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6460silver/"/>
    </mc:Choice>
  </mc:AlternateContent>
  <xr:revisionPtr revIDLastSave="0" documentId="8_{086DB05F-BD94-184C-BCB8-151511DDE8D8}" xr6:coauthVersionLast="47" xr6:coauthVersionMax="47" xr10:uidLastSave="{00000000-0000-0000-0000-000000000000}"/>
  <bookViews>
    <workbookView xWindow="48100" yWindow="498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I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AB7" i="1" l="1"/>
  <c r="AB11" i="1"/>
  <c r="AB13" i="1"/>
  <c r="AJ6" i="1"/>
  <c r="AJ7" i="1"/>
  <c r="AB10" i="1"/>
  <c r="DP10" i="1"/>
  <c r="EI13" i="1"/>
  <c r="DP5" i="1"/>
  <c r="DP12" i="1"/>
  <c r="DP8" i="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<sst xmlns="http://schemas.openxmlformats.org/spreadsheetml/2006/main" count="763" uniqueCount="613">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</sst>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HP 6460 parent</v>
      </c>
      <c r="C4" s="30" t="s">
        <v>345</v>
      </c>
      <c r="D4" s="31">
        <f>Values!B14</f>
        <v>5714401646990</v>
      </c>
      <c r="E4" s="32" t="s">
        <v>346</v>
      </c>
      <c r="F4" s="29" t="str">
        <f>SUBSTITUTE(Values!B1, "{language}", "") &amp; " " &amp; Values!B3</f>
        <v>sostituzione della tastiera  retroilluminata per HP  6460b, 6465b, 6470b, 6475b, 6460, 6465, 6470, 6475, 8470B 8460P 8460W 8470W</v>
      </c>
      <c r="G4" s="30" t="s">
        <v>345</v>
      </c>
      <c r="H4" s="28" t="str">
        <f>Values!B16</f>
        <v>computer-keyboards</v>
      </c>
      <c r="I4" s="28" t="str">
        <f>IF(ISBLANK(Values!E3),"","4730574031")</f>
        <v>4730574031</v>
      </c>
      <c r="J4" s="33" t="str">
        <f>Values!B13</f>
        <v>HP 6460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HP 6460 Silver reg with pointer - DE</v>
      </c>
      <c r="C5" s="33" t="str">
        <f>IF(ISBLANK(Values!E4),"","TellusRem")</f>
        <v>TellusRem</v>
      </c>
      <c r="D5" s="31">
        <f>IF(ISBLANK(Values!E4),"",Values!E4)</f>
        <v>5714401646006</v>
      </c>
      <c r="E5" s="32" t="str">
        <f>IF(ISBLANK(Values!E4),"","EAN")</f>
        <v>EAN</v>
      </c>
      <c r="F5" s="29" t="str">
        <f>IF(ISBLANK(Values!E4),"",IF(Values!J4, SUBSTITUTE(Values!$B$1, "{language}", Values!H4) &amp; " " &amp;Values!$B$3, SUBSTITUTE(Values!$B$2, "{language}", Values!$H4) &amp; " " &amp;Values!$B$3))</f>
        <v>sostituzione della tastiera Tedesco non retroilluminata per HP  6460b, 6465b, 6470b, 6475b, 6460, 6465, 6470, 6475, 8470B 8460P 8460W 8470W</v>
      </c>
      <c r="G5" s="33" t="str">
        <f>IF(ISBLANK(Values!E4),"","TellusRem")</f>
        <v>TellusRem</v>
      </c>
      <c r="H5" s="28" t="str">
        <f>IF(ISBLANK(Values!E4),"",Values!$B$16)</f>
        <v>computer-keyboards</v>
      </c>
      <c r="I5" s="28" t="str">
        <f>IF(ISBLANK(Values!E4),"","4730574031")</f>
        <v>4730574031</v>
      </c>
      <c r="J5" s="40" t="str">
        <f>IF(ISBLANK(Values!E4),"",Values!F4 )</f>
        <v>HP 6460 Silver reg with pointer - DE</v>
      </c>
      <c r="K5" s="29">
        <f>IF(ISBLANK(Values!E4),"",IF(Values!J4, Values!$B$4, Values!$B$5))</f>
        <v>42.99</v>
      </c>
      <c r="L5" s="41" t="str">
        <f>IF(ISBLANK(Values!E4),"",IF($CO5="DEFAULT", Values!$B$18, ""))</f>
        <v/>
      </c>
      <c r="M5" s="29" t="str">
        <f>IF(ISBLANK(Values!E4),"",Values!$M4)</f>
        <v>https://raw.githubusercontent.com/PatrickVibild/TellusAmazonPictures/master/pictures/HP/W. PS/6460 (SILVER FRAME)/RG/DE/1.jpg</v>
      </c>
      <c r="N5" s="29" t="str">
        <f>IF(ISBLANK(Values!$F4),"",Values!N4)</f>
        <v>https://raw.githubusercontent.com/PatrickVibild/TellusAmazonPictures/master/pictures/HP/W. PS/6460 (SILVER FRAME)/RG/DE/2.jpg</v>
      </c>
      <c r="O5" s="29" t="str">
        <f>IF(ISBLANK(Values!$F4),"",Values!O4)</f>
        <v>https://raw.githubusercontent.com/PatrickVibild/TellusAmazonPictures/master/pictures/HP/W. PS/6460 (SILVER FRAME)/RG/DE/3.jpg</v>
      </c>
      <c r="P5" s="29" t="str">
        <f>IF(ISBLANK(Values!$F4),"",Values!P4)</f>
        <v>https://raw.githubusercontent.com/PatrickVibild/TellusAmazonPictures/master/pictures/HP/W. PS/6460 (SILVER FRAME)/RG/DE/4.jpg</v>
      </c>
      <c r="Q5" s="29" t="str">
        <f>IF(ISBLANK(Values!$F4),"",Values!Q4)</f>
        <v>https://raw.githubusercontent.com/PatrickVibild/TellusAmazonPictures/master/pictures/HP/W. PS/6460 (SILVER FRAME)/RG/DE/5.jpg</v>
      </c>
      <c r="R5" s="29" t="str">
        <f>IF(ISBLANK(Values!$F4),"",Values!R4)</f>
        <v>https://raw.githubusercontent.com/PatrickVibild/TellusAmazonPictures/master/pictures/HP/W. PS/6460 (SILVER FRAME)/RG/DE/6.jpg</v>
      </c>
      <c r="S5" s="29" t="str">
        <f>IF(ISBLANK(Values!$F4),"",Values!S4)</f>
        <v>https://raw.githubusercontent.com/PatrickVibild/TellusAmazonPictures/master/pictures/HP/W. PS/6460 (SILVER FRAME)/RG/DE/7.jpg</v>
      </c>
      <c r="T5" s="29" t="str">
        <f>IF(ISBLANK(Values!$F4),"",Values!T4)</f>
        <v>https://raw.githubusercontent.com/PatrickVibild/TellusAmazonPictures/master/pictures/HP/W. PS/6460 (SILVER FRAME)/RG/DE/8.jpg</v>
      </c>
      <c r="U5" s="29" t="str">
        <f>IF(ISBLANK(Values!$F4),"",Values!U4)</f>
        <v>https://raw.githubusercontent.com/PatrickVibild/TellusAmazonPictures/master/pictures/HP/W. PS/6460 (SILVER FRAME)/RG/DE/9.jpg</v>
      </c>
      <c r="W5" s="33" t="str">
        <f>IF(ISBLANK(Values!E4),"","Child")</f>
        <v>Child</v>
      </c>
      <c r="X5" s="33" t="str">
        <f>IF(ISBLANK(Values!E4),"",Values!$B$13)</f>
        <v>HP 6460 parent</v>
      </c>
      <c r="Y5" s="40"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2"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4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t="str">
        <f>IF(ISBLANK(Values!$E4), "", "not_applicable")</f>
        <v>not_applicable</v>
      </c>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HP 6460 Silver reg with pointer - FR</v>
      </c>
      <c r="C6" s="33" t="str">
        <f>IF(ISBLANK(Values!E5),"","TellusRem")</f>
        <v>TellusRem</v>
      </c>
      <c r="D6" s="31">
        <f>IF(ISBLANK(Values!E5),"",Values!E5)</f>
        <v>5714401646013</v>
      </c>
      <c r="E6" s="32" t="str">
        <f>IF(ISBLANK(Values!E5),"","EAN")</f>
        <v>EAN</v>
      </c>
      <c r="F6" s="29" t="str">
        <f>IF(ISBLANK(Values!E5),"",IF(Values!J5, SUBSTITUTE(Values!$B$1, "{language}", Values!H5) &amp; " " &amp;Values!$B$3, SUBSTITUTE(Values!$B$2, "{language}", Values!$H5) &amp; " " &amp;Values!$B$3))</f>
        <v>sostituzione della tastiera Francese non retroilluminata per HP  6460b, 6465b, 6470b, 6475b, 6460, 6465, 6470, 6475, 8470B 8460P 8460W 8470W</v>
      </c>
      <c r="G6" s="33" t="str">
        <f>IF(ISBLANK(Values!E5),"","TellusRem")</f>
        <v>TellusRem</v>
      </c>
      <c r="H6" s="28" t="str">
        <f>IF(ISBLANK(Values!E5),"",Values!$B$16)</f>
        <v>computer-keyboards</v>
      </c>
      <c r="I6" s="28" t="str">
        <f>IF(ISBLANK(Values!E5),"","4730574031")</f>
        <v>4730574031</v>
      </c>
      <c r="J6" s="40" t="str">
        <f>IF(ISBLANK(Values!E5),"",Values!F5 )</f>
        <v>HP 6460 Silver reg with pointer - FR</v>
      </c>
      <c r="K6" s="29">
        <f>IF(ISBLANK(Values!E5),"",IF(Values!J5, Values!$B$4, Values!$B$5))</f>
        <v>42.99</v>
      </c>
      <c r="L6" s="41" t="str">
        <f>IF(ISBLANK(Values!E5),"",IF($CO6="DEFAULT", Values!$B$18, ""))</f>
        <v/>
      </c>
      <c r="M6" s="29" t="str">
        <f>IF(ISBLANK(Values!E5),"",Values!$M5)</f>
        <v>https://raw.githubusercontent.com/PatrickVibild/TellusAmazonPictures/master/pictures/HP/W. PS/6460 (SILVER FRAME)/RG/FR/1.jpg</v>
      </c>
      <c r="N6" s="29" t="str">
        <f>IF(ISBLANK(Values!$F5),"",Values!N5)</f>
        <v>https://raw.githubusercontent.com/PatrickVibild/TellusAmazonPictures/master/pictures/HP/W. PS/6460 (SILVER FRAME)/RG/FR/2.jpg</v>
      </c>
      <c r="O6" s="29" t="str">
        <f>IF(ISBLANK(Values!$F5),"",Values!O5)</f>
        <v>https://raw.githubusercontent.com/PatrickVibild/TellusAmazonPictures/master/pictures/HP/W. PS/6460 (SILVER FRAME)/RG/FR/3.jpg</v>
      </c>
      <c r="P6" s="29" t="str">
        <f>IF(ISBLANK(Values!$F5),"",Values!P5)</f>
        <v>https://raw.githubusercontent.com/PatrickVibild/TellusAmazonPictures/master/pictures/HP/W. PS/6460 (SILVER FRAME)/RG/FR/4.jpg</v>
      </c>
      <c r="Q6" s="29" t="str">
        <f>IF(ISBLANK(Values!$F5),"",Values!Q5)</f>
        <v>https://raw.githubusercontent.com/PatrickVibild/TellusAmazonPictures/master/pictures/HP/W. PS/6460 (SILVER FRAME)/RG/FR/5.jpg</v>
      </c>
      <c r="R6" s="29" t="str">
        <f>IF(ISBLANK(Values!$F5),"",Values!R5)</f>
        <v>https://raw.githubusercontent.com/PatrickVibild/TellusAmazonPictures/master/pictures/HP/W. PS/6460 (SILVER FRAME)/RG/FR/6.jpg</v>
      </c>
      <c r="S6" s="29" t="str">
        <f>IF(ISBLANK(Values!$F5),"",Values!S5)</f>
        <v>https://raw.githubusercontent.com/PatrickVibild/TellusAmazonPictures/master/pictures/HP/W. PS/6460 (SILVER FRAME)/RG/FR/7.jpg</v>
      </c>
      <c r="T6" s="29" t="str">
        <f>IF(ISBLANK(Values!$F5),"",Values!T5)</f>
        <v>https://raw.githubusercontent.com/PatrickVibild/TellusAmazonPictures/master/pictures/HP/W. PS/6460 (SILVER FRAME)/RG/FR/8.jpg</v>
      </c>
      <c r="U6" s="29" t="str">
        <f>IF(ISBLANK(Values!$F5),"",Values!U5)</f>
        <v>https://raw.githubusercontent.com/PatrickVibild/TellusAmazonPictures/master/pictures/HP/W. PS/6460 (SILVER FRAME)/RG/FR/9.jpg</v>
      </c>
      <c r="W6" s="33" t="str">
        <f>IF(ISBLANK(Values!E5),"","Child")</f>
        <v>Child</v>
      </c>
      <c r="X6" s="33" t="str">
        <f>IF(ISBLANK(Values!E5),"",Values!$B$13)</f>
        <v>HP 6460 parent</v>
      </c>
      <c r="Y6" s="40"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2"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4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t="str">
        <f>IF(ISBLANK(Values!$E5), "", "not_applicable")</f>
        <v>not_applicable</v>
      </c>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HP 6460 Silver reg with pointer - IT</v>
      </c>
      <c r="C7" s="33" t="str">
        <f>IF(ISBLANK(Values!E6),"","TellusRem")</f>
        <v>TellusRem</v>
      </c>
      <c r="D7" s="31">
        <f>IF(ISBLANK(Values!E6),"",Values!E6)</f>
        <v>5714401646020</v>
      </c>
      <c r="E7" s="32" t="str">
        <f>IF(ISBLANK(Values!E6),"","EAN")</f>
        <v>EAN</v>
      </c>
      <c r="F7" s="29" t="str">
        <f>IF(ISBLANK(Values!E6),"",IF(Values!J6, SUBSTITUTE(Values!$B$1, "{language}", Values!H6) &amp; " " &amp;Values!$B$3, SUBSTITUTE(Values!$B$2, "{language}", Values!$H6) &amp; " " &amp;Values!$B$3))</f>
        <v>sostituzione della tastiera Italiano non retroilluminata per HP  6460b, 6465b, 6470b, 6475b, 6460, 6465, 6470, 6475, 8470B 8460P 8460W 8470W</v>
      </c>
      <c r="G7" s="33" t="str">
        <f>IF(ISBLANK(Values!E6),"","TellusRem")</f>
        <v>TellusRem</v>
      </c>
      <c r="H7" s="28" t="str">
        <f>IF(ISBLANK(Values!E6),"",Values!$B$16)</f>
        <v>computer-keyboards</v>
      </c>
      <c r="I7" s="28" t="str">
        <f>IF(ISBLANK(Values!E6),"","4730574031")</f>
        <v>4730574031</v>
      </c>
      <c r="J7" s="40" t="str">
        <f>IF(ISBLANK(Values!E6),"",Values!F6 )</f>
        <v>HP 6460 Silver reg with pointer - IT</v>
      </c>
      <c r="K7" s="29">
        <f>IF(ISBLANK(Values!E6),"",IF(Values!J6, Values!$B$4, Values!$B$5))</f>
        <v>42.99</v>
      </c>
      <c r="L7" s="41" t="str">
        <f>IF(ISBLANK(Values!E6),"",IF($CO7="DEFAULT", Values!$B$18, ""))</f>
        <v/>
      </c>
      <c r="M7" s="29" t="str">
        <f>IF(ISBLANK(Values!E6),"",Values!$M6)</f>
        <v>https://raw.githubusercontent.com/PatrickVibild/TellusAmazonPictures/master/pictures/HP/W. PS/6460 (SILVER FRAME)/RG/IT/1.jpg</v>
      </c>
      <c r="N7" s="29" t="str">
        <f>IF(ISBLANK(Values!$F6),"",Values!N6)</f>
        <v>https://raw.githubusercontent.com/PatrickVibild/TellusAmazonPictures/master/pictures/HP/W. PS/6460 (SILVER FRAME)/RG/IT/2.jpg</v>
      </c>
      <c r="O7" s="29" t="str">
        <f>IF(ISBLANK(Values!$F6),"",Values!O6)</f>
        <v>https://raw.githubusercontent.com/PatrickVibild/TellusAmazonPictures/master/pictures/HP/W. PS/6460 (SILVER FRAME)/RG/IT/3.jpg</v>
      </c>
      <c r="P7" s="29" t="str">
        <f>IF(ISBLANK(Values!$F6),"",Values!P6)</f>
        <v>https://raw.githubusercontent.com/PatrickVibild/TellusAmazonPictures/master/pictures/HP/W. PS/6460 (SILVER FRAME)/RG/IT/4.jpg</v>
      </c>
      <c r="Q7" s="29" t="str">
        <f>IF(ISBLANK(Values!$F6),"",Values!Q6)</f>
        <v>https://raw.githubusercontent.com/PatrickVibild/TellusAmazonPictures/master/pictures/HP/W. PS/6460 (SILVER FRAME)/RG/IT/5.jpg</v>
      </c>
      <c r="R7" s="29" t="str">
        <f>IF(ISBLANK(Values!$F6),"",Values!R6)</f>
        <v>https://raw.githubusercontent.com/PatrickVibild/TellusAmazonPictures/master/pictures/HP/W. PS/6460 (SILVER FRAME)/RG/IT/6.jpg</v>
      </c>
      <c r="S7" s="29" t="str">
        <f>IF(ISBLANK(Values!$F6),"",Values!S6)</f>
        <v>https://raw.githubusercontent.com/PatrickVibild/TellusAmazonPictures/master/pictures/HP/W. PS/6460 (SILVER FRAME)/RG/IT/7.jpg</v>
      </c>
      <c r="T7" s="29" t="str">
        <f>IF(ISBLANK(Values!$F6),"",Values!T6)</f>
        <v>https://raw.githubusercontent.com/PatrickVibild/TellusAmazonPictures/master/pictures/HP/W. PS/6460 (SILVER FRAME)/RG/IT/8.jpg</v>
      </c>
      <c r="U7" s="29" t="str">
        <f>IF(ISBLANK(Values!$F6),"",Values!U6)</f>
        <v>https://raw.githubusercontent.com/PatrickVibild/TellusAmazonPictures/master/pictures/HP/W. PS/6460 (SILVER FRAME)/RG/IT/9.jpg</v>
      </c>
      <c r="W7" s="33" t="str">
        <f>IF(ISBLANK(Values!E6),"","Child")</f>
        <v>Child</v>
      </c>
      <c r="X7" s="33" t="str">
        <f>IF(ISBLANK(Values!E6),"",Values!$B$13)</f>
        <v>HP 6460 parent</v>
      </c>
      <c r="Y7" s="40" t="str">
        <f>IF(ISBLANK(Values!E6),"","Size-Color")</f>
        <v>Size-Color</v>
      </c>
      <c r="Z7" s="33" t="str">
        <f>IF(ISBLANK(Values!E6),"","variation")</f>
        <v>variation</v>
      </c>
      <c r="AA7" s="37" t="str">
        <f>IF(ISBLANK(Values!E6),"",Values!$B$20)</f>
        <v>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2"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4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44" t="str">
        <f>IF(ISBLANK(Values!$E6), "", "not_applicable")</f>
        <v>not_applicable</v>
      </c>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HP 6460 Silver reg with pointer - ES</v>
      </c>
      <c r="C8" s="33" t="str">
        <f>IF(ISBLANK(Values!E7),"","TellusRem")</f>
        <v>TellusRem</v>
      </c>
      <c r="D8" s="31">
        <f>IF(ISBLANK(Values!E7),"",Values!E7)</f>
        <v>5714401646037</v>
      </c>
      <c r="E8" s="32" t="str">
        <f>IF(ISBLANK(Values!E7),"","EAN")</f>
        <v>EAN</v>
      </c>
      <c r="F8" s="29" t="str">
        <f>IF(ISBLANK(Values!E7),"",IF(Values!J7, SUBSTITUTE(Values!$B$1, "{language}", Values!H7) &amp; " " &amp;Values!$B$3, SUBSTITUTE(Values!$B$2, "{language}", Values!$H7) &amp; " " &amp;Values!$B$3))</f>
        <v>sostituzione della tastiera Spagnolo non retroilluminata per HP  6460b, 6465b, 6470b, 6475b, 6460, 6465, 6470, 6475, 8470B 8460P 8460W 8470W</v>
      </c>
      <c r="G8" s="33" t="str">
        <f>IF(ISBLANK(Values!E7),"","TellusRem")</f>
        <v>TellusRem</v>
      </c>
      <c r="H8" s="28" t="str">
        <f>IF(ISBLANK(Values!E7),"",Values!$B$16)</f>
        <v>computer-keyboards</v>
      </c>
      <c r="I8" s="28" t="str">
        <f>IF(ISBLANK(Values!E7),"","4730574031")</f>
        <v>4730574031</v>
      </c>
      <c r="J8" s="40" t="str">
        <f>IF(ISBLANK(Values!E7),"",Values!F7 )</f>
        <v>HP 6460 Silver reg with pointer - ES</v>
      </c>
      <c r="K8" s="29">
        <f>IF(ISBLANK(Values!E7),"",IF(Values!J7, Values!$B$4, Values!$B$5))</f>
        <v>42.99</v>
      </c>
      <c r="L8" s="41" t="str">
        <f>IF(ISBLANK(Values!E7),"",IF($CO8="DEFAULT", Values!$B$18, ""))</f>
        <v/>
      </c>
      <c r="M8" s="29" t="str">
        <f>IF(ISBLANK(Values!E7),"",Values!$M7)</f>
        <v>https://raw.githubusercontent.com/PatrickVibild/TellusAmazonPictures/master/pictures/HP/W. PS/6460 (SILVER FRAME)/RG/ES/1.jpg</v>
      </c>
      <c r="N8" s="29" t="str">
        <f>IF(ISBLANK(Values!$F7),"",Values!N7)</f>
        <v>https://raw.githubusercontent.com/PatrickVibild/TellusAmazonPictures/master/pictures/HP/W. PS/6460 (SILVER FRAME)/RG/ES/2.jpg</v>
      </c>
      <c r="O8" s="29" t="str">
        <f>IF(ISBLANK(Values!$F7),"",Values!O7)</f>
        <v>https://raw.githubusercontent.com/PatrickVibild/TellusAmazonPictures/master/pictures/HP/W. PS/6460 (SILVER FRAME)/RG/ES/3.jpg</v>
      </c>
      <c r="P8" s="29" t="str">
        <f>IF(ISBLANK(Values!$F7),"",Values!P7)</f>
        <v>https://raw.githubusercontent.com/PatrickVibild/TellusAmazonPictures/master/pictures/HP/W. PS/6460 (SILVER FRAME)/RG/ES/4.jpg</v>
      </c>
      <c r="Q8" s="29" t="str">
        <f>IF(ISBLANK(Values!$F7),"",Values!Q7)</f>
        <v>https://raw.githubusercontent.com/PatrickVibild/TellusAmazonPictures/master/pictures/HP/W. PS/6460 (SILVER FRAME)/RG/ES/5.jpg</v>
      </c>
      <c r="R8" s="29" t="str">
        <f>IF(ISBLANK(Values!$F7),"",Values!R7)</f>
        <v>https://raw.githubusercontent.com/PatrickVibild/TellusAmazonPictures/master/pictures/HP/W. PS/6460 (SILVER FRAME)/RG/ES/6.jpg</v>
      </c>
      <c r="S8" s="29" t="str">
        <f>IF(ISBLANK(Values!$F7),"",Values!S7)</f>
        <v>https://raw.githubusercontent.com/PatrickVibild/TellusAmazonPictures/master/pictures/HP/W. PS/6460 (SILVER FRAME)/RG/ES/7.jpg</v>
      </c>
      <c r="T8" s="29" t="str">
        <f>IF(ISBLANK(Values!$F7),"",Values!T7)</f>
        <v>https://raw.githubusercontent.com/PatrickVibild/TellusAmazonPictures/master/pictures/HP/W. PS/6460 (SILVER FRAME)/RG/ES/8.jpg</v>
      </c>
      <c r="U8" s="29" t="str">
        <f>IF(ISBLANK(Values!$F7),"",Values!U7)</f>
        <v>https://raw.githubusercontent.com/PatrickVibild/TellusAmazonPictures/master/pictures/HP/W. PS/6460 (SILVER FRAME)/RG/ES/9.jpg</v>
      </c>
      <c r="W8" s="33" t="str">
        <f>IF(ISBLANK(Values!E7),"","Child")</f>
        <v>Child</v>
      </c>
      <c r="X8" s="33" t="str">
        <f>IF(ISBLANK(Values!E7),"",Values!$B$13)</f>
        <v>HP 6460 parent</v>
      </c>
      <c r="Y8" s="40" t="str">
        <f>IF(ISBLANK(Values!E7),"","Size-Color")</f>
        <v>Size-Color</v>
      </c>
      <c r="Z8" s="33" t="str">
        <f>IF(ISBLANK(Values!E7),"","variation")</f>
        <v>variation</v>
      </c>
      <c r="AA8" s="37" t="str">
        <f>IF(ISBLANK(Values!E7),"",Values!$B$20)</f>
        <v>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2"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4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44" t="str">
        <f>IF(ISBLANK(Values!$E7), "", "not_applicable")</f>
        <v>not_applicable</v>
      </c>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HP 6460 Silver reg with pointer - UK</v>
      </c>
      <c r="C9" s="33" t="str">
        <f>IF(ISBLANK(Values!E8),"","TellusRem")</f>
        <v>TellusRem</v>
      </c>
      <c r="D9" s="31">
        <f>IF(ISBLANK(Values!E8),"",Values!E8)</f>
        <v>5714401646044</v>
      </c>
      <c r="E9" s="32" t="str">
        <f>IF(ISBLANK(Values!E8),"","EAN")</f>
        <v>EAN</v>
      </c>
      <c r="F9" s="29" t="str">
        <f>IF(ISBLANK(Values!E8),"",IF(Values!J8, SUBSTITUTE(Values!$B$1, "{language}", Values!H8) &amp; " " &amp;Values!$B$3, SUBSTITUTE(Values!$B$2, "{language}", Values!$H8) &amp; " " &amp;Values!$B$3))</f>
        <v>sostituzione della tastiera UK non retroilluminata per HP  6460b, 6465b, 6470b, 6475b, 6460, 6465, 6470, 6475, 8470B 8460P 8460W 8470W</v>
      </c>
      <c r="G9" s="33" t="str">
        <f>IF(ISBLANK(Values!E8),"","TellusRem")</f>
        <v>TellusRem</v>
      </c>
      <c r="H9" s="28" t="str">
        <f>IF(ISBLANK(Values!E8),"",Values!$B$16)</f>
        <v>computer-keyboards</v>
      </c>
      <c r="I9" s="28" t="str">
        <f>IF(ISBLANK(Values!E8),"","4730574031")</f>
        <v>4730574031</v>
      </c>
      <c r="J9" s="40" t="str">
        <f>IF(ISBLANK(Values!E8),"",Values!F8 )</f>
        <v>HP 6460 Silver reg with pointer - UK</v>
      </c>
      <c r="K9" s="29">
        <f>IF(ISBLANK(Values!E8),"",IF(Values!J8, Values!$B$4, Values!$B$5))</f>
        <v>42.99</v>
      </c>
      <c r="L9" s="41" t="str">
        <f>IF(ISBLANK(Values!E8),"",IF($CO9="DEFAULT", Values!$B$18, ""))</f>
        <v/>
      </c>
      <c r="M9" s="29" t="str">
        <f>IF(ISBLANK(Values!E8),"",Values!$M8)</f>
        <v>https://raw.githubusercontent.com/PatrickVibild/TellusAmazonPictures/master/pictures/HP/W. PS/6460 (SILVER FRAME)/RG/UK/1.jpg</v>
      </c>
      <c r="N9" s="29" t="str">
        <f>IF(ISBLANK(Values!$F8),"",Values!N8)</f>
        <v>https://raw.githubusercontent.com/PatrickVibild/TellusAmazonPictures/master/pictures/HP/W. PS/6460 (SILVER FRAME)/RG/UK/2.jpg</v>
      </c>
      <c r="O9" s="29" t="str">
        <f>IF(ISBLANK(Values!$F8),"",Values!O8)</f>
        <v>https://raw.githubusercontent.com/PatrickVibild/TellusAmazonPictures/master/pictures/HP/W. PS/6460 (SILVER FRAME)/RG/UK/3.jpg</v>
      </c>
      <c r="P9" s="29" t="str">
        <f>IF(ISBLANK(Values!$F8),"",Values!P8)</f>
        <v>https://raw.githubusercontent.com/PatrickVibild/TellusAmazonPictures/master/pictures/HP/W. PS/6460 (SILVER FRAME)/RG/UK/4.jpg</v>
      </c>
      <c r="Q9" s="29" t="str">
        <f>IF(ISBLANK(Values!$F8),"",Values!Q8)</f>
        <v>https://raw.githubusercontent.com/PatrickVibild/TellusAmazonPictures/master/pictures/HP/W. PS/6460 (SILVER FRAME)/RG/UK/5.jpg</v>
      </c>
      <c r="R9" s="29" t="str">
        <f>IF(ISBLANK(Values!$F8),"",Values!R8)</f>
        <v>https://raw.githubusercontent.com/PatrickVibild/TellusAmazonPictures/master/pictures/HP/W. PS/6460 (SILVER FRAME)/RG/UK/6.jpg</v>
      </c>
      <c r="S9" s="29" t="str">
        <f>IF(ISBLANK(Values!$F8),"",Values!S8)</f>
        <v>https://raw.githubusercontent.com/PatrickVibild/TellusAmazonPictures/master/pictures/HP/W. PS/6460 (SILVER FRAME)/RG/UK/7.jpg</v>
      </c>
      <c r="T9" s="29" t="str">
        <f>IF(ISBLANK(Values!$F8),"",Values!T8)</f>
        <v>https://raw.githubusercontent.com/PatrickVibild/TellusAmazonPictures/master/pictures/HP/W. PS/6460 (SILVER FRAME)/RG/UK/8.jpg</v>
      </c>
      <c r="U9" s="29" t="str">
        <f>IF(ISBLANK(Values!$F8),"",Values!U8)</f>
        <v>https://raw.githubusercontent.com/PatrickVibild/TellusAmazonPictures/master/pictures/HP/W. PS/6460 (SILVER FRAME)/RG/UK/9.jpg</v>
      </c>
      <c r="W9" s="33" t="str">
        <f>IF(ISBLANK(Values!E8),"","Child")</f>
        <v>Child</v>
      </c>
      <c r="X9" s="33" t="str">
        <f>IF(ISBLANK(Values!E8),"",Values!$B$13)</f>
        <v>HP 6460 parent</v>
      </c>
      <c r="Y9" s="40" t="str">
        <f>IF(ISBLANK(Values!E8),"","Size-Color")</f>
        <v>Size-Color</v>
      </c>
      <c r="Z9" s="33" t="str">
        <f>IF(ISBLANK(Values!E8),"","variation")</f>
        <v>variation</v>
      </c>
      <c r="AA9" s="37" t="str">
        <f>IF(ISBLANK(Values!E8),"",Values!$B$20)</f>
        <v>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2"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4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44" t="str">
        <f>IF(ISBLANK(Values!$E8), "", "not_applicable")</f>
        <v>not_applicable</v>
      </c>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9" t="str">
        <f>IF(ISBLANK(Values!E9),"",Values!F9)</f>
        <v>HP 6460 Silver reg with pointer - NORDIC</v>
      </c>
      <c r="C10" s="33" t="str">
        <f>IF(ISBLANK(Values!E10),"","TellusRem")</f>
        <v>TellusRem</v>
      </c>
      <c r="D10" s="31">
        <f>IF(ISBLANK(Values!E10),"",Values!E10)</f>
        <v>5714401646068</v>
      </c>
      <c r="E10" s="32" t="str">
        <f>IF(ISBLANK(Values!E10),"","EAN")</f>
        <v>EAN</v>
      </c>
      <c r="F10" s="29" t="str">
        <f>IF(ISBLANK(Values!E10),"",IF(Values!J9, SUBSTITUTE(Values!$B$1, "{language}", Values!H9) &amp; " " &amp;Values!$B$3, SUBSTITUTE(Values!$B$2, "{language}", Values!$H9) &amp; " " &amp;Values!$B$3))</f>
        <v>sostituzione della tastiera Scandinavo - Nordico non retroilluminata per HP  6460b, 6465b, 6470b, 6475b, 6460, 6465, 6470, 6475, 8470B 8460P 8460W 8470W</v>
      </c>
      <c r="G10" s="33" t="str">
        <f>IF(ISBLANK(Values!E9),"","TellusRem")</f>
        <v>TellusRem</v>
      </c>
      <c r="H10" s="28" t="str">
        <f>IF(ISBLANK(Values!E9),"",Values!$B$16)</f>
        <v>computer-keyboards</v>
      </c>
      <c r="I10" s="28" t="str">
        <f>IF(ISBLANK(Values!E9),"","4730574031")</f>
        <v>4730574031</v>
      </c>
      <c r="J10" s="40" t="str">
        <f>IF(ISBLANK(Values!E9),"",Values!F9 )</f>
        <v>HP 6460 Silver reg with pointer - NORDIC</v>
      </c>
      <c r="K10" s="29">
        <f>IF(ISBLANK(Values!E9),"",IF(Values!J9, Values!$B$4, Values!$B$5))</f>
        <v>42.99</v>
      </c>
      <c r="L10" s="41">
        <f>IF(ISBLANK(Values!E9),"",IF($CO10="DEFAULT", Values!$B$18, ""))</f>
        <v>5</v>
      </c>
      <c r="M10" s="29" t="str">
        <f>IF(ISBLANK(Values!E9),"",Values!$M9)</f>
        <v>https://raw.githubusercontent.com/PatrickVibild/TellusAmazonPictures/master/pictures/HP/W. PS/6460 (SILVER FRAME)/RG/NOR/1.jpg</v>
      </c>
      <c r="N10" s="29" t="str">
        <f>IF(ISBLANK(Values!$F9),"",Values!N9)</f>
        <v>https://raw.githubusercontent.com/PatrickVibild/TellusAmazonPictures/master/pictures/HP/W. PS/6460 (SILVER FRAME)/RG/NOR/2.jpg</v>
      </c>
      <c r="O10" s="29" t="str">
        <f>IF(ISBLANK(Values!$F9),"",Values!O9)</f>
        <v>https://raw.githubusercontent.com/PatrickVibild/TellusAmazonPictures/master/pictures/HP/W. PS/6460 (SILVER FRAME)/RG/NOR/3.jpg</v>
      </c>
      <c r="P10" s="29" t="str">
        <f>IF(ISBLANK(Values!$F9),"",Values!P9)</f>
        <v>https://raw.githubusercontent.com/PatrickVibild/TellusAmazonPictures/master/pictures/HP/W. PS/6460 (SILVER FRAME)/RG/NOR/4.jpg</v>
      </c>
      <c r="Q10" s="29" t="str">
        <f>IF(ISBLANK(Values!$F9),"",Values!Q9)</f>
        <v>https://raw.githubusercontent.com/PatrickVibild/TellusAmazonPictures/master/pictures/HP/W. PS/6460 (SILVER FRAME)/RG/NOR/5.jpg</v>
      </c>
      <c r="R10" s="29" t="str">
        <f>IF(ISBLANK(Values!$F9),"",Values!R9)</f>
        <v>https://raw.githubusercontent.com/PatrickVibild/TellusAmazonPictures/master/pictures/HP/W. PS/6460 (SILVER FRAME)/RG/NOR/6.jpg</v>
      </c>
      <c r="S10" s="29" t="str">
        <f>IF(ISBLANK(Values!$F9),"",Values!S9)</f>
        <v>https://raw.githubusercontent.com/PatrickVibild/TellusAmazonPictures/master/pictures/HP/W. PS/6460 (SILVER FRAME)/RG/NOR/7.jpg</v>
      </c>
      <c r="T10" s="29" t="str">
        <f>IF(ISBLANK(Values!$F9),"",Values!T9)</f>
        <v>https://raw.githubusercontent.com/PatrickVibild/TellusAmazonPictures/master/pictures/HP/W. PS/6460 (SILVER FRAME)/RG/NOR/8.jpg</v>
      </c>
      <c r="U10" s="29" t="str">
        <f>IF(ISBLANK(Values!$F9),"",Values!U9)</f>
        <v>https://raw.githubusercontent.com/PatrickVibild/TellusAmazonPictures/master/pictures/HP/W. PS/6460 (SILVER FRAME)/RG/NOR/9.jpg</v>
      </c>
      <c r="W10" s="33" t="str">
        <f>IF(ISBLANK(Values!E9),"","Child")</f>
        <v>Child</v>
      </c>
      <c r="X10" s="33" t="str">
        <f>IF(ISBLANK(Values!E9),"",Values!$B$13)</f>
        <v>HP 6460 parent</v>
      </c>
      <c r="Y10" s="40" t="str">
        <f>IF(ISBLANK(Values!E9),"","Size-Color")</f>
        <v>Size-Color</v>
      </c>
      <c r="Z10" s="33" t="str">
        <f>IF(ISBLANK(Values!E9),"","variation")</f>
        <v>variation</v>
      </c>
      <c r="AA10" s="37" t="str">
        <f>IF(ISBLANK(Values!E9),"",Values!$B$20)</f>
        <v>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2"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4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44" t="str">
        <f>IF(ISBLANK(Values!$E9), "", "not_applicable")</f>
        <v>not_applicable</v>
      </c>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f>IF(ISBLANK(Values!E9),"",IF(CO10&lt;&gt;"DEFAULT", "", 3))</f>
        <v>3</v>
      </c>
      <c r="FH10" s="2" t="str">
        <f>IF(ISBLANK(Values!E9),"","FALSE")</f>
        <v>FALSE</v>
      </c>
      <c r="FI10" s="37" t="str">
        <f>IF(ISBLANK(Values!E9),"","FALSE")</f>
        <v>FALSE</v>
      </c>
      <c r="FJ10" s="37" t="str">
        <f>IF(ISBLANK(Values!E9),"","FALSE")</f>
        <v>FALSE</v>
      </c>
      <c r="FM10" s="2" t="str">
        <f>IF(ISBLANK(Values!E9),"","1")</f>
        <v>1</v>
      </c>
      <c r="FO10" s="29">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9" t="str">
        <f>IF(ISBLANK(Values!E10),"",Values!F10)</f>
        <v>HP 6460 Silver reg with pointer - BE</v>
      </c>
      <c r="C11" s="33" t="str">
        <f>IF(ISBLANK(Values!E10),"","TellusRem")</f>
        <v>TellusRem</v>
      </c>
      <c r="D11" s="31">
        <f>IF(ISBLANK(Values!E10),"",Values!E10)</f>
        <v>5714401646068</v>
      </c>
      <c r="E11" s="32" t="str">
        <f>IF(ISBLANK(Values!E10),"","EAN")</f>
        <v>EAN</v>
      </c>
      <c r="F11" s="29" t="str">
        <f>IF(ISBLANK(Values!E10),"",IF(Values!J10, SUBSTITUTE(Values!$B$1, "{language}", Values!H10) &amp; " " &amp;Values!$B$3, SUBSTITUTE(Values!$B$2, "{language}", Values!$H10) &amp; " " &amp;Values!$B$3))</f>
        <v>sostituzione della tastiera Belga non retroilluminata per HP  6460b, 6465b, 6470b, 6475b, 6460, 6465, 6470, 6475, 8470B 8460P 8460W 8470W</v>
      </c>
      <c r="G11" s="33" t="str">
        <f>IF(ISBLANK(Values!E10),"","TellusRem")</f>
        <v>TellusRem</v>
      </c>
      <c r="H11" s="28" t="str">
        <f>IF(ISBLANK(Values!E10),"",Values!$B$16)</f>
        <v>computer-keyboards</v>
      </c>
      <c r="I11" s="28" t="str">
        <f>IF(ISBLANK(Values!E10),"","4730574031")</f>
        <v>4730574031</v>
      </c>
      <c r="J11" s="40" t="str">
        <f>IF(ISBLANK(Values!E10),"",Values!F10 )</f>
        <v>HP 6460 Silver reg with pointer - BE</v>
      </c>
      <c r="K11" s="29">
        <f>IF(ISBLANK(Values!E10),"",IF(Values!J10, Values!$B$4, Values!$B$5))</f>
        <v>42.99</v>
      </c>
      <c r="L11" s="41">
        <f>IF(ISBLANK(Values!E10),"",IF($CO11="DEFAULT", Values!$B$18, ""))</f>
        <v>5</v>
      </c>
      <c r="M11" s="29" t="str">
        <f>IF(ISBLANK(Values!E10),"",Values!$M10)</f>
        <v>https://raw.githubusercontent.com/PatrickVibild/TellusAmazonPictures/master/pictures/HP/W. PS/6460 (SILVER FRAME)/RG/BE/1.jpg</v>
      </c>
      <c r="N11" s="29" t="str">
        <f>IF(ISBLANK(Values!$F10),"",Values!N10)</f>
        <v>https://raw.githubusercontent.com/PatrickVibild/TellusAmazonPictures/master/pictures/HP/W. PS/6460 (SILVER FRAME)/RG/BE/2.jpg</v>
      </c>
      <c r="O11" s="29" t="str">
        <f>IF(ISBLANK(Values!$F10),"",Values!O10)</f>
        <v>https://raw.githubusercontent.com/PatrickVibild/TellusAmazonPictures/master/pictures/HP/W. PS/6460 (SILVER FRAME)/RG/BE/3.jpg</v>
      </c>
      <c r="P11" s="29" t="str">
        <f>IF(ISBLANK(Values!$F10),"",Values!P10)</f>
        <v>https://raw.githubusercontent.com/PatrickVibild/TellusAmazonPictures/master/pictures/HP/W. PS/6460 (SILVER FRAME)/RG/BE/4.jpg</v>
      </c>
      <c r="Q11" s="29" t="str">
        <f>IF(ISBLANK(Values!$F10),"",Values!Q10)</f>
        <v>https://raw.githubusercontent.com/PatrickVibild/TellusAmazonPictures/master/pictures/HP/W. PS/6460 (SILVER FRAME)/RG/BE/5.jpg</v>
      </c>
      <c r="R11" s="29" t="str">
        <f>IF(ISBLANK(Values!$F10),"",Values!R10)</f>
        <v>https://raw.githubusercontent.com/PatrickVibild/TellusAmazonPictures/master/pictures/HP/W. PS/6460 (SILVER FRAME)/RG/BE/6.jpg</v>
      </c>
      <c r="S11" s="29" t="str">
        <f>IF(ISBLANK(Values!$F10),"",Values!S10)</f>
        <v>https://raw.githubusercontent.com/PatrickVibild/TellusAmazonPictures/master/pictures/HP/W. PS/6460 (SILVER FRAME)/RG/BE/7.jpg</v>
      </c>
      <c r="T11" s="29" t="str">
        <f>IF(ISBLANK(Values!$F10),"",Values!T10)</f>
        <v>https://raw.githubusercontent.com/PatrickVibild/TellusAmazonPictures/master/pictures/HP/W. PS/6460 (SILVER FRAME)/RG/BE/8.jpg</v>
      </c>
      <c r="U11" s="29" t="str">
        <f>IF(ISBLANK(Values!$F10),"",Values!U10)</f>
        <v>https://raw.githubusercontent.com/PatrickVibild/TellusAmazonPictures/master/pictures/HP/W. PS/6460 (SILVER FRAME)/RG/BE/9.jpg</v>
      </c>
      <c r="W11" s="33" t="str">
        <f>IF(ISBLANK(Values!E10),"","Child")</f>
        <v>Child</v>
      </c>
      <c r="X11" s="33" t="str">
        <f>IF(ISBLANK(Values!E10),"",Values!$B$13)</f>
        <v>HP 6460 parent</v>
      </c>
      <c r="Y11" s="40" t="str">
        <f>IF(ISBLANK(Values!E10),"","Size-Color")</f>
        <v>Size-Color</v>
      </c>
      <c r="Z11" s="33" t="str">
        <f>IF(ISBLANK(Values!E10),"","variation")</f>
        <v>variation</v>
      </c>
      <c r="AA11" s="37" t="str">
        <f>IF(ISBLANK(Values!E10),"",Values!$B$20)</f>
        <v>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2"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4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1" s="29" t="str">
        <f>IF(ISBLANK(Values!E10),"",Values!H10)</f>
        <v>Belga</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44" t="str">
        <f>IF(ISBLANK(Values!$E10), "", "not_applicable")</f>
        <v>not_applicable</v>
      </c>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37">
        <f>IF(ISBLANK(Values!E10),"",IF(CO11&lt;&gt;"DEFAULT", "", 3))</f>
        <v>3</v>
      </c>
      <c r="FH11" s="2" t="str">
        <f>IF(ISBLANK(Values!E10),"","FALSE")</f>
        <v>FALSE</v>
      </c>
      <c r="FI11" s="37" t="str">
        <f>IF(ISBLANK(Values!E10),"","FALSE")</f>
        <v>FALSE</v>
      </c>
      <c r="FJ11" s="37" t="str">
        <f>IF(ISBLANK(Values!E10),"","FALSE")</f>
        <v>FALSE</v>
      </c>
      <c r="FM11" s="2" t="str">
        <f>IF(ISBLANK(Values!E10),"","1")</f>
        <v>1</v>
      </c>
      <c r="FO11" s="29">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9" t="str">
        <f>IF(ISBLANK(Values!E11),"",Values!F11)</f>
        <v>HP 6460 Silver reg with pointer - Swiss</v>
      </c>
      <c r="C12" s="33" t="str">
        <f>IF(ISBLANK(Values!E11),"","TellusRem")</f>
        <v>TellusRem</v>
      </c>
      <c r="D12" s="31">
        <f>IF(ISBLANK(Values!E11),"",Values!E11)</f>
        <v>5714401646075</v>
      </c>
      <c r="E12" s="32" t="str">
        <f>IF(ISBLANK(Values!E11),"","EAN")</f>
        <v>EAN</v>
      </c>
      <c r="F12" s="29" t="str">
        <f>IF(ISBLANK(Values!E11),"",IF(Values!J11, SUBSTITUTE(Values!$B$1, "{language}", Values!H11) &amp; " " &amp;Values!$B$3, SUBSTITUTE(Values!$B$2, "{language}", Values!$H11) &amp; " " &amp;Values!$B$3))</f>
        <v>sostituzione della tastiera Svizzero non retroilluminata per HP  6460b, 6465b, 6470b, 6475b, 6460, 6465, 6470, 6475, 8470B 8460P 8460W 8470W</v>
      </c>
      <c r="G12" s="33" t="str">
        <f>IF(ISBLANK(Values!E11),"","TellusRem")</f>
        <v>TellusRem</v>
      </c>
      <c r="H12" s="28" t="str">
        <f>IF(ISBLANK(Values!E11),"",Values!$B$16)</f>
        <v>computer-keyboards</v>
      </c>
      <c r="I12" s="28" t="str">
        <f>IF(ISBLANK(Values!E11),"","4730574031")</f>
        <v>4730574031</v>
      </c>
      <c r="J12" s="40" t="str">
        <f>IF(ISBLANK(Values!E11),"",Values!F11 )</f>
        <v>HP 6460 Silver reg with pointer - Swiss</v>
      </c>
      <c r="K12" s="29">
        <f>IF(ISBLANK(Values!E11),"",IF(Values!J11, Values!$B$4, Values!$B$5))</f>
        <v>42.99</v>
      </c>
      <c r="L12" s="41">
        <f>IF(ISBLANK(Values!E11),"",IF($CO12="DEFAULT", Values!$B$18, ""))</f>
        <v>5</v>
      </c>
      <c r="M12" s="29" t="str">
        <f>IF(ISBLANK(Values!E11),"",Values!$M11)</f>
        <v>https://raw.githubusercontent.com/PatrickVibild/TellusAmazonPictures/master/pictures/HP/W. PS/6460 (SILVER FRAME)/RG/CH/1.jpg</v>
      </c>
      <c r="N12" s="29" t="str">
        <f>IF(ISBLANK(Values!$F11),"",Values!N11)</f>
        <v>https://raw.githubusercontent.com/PatrickVibild/TellusAmazonPictures/master/pictures/HP/W. PS/6460 (SILVER FRAME)/RG/CH/2.jpg</v>
      </c>
      <c r="O12" s="29" t="str">
        <f>IF(ISBLANK(Values!$F11),"",Values!O11)</f>
        <v>https://raw.githubusercontent.com/PatrickVibild/TellusAmazonPictures/master/pictures/HP/W. PS/6460 (SILVER FRAME)/RG/CH/3.jpg</v>
      </c>
      <c r="P12" s="29" t="str">
        <f>IF(ISBLANK(Values!$F11),"",Values!P11)</f>
        <v>https://raw.githubusercontent.com/PatrickVibild/TellusAmazonPictures/master/pictures/HP/W. PS/6460 (SILVER FRAME)/RG/CH/4.jpg</v>
      </c>
      <c r="Q12" s="29" t="str">
        <f>IF(ISBLANK(Values!$F11),"",Values!Q11)</f>
        <v>https://raw.githubusercontent.com/PatrickVibild/TellusAmazonPictures/master/pictures/HP/W. PS/6460 (SILVER FRAME)/RG/CH/5.jpg</v>
      </c>
      <c r="R12" s="29" t="str">
        <f>IF(ISBLANK(Values!$F11),"",Values!R11)</f>
        <v>https://raw.githubusercontent.com/PatrickVibild/TellusAmazonPictures/master/pictures/HP/W. PS/6460 (SILVER FRAME)/RG/CH/6.jpg</v>
      </c>
      <c r="S12" s="29" t="str">
        <f>IF(ISBLANK(Values!$F11),"",Values!S11)</f>
        <v>https://raw.githubusercontent.com/PatrickVibild/TellusAmazonPictures/master/pictures/HP/W. PS/6460 (SILVER FRAME)/RG/CH/7.jpg</v>
      </c>
      <c r="T12" s="29" t="str">
        <f>IF(ISBLANK(Values!$F11),"",Values!T11)</f>
        <v>https://raw.githubusercontent.com/PatrickVibild/TellusAmazonPictures/master/pictures/HP/W. PS/6460 (SILVER FRAME)/RG/CH/8.jpg</v>
      </c>
      <c r="U12" s="29" t="str">
        <f>IF(ISBLANK(Values!$F11),"",Values!U11)</f>
        <v>https://raw.githubusercontent.com/PatrickVibild/TellusAmazonPictures/master/pictures/HP/W. PS/6460 (SILVER FRAME)/RG/CH/9.jpg</v>
      </c>
      <c r="W12" s="33" t="str">
        <f>IF(ISBLANK(Values!E11),"","Child")</f>
        <v>Child</v>
      </c>
      <c r="X12" s="33" t="str">
        <f>IF(ISBLANK(Values!E11),"",Values!$B$13)</f>
        <v>HP 6460 parent</v>
      </c>
      <c r="Y12" s="40" t="str">
        <f>IF(ISBLANK(Values!E11),"","Size-Color")</f>
        <v>Size-Color</v>
      </c>
      <c r="Z12" s="33" t="str">
        <f>IF(ISBLANK(Values!E11),"","variation")</f>
        <v>variation</v>
      </c>
      <c r="AA12" s="37" t="str">
        <f>IF(ISBLANK(Values!E11),"",Values!$B$20)</f>
        <v>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2"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4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Svizzero NO retroilluminato. </v>
      </c>
      <c r="AM12" s="2" t="str">
        <f>SUBSTITUTE(IF(ISBLANK(Values!E11),"",Values!$B$27),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2" s="29" t="str">
        <f>IF(ISBLANK(Values!E11),"",Values!H11)</f>
        <v>Svizzero</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44" t="str">
        <f>IF(ISBLANK(Values!$E11), "", "not_applicable")</f>
        <v>not_applicable</v>
      </c>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9" t="str">
        <f>IF(ISBLANK(Values!E12),"",Values!F12)</f>
        <v>HP 6460 Silver reg with pointer - US int</v>
      </c>
      <c r="C13" s="33" t="str">
        <f>IF(ISBLANK(Values!E12),"","TellusRem")</f>
        <v>TellusRem</v>
      </c>
      <c r="D13" s="31">
        <f>IF(ISBLANK(Values!E12),"",Values!E12)</f>
        <v>5714401646082</v>
      </c>
      <c r="E13" s="32" t="str">
        <f>IF(ISBLANK(Values!E12),"","EAN")</f>
        <v>EAN</v>
      </c>
      <c r="F13" s="29" t="str">
        <f>IF(ISBLANK(Values!E12),"",IF(Values!J12, SUBSTITUTE(Values!$B$1, "{language}", Values!H12) &amp; " " &amp;Values!$B$3, SUBSTITUTE(Values!$B$2, "{language}", Values!$H12) &amp; " " &amp;Values!$B$3))</f>
        <v>sostituzione della tastiera US international non retroilluminata per HP  6460b, 6465b, 6470b, 6475b, 6460, 6465, 6470, 6475, 8470B 8460P 8460W 8470W</v>
      </c>
      <c r="G13" s="33" t="str">
        <f>IF(ISBLANK(Values!E12),"","TellusRem")</f>
        <v>TellusRem</v>
      </c>
      <c r="H13" s="28" t="str">
        <f>IF(ISBLANK(Values!E12),"",Values!$B$16)</f>
        <v>computer-keyboards</v>
      </c>
      <c r="I13" s="28" t="str">
        <f>IF(ISBLANK(Values!E12),"","4730574031")</f>
        <v>4730574031</v>
      </c>
      <c r="J13" s="40" t="str">
        <f>IF(ISBLANK(Values!E12),"",Values!F12 )</f>
        <v>HP 6460 Silver reg with pointer - US int</v>
      </c>
      <c r="K13" s="29">
        <f>IF(ISBLANK(Values!E12),"",IF(Values!J12, Values!$B$4, Values!$B$5))</f>
        <v>42.99</v>
      </c>
      <c r="L13" s="41">
        <f>IF(ISBLANK(Values!E12),"",IF($CO13="DEFAULT", Values!$B$18, ""))</f>
        <v>5</v>
      </c>
      <c r="M13" s="29" t="str">
        <f>IF(ISBLANK(Values!E12),"",Values!$M12)</f>
        <v>https://raw.githubusercontent.com/PatrickVibild/TellusAmazonPictures/master/pictures/HP/W. PS/6460 (SILVER FRAME)/RG/USI/1.jpg</v>
      </c>
      <c r="N13" s="29" t="str">
        <f>IF(ISBLANK(Values!$F12),"",Values!N12)</f>
        <v>https://raw.githubusercontent.com/PatrickVibild/TellusAmazonPictures/master/pictures/HP/W. PS/6460 (SILVER FRAME)/RG/USI/2.jpg</v>
      </c>
      <c r="O13" s="29" t="str">
        <f>IF(ISBLANK(Values!$F12),"",Values!O12)</f>
        <v>https://raw.githubusercontent.com/PatrickVibild/TellusAmazonPictures/master/pictures/HP/W. PS/6460 (SILVER FRAME)/RG/USI/3.jpg</v>
      </c>
      <c r="P13" s="29" t="str">
        <f>IF(ISBLANK(Values!$F12),"",Values!P12)</f>
        <v>https://raw.githubusercontent.com/PatrickVibild/TellusAmazonPictures/master/pictures/HP/W. PS/6460 (SILVER FRAME)/RG/USI/4.jpg</v>
      </c>
      <c r="Q13" s="29" t="str">
        <f>IF(ISBLANK(Values!$F12),"",Values!Q12)</f>
        <v>https://raw.githubusercontent.com/PatrickVibild/TellusAmazonPictures/master/pictures/HP/W. PS/6460 (SILVER FRAME)/RG/USI/5.jpg</v>
      </c>
      <c r="R13" s="29" t="str">
        <f>IF(ISBLANK(Values!$F12),"",Values!R12)</f>
        <v>https://raw.githubusercontent.com/PatrickVibild/TellusAmazonPictures/master/pictures/HP/W. PS/6460 (SILVER FRAME)/RG/USI/6.jpg</v>
      </c>
      <c r="S13" s="29" t="str">
        <f>IF(ISBLANK(Values!$F12),"",Values!S12)</f>
        <v>https://raw.githubusercontent.com/PatrickVibild/TellusAmazonPictures/master/pictures/HP/W. PS/6460 (SILVER FRAME)/RG/USI/7.jpg</v>
      </c>
      <c r="T13" s="29" t="str">
        <f>IF(ISBLANK(Values!$F12),"",Values!T12)</f>
        <v>https://raw.githubusercontent.com/PatrickVibild/TellusAmazonPictures/master/pictures/HP/W. PS/6460 (SILVER FRAME)/RG/USI/8.jpg</v>
      </c>
      <c r="U13" s="29" t="str">
        <f>IF(ISBLANK(Values!$F12),"",Values!U12)</f>
        <v>https://raw.githubusercontent.com/PatrickVibild/TellusAmazonPictures/master/pictures/HP/W. PS/6460 (SILVER FRAME)/RG/USI/9.jpg</v>
      </c>
      <c r="W13" s="33" t="str">
        <f>IF(ISBLANK(Values!E12),"","Child")</f>
        <v>Child</v>
      </c>
      <c r="X13" s="33" t="str">
        <f>IF(ISBLANK(Values!E12),"",Values!$B$13)</f>
        <v>HP 6460 parent</v>
      </c>
      <c r="Y13" s="40" t="str">
        <f>IF(ISBLANK(Values!E12),"","Size-Color")</f>
        <v>Size-Color</v>
      </c>
      <c r="Z13" s="33" t="str">
        <f>IF(ISBLANK(Values!E12),"","variation")</f>
        <v>variation</v>
      </c>
      <c r="AA13" s="37" t="str">
        <f>IF(ISBLANK(Values!E12),"",Values!$B$20)</f>
        <v>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2"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43"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with € symbol US international NO retroilluminato. </v>
      </c>
      <c r="AM13" s="2" t="str">
        <f>SUBSTITUTE(IF(ISBLANK(Values!E12),"",Values!$B$27),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3" s="29" t="str">
        <f>IF(ISBLANK(Values!E12),"",Values!H12)</f>
        <v>US international</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44" t="str">
        <f>IF(ISBLANK(Values!$E12), "", "not_applicable")</f>
        <v>not_applicable</v>
      </c>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f>IF(ISBLANK(Values!E12),"",IF(CO13&lt;&gt;"DEFAULT", "", 3))</f>
        <v>3</v>
      </c>
      <c r="FH13" s="2" t="str">
        <f>IF(ISBLANK(Values!E12),"","FALSE")</f>
        <v>FALSE</v>
      </c>
      <c r="FI13" s="37" t="str">
        <f>IF(ISBLANK(Values!E12),"","FALSE")</f>
        <v>FALSE</v>
      </c>
      <c r="FJ13" s="37" t="str">
        <f>IF(ISBLANK(Values!E12),"","FALSE")</f>
        <v>FALSE</v>
      </c>
      <c r="FM13" s="2" t="str">
        <f>IF(ISBLANK(Values!E12),"","1")</f>
        <v>1</v>
      </c>
      <c r="FO13" s="29">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9" t="str">
        <f>IF(ISBLANK(Values!E13),"",Values!F13)</f>
        <v>HP 6460 Silver reg with pointer - US</v>
      </c>
      <c r="C14" s="33" t="str">
        <f>IF(ISBLANK(Values!E13),"","TellusRem")</f>
        <v>TellusRem</v>
      </c>
      <c r="D14" s="31">
        <f>IF(ISBLANK(Values!E13),"",Values!E13)</f>
        <v>5714401646099</v>
      </c>
      <c r="E14" s="32" t="str">
        <f>IF(ISBLANK(Values!E13),"","EAN")</f>
        <v>EAN</v>
      </c>
      <c r="F14" s="29" t="str">
        <f>IF(ISBLANK(Values!E13),"",IF(Values!J13, SUBSTITUTE(Values!$B$1, "{language}", Values!H13) &amp; " " &amp;Values!$B$3, SUBSTITUTE(Values!$B$2, "{language}", Values!$H13) &amp; " " &amp;Values!$B$3))</f>
        <v>sostituzione della tastiera US  non retroilluminata per HP  6460b, 6465b, 6470b, 6475b, 6460, 6465, 6470, 6475, 8470B 8460P 8460W 8470W</v>
      </c>
      <c r="G14" s="33" t="str">
        <f>IF(ISBLANK(Values!E13),"","TellusRem")</f>
        <v>TellusRem</v>
      </c>
      <c r="H14" s="28" t="str">
        <f>IF(ISBLANK(Values!E13),"",Values!$B$16)</f>
        <v>computer-keyboards</v>
      </c>
      <c r="I14" s="28" t="str">
        <f>IF(ISBLANK(Values!E13),"","4730574031")</f>
        <v>4730574031</v>
      </c>
      <c r="J14" s="40" t="str">
        <f>IF(ISBLANK(Values!E13),"",Values!F13 )</f>
        <v>HP 6460 Silver reg with pointer - US</v>
      </c>
      <c r="K14" s="29">
        <f>IF(ISBLANK(Values!E13),"",IF(Values!J13, Values!$B$4, Values!$B$5))</f>
        <v>42.99</v>
      </c>
      <c r="L14" s="41">
        <f>IF(ISBLANK(Values!E13),"",IF($CO14="DEFAULT", Values!$B$18, ""))</f>
        <v>5</v>
      </c>
      <c r="M14" s="29" t="str">
        <f>IF(ISBLANK(Values!E13),"",Values!$M13)</f>
        <v>https://raw.githubusercontent.com/PatrickVibild/TellusAmazonPictures/master/pictures/HP/W. PS/6460 (SILVER FRAME)/RG/US/1.jpg</v>
      </c>
      <c r="N14" s="29" t="str">
        <f>IF(ISBLANK(Values!$F13),"",Values!N13)</f>
        <v>https://raw.githubusercontent.com/PatrickVibild/TellusAmazonPictures/master/pictures/HP/W. PS/6460 (SILVER FRAME)/RG/US/2.jpg</v>
      </c>
      <c r="O14" s="29" t="str">
        <f>IF(ISBLANK(Values!$F13),"",Values!O13)</f>
        <v>https://raw.githubusercontent.com/PatrickVibild/TellusAmazonPictures/master/pictures/HP/W. PS/6460 (SILVER FRAME)/RG/US/3.jpg</v>
      </c>
      <c r="P14" s="29" t="str">
        <f>IF(ISBLANK(Values!$F13),"",Values!P13)</f>
        <v>https://raw.githubusercontent.com/PatrickVibild/TellusAmazonPictures/master/pictures/HP/W. PS/6460 (SILVER FRAME)/RG/US/4.jpg</v>
      </c>
      <c r="Q14" s="29" t="str">
        <f>IF(ISBLANK(Values!$F13),"",Values!Q13)</f>
        <v>https://raw.githubusercontent.com/PatrickVibild/TellusAmazonPictures/master/pictures/HP/W. PS/6460 (SILVER FRAME)/RG/US/5.jpg</v>
      </c>
      <c r="R14" s="29" t="str">
        <f>IF(ISBLANK(Values!$F13),"",Values!R13)</f>
        <v>https://raw.githubusercontent.com/PatrickVibild/TellusAmazonPictures/master/pictures/HP/W. PS/6460 (SILVER FRAME)/RG/US/6.jpg</v>
      </c>
      <c r="S14" s="29" t="str">
        <f>IF(ISBLANK(Values!$F13),"",Values!S13)</f>
        <v>https://raw.githubusercontent.com/PatrickVibild/TellusAmazonPictures/master/pictures/HP/W. PS/6460 (SILVER FRAME)/RG/US/7.jpg</v>
      </c>
      <c r="T14" s="29" t="str">
        <f>IF(ISBLANK(Values!$F13),"",Values!T13)</f>
        <v>https://raw.githubusercontent.com/PatrickVibild/TellusAmazonPictures/master/pictures/HP/W. PS/6460 (SILVER FRAME)/RG/US/8.jpg</v>
      </c>
      <c r="U14" s="29" t="str">
        <f>IF(ISBLANK(Values!$F13),"",Values!U13)</f>
        <v>https://raw.githubusercontent.com/PatrickVibild/TellusAmazonPictures/master/pictures/HP/W. PS/6460 (SILVER FRAME)/RG/US/9.jpg</v>
      </c>
      <c r="W14" s="33" t="str">
        <f>IF(ISBLANK(Values!E13),"","Child")</f>
        <v>Child</v>
      </c>
      <c r="X14" s="33" t="str">
        <f>IF(ISBLANK(Values!E13),"",Values!$B$13)</f>
        <v>HP 6460 parent</v>
      </c>
      <c r="Y14" s="40" t="str">
        <f>IF(ISBLANK(Values!E13),"","Size-Color")</f>
        <v>Size-Color</v>
      </c>
      <c r="Z14" s="33" t="str">
        <f>IF(ISBLANK(Values!E13),"","variation")</f>
        <v>variation</v>
      </c>
      <c r="AA14" s="37" t="str">
        <f>IF(ISBLANK(Values!E13),"",Values!$B$20)</f>
        <v>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2"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43"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6460b, 6465b, 6470b, 6475b, 6460, 6465, 6470, 6475, 8470B 8460P 8460W 8470W</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US  NO retroilluminato. </v>
      </c>
      <c r="AM14" s="2" t="str">
        <f>SUBSTITUTE(IF(ISBLANK(Values!E13),"",Values!$B$27), "{model}", Values!$B$3)</f>
        <v xml:space="preserve">👉 COMPATIBILE CON - HP 6460b, 6465b, 6470b, 6475b, 6460, 6465, 6470, 6475, 8470B 8460P 8460W 8470W. Si prega di controllare attentamente l'immagine e la descrizione prima di acquistare qualsiasi tastiera. Ciò garantisce di ottenere la tastiera del laptop corretta per il computer. Installazione super facile. </v>
      </c>
      <c r="AT14" s="29" t="str">
        <f>IF(ISBLANK(Values!E13),"",Values!H13)</f>
        <v xml:space="preserve">US </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44" t="str">
        <f>IF(ISBLANK(Values!$E13), "", "not_applicable")</f>
        <v>not_applicable</v>
      </c>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f>IF(ISBLANK(Values!E13),"",IF(CO14&lt;&gt;"DEFAULT", "", 3))</f>
        <v>3</v>
      </c>
      <c r="FH14" s="2" t="str">
        <f>IF(ISBLANK(Values!E13),"","FALSE")</f>
        <v>FALSE</v>
      </c>
      <c r="FI14" s="37" t="str">
        <f>IF(ISBLANK(Values!E13),"","FALSE")</f>
        <v>FALSE</v>
      </c>
      <c r="FJ14" s="37" t="str">
        <f>IF(ISBLANK(Values!E13),"","FALSE")</f>
        <v>FALSE</v>
      </c>
      <c r="FM14" s="2" t="str">
        <f>IF(ISBLANK(Values!E13),"","1")</f>
        <v>1</v>
      </c>
      <c r="FO14" s="29">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HP </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HP </v>
      </c>
    </row>
    <row r="3" spans="1:22" ht="28"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70" x14ac:dyDescent="0.15">
      <c r="A4" s="47" t="s">
        <v>371</v>
      </c>
      <c r="B4" s="51">
        <v>56.99</v>
      </c>
      <c r="C4" s="52" t="b">
        <f>FALSE()</f>
        <v>0</v>
      </c>
      <c r="D4" s="52" t="b">
        <f>TRUE()</f>
        <v>1</v>
      </c>
      <c r="E4" s="50">
        <v>5714401646006</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b">
        <f>TRUE()</f>
        <v>1</v>
      </c>
      <c r="J4" s="55" t="b">
        <v>0</v>
      </c>
      <c r="K4" s="56" t="s">
        <v>374</v>
      </c>
      <c r="L4" s="57" t="b">
        <f>TRUE()</f>
        <v>1</v>
      </c>
      <c r="M4" s="58"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58"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59"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60">
        <f>MATCH(G4,options!$D$1:$D$20,0)</f>
        <v>1</v>
      </c>
    </row>
    <row r="5" spans="1:22" ht="70" x14ac:dyDescent="0.15">
      <c r="A5" s="47" t="s">
        <v>375</v>
      </c>
      <c r="B5" s="51">
        <v>42.99</v>
      </c>
      <c r="C5" s="52" t="b">
        <f>FALSE()</f>
        <v>0</v>
      </c>
      <c r="D5" s="52" t="b">
        <f>TRUE()</f>
        <v>1</v>
      </c>
      <c r="E5" s="50">
        <v>5714401646013</v>
      </c>
      <c r="F5" s="50" t="s">
        <v>376</v>
      </c>
      <c r="G5" s="61"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b">
        <f>TRUE()</f>
        <v>1</v>
      </c>
      <c r="J5" s="55" t="b">
        <v>0</v>
      </c>
      <c r="K5" s="46" t="s">
        <v>378</v>
      </c>
      <c r="L5" s="57" t="b">
        <f>TRUE()</f>
        <v>1</v>
      </c>
      <c r="M5" s="58" t="str">
        <f t="shared" si="0"/>
        <v>https://raw.githubusercontent.com/PatrickVibild/TellusAmazonPictures/master/pictures/HP/W. PS/6460 (SILVER FRAME)/RG/FR/1.jpg</v>
      </c>
      <c r="N5" s="58" t="str">
        <f t="shared" si="1"/>
        <v>https://raw.githubusercontent.com/PatrickVibild/TellusAmazonPictures/master/pictures/HP/W. PS/6460 (SILVER FRAME)/RG/FR/2.jpg</v>
      </c>
      <c r="O5" s="59"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60">
        <f>MATCH(G5,options!$D$1:$D$20,0)</f>
        <v>2</v>
      </c>
    </row>
    <row r="6" spans="1:22" ht="70" x14ac:dyDescent="0.15">
      <c r="A6" s="47" t="s">
        <v>379</v>
      </c>
      <c r="B6" s="62" t="s">
        <v>380</v>
      </c>
      <c r="C6" s="52" t="b">
        <f>FALSE()</f>
        <v>0</v>
      </c>
      <c r="D6" s="52" t="b">
        <f>TRUE()</f>
        <v>1</v>
      </c>
      <c r="E6" s="50">
        <v>5714401646020</v>
      </c>
      <c r="F6" s="50" t="s">
        <v>381</v>
      </c>
      <c r="G6" s="61"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46" t="s">
        <v>383</v>
      </c>
      <c r="L6" s="57" t="b">
        <f>TRUE()</f>
        <v>1</v>
      </c>
      <c r="M6" s="63" t="str">
        <f t="shared" si="0"/>
        <v>https://raw.githubusercontent.com/PatrickVibild/TellusAmazonPictures/master/pictures/HP/W. PS/6460 (SILVER FRAME)/RG/IT/1.jpg</v>
      </c>
      <c r="N6" s="58" t="str">
        <f t="shared" si="1"/>
        <v>https://raw.githubusercontent.com/PatrickVibild/TellusAmazonPictures/master/pictures/HP/W. PS/6460 (SILVER FRAME)/RG/IT/2.jpg</v>
      </c>
      <c r="O6" s="59"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60">
        <f>MATCH(G6,options!$D$1:$D$20,0)</f>
        <v>3</v>
      </c>
    </row>
    <row r="7" spans="1:22" ht="70" x14ac:dyDescent="0.15">
      <c r="A7" s="47" t="s">
        <v>384</v>
      </c>
      <c r="B7" s="64" t="str">
        <f>IF(B6=[2]options!C1,"32","41")</f>
        <v>41</v>
      </c>
      <c r="C7" s="52" t="b">
        <f>FALSE()</f>
        <v>0</v>
      </c>
      <c r="D7" s="52" t="b">
        <f>TRUE()</f>
        <v>1</v>
      </c>
      <c r="E7" s="50">
        <v>5714401646037</v>
      </c>
      <c r="F7" s="50" t="s">
        <v>385</v>
      </c>
      <c r="G7" s="61"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b">
        <f>TRUE()</f>
        <v>1</v>
      </c>
      <c r="J7" s="55" t="b">
        <v>0</v>
      </c>
      <c r="K7" s="46" t="s">
        <v>387</v>
      </c>
      <c r="L7" s="57" t="b">
        <f>TRUE()</f>
        <v>1</v>
      </c>
      <c r="M7" s="58" t="str">
        <f t="shared" si="0"/>
        <v>https://raw.githubusercontent.com/PatrickVibild/TellusAmazonPictures/master/pictures/HP/W. PS/6460 (SILVER FRAME)/RG/ES/1.jpg</v>
      </c>
      <c r="N7" s="58" t="str">
        <f t="shared" si="1"/>
        <v>https://raw.githubusercontent.com/PatrickVibild/TellusAmazonPictures/master/pictures/HP/W. PS/6460 (SILVER FRAME)/RG/ES/2.jpg</v>
      </c>
      <c r="O7" s="59"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60">
        <f>MATCH(G7,options!$D$1:$D$20,0)</f>
        <v>4</v>
      </c>
    </row>
    <row r="8" spans="1:22" ht="70" x14ac:dyDescent="0.15">
      <c r="A8" s="47" t="s">
        <v>388</v>
      </c>
      <c r="B8" s="64" t="str">
        <f>IF(B6=[2]options!C1,"18","17")</f>
        <v>17</v>
      </c>
      <c r="C8" s="52" t="b">
        <f>FALSE()</f>
        <v>0</v>
      </c>
      <c r="D8" s="52" t="b">
        <f>TRUE()</f>
        <v>1</v>
      </c>
      <c r="E8" s="50">
        <v>5714401646044</v>
      </c>
      <c r="F8" s="50" t="s">
        <v>389</v>
      </c>
      <c r="G8" s="61"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391</v>
      </c>
      <c r="L8" s="57" t="b">
        <f>TRUE()</f>
        <v>1</v>
      </c>
      <c r="M8" s="58" t="str">
        <f t="shared" si="0"/>
        <v>https://raw.githubusercontent.com/PatrickVibild/TellusAmazonPictures/master/pictures/HP/W. PS/6460 (SILVER FRAME)/RG/UK/1.jpg</v>
      </c>
      <c r="N8" s="58" t="str">
        <f t="shared" si="1"/>
        <v>https://raw.githubusercontent.com/PatrickVibild/TellusAmazonPictures/master/pictures/HP/W. PS/6460 (SILVER FRAME)/RG/UK/2.jpg</v>
      </c>
      <c r="O8" s="59"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60">
        <f>MATCH(G8,options!$D$1:$D$20,0)</f>
        <v>5</v>
      </c>
    </row>
    <row r="9" spans="1:22" ht="70" x14ac:dyDescent="0.15">
      <c r="A9" s="47" t="s">
        <v>392</v>
      </c>
      <c r="B9" s="64" t="str">
        <f>IF(B6=[2]options!C1,"2","5")</f>
        <v>5</v>
      </c>
      <c r="C9" s="52" t="b">
        <f>FALSE()</f>
        <v>0</v>
      </c>
      <c r="D9" s="52" t="b">
        <f>FALSE()</f>
        <v>0</v>
      </c>
      <c r="E9" s="50">
        <v>5714401646051</v>
      </c>
      <c r="F9" s="50" t="s">
        <v>393</v>
      </c>
      <c r="G9" s="61"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b">
        <f>TRUE()</f>
        <v>1</v>
      </c>
      <c r="J9" s="55" t="b">
        <v>0</v>
      </c>
      <c r="K9" s="46" t="s">
        <v>395</v>
      </c>
      <c r="L9" s="57" t="b">
        <f>TRUE()</f>
        <v>1</v>
      </c>
      <c r="M9" s="58" t="str">
        <f t="shared" si="0"/>
        <v>https://raw.githubusercontent.com/PatrickVibild/TellusAmazonPictures/master/pictures/HP/W. PS/6460 (SILVER FRAME)/RG/NOR/1.jpg</v>
      </c>
      <c r="N9" s="58" t="str">
        <f t="shared" si="1"/>
        <v>https://raw.githubusercontent.com/PatrickVibild/TellusAmazonPictures/master/pictures/HP/W. PS/6460 (SILVER FRAME)/RG/NOR/2.jpg</v>
      </c>
      <c r="O9" s="59"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60">
        <f>MATCH(G9,options!$D$1:$D$20,0)</f>
        <v>6</v>
      </c>
    </row>
    <row r="10" spans="1:22" ht="70" x14ac:dyDescent="0.15">
      <c r="A10" t="s">
        <v>396</v>
      </c>
      <c r="B10" s="56"/>
      <c r="C10" s="52" t="b">
        <f>FALSE()</f>
        <v>0</v>
      </c>
      <c r="D10" s="52" t="b">
        <f>FALSE()</f>
        <v>0</v>
      </c>
      <c r="E10" s="50">
        <v>5714401646068</v>
      </c>
      <c r="F10" s="50" t="s">
        <v>397</v>
      </c>
      <c r="G10" s="61"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46" t="s">
        <v>399</v>
      </c>
      <c r="L10" s="57" t="b">
        <f>TRUE()</f>
        <v>1</v>
      </c>
      <c r="M10" s="58" t="str">
        <f t="shared" si="0"/>
        <v>https://raw.githubusercontent.com/PatrickVibild/TellusAmazonPictures/master/pictures/HP/W. PS/6460 (SILVER FRAME)/RG/BE/1.jpg</v>
      </c>
      <c r="N10" s="58" t="str">
        <f t="shared" si="1"/>
        <v>https://raw.githubusercontent.com/PatrickVibild/TellusAmazonPictures/master/pictures/HP/W. PS/6460 (SILVER FRAME)/RG/BE/2.jpg</v>
      </c>
      <c r="O10" s="59"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60">
        <f>MATCH(G10,options!$D$1:$D$20,0)</f>
        <v>7</v>
      </c>
    </row>
    <row r="11" spans="1:22" ht="70" x14ac:dyDescent="0.15">
      <c r="A11" s="47" t="s">
        <v>400</v>
      </c>
      <c r="B11" s="65">
        <v>150</v>
      </c>
      <c r="C11" s="52" t="b">
        <v>0</v>
      </c>
      <c r="D11" s="52" t="b">
        <f>FALSE()</f>
        <v>0</v>
      </c>
      <c r="E11" s="50">
        <v>5714401646075</v>
      </c>
      <c r="F11" s="50" t="s">
        <v>401</v>
      </c>
      <c r="G11" s="61"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54" t="b">
        <f>TRUE()</f>
        <v>1</v>
      </c>
      <c r="J11" s="55" t="b">
        <v>0</v>
      </c>
      <c r="K11" s="46" t="s">
        <v>403</v>
      </c>
      <c r="L11" s="57" t="b">
        <f>TRUE()</f>
        <v>1</v>
      </c>
      <c r="M11" s="58" t="str">
        <f t="shared" si="0"/>
        <v>https://raw.githubusercontent.com/PatrickVibild/TellusAmazonPictures/master/pictures/HP/W. PS/6460 (SILVER FRAME)/RG/CH/1.jpg</v>
      </c>
      <c r="N11" s="58" t="str">
        <f t="shared" si="1"/>
        <v>https://raw.githubusercontent.com/PatrickVibild/TellusAmazonPictures/master/pictures/HP/W. PS/6460 (SILVER FRAME)/RG/CH/2.jpg</v>
      </c>
      <c r="O11" s="59"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60">
        <f>MATCH(G11,options!$D$1:$D$20,0)</f>
        <v>15</v>
      </c>
    </row>
    <row r="12" spans="1:22" ht="70" x14ac:dyDescent="0.15">
      <c r="B12" s="56"/>
      <c r="C12" s="52" t="b">
        <v>0</v>
      </c>
      <c r="D12" s="52" t="b">
        <f>FALSE()</f>
        <v>0</v>
      </c>
      <c r="E12" s="50">
        <v>5714401646082</v>
      </c>
      <c r="F12" s="50" t="s">
        <v>404</v>
      </c>
      <c r="G12" s="61"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b">
        <f>TRUE()</f>
        <v>1</v>
      </c>
      <c r="J12" s="55" t="b">
        <v>0</v>
      </c>
      <c r="K12" s="46" t="s">
        <v>406</v>
      </c>
      <c r="L12" s="57" t="b">
        <f>TRUE()</f>
        <v>1</v>
      </c>
      <c r="M12" s="58" t="str">
        <f t="shared" si="0"/>
        <v>https://raw.githubusercontent.com/PatrickVibild/TellusAmazonPictures/master/pictures/HP/W. PS/6460 (SILVER FRAME)/RG/USI/1.jpg</v>
      </c>
      <c r="N12" s="58" t="str">
        <f t="shared" si="1"/>
        <v>https://raw.githubusercontent.com/PatrickVibild/TellusAmazonPictures/master/pictures/HP/W. PS/6460 (SILVER FRAME)/RG/USI/2.jpg</v>
      </c>
      <c r="O12" s="59"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60">
        <f>MATCH(G12,options!$D$1:$D$20,0)</f>
        <v>16</v>
      </c>
    </row>
    <row r="13" spans="1:22" ht="70" x14ac:dyDescent="0.15">
      <c r="A13" s="47" t="s">
        <v>407</v>
      </c>
      <c r="B13" s="50" t="s">
        <v>408</v>
      </c>
      <c r="C13" s="52" t="b">
        <v>1</v>
      </c>
      <c r="D13" s="52" t="b">
        <f>FALSE()</f>
        <v>0</v>
      </c>
      <c r="E13" s="50">
        <v>5714401646099</v>
      </c>
      <c r="F13" s="50" t="s">
        <v>409</v>
      </c>
      <c r="G13" s="61"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54" t="b">
        <f>TRUE()</f>
        <v>1</v>
      </c>
      <c r="J13" s="55" t="b">
        <v>0</v>
      </c>
      <c r="K13" s="46" t="s">
        <v>411</v>
      </c>
      <c r="L13" s="57" t="b">
        <f>TRUE()</f>
        <v>1</v>
      </c>
      <c r="M13" s="58" t="str">
        <f t="shared" si="0"/>
        <v>https://raw.githubusercontent.com/PatrickVibild/TellusAmazonPictures/master/pictures/HP/W. PS/6460 (SILVER FRAME)/RG/US/1.jpg</v>
      </c>
      <c r="N13" s="58" t="str">
        <f t="shared" si="1"/>
        <v>https://raw.githubusercontent.com/PatrickVibild/TellusAmazonPictures/master/pictures/HP/W. PS/6460 (SILVER FRAME)/RG/US/2.jpg</v>
      </c>
      <c r="O13" s="59"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60">
        <f>MATCH(G13,options!$D$1:$D$20,0)</f>
        <v>18</v>
      </c>
    </row>
    <row r="14" spans="1:22" x14ac:dyDescent="0.15">
      <c r="A14" s="47" t="s">
        <v>412</v>
      </c>
      <c r="B14" s="50">
        <v>5714401646990</v>
      </c>
      <c r="C14" s="52"/>
      <c r="D14" s="52"/>
      <c r="E14" s="50"/>
      <c r="F14" s="50"/>
      <c r="G14" s="61"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4" t="b">
        <f>TRUE()</f>
        <v>1</v>
      </c>
      <c r="J14" s="55" t="b">
        <v>1</v>
      </c>
      <c r="K14" s="46"/>
      <c r="L14" s="57" t="b">
        <f>FALSE()</f>
        <v>0</v>
      </c>
      <c r="M14" s="58" t="str">
        <f t="shared" si="0"/>
        <v/>
      </c>
      <c r="N14" s="58" t="str">
        <f t="shared" si="1"/>
        <v/>
      </c>
      <c r="O14" s="59" t="str">
        <f t="shared" si="2"/>
        <v/>
      </c>
      <c r="P14" t="str">
        <f t="shared" si="3"/>
        <v/>
      </c>
      <c r="Q14" t="str">
        <f t="shared" si="4"/>
        <v/>
      </c>
      <c r="R14" t="str">
        <f t="shared" si="5"/>
        <v/>
      </c>
      <c r="S14" t="str">
        <f t="shared" si="6"/>
        <v/>
      </c>
      <c r="T14" t="str">
        <f t="shared" si="7"/>
        <v/>
      </c>
      <c r="U14" t="str">
        <f t="shared" si="8"/>
        <v/>
      </c>
      <c r="V14" s="60">
        <f>MATCH(G14,options!$D$1:$D$20,0)</f>
        <v>1</v>
      </c>
    </row>
    <row r="15" spans="1:22" x14ac:dyDescent="0.15">
      <c r="B15" s="56"/>
      <c r="C15" s="52"/>
      <c r="D15" s="52"/>
      <c r="E15" s="50"/>
      <c r="F15" s="50"/>
      <c r="G15" s="61"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4" t="b">
        <f>TRUE()</f>
        <v>1</v>
      </c>
      <c r="J15" s="55" t="b">
        <v>1</v>
      </c>
      <c r="K15" s="46"/>
      <c r="L15" s="57" t="b">
        <f>FALSE()</f>
        <v>0</v>
      </c>
      <c r="M15" s="58" t="str">
        <f t="shared" si="0"/>
        <v/>
      </c>
      <c r="N15" s="58" t="str">
        <f t="shared" si="1"/>
        <v/>
      </c>
      <c r="O15" s="59" t="str">
        <f t="shared" si="2"/>
        <v/>
      </c>
      <c r="P15" t="str">
        <f t="shared" si="3"/>
        <v/>
      </c>
      <c r="Q15" t="str">
        <f t="shared" si="4"/>
        <v/>
      </c>
      <c r="R15" t="str">
        <f t="shared" si="5"/>
        <v/>
      </c>
      <c r="S15" t="str">
        <f t="shared" si="6"/>
        <v/>
      </c>
      <c r="T15" t="str">
        <f t="shared" si="7"/>
        <v/>
      </c>
      <c r="U15" t="str">
        <f t="shared" si="8"/>
        <v/>
      </c>
      <c r="V15" s="60">
        <f>MATCH(G15,options!$D$1:$D$20,0)</f>
        <v>2</v>
      </c>
    </row>
    <row r="16" spans="1:22" x14ac:dyDescent="0.15">
      <c r="A16" s="47" t="s">
        <v>413</v>
      </c>
      <c r="B16" s="48" t="s">
        <v>612</v>
      </c>
      <c r="C16" s="52"/>
      <c r="D16" s="52"/>
      <c r="E16" s="50"/>
      <c r="F16" s="50"/>
      <c r="G16" s="61"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b">
        <f>TRUE()</f>
        <v>1</v>
      </c>
      <c r="J16" s="55" t="b">
        <v>1</v>
      </c>
      <c r="K16" s="46"/>
      <c r="L16" s="57" t="b">
        <f>FALSE()</f>
        <v>0</v>
      </c>
      <c r="M16" s="58" t="str">
        <f t="shared" si="0"/>
        <v/>
      </c>
      <c r="N16" s="58" t="str">
        <f t="shared" si="1"/>
        <v/>
      </c>
      <c r="O16" s="59" t="str">
        <f t="shared" si="2"/>
        <v/>
      </c>
      <c r="P16" t="str">
        <f t="shared" si="3"/>
        <v/>
      </c>
      <c r="Q16" t="str">
        <f t="shared" si="4"/>
        <v/>
      </c>
      <c r="R16" t="str">
        <f t="shared" si="5"/>
        <v/>
      </c>
      <c r="S16" t="str">
        <f t="shared" si="6"/>
        <v/>
      </c>
      <c r="T16" t="str">
        <f t="shared" si="7"/>
        <v/>
      </c>
      <c r="U16" t="str">
        <f t="shared" si="8"/>
        <v/>
      </c>
      <c r="V16" s="60">
        <f>MATCH(G16,options!$D$1:$D$20,0)</f>
        <v>3</v>
      </c>
    </row>
    <row r="17" spans="1:22" x14ac:dyDescent="0.15">
      <c r="B17" s="56"/>
      <c r="C17" s="52"/>
      <c r="D17" s="52"/>
      <c r="E17" s="50"/>
      <c r="F17" s="50"/>
      <c r="G17" s="61"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4" t="b">
        <f>TRUE()</f>
        <v>1</v>
      </c>
      <c r="J17" s="55" t="b">
        <v>1</v>
      </c>
      <c r="K17" s="46"/>
      <c r="L17" s="57" t="b">
        <f>FALSE()</f>
        <v>0</v>
      </c>
      <c r="M17" s="58" t="str">
        <f t="shared" si="0"/>
        <v/>
      </c>
      <c r="N17" s="58" t="str">
        <f t="shared" si="1"/>
        <v/>
      </c>
      <c r="O17" s="59" t="str">
        <f t="shared" si="2"/>
        <v/>
      </c>
      <c r="P17" t="str">
        <f t="shared" si="3"/>
        <v/>
      </c>
      <c r="Q17" t="str">
        <f t="shared" si="4"/>
        <v/>
      </c>
      <c r="R17" t="str">
        <f t="shared" si="5"/>
        <v/>
      </c>
      <c r="S17" t="str">
        <f t="shared" si="6"/>
        <v/>
      </c>
      <c r="T17" t="str">
        <f t="shared" si="7"/>
        <v/>
      </c>
      <c r="U17" t="str">
        <f t="shared" si="8"/>
        <v/>
      </c>
      <c r="V17" s="60">
        <f>MATCH(G17,options!$D$1:$D$20,0)</f>
        <v>4</v>
      </c>
    </row>
    <row r="18" spans="1:22" x14ac:dyDescent="0.15">
      <c r="A18" s="47" t="s">
        <v>414</v>
      </c>
      <c r="B18" s="65">
        <v>5</v>
      </c>
      <c r="C18" s="52"/>
      <c r="D18" s="52"/>
      <c r="E18" s="50"/>
      <c r="F18" s="50"/>
      <c r="G18" s="6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b">
        <f>TRUE()</f>
        <v>1</v>
      </c>
      <c r="J18" s="55" t="b">
        <v>1</v>
      </c>
      <c r="K18" s="46"/>
      <c r="L18" s="57" t="b">
        <f>FALSE()</f>
        <v>0</v>
      </c>
      <c r="M18" s="58" t="str">
        <f t="shared" si="0"/>
        <v/>
      </c>
      <c r="N18" s="58" t="str">
        <f t="shared" si="1"/>
        <v/>
      </c>
      <c r="O18" s="59" t="str">
        <f t="shared" si="2"/>
        <v/>
      </c>
      <c r="P18" t="str">
        <f t="shared" si="3"/>
        <v/>
      </c>
      <c r="Q18" t="str">
        <f t="shared" si="4"/>
        <v/>
      </c>
      <c r="R18" t="str">
        <f t="shared" si="5"/>
        <v/>
      </c>
      <c r="S18" t="str">
        <f t="shared" si="6"/>
        <v/>
      </c>
      <c r="T18" t="str">
        <f t="shared" si="7"/>
        <v/>
      </c>
      <c r="U18" t="str">
        <f t="shared" si="8"/>
        <v/>
      </c>
      <c r="V18" s="60">
        <f>MATCH(G18,options!$D$1:$D$20,0)</f>
        <v>5</v>
      </c>
    </row>
    <row r="19" spans="1:22" x14ac:dyDescent="0.15">
      <c r="B19" s="56"/>
      <c r="C19" s="52"/>
      <c r="D19" s="52"/>
      <c r="E19" s="50"/>
      <c r="F19" s="50"/>
      <c r="G19" s="61"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4" t="b">
        <f>TRUE()</f>
        <v>1</v>
      </c>
      <c r="J19" s="55" t="b">
        <v>1</v>
      </c>
      <c r="K19" s="46"/>
      <c r="L19" s="57" t="b">
        <f>FALSE()</f>
        <v>0</v>
      </c>
      <c r="M19" s="58" t="str">
        <f t="shared" si="0"/>
        <v/>
      </c>
      <c r="N19" s="58" t="str">
        <f t="shared" si="1"/>
        <v/>
      </c>
      <c r="O19" s="59" t="str">
        <f t="shared" si="2"/>
        <v/>
      </c>
      <c r="P19" t="str">
        <f t="shared" si="3"/>
        <v/>
      </c>
      <c r="Q19" t="str">
        <f t="shared" si="4"/>
        <v/>
      </c>
      <c r="R19" t="str">
        <f t="shared" si="5"/>
        <v/>
      </c>
      <c r="S19" t="str">
        <f t="shared" si="6"/>
        <v/>
      </c>
      <c r="T19" t="str">
        <f t="shared" si="7"/>
        <v/>
      </c>
      <c r="U19" t="str">
        <f t="shared" si="8"/>
        <v/>
      </c>
      <c r="V19" s="60">
        <f>MATCH(G19,options!$D$1:$D$20,0)</f>
        <v>6</v>
      </c>
    </row>
    <row r="20" spans="1:22" ht="14" x14ac:dyDescent="0.15">
      <c r="A20" s="47" t="s">
        <v>415</v>
      </c>
      <c r="B20" s="66" t="s">
        <v>416</v>
      </c>
      <c r="C20" s="52"/>
      <c r="D20" s="52"/>
      <c r="E20" s="50"/>
      <c r="F20" s="50"/>
      <c r="G20" s="61"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b">
        <f>TRUE()</f>
        <v>1</v>
      </c>
      <c r="J20" s="55" t="b">
        <v>1</v>
      </c>
      <c r="K20" s="46"/>
      <c r="L20" s="57" t="b">
        <f>FALSE()</f>
        <v>0</v>
      </c>
      <c r="M20" s="58" t="str">
        <f t="shared" si="0"/>
        <v/>
      </c>
      <c r="N20" s="58" t="str">
        <f t="shared" si="1"/>
        <v/>
      </c>
      <c r="O20" s="59" t="str">
        <f t="shared" si="2"/>
        <v/>
      </c>
      <c r="P20" t="str">
        <f t="shared" si="3"/>
        <v/>
      </c>
      <c r="Q20" t="str">
        <f t="shared" si="4"/>
        <v/>
      </c>
      <c r="R20" t="str">
        <f t="shared" si="5"/>
        <v/>
      </c>
      <c r="S20" t="str">
        <f t="shared" si="6"/>
        <v/>
      </c>
      <c r="T20" t="str">
        <f t="shared" si="7"/>
        <v/>
      </c>
      <c r="U20" t="str">
        <f t="shared" si="8"/>
        <v/>
      </c>
      <c r="V20" s="60">
        <f>MATCH(G20,options!$D$1:$D$20,0)</f>
        <v>7</v>
      </c>
    </row>
    <row r="21" spans="1:22" x14ac:dyDescent="0.15">
      <c r="B21" s="56"/>
      <c r="C21" s="52"/>
      <c r="D21" s="52"/>
      <c r="E21" s="50"/>
      <c r="F21" s="50"/>
      <c r="G21" s="6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4" t="b">
        <f>TRUE()</f>
        <v>1</v>
      </c>
      <c r="J21" s="55" t="b">
        <v>1</v>
      </c>
      <c r="K21" s="46"/>
      <c r="L21" s="57" t="b">
        <f>TRUE()</f>
        <v>1</v>
      </c>
      <c r="M21" s="58" t="str">
        <f t="shared" si="0"/>
        <v/>
      </c>
      <c r="N21" s="58" t="str">
        <f t="shared" si="1"/>
        <v/>
      </c>
      <c r="O21" s="59" t="str">
        <f t="shared" si="2"/>
        <v/>
      </c>
      <c r="P21" t="str">
        <f t="shared" si="3"/>
        <v/>
      </c>
      <c r="Q21" t="str">
        <f t="shared" si="4"/>
        <v/>
      </c>
      <c r="R21" t="str">
        <f t="shared" si="5"/>
        <v/>
      </c>
      <c r="S21" t="str">
        <f t="shared" si="6"/>
        <v/>
      </c>
      <c r="T21" t="str">
        <f t="shared" si="7"/>
        <v/>
      </c>
      <c r="U21" t="str">
        <f t="shared" si="8"/>
        <v/>
      </c>
      <c r="V21" s="60">
        <f>MATCH(G21,options!$D$1:$D$20,0)</f>
        <v>15</v>
      </c>
    </row>
    <row r="22" spans="1:22" x14ac:dyDescent="0.15">
      <c r="B22" s="56"/>
      <c r="C22" s="52"/>
      <c r="D22" s="52"/>
      <c r="E22" s="50"/>
      <c r="F22" s="50"/>
      <c r="G22" s="61"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b">
        <f>TRUE()</f>
        <v>1</v>
      </c>
      <c r="J22" s="55" t="b">
        <v>1</v>
      </c>
      <c r="K22" s="46"/>
      <c r="L22" s="57" t="b">
        <f>TRUE()</f>
        <v>1</v>
      </c>
      <c r="M22" s="58" t="str">
        <f t="shared" si="0"/>
        <v/>
      </c>
      <c r="N22" s="58" t="str">
        <f t="shared" si="1"/>
        <v/>
      </c>
      <c r="O22" s="59" t="str">
        <f t="shared" si="2"/>
        <v/>
      </c>
      <c r="P22" t="str">
        <f t="shared" si="3"/>
        <v/>
      </c>
      <c r="Q22" t="str">
        <f t="shared" si="4"/>
        <v/>
      </c>
      <c r="R22" t="str">
        <f t="shared" si="5"/>
        <v/>
      </c>
      <c r="S22" t="str">
        <f t="shared" si="6"/>
        <v/>
      </c>
      <c r="T22" t="str">
        <f t="shared" si="7"/>
        <v/>
      </c>
      <c r="U22" t="str">
        <f t="shared" si="8"/>
        <v/>
      </c>
      <c r="V22" s="60">
        <f>MATCH(G22,options!$D$1:$D$20,0)</f>
        <v>16</v>
      </c>
    </row>
    <row r="23" spans="1:22" ht="56" x14ac:dyDescent="0.15">
      <c r="A23" s="47" t="s">
        <v>417</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HP, stessa qualità delle tastiere OEM. TellusRem è il principale distributore di tastiere nel mondo dal 2011. Tastiera sostitutiva perfetta, facile da sostituire e installare. </v>
      </c>
      <c r="C23" s="52"/>
      <c r="D23" s="52"/>
      <c r="E23" s="50"/>
      <c r="F23" s="50"/>
      <c r="G23" s="61"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1</v>
      </c>
      <c r="K23" s="46"/>
      <c r="L23" s="57" t="b">
        <f>FALSE()</f>
        <v>0</v>
      </c>
      <c r="M23" s="58" t="str">
        <f t="shared" si="0"/>
        <v/>
      </c>
      <c r="N23" s="58" t="str">
        <f t="shared" si="1"/>
        <v/>
      </c>
      <c r="O23" s="59" t="str">
        <f t="shared" si="2"/>
        <v/>
      </c>
      <c r="P23" t="str">
        <f t="shared" si="3"/>
        <v/>
      </c>
      <c r="Q23" t="str">
        <f t="shared" si="4"/>
        <v/>
      </c>
      <c r="R23" t="str">
        <f t="shared" si="5"/>
        <v/>
      </c>
      <c r="S23" t="str">
        <f t="shared" si="6"/>
        <v/>
      </c>
      <c r="T23" t="str">
        <f t="shared" si="7"/>
        <v/>
      </c>
      <c r="U23" t="str">
        <f t="shared" si="8"/>
        <v/>
      </c>
      <c r="V23" s="60">
        <f>MATCH(G23,options!$D$1:$D$20,0)</f>
        <v>18</v>
      </c>
    </row>
    <row r="24" spans="1:22" ht="70" x14ac:dyDescent="0.15">
      <c r="A24" s="47" t="s">
        <v>418</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7"/>
      <c r="F24" s="46"/>
      <c r="G24" s="61"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b">
        <f>TRUE()</f>
        <v>1</v>
      </c>
      <c r="J24" s="55" t="b">
        <f>FALSE()</f>
        <v>0</v>
      </c>
      <c r="K24" s="46"/>
      <c r="L24" s="57" t="b">
        <f>FALSE()</f>
        <v>0</v>
      </c>
      <c r="M24" s="58" t="str">
        <f t="shared" si="0"/>
        <v/>
      </c>
      <c r="N24" s="58" t="str">
        <f t="shared" si="1"/>
        <v/>
      </c>
      <c r="O24" s="59" t="str">
        <f t="shared" si="2"/>
        <v/>
      </c>
      <c r="P24" t="str">
        <f t="shared" si="3"/>
        <v/>
      </c>
      <c r="Q24" t="str">
        <f t="shared" si="4"/>
        <v/>
      </c>
      <c r="R24" t="str">
        <f t="shared" si="5"/>
        <v/>
      </c>
      <c r="S24" t="str">
        <f t="shared" si="6"/>
        <v/>
      </c>
      <c r="T24" t="str">
        <f t="shared" si="7"/>
        <v/>
      </c>
      <c r="U24" t="str">
        <f t="shared" si="8"/>
        <v/>
      </c>
      <c r="V24" s="60">
        <f>MATCH(G24,options!$D$1:$D$20,0)</f>
        <v>2</v>
      </c>
    </row>
    <row r="25" spans="1:22" ht="42" x14ac:dyDescent="0.15">
      <c r="A25" s="47" t="s">
        <v>419</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2"/>
      <c r="D25" s="52"/>
      <c r="E25" s="67"/>
      <c r="F25" s="46"/>
      <c r="G25" s="61"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b">
        <f>TRUE()</f>
        <v>1</v>
      </c>
      <c r="J25" s="55" t="b">
        <f>FALSE()</f>
        <v>0</v>
      </c>
      <c r="K25" s="46"/>
      <c r="L25" s="57" t="b">
        <f>FALSE()</f>
        <v>0</v>
      </c>
      <c r="M25" s="58" t="str">
        <f t="shared" si="0"/>
        <v/>
      </c>
      <c r="N25" s="58" t="str">
        <f t="shared" si="1"/>
        <v/>
      </c>
      <c r="O25" s="59" t="str">
        <f t="shared" si="2"/>
        <v/>
      </c>
      <c r="P25" t="str">
        <f t="shared" si="3"/>
        <v/>
      </c>
      <c r="Q25" t="str">
        <f t="shared" si="4"/>
        <v/>
      </c>
      <c r="R25" t="str">
        <f t="shared" si="5"/>
        <v/>
      </c>
      <c r="S25" t="str">
        <f t="shared" si="6"/>
        <v/>
      </c>
      <c r="T25" t="str">
        <f t="shared" si="7"/>
        <v/>
      </c>
      <c r="U25" t="str">
        <f t="shared" si="8"/>
        <v/>
      </c>
      <c r="V25" s="60">
        <f>MATCH(G25,options!$D$1:$D$20,0)</f>
        <v>3</v>
      </c>
    </row>
    <row r="26" spans="1:22" ht="14" x14ac:dyDescent="0.15">
      <c r="A26" s="47" t="s">
        <v>420</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2"/>
      <c r="D26" s="52"/>
      <c r="E26" s="67"/>
      <c r="F26" s="46"/>
      <c r="G26" s="61"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b">
        <f>TRUE()</f>
        <v>1</v>
      </c>
      <c r="J26" s="55" t="b">
        <f>FALSE()</f>
        <v>0</v>
      </c>
      <c r="K26" s="46"/>
      <c r="L26" s="57" t="b">
        <f>FALSE()</f>
        <v>0</v>
      </c>
      <c r="M26" s="58" t="str">
        <f t="shared" si="0"/>
        <v/>
      </c>
      <c r="N26" s="58" t="str">
        <f t="shared" si="1"/>
        <v/>
      </c>
      <c r="O26" s="59" t="str">
        <f t="shared" si="2"/>
        <v/>
      </c>
      <c r="P26" t="str">
        <f t="shared" si="3"/>
        <v/>
      </c>
      <c r="Q26" t="str">
        <f t="shared" si="4"/>
        <v/>
      </c>
      <c r="R26" t="str">
        <f t="shared" si="5"/>
        <v/>
      </c>
      <c r="S26" t="str">
        <f t="shared" si="6"/>
        <v/>
      </c>
      <c r="T26" t="str">
        <f t="shared" si="7"/>
        <v/>
      </c>
      <c r="U26" t="str">
        <f t="shared" si="8"/>
        <v/>
      </c>
      <c r="V26" s="60">
        <f>MATCH(G26,options!$D$1:$D$20,0)</f>
        <v>4</v>
      </c>
    </row>
    <row r="27" spans="1:22" ht="56" x14ac:dyDescent="0.15">
      <c r="A27" s="47" t="s">
        <v>419</v>
      </c>
      <c r="B27" s="48" t="str">
        <f>IF(Values!$B$36=English!$B$2,English!B7, IF(Values!$B$36=German!$B$2,German!B7, IF(Values!$B$36=Italian!$B$2,Italian!B7, IF(Values!$B$36=Spanish!$B$2, Spanish!B7, IF(Values!$B$36=French!$B$2, French!B7, IF(Values!$B$36=Dutch!$B$2,Dutch!B7, IF(Values!$B$36=English!$D$32, English!D37, 0)))))))</f>
        <v xml:space="preserve">👉 COMPATIBILE CON - HP {model}. Si prega di controllare attentamente l'immagine e la descrizione prima di acquistare qualsiasi tastiera. Ciò garantisce di ottenere la tastiera del laptop corretta per il computer. Installazione super facile. </v>
      </c>
      <c r="C27" s="52"/>
      <c r="D27" s="52"/>
      <c r="E27" s="67"/>
      <c r="F27" s="46"/>
      <c r="G27" s="61"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c r="L27" s="57" t="b">
        <f>FALSE()</f>
        <v>0</v>
      </c>
      <c r="M27" s="58" t="str">
        <f t="shared" si="0"/>
        <v/>
      </c>
      <c r="N27" s="58" t="str">
        <f t="shared" si="1"/>
        <v/>
      </c>
      <c r="O27" s="59" t="str">
        <f t="shared" si="2"/>
        <v/>
      </c>
      <c r="P27" t="str">
        <f t="shared" si="3"/>
        <v/>
      </c>
      <c r="Q27" t="str">
        <f t="shared" si="4"/>
        <v/>
      </c>
      <c r="R27" t="str">
        <f t="shared" si="5"/>
        <v/>
      </c>
      <c r="S27" t="str">
        <f t="shared" si="6"/>
        <v/>
      </c>
      <c r="T27" t="str">
        <f t="shared" si="7"/>
        <v/>
      </c>
      <c r="U27" t="str">
        <f t="shared" si="8"/>
        <v/>
      </c>
      <c r="V27" s="60">
        <f>MATCH(G27,options!$D$1:$D$20,0)</f>
        <v>5</v>
      </c>
    </row>
    <row r="28" spans="1:22" x14ac:dyDescent="0.15">
      <c r="B28" s="68"/>
      <c r="C28" s="52"/>
      <c r="D28" s="52"/>
      <c r="E28" s="67"/>
      <c r="F28" s="46"/>
      <c r="G28" s="61"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b">
        <f>TRUE()</f>
        <v>1</v>
      </c>
      <c r="J28" s="55" t="b">
        <f>FALSE()</f>
        <v>0</v>
      </c>
      <c r="K28" s="46"/>
      <c r="L28" s="57" t="b">
        <f>FALSE()</f>
        <v>0</v>
      </c>
      <c r="M28" s="58" t="str">
        <f t="shared" si="0"/>
        <v/>
      </c>
      <c r="N28" s="58" t="str">
        <f t="shared" si="1"/>
        <v/>
      </c>
      <c r="O28" s="59" t="str">
        <f t="shared" si="2"/>
        <v/>
      </c>
      <c r="P28" t="str">
        <f t="shared" si="3"/>
        <v/>
      </c>
      <c r="Q28" t="str">
        <f t="shared" si="4"/>
        <v/>
      </c>
      <c r="R28" t="str">
        <f t="shared" si="5"/>
        <v/>
      </c>
      <c r="S28" t="str">
        <f t="shared" si="6"/>
        <v/>
      </c>
      <c r="T28" t="str">
        <f t="shared" si="7"/>
        <v/>
      </c>
      <c r="U28" t="str">
        <f t="shared" si="8"/>
        <v/>
      </c>
      <c r="V28" s="60">
        <f>MATCH(G28,options!$D$1:$D$20,0)</f>
        <v>6</v>
      </c>
    </row>
    <row r="29" spans="1:22" ht="56" x14ac:dyDescent="0.15">
      <c r="A29" s="47" t="s">
        <v>421</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7"/>
      <c r="F29" s="46"/>
      <c r="G29" s="61"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b">
        <f>TRUE()</f>
        <v>1</v>
      </c>
      <c r="J29" s="55" t="b">
        <f>FALSE()</f>
        <v>0</v>
      </c>
      <c r="K29" s="46"/>
      <c r="L29" s="57" t="b">
        <f>FALSE()</f>
        <v>0</v>
      </c>
      <c r="M29" s="58" t="str">
        <f t="shared" si="0"/>
        <v/>
      </c>
      <c r="N29" s="58" t="str">
        <f t="shared" si="1"/>
        <v/>
      </c>
      <c r="O29" s="59" t="str">
        <f t="shared" si="2"/>
        <v/>
      </c>
      <c r="P29" t="str">
        <f t="shared" si="3"/>
        <v/>
      </c>
      <c r="Q29" t="str">
        <f t="shared" si="4"/>
        <v/>
      </c>
      <c r="R29" t="str">
        <f t="shared" si="5"/>
        <v/>
      </c>
      <c r="S29" t="str">
        <f t="shared" si="6"/>
        <v/>
      </c>
      <c r="T29" t="str">
        <f t="shared" si="7"/>
        <v/>
      </c>
      <c r="U29" t="str">
        <f t="shared" si="8"/>
        <v/>
      </c>
      <c r="V29" s="60">
        <f>MATCH(G29,options!$D$1:$D$20,0)</f>
        <v>7</v>
      </c>
    </row>
    <row r="30" spans="1:22" x14ac:dyDescent="0.15">
      <c r="B30" s="68"/>
      <c r="C30" s="52"/>
      <c r="D30" s="52"/>
      <c r="E30" s="67"/>
      <c r="F30" s="46"/>
      <c r="G30" s="61"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b">
        <f>TRUE()</f>
        <v>1</v>
      </c>
      <c r="J30" s="55" t="b">
        <f>FALSE()</f>
        <v>0</v>
      </c>
      <c r="K30" s="46"/>
      <c r="L30" s="57" t="b">
        <f>FALSE()</f>
        <v>0</v>
      </c>
      <c r="M30" s="58" t="str">
        <f t="shared" si="0"/>
        <v/>
      </c>
      <c r="N30" s="58" t="str">
        <f t="shared" si="1"/>
        <v/>
      </c>
      <c r="O30" s="59" t="str">
        <f t="shared" si="2"/>
        <v/>
      </c>
      <c r="P30" t="str">
        <f t="shared" si="3"/>
        <v/>
      </c>
      <c r="Q30" t="str">
        <f t="shared" si="4"/>
        <v/>
      </c>
      <c r="R30" t="str">
        <f t="shared" si="5"/>
        <v/>
      </c>
      <c r="S30" t="str">
        <f t="shared" si="6"/>
        <v/>
      </c>
      <c r="T30" t="str">
        <f t="shared" si="7"/>
        <v/>
      </c>
      <c r="U30" t="str">
        <f t="shared" si="8"/>
        <v/>
      </c>
      <c r="V30" s="60">
        <f>MATCH(G30,options!$D$1:$D$20,0)</f>
        <v>8</v>
      </c>
    </row>
    <row r="31" spans="1:22" ht="56" x14ac:dyDescent="0.15">
      <c r="A31" s="47" t="s">
        <v>423</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7"/>
      <c r="F31" s="46"/>
      <c r="G31" s="61"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b">
        <f>TRUE()</f>
        <v>1</v>
      </c>
      <c r="J31" s="55" t="b">
        <f>FALSE()</f>
        <v>0</v>
      </c>
      <c r="K31" s="46"/>
      <c r="L31" s="57" t="b">
        <f>FALSE()</f>
        <v>0</v>
      </c>
      <c r="M31" s="58" t="str">
        <f t="shared" si="0"/>
        <v/>
      </c>
      <c r="N31" s="58" t="str">
        <f t="shared" si="1"/>
        <v/>
      </c>
      <c r="O31" s="59" t="str">
        <f t="shared" si="2"/>
        <v/>
      </c>
      <c r="P31" t="str">
        <f t="shared" si="3"/>
        <v/>
      </c>
      <c r="Q31" t="str">
        <f t="shared" si="4"/>
        <v/>
      </c>
      <c r="R31" t="str">
        <f t="shared" si="5"/>
        <v/>
      </c>
      <c r="S31" t="str">
        <f t="shared" si="6"/>
        <v/>
      </c>
      <c r="T31" t="str">
        <f t="shared" si="7"/>
        <v/>
      </c>
      <c r="U31" t="str">
        <f t="shared" si="8"/>
        <v/>
      </c>
      <c r="V31" s="60">
        <f>MATCH(G31,options!$D$1:$D$20,0)</f>
        <v>20</v>
      </c>
    </row>
    <row r="32" spans="1:22" x14ac:dyDescent="0.15">
      <c r="C32" s="52"/>
      <c r="D32" s="52"/>
      <c r="E32" s="67"/>
      <c r="F32" s="46"/>
      <c r="G32" s="61"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b">
        <f>TRUE()</f>
        <v>1</v>
      </c>
      <c r="J32" s="55" t="b">
        <f>FALSE()</f>
        <v>0</v>
      </c>
      <c r="K32" s="46"/>
      <c r="L32" s="57" t="b">
        <f>FALSE()</f>
        <v>0</v>
      </c>
      <c r="M32" s="58" t="str">
        <f t="shared" si="0"/>
        <v/>
      </c>
      <c r="N32" s="58" t="str">
        <f t="shared" si="1"/>
        <v/>
      </c>
      <c r="O32" s="59" t="str">
        <f t="shared" si="2"/>
        <v/>
      </c>
      <c r="P32" t="str">
        <f t="shared" si="3"/>
        <v/>
      </c>
      <c r="Q32" t="str">
        <f t="shared" si="4"/>
        <v/>
      </c>
      <c r="R32" t="str">
        <f t="shared" si="5"/>
        <v/>
      </c>
      <c r="S32" t="str">
        <f t="shared" si="6"/>
        <v/>
      </c>
      <c r="T32" t="str">
        <f t="shared" si="7"/>
        <v/>
      </c>
      <c r="U32" t="str">
        <f t="shared" si="8"/>
        <v/>
      </c>
      <c r="V32" s="60">
        <f>MATCH(G32,options!$D$1:$D$20,0)</f>
        <v>9</v>
      </c>
    </row>
    <row r="33" spans="1:22" ht="14" x14ac:dyDescent="0.15">
      <c r="A33" s="47" t="s">
        <v>426</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2"/>
      <c r="D33" s="52"/>
      <c r="E33" s="67"/>
      <c r="F33" s="46"/>
      <c r="G33" s="61"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b">
        <f>TRUE()</f>
        <v>1</v>
      </c>
      <c r="J33" s="55" t="b">
        <f>FALSE()</f>
        <v>0</v>
      </c>
      <c r="K33" s="46"/>
      <c r="L33" s="57" t="b">
        <f>FALSE()</f>
        <v>0</v>
      </c>
      <c r="M33" s="58" t="str">
        <f t="shared" si="0"/>
        <v/>
      </c>
      <c r="N33" s="58" t="str">
        <f t="shared" si="1"/>
        <v/>
      </c>
      <c r="O33" s="59" t="str">
        <f t="shared" si="2"/>
        <v/>
      </c>
      <c r="P33" t="str">
        <f t="shared" si="3"/>
        <v/>
      </c>
      <c r="Q33" t="str">
        <f t="shared" si="4"/>
        <v/>
      </c>
      <c r="R33" t="str">
        <f t="shared" si="5"/>
        <v/>
      </c>
      <c r="S33" t="str">
        <f t="shared" si="6"/>
        <v/>
      </c>
      <c r="T33" t="str">
        <f t="shared" si="7"/>
        <v/>
      </c>
      <c r="U33" t="str">
        <f t="shared" si="8"/>
        <v/>
      </c>
      <c r="V33" s="60">
        <f>MATCH(G33,options!$D$1:$D$20,0)</f>
        <v>19</v>
      </c>
    </row>
    <row r="34" spans="1:22" x14ac:dyDescent="0.15">
      <c r="C34" s="52"/>
      <c r="D34" s="52"/>
      <c r="E34" s="67"/>
      <c r="F34" s="46"/>
      <c r="G34" s="61"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b">
        <f>TRUE()</f>
        <v>1</v>
      </c>
      <c r="J34" s="55" t="b">
        <f>FALSE()</f>
        <v>0</v>
      </c>
      <c r="K34" s="46"/>
      <c r="L34" s="57" t="b">
        <f>FALSE()</f>
        <v>0</v>
      </c>
      <c r="M34" s="58" t="str">
        <f t="shared" si="0"/>
        <v/>
      </c>
      <c r="N34" s="58" t="str">
        <f t="shared" si="1"/>
        <v/>
      </c>
      <c r="O34" s="59" t="str">
        <f t="shared" si="2"/>
        <v/>
      </c>
      <c r="P34" t="str">
        <f t="shared" si="3"/>
        <v/>
      </c>
      <c r="Q34" t="str">
        <f t="shared" si="4"/>
        <v/>
      </c>
      <c r="R34" t="str">
        <f t="shared" si="5"/>
        <v/>
      </c>
      <c r="S34" t="str">
        <f t="shared" si="6"/>
        <v/>
      </c>
      <c r="T34" t="str">
        <f t="shared" si="7"/>
        <v/>
      </c>
      <c r="U34" t="str">
        <f t="shared" si="8"/>
        <v/>
      </c>
      <c r="V34" s="60">
        <f>MATCH(G34,options!$D$1:$D$20,0)</f>
        <v>10</v>
      </c>
    </row>
    <row r="35" spans="1:22" x14ac:dyDescent="0.15">
      <c r="C35" s="52"/>
      <c r="D35" s="52"/>
      <c r="E35" s="67"/>
      <c r="F35" s="46"/>
      <c r="G35" s="61"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b">
        <f>TRUE()</f>
        <v>1</v>
      </c>
      <c r="J35" s="55" t="b">
        <f>FALSE()</f>
        <v>0</v>
      </c>
      <c r="K35" s="46"/>
      <c r="L35" s="57" t="b">
        <f>FALSE()</f>
        <v>0</v>
      </c>
      <c r="M35" s="58" t="str">
        <f t="shared" si="0"/>
        <v/>
      </c>
      <c r="N35" s="58" t="str">
        <f t="shared" si="1"/>
        <v/>
      </c>
      <c r="O35" s="59" t="str">
        <f t="shared" si="2"/>
        <v/>
      </c>
      <c r="P35" t="str">
        <f t="shared" si="3"/>
        <v/>
      </c>
      <c r="Q35" t="str">
        <f t="shared" si="4"/>
        <v/>
      </c>
      <c r="R35" t="str">
        <f t="shared" si="5"/>
        <v/>
      </c>
      <c r="S35" t="str">
        <f t="shared" si="6"/>
        <v/>
      </c>
      <c r="T35" t="str">
        <f t="shared" si="7"/>
        <v/>
      </c>
      <c r="U35" t="str">
        <f t="shared" si="8"/>
        <v/>
      </c>
      <c r="V35" s="60">
        <f>MATCH(G35,options!$D$1:$D$20,0)</f>
        <v>11</v>
      </c>
    </row>
    <row r="36" spans="1:22" ht="14" x14ac:dyDescent="0.15">
      <c r="A36" s="47" t="s">
        <v>430</v>
      </c>
      <c r="B36" s="66" t="s">
        <v>382</v>
      </c>
      <c r="C36" s="52"/>
      <c r="D36" s="52"/>
      <c r="E36" s="67"/>
      <c r="F36" s="46"/>
      <c r="G36" s="61"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b">
        <f>TRUE()</f>
        <v>1</v>
      </c>
      <c r="J36" s="55" t="b">
        <f>FALSE()</f>
        <v>0</v>
      </c>
      <c r="K36" s="46"/>
      <c r="L36" s="57" t="b">
        <f>FALSE()</f>
        <v>0</v>
      </c>
      <c r="M36" s="58" t="str">
        <f t="shared" ref="M36:M67" si="9">IF(ISBLANK(K36),"",IF(L36, "https://raw.githubusercontent.com/PatrickVibild/TellusAmazonPictures/master/pictures/"&amp;K36&amp;"/1.jpg","https://download.HP.com/Images/Parts/"&amp;K36&amp;"/"&amp;K36&amp;"_A.jpg"))</f>
        <v/>
      </c>
      <c r="N36" s="58" t="str">
        <f t="shared" ref="N36:N67" si="10">IF(ISBLANK(K36),"",IF(L36, "https://raw.githubusercontent.com/PatrickVibild/TellusAmazonPictures/master/pictures/"&amp;K36&amp;"/2.jpg","https://download.HP.com/Images/Parts/"&amp;K36&amp;"/"&amp;K36&amp;"_B.jpg"))</f>
        <v/>
      </c>
      <c r="O36" s="5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432</v>
      </c>
      <c r="B37" s="66" t="s">
        <v>433</v>
      </c>
      <c r="C37" s="52"/>
      <c r="D37" s="52"/>
      <c r="E37" s="67"/>
      <c r="F37" s="46"/>
      <c r="G37" s="61"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b">
        <f>TRUE()</f>
        <v>1</v>
      </c>
      <c r="J37" s="55" t="b">
        <f>FALSE()</f>
        <v>0</v>
      </c>
      <c r="K37" s="46"/>
      <c r="L37" s="57" t="b">
        <f>FALSE()</f>
        <v>0</v>
      </c>
      <c r="M37" s="58" t="str">
        <f t="shared" si="9"/>
        <v/>
      </c>
      <c r="N37" s="58" t="str">
        <f t="shared" si="10"/>
        <v/>
      </c>
      <c r="O37" s="59" t="str">
        <f t="shared" si="11"/>
        <v/>
      </c>
      <c r="P37" t="str">
        <f t="shared" si="12"/>
        <v/>
      </c>
      <c r="Q37" t="str">
        <f t="shared" si="13"/>
        <v/>
      </c>
      <c r="R37" t="str">
        <f t="shared" si="14"/>
        <v/>
      </c>
      <c r="S37" t="str">
        <f t="shared" si="15"/>
        <v/>
      </c>
      <c r="T37" t="str">
        <f t="shared" si="16"/>
        <v/>
      </c>
      <c r="U37" t="str">
        <f t="shared" si="17"/>
        <v/>
      </c>
      <c r="V37" s="60">
        <f>MATCH(G37,options!$D$1:$D$20,0)</f>
        <v>13</v>
      </c>
    </row>
    <row r="38" spans="1:22" x14ac:dyDescent="0.15">
      <c r="C38" s="52"/>
      <c r="D38" s="52"/>
      <c r="E38" s="67"/>
      <c r="F38" s="46"/>
      <c r="G38" s="61"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b">
        <f>TRUE()</f>
        <v>1</v>
      </c>
      <c r="J38" s="55" t="b">
        <f>FALSE()</f>
        <v>0</v>
      </c>
      <c r="K38" s="46"/>
      <c r="L38" s="57" t="b">
        <f>FALSE()</f>
        <v>0</v>
      </c>
      <c r="M38" s="58" t="str">
        <f t="shared" si="9"/>
        <v/>
      </c>
      <c r="N38" s="58" t="str">
        <f t="shared" si="10"/>
        <v/>
      </c>
      <c r="O38" s="59" t="str">
        <f t="shared" si="11"/>
        <v/>
      </c>
      <c r="P38" t="str">
        <f t="shared" si="12"/>
        <v/>
      </c>
      <c r="Q38" t="str">
        <f t="shared" si="13"/>
        <v/>
      </c>
      <c r="R38" t="str">
        <f t="shared" si="14"/>
        <v/>
      </c>
      <c r="S38" t="str">
        <f t="shared" si="15"/>
        <v/>
      </c>
      <c r="T38" t="str">
        <f t="shared" si="16"/>
        <v/>
      </c>
      <c r="U38" t="str">
        <f t="shared" si="17"/>
        <v/>
      </c>
      <c r="V38" s="60">
        <f>MATCH(G38,options!$D$1:$D$20,0)</f>
        <v>14</v>
      </c>
    </row>
    <row r="39" spans="1:22" x14ac:dyDescent="0.15">
      <c r="C39" s="52"/>
      <c r="D39" s="52"/>
      <c r="E39" s="67"/>
      <c r="F39" s="46"/>
      <c r="G39" s="61"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b">
        <f>TRUE()</f>
        <v>1</v>
      </c>
      <c r="J39" s="55" t="b">
        <f>FALSE()</f>
        <v>0</v>
      </c>
      <c r="K39" s="46"/>
      <c r="L39" s="57" t="b">
        <f>FALSE()</f>
        <v>0</v>
      </c>
      <c r="M39" s="58" t="str">
        <f t="shared" si="9"/>
        <v/>
      </c>
      <c r="N39" s="58" t="str">
        <f t="shared" si="10"/>
        <v/>
      </c>
      <c r="O39" s="59" t="str">
        <f t="shared" si="11"/>
        <v/>
      </c>
      <c r="P39" t="str">
        <f t="shared" si="12"/>
        <v/>
      </c>
      <c r="Q39" t="str">
        <f t="shared" si="13"/>
        <v/>
      </c>
      <c r="R39" t="str">
        <f t="shared" si="14"/>
        <v/>
      </c>
      <c r="S39" t="str">
        <f t="shared" si="15"/>
        <v/>
      </c>
      <c r="T39" t="str">
        <f t="shared" si="16"/>
        <v/>
      </c>
      <c r="U39" t="str">
        <f t="shared" si="17"/>
        <v/>
      </c>
      <c r="V39" s="60">
        <f>MATCH(G39,options!$D$1:$D$20,0)</f>
        <v>15</v>
      </c>
    </row>
    <row r="40" spans="1:22" x14ac:dyDescent="0.15">
      <c r="C40" s="52"/>
      <c r="D40" s="52"/>
      <c r="E40" s="67"/>
      <c r="F40" s="46"/>
      <c r="G40" s="61"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c r="L40" s="57" t="b">
        <f>FALSE()</f>
        <v>0</v>
      </c>
      <c r="M40" s="58" t="str">
        <f t="shared" si="9"/>
        <v/>
      </c>
      <c r="N40" s="58" t="str">
        <f t="shared" si="10"/>
        <v/>
      </c>
      <c r="O40" s="59" t="str">
        <f t="shared" si="11"/>
        <v/>
      </c>
      <c r="P40" t="str">
        <f t="shared" si="12"/>
        <v/>
      </c>
      <c r="Q40" t="str">
        <f t="shared" si="13"/>
        <v/>
      </c>
      <c r="R40" t="str">
        <f t="shared" si="14"/>
        <v/>
      </c>
      <c r="S40" t="str">
        <f t="shared" si="15"/>
        <v/>
      </c>
      <c r="T40" t="str">
        <f t="shared" si="16"/>
        <v/>
      </c>
      <c r="U40" t="str">
        <f t="shared" si="17"/>
        <v/>
      </c>
      <c r="V40" s="60">
        <f>MATCH(G40,options!$D$1:$D$20,0)</f>
        <v>16</v>
      </c>
    </row>
    <row r="41" spans="1:22" x14ac:dyDescent="0.15">
      <c r="C41" s="52"/>
      <c r="D41" s="52"/>
      <c r="E41" s="67"/>
      <c r="F41" s="46"/>
      <c r="G41" s="61"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4" t="b">
        <f>TRUE()</f>
        <v>1</v>
      </c>
      <c r="J41" s="55" t="b">
        <f>FALSE()</f>
        <v>0</v>
      </c>
      <c r="K41" s="46"/>
      <c r="L41" s="57" t="b">
        <f>FALSE()</f>
        <v>0</v>
      </c>
      <c r="M41" s="58" t="str">
        <f t="shared" si="9"/>
        <v/>
      </c>
      <c r="N41" s="58" t="str">
        <f t="shared" si="10"/>
        <v/>
      </c>
      <c r="O41" s="59" t="str">
        <f t="shared" si="11"/>
        <v/>
      </c>
      <c r="P41" t="str">
        <f t="shared" si="12"/>
        <v/>
      </c>
      <c r="Q41" t="str">
        <f t="shared" si="13"/>
        <v/>
      </c>
      <c r="R41" t="str">
        <f t="shared" si="14"/>
        <v/>
      </c>
      <c r="S41" t="str">
        <f t="shared" si="15"/>
        <v/>
      </c>
      <c r="T41" t="str">
        <f t="shared" si="16"/>
        <v/>
      </c>
      <c r="U41" t="str">
        <f t="shared" si="17"/>
        <v/>
      </c>
      <c r="V41" s="60">
        <f>MATCH(G41,options!$D$1:$D$20,0)</f>
        <v>18</v>
      </c>
    </row>
    <row r="42" spans="1:22" x14ac:dyDescent="0.15">
      <c r="C42" s="52"/>
      <c r="D42" s="52"/>
      <c r="E42" s="50"/>
      <c r="F42" s="50"/>
      <c r="G42" s="53"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b">
        <f>TRUE()</f>
        <v>1</v>
      </c>
      <c r="J42" s="55" t="b">
        <f>FALSE()</f>
        <v>0</v>
      </c>
      <c r="K42" s="50"/>
      <c r="L42" s="57"/>
      <c r="M42" s="58" t="str">
        <f t="shared" si="9"/>
        <v/>
      </c>
      <c r="N42" s="58" t="str">
        <f t="shared" si="10"/>
        <v/>
      </c>
      <c r="O42" s="59" t="str">
        <f t="shared" si="11"/>
        <v/>
      </c>
      <c r="P42" t="str">
        <f t="shared" si="12"/>
        <v/>
      </c>
      <c r="Q42" t="str">
        <f t="shared" si="13"/>
        <v/>
      </c>
      <c r="R42" t="str">
        <f t="shared" si="14"/>
        <v/>
      </c>
      <c r="S42" t="str">
        <f t="shared" si="15"/>
        <v/>
      </c>
      <c r="T42" t="str">
        <f t="shared" si="16"/>
        <v/>
      </c>
      <c r="U42" t="str">
        <f t="shared" si="17"/>
        <v/>
      </c>
      <c r="V42" s="60">
        <f>MATCH(G42,options!$D$1:$D$20,0)</f>
        <v>17</v>
      </c>
    </row>
    <row r="43" spans="1:22" x14ac:dyDescent="0.15">
      <c r="C43" s="52"/>
      <c r="D43" s="52"/>
      <c r="E43" s="50"/>
      <c r="F43" s="50"/>
      <c r="G43" s="5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4" t="b">
        <f>TRUE()</f>
        <v>1</v>
      </c>
      <c r="J43" s="55" t="b">
        <f>FALSE()</f>
        <v>0</v>
      </c>
      <c r="K43" s="50"/>
      <c r="L43" s="57"/>
      <c r="M43" s="58" t="str">
        <f t="shared" si="9"/>
        <v/>
      </c>
      <c r="N43" s="58" t="str">
        <f t="shared" si="10"/>
        <v/>
      </c>
      <c r="O43" s="59" t="str">
        <f t="shared" si="11"/>
        <v/>
      </c>
      <c r="P43" t="str">
        <f t="shared" si="12"/>
        <v/>
      </c>
      <c r="Q43" t="str">
        <f t="shared" si="13"/>
        <v/>
      </c>
      <c r="R43" t="str">
        <f t="shared" si="14"/>
        <v/>
      </c>
      <c r="S43" t="str">
        <f t="shared" si="15"/>
        <v/>
      </c>
      <c r="T43" t="str">
        <f t="shared" si="16"/>
        <v/>
      </c>
      <c r="U43" t="str">
        <f t="shared" si="17"/>
        <v/>
      </c>
      <c r="V43" s="60">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t="shared" si="9"/>
        <v/>
      </c>
      <c r="N44" s="58" t="str">
        <f t="shared" si="10"/>
        <v/>
      </c>
      <c r="O44" s="59" t="str">
        <f t="shared" si="11"/>
        <v/>
      </c>
      <c r="P44" t="str">
        <f t="shared" si="12"/>
        <v/>
      </c>
      <c r="Q44" t="str">
        <f t="shared" si="13"/>
        <v/>
      </c>
      <c r="R44" t="str">
        <f t="shared" si="14"/>
        <v/>
      </c>
      <c r="S44" t="str">
        <f t="shared" si="15"/>
        <v/>
      </c>
      <c r="T44" t="str">
        <f t="shared" si="16"/>
        <v/>
      </c>
      <c r="U44" t="str">
        <f t="shared" si="17"/>
        <v/>
      </c>
      <c r="V44" s="60"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t="shared" si="9"/>
        <v/>
      </c>
      <c r="N45" s="58" t="str">
        <f t="shared" si="10"/>
        <v/>
      </c>
      <c r="O45" s="59" t="str">
        <f t="shared" si="11"/>
        <v/>
      </c>
      <c r="P45" t="str">
        <f t="shared" si="12"/>
        <v/>
      </c>
      <c r="Q45" t="str">
        <f t="shared" si="13"/>
        <v/>
      </c>
      <c r="R45" t="str">
        <f t="shared" si="14"/>
        <v/>
      </c>
      <c r="S45" t="str">
        <f t="shared" si="15"/>
        <v/>
      </c>
      <c r="T45" t="str">
        <f t="shared" si="16"/>
        <v/>
      </c>
      <c r="U45" t="str">
        <f t="shared" si="17"/>
        <v/>
      </c>
      <c r="V45" s="60"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t="shared" si="9"/>
        <v/>
      </c>
      <c r="N46" s="58" t="str">
        <f t="shared" si="10"/>
        <v/>
      </c>
      <c r="O46" s="59" t="str">
        <f t="shared" si="11"/>
        <v/>
      </c>
      <c r="P46" t="str">
        <f t="shared" si="12"/>
        <v/>
      </c>
      <c r="Q46" t="str">
        <f t="shared" si="13"/>
        <v/>
      </c>
      <c r="R46" t="str">
        <f t="shared" si="14"/>
        <v/>
      </c>
      <c r="S46" t="str">
        <f t="shared" si="15"/>
        <v/>
      </c>
      <c r="T46" t="str">
        <f t="shared" si="16"/>
        <v/>
      </c>
      <c r="U46" t="str">
        <f t="shared" si="17"/>
        <v/>
      </c>
      <c r="V46" s="60"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t="shared" si="9"/>
        <v/>
      </c>
      <c r="N47" s="58" t="str">
        <f t="shared" si="10"/>
        <v/>
      </c>
      <c r="O47" s="59" t="str">
        <f t="shared" si="11"/>
        <v/>
      </c>
      <c r="P47" t="str">
        <f t="shared" si="12"/>
        <v/>
      </c>
      <c r="Q47" t="str">
        <f t="shared" si="13"/>
        <v/>
      </c>
      <c r="R47" t="str">
        <f t="shared" si="14"/>
        <v/>
      </c>
      <c r="S47" t="str">
        <f t="shared" si="15"/>
        <v/>
      </c>
      <c r="T47" t="str">
        <f t="shared" si="16"/>
        <v/>
      </c>
      <c r="U47" t="str">
        <f t="shared" si="17"/>
        <v/>
      </c>
      <c r="V47" s="60"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t="shared" si="9"/>
        <v/>
      </c>
      <c r="N48" s="58" t="str">
        <f t="shared" si="10"/>
        <v/>
      </c>
      <c r="O48" s="59" t="str">
        <f t="shared" si="11"/>
        <v/>
      </c>
      <c r="P48" t="str">
        <f t="shared" si="12"/>
        <v/>
      </c>
      <c r="Q48" t="str">
        <f t="shared" si="13"/>
        <v/>
      </c>
      <c r="R48" t="str">
        <f t="shared" si="14"/>
        <v/>
      </c>
      <c r="S48" t="str">
        <f t="shared" si="15"/>
        <v/>
      </c>
      <c r="T48" t="str">
        <f t="shared" si="16"/>
        <v/>
      </c>
      <c r="U48" t="str">
        <f t="shared" si="17"/>
        <v/>
      </c>
      <c r="V48" s="60"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t="shared" si="9"/>
        <v/>
      </c>
      <c r="N49" s="58" t="str">
        <f t="shared" si="10"/>
        <v/>
      </c>
      <c r="O49" s="59" t="str">
        <f t="shared" si="11"/>
        <v/>
      </c>
      <c r="P49" t="str">
        <f t="shared" si="12"/>
        <v/>
      </c>
      <c r="Q49" t="str">
        <f t="shared" si="13"/>
        <v/>
      </c>
      <c r="R49" t="str">
        <f t="shared" si="14"/>
        <v/>
      </c>
      <c r="S49" t="str">
        <f t="shared" si="15"/>
        <v/>
      </c>
      <c r="T49" t="str">
        <f t="shared" si="16"/>
        <v/>
      </c>
      <c r="U49" t="str">
        <f t="shared" si="17"/>
        <v/>
      </c>
      <c r="V49" s="60"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t="shared" si="9"/>
        <v/>
      </c>
      <c r="N50" s="58" t="str">
        <f t="shared" si="10"/>
        <v/>
      </c>
      <c r="O50" s="59" t="str">
        <f t="shared" si="11"/>
        <v/>
      </c>
      <c r="P50" t="str">
        <f t="shared" si="12"/>
        <v/>
      </c>
      <c r="Q50" t="str">
        <f t="shared" si="13"/>
        <v/>
      </c>
      <c r="R50" t="str">
        <f t="shared" si="14"/>
        <v/>
      </c>
      <c r="S50" t="str">
        <f t="shared" si="15"/>
        <v/>
      </c>
      <c r="T50" t="str">
        <f t="shared" si="16"/>
        <v/>
      </c>
      <c r="U50" t="str">
        <f t="shared" si="17"/>
        <v/>
      </c>
      <c r="V50" s="60"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t="shared" si="9"/>
        <v/>
      </c>
      <c r="N51" s="58" t="str">
        <f t="shared" si="10"/>
        <v/>
      </c>
      <c r="O51" s="59" t="str">
        <f t="shared" si="11"/>
        <v/>
      </c>
      <c r="P51" t="str">
        <f t="shared" si="12"/>
        <v/>
      </c>
      <c r="Q51" t="str">
        <f t="shared" si="13"/>
        <v/>
      </c>
      <c r="R51" t="str">
        <f t="shared" si="14"/>
        <v/>
      </c>
      <c r="S51" t="str">
        <f t="shared" si="15"/>
        <v/>
      </c>
      <c r="T51" t="str">
        <f t="shared" si="16"/>
        <v/>
      </c>
      <c r="U51" t="str">
        <f t="shared" si="17"/>
        <v/>
      </c>
      <c r="V51" s="60"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t="shared" si="9"/>
        <v/>
      </c>
      <c r="N52" s="58" t="str">
        <f t="shared" si="10"/>
        <v/>
      </c>
      <c r="O52" s="59" t="str">
        <f t="shared" si="11"/>
        <v/>
      </c>
      <c r="P52" t="str">
        <f t="shared" si="12"/>
        <v/>
      </c>
      <c r="Q52" t="str">
        <f t="shared" si="13"/>
        <v/>
      </c>
      <c r="R52" t="str">
        <f t="shared" si="14"/>
        <v/>
      </c>
      <c r="S52" t="str">
        <f t="shared" si="15"/>
        <v/>
      </c>
      <c r="T52" t="str">
        <f t="shared" si="16"/>
        <v/>
      </c>
      <c r="U52" t="str">
        <f t="shared" si="17"/>
        <v/>
      </c>
      <c r="V52" s="60"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t="shared" si="9"/>
        <v/>
      </c>
      <c r="N53" s="58" t="str">
        <f t="shared" si="10"/>
        <v/>
      </c>
      <c r="O53" s="59" t="str">
        <f t="shared" si="11"/>
        <v/>
      </c>
      <c r="P53" t="str">
        <f t="shared" si="12"/>
        <v/>
      </c>
      <c r="Q53" t="str">
        <f t="shared" si="13"/>
        <v/>
      </c>
      <c r="R53" t="str">
        <f t="shared" si="14"/>
        <v/>
      </c>
      <c r="S53" t="str">
        <f t="shared" si="15"/>
        <v/>
      </c>
      <c r="T53" t="str">
        <f t="shared" si="16"/>
        <v/>
      </c>
      <c r="U53" t="str">
        <f t="shared" si="17"/>
        <v/>
      </c>
      <c r="V53" s="60"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t="shared" si="9"/>
        <v/>
      </c>
      <c r="N54" s="58" t="str">
        <f t="shared" si="10"/>
        <v/>
      </c>
      <c r="O54" s="59" t="str">
        <f t="shared" si="11"/>
        <v/>
      </c>
      <c r="P54" t="str">
        <f t="shared" si="12"/>
        <v/>
      </c>
      <c r="Q54" t="str">
        <f t="shared" si="13"/>
        <v/>
      </c>
      <c r="R54" t="str">
        <f t="shared" si="14"/>
        <v/>
      </c>
      <c r="S54" t="str">
        <f t="shared" si="15"/>
        <v/>
      </c>
      <c r="T54" t="str">
        <f t="shared" si="16"/>
        <v/>
      </c>
      <c r="U54" t="str">
        <f t="shared" si="17"/>
        <v/>
      </c>
      <c r="V54" s="60"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t="shared" si="9"/>
        <v/>
      </c>
      <c r="N55" s="58" t="str">
        <f t="shared" si="10"/>
        <v/>
      </c>
      <c r="O55" s="59" t="str">
        <f t="shared" si="11"/>
        <v/>
      </c>
      <c r="P55" t="str">
        <f t="shared" si="12"/>
        <v/>
      </c>
      <c r="Q55" t="str">
        <f t="shared" si="13"/>
        <v/>
      </c>
      <c r="R55" t="str">
        <f t="shared" si="14"/>
        <v/>
      </c>
      <c r="S55" t="str">
        <f t="shared" si="15"/>
        <v/>
      </c>
      <c r="T55" t="str">
        <f t="shared" si="16"/>
        <v/>
      </c>
      <c r="U55" t="str">
        <f t="shared" si="17"/>
        <v/>
      </c>
      <c r="V55" s="60"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t="shared" si="9"/>
        <v/>
      </c>
      <c r="N56" s="58" t="str">
        <f t="shared" si="10"/>
        <v/>
      </c>
      <c r="O56" s="59" t="str">
        <f t="shared" si="11"/>
        <v/>
      </c>
      <c r="P56" t="str">
        <f t="shared" si="12"/>
        <v/>
      </c>
      <c r="Q56" t="str">
        <f t="shared" si="13"/>
        <v/>
      </c>
      <c r="R56" t="str">
        <f t="shared" si="14"/>
        <v/>
      </c>
      <c r="S56" t="str">
        <f t="shared" si="15"/>
        <v/>
      </c>
      <c r="T56" t="str">
        <f t="shared" si="16"/>
        <v/>
      </c>
      <c r="U56" t="str">
        <f t="shared" si="17"/>
        <v/>
      </c>
      <c r="V56" s="60"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t="shared" si="9"/>
        <v/>
      </c>
      <c r="N57" s="58" t="str">
        <f t="shared" si="10"/>
        <v/>
      </c>
      <c r="O57" s="59" t="str">
        <f t="shared" si="11"/>
        <v/>
      </c>
      <c r="P57" t="str">
        <f t="shared" si="12"/>
        <v/>
      </c>
      <c r="Q57" t="str">
        <f t="shared" si="13"/>
        <v/>
      </c>
      <c r="R57" t="str">
        <f t="shared" si="14"/>
        <v/>
      </c>
      <c r="S57" t="str">
        <f t="shared" si="15"/>
        <v/>
      </c>
      <c r="T57" t="str">
        <f t="shared" si="16"/>
        <v/>
      </c>
      <c r="U57" t="str">
        <f t="shared" si="17"/>
        <v/>
      </c>
      <c r="V57" s="60"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t="shared" si="9"/>
        <v/>
      </c>
      <c r="N58" s="58" t="str">
        <f t="shared" si="10"/>
        <v/>
      </c>
      <c r="O58" s="59" t="str">
        <f t="shared" si="11"/>
        <v/>
      </c>
      <c r="P58" t="str">
        <f t="shared" si="12"/>
        <v/>
      </c>
      <c r="Q58" t="str">
        <f t="shared" si="13"/>
        <v/>
      </c>
      <c r="R58" t="str">
        <f t="shared" si="14"/>
        <v/>
      </c>
      <c r="S58" t="str">
        <f t="shared" si="15"/>
        <v/>
      </c>
      <c r="T58" t="str">
        <f t="shared" si="16"/>
        <v/>
      </c>
      <c r="U58" t="str">
        <f t="shared" si="17"/>
        <v/>
      </c>
      <c r="V58" s="60"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t="shared" si="9"/>
        <v/>
      </c>
      <c r="N59" s="58" t="str">
        <f t="shared" si="10"/>
        <v/>
      </c>
      <c r="O59" s="59" t="str">
        <f t="shared" si="11"/>
        <v/>
      </c>
      <c r="P59" t="str">
        <f t="shared" si="12"/>
        <v/>
      </c>
      <c r="Q59" t="str">
        <f t="shared" si="13"/>
        <v/>
      </c>
      <c r="R59" t="str">
        <f t="shared" si="14"/>
        <v/>
      </c>
      <c r="S59" t="str">
        <f t="shared" si="15"/>
        <v/>
      </c>
      <c r="T59" t="str">
        <f t="shared" si="16"/>
        <v/>
      </c>
      <c r="U59" t="str">
        <f t="shared" si="17"/>
        <v/>
      </c>
      <c r="V59" s="60"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t="shared" si="9"/>
        <v/>
      </c>
      <c r="N60" s="58" t="str">
        <f t="shared" si="10"/>
        <v/>
      </c>
      <c r="O60" s="59" t="str">
        <f t="shared" si="11"/>
        <v/>
      </c>
      <c r="P60" t="str">
        <f t="shared" si="12"/>
        <v/>
      </c>
      <c r="Q60" t="str">
        <f t="shared" si="13"/>
        <v/>
      </c>
      <c r="R60" t="str">
        <f t="shared" si="14"/>
        <v/>
      </c>
      <c r="S60" t="str">
        <f t="shared" si="15"/>
        <v/>
      </c>
      <c r="T60" t="str">
        <f t="shared" si="16"/>
        <v/>
      </c>
      <c r="U60" t="str">
        <f t="shared" si="17"/>
        <v/>
      </c>
      <c r="V60" s="60"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t="shared" si="9"/>
        <v/>
      </c>
      <c r="N61" s="58" t="str">
        <f t="shared" si="10"/>
        <v/>
      </c>
      <c r="O61" s="59" t="str">
        <f t="shared" si="11"/>
        <v/>
      </c>
      <c r="P61" t="str">
        <f t="shared" si="12"/>
        <v/>
      </c>
      <c r="Q61" t="str">
        <f t="shared" si="13"/>
        <v/>
      </c>
      <c r="R61" t="str">
        <f t="shared" si="14"/>
        <v/>
      </c>
      <c r="S61" t="str">
        <f t="shared" si="15"/>
        <v/>
      </c>
      <c r="T61" t="str">
        <f t="shared" si="16"/>
        <v/>
      </c>
      <c r="U61" t="str">
        <f t="shared" si="17"/>
        <v/>
      </c>
      <c r="V61" s="60"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t="shared" si="9"/>
        <v/>
      </c>
      <c r="N62" s="58" t="str">
        <f t="shared" si="10"/>
        <v/>
      </c>
      <c r="O62" s="59" t="str">
        <f t="shared" si="11"/>
        <v/>
      </c>
      <c r="P62" t="str">
        <f t="shared" si="12"/>
        <v/>
      </c>
      <c r="Q62" t="str">
        <f t="shared" si="13"/>
        <v/>
      </c>
      <c r="R62" t="str">
        <f t="shared" si="14"/>
        <v/>
      </c>
      <c r="S62" t="str">
        <f t="shared" si="15"/>
        <v/>
      </c>
      <c r="T62" t="str">
        <f t="shared" si="16"/>
        <v/>
      </c>
      <c r="U62" t="str">
        <f t="shared" si="17"/>
        <v/>
      </c>
      <c r="V62" s="60"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t="shared" si="9"/>
        <v/>
      </c>
      <c r="N63" s="58" t="str">
        <f t="shared" si="10"/>
        <v/>
      </c>
      <c r="O63" s="59" t="str">
        <f t="shared" si="11"/>
        <v/>
      </c>
      <c r="P63" t="str">
        <f t="shared" si="12"/>
        <v/>
      </c>
      <c r="Q63" t="str">
        <f t="shared" si="13"/>
        <v/>
      </c>
      <c r="R63" t="str">
        <f t="shared" si="14"/>
        <v/>
      </c>
      <c r="S63" t="str">
        <f t="shared" si="15"/>
        <v/>
      </c>
      <c r="T63" t="str">
        <f t="shared" si="16"/>
        <v/>
      </c>
      <c r="U63" t="str">
        <f t="shared" si="17"/>
        <v/>
      </c>
      <c r="V63" s="60"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t="shared" si="9"/>
        <v/>
      </c>
      <c r="N64" s="58" t="str">
        <f t="shared" si="10"/>
        <v/>
      </c>
      <c r="O64" s="59" t="str">
        <f t="shared" si="11"/>
        <v/>
      </c>
      <c r="P64" t="str">
        <f t="shared" si="12"/>
        <v/>
      </c>
      <c r="Q64" t="str">
        <f t="shared" si="13"/>
        <v/>
      </c>
      <c r="R64" t="str">
        <f t="shared" si="14"/>
        <v/>
      </c>
      <c r="S64" t="str">
        <f t="shared" si="15"/>
        <v/>
      </c>
      <c r="T64" t="str">
        <f t="shared" si="16"/>
        <v/>
      </c>
      <c r="U64" t="str">
        <f t="shared" si="17"/>
        <v/>
      </c>
      <c r="V64" s="60"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t="shared" si="9"/>
        <v/>
      </c>
      <c r="N65" s="58" t="str">
        <f t="shared" si="10"/>
        <v/>
      </c>
      <c r="O65" s="59" t="str">
        <f t="shared" si="11"/>
        <v/>
      </c>
      <c r="P65" t="str">
        <f t="shared" si="12"/>
        <v/>
      </c>
      <c r="Q65" t="str">
        <f t="shared" si="13"/>
        <v/>
      </c>
      <c r="R65" t="str">
        <f t="shared" si="14"/>
        <v/>
      </c>
      <c r="S65" t="str">
        <f t="shared" si="15"/>
        <v/>
      </c>
      <c r="T65" t="str">
        <f t="shared" si="16"/>
        <v/>
      </c>
      <c r="U65" t="str">
        <f t="shared" si="17"/>
        <v/>
      </c>
      <c r="V65" s="60"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t="shared" si="9"/>
        <v/>
      </c>
      <c r="N66" s="58" t="str">
        <f t="shared" si="10"/>
        <v/>
      </c>
      <c r="O66" s="59" t="str">
        <f t="shared" si="11"/>
        <v/>
      </c>
      <c r="P66" t="str">
        <f t="shared" si="12"/>
        <v/>
      </c>
      <c r="Q66" t="str">
        <f t="shared" si="13"/>
        <v/>
      </c>
      <c r="R66" t="str">
        <f t="shared" si="14"/>
        <v/>
      </c>
      <c r="S66" t="str">
        <f t="shared" si="15"/>
        <v/>
      </c>
      <c r="T66" t="str">
        <f t="shared" si="16"/>
        <v/>
      </c>
      <c r="U66" t="str">
        <f t="shared" si="17"/>
        <v/>
      </c>
      <c r="V66" s="60"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t="shared" si="9"/>
        <v/>
      </c>
      <c r="N67" s="58" t="str">
        <f t="shared" si="10"/>
        <v/>
      </c>
      <c r="O67" s="59" t="str">
        <f t="shared" si="11"/>
        <v/>
      </c>
      <c r="P67" t="str">
        <f t="shared" si="12"/>
        <v/>
      </c>
      <c r="Q67" t="str">
        <f t="shared" si="13"/>
        <v/>
      </c>
      <c r="R67" t="str">
        <f t="shared" si="14"/>
        <v/>
      </c>
      <c r="S67" t="str">
        <f t="shared" si="15"/>
        <v/>
      </c>
      <c r="T67" t="str">
        <f t="shared" si="16"/>
        <v/>
      </c>
      <c r="U67" t="str">
        <f t="shared" si="17"/>
        <v/>
      </c>
      <c r="V67" s="60"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t="shared" ref="M68:M99" si="18">IF(ISBLANK(K68),"",IF(L68, "https://raw.githubusercontent.com/PatrickVibild/TellusAmazonPictures/master/pictures/"&amp;K68&amp;"/1.jpg","https://download.HP.com/Images/Parts/"&amp;K68&amp;"/"&amp;K68&amp;"_A.jpg"))</f>
        <v/>
      </c>
      <c r="N68" s="58" t="str">
        <f t="shared" ref="N68:N103" si="19">IF(ISBLANK(K68),"",IF(L68, "https://raw.githubusercontent.com/PatrickVibild/TellusAmazonPictures/master/pictures/"&amp;K68&amp;"/2.jpg","https://download.HP.com/Images/Parts/"&amp;K68&amp;"/"&amp;K68&amp;"_B.jpg"))</f>
        <v/>
      </c>
      <c r="O68" s="5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0"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t="shared" si="18"/>
        <v/>
      </c>
      <c r="N69" s="58" t="str">
        <f t="shared" si="19"/>
        <v/>
      </c>
      <c r="O69" s="59" t="str">
        <f t="shared" si="20"/>
        <v/>
      </c>
      <c r="P69" t="str">
        <f t="shared" si="21"/>
        <v/>
      </c>
      <c r="Q69" t="str">
        <f t="shared" si="22"/>
        <v/>
      </c>
      <c r="R69" t="str">
        <f t="shared" si="23"/>
        <v/>
      </c>
      <c r="S69" t="str">
        <f t="shared" si="24"/>
        <v/>
      </c>
      <c r="T69" t="str">
        <f t="shared" si="25"/>
        <v/>
      </c>
      <c r="U69" t="str">
        <f t="shared" si="26"/>
        <v/>
      </c>
      <c r="V69" s="60"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t="shared" si="18"/>
        <v/>
      </c>
      <c r="N70" s="58" t="str">
        <f t="shared" si="19"/>
        <v/>
      </c>
      <c r="O70" s="59" t="str">
        <f t="shared" si="20"/>
        <v/>
      </c>
      <c r="P70" t="str">
        <f t="shared" si="21"/>
        <v/>
      </c>
      <c r="Q70" t="str">
        <f t="shared" si="22"/>
        <v/>
      </c>
      <c r="R70" t="str">
        <f t="shared" si="23"/>
        <v/>
      </c>
      <c r="S70" t="str">
        <f t="shared" si="24"/>
        <v/>
      </c>
      <c r="T70" t="str">
        <f t="shared" si="25"/>
        <v/>
      </c>
      <c r="U70" t="str">
        <f t="shared" si="26"/>
        <v/>
      </c>
      <c r="V70" s="60"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t="shared" si="18"/>
        <v/>
      </c>
      <c r="N71" s="58" t="str">
        <f t="shared" si="19"/>
        <v/>
      </c>
      <c r="O71" s="59" t="str">
        <f t="shared" si="20"/>
        <v/>
      </c>
      <c r="P71" t="str">
        <f t="shared" si="21"/>
        <v/>
      </c>
      <c r="Q71" t="str">
        <f t="shared" si="22"/>
        <v/>
      </c>
      <c r="R71" t="str">
        <f t="shared" si="23"/>
        <v/>
      </c>
      <c r="S71" t="str">
        <f t="shared" si="24"/>
        <v/>
      </c>
      <c r="T71" t="str">
        <f t="shared" si="25"/>
        <v/>
      </c>
      <c r="U71" t="str">
        <f t="shared" si="26"/>
        <v/>
      </c>
      <c r="V71" s="60"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t="shared" si="18"/>
        <v/>
      </c>
      <c r="N72" s="58" t="str">
        <f t="shared" si="19"/>
        <v/>
      </c>
      <c r="O72" s="59" t="str">
        <f t="shared" si="20"/>
        <v/>
      </c>
      <c r="P72" t="str">
        <f t="shared" si="21"/>
        <v/>
      </c>
      <c r="Q72" t="str">
        <f t="shared" si="22"/>
        <v/>
      </c>
      <c r="R72" t="str">
        <f t="shared" si="23"/>
        <v/>
      </c>
      <c r="S72" t="str">
        <f t="shared" si="24"/>
        <v/>
      </c>
      <c r="T72" t="str">
        <f t="shared" si="25"/>
        <v/>
      </c>
      <c r="U72" t="str">
        <f t="shared" si="26"/>
        <v/>
      </c>
      <c r="V72" s="60"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t="shared" si="18"/>
        <v/>
      </c>
      <c r="N73" s="58" t="str">
        <f t="shared" si="19"/>
        <v/>
      </c>
      <c r="O73" s="59" t="str">
        <f t="shared" si="20"/>
        <v/>
      </c>
      <c r="P73" t="str">
        <f t="shared" si="21"/>
        <v/>
      </c>
      <c r="Q73" t="str">
        <f t="shared" si="22"/>
        <v/>
      </c>
      <c r="R73" t="str">
        <f t="shared" si="23"/>
        <v/>
      </c>
      <c r="S73" t="str">
        <f t="shared" si="24"/>
        <v/>
      </c>
      <c r="T73" t="str">
        <f t="shared" si="25"/>
        <v/>
      </c>
      <c r="U73" t="str">
        <f t="shared" si="26"/>
        <v/>
      </c>
      <c r="V73" s="60"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t="shared" si="18"/>
        <v/>
      </c>
      <c r="N74" s="58" t="str">
        <f t="shared" si="19"/>
        <v/>
      </c>
      <c r="O74" s="59" t="str">
        <f t="shared" si="20"/>
        <v/>
      </c>
      <c r="P74" t="str">
        <f t="shared" si="21"/>
        <v/>
      </c>
      <c r="Q74" t="str">
        <f t="shared" si="22"/>
        <v/>
      </c>
      <c r="R74" t="str">
        <f t="shared" si="23"/>
        <v/>
      </c>
      <c r="S74" t="str">
        <f t="shared" si="24"/>
        <v/>
      </c>
      <c r="T74" t="str">
        <f t="shared" si="25"/>
        <v/>
      </c>
      <c r="U74" t="str">
        <f t="shared" si="26"/>
        <v/>
      </c>
      <c r="V74" s="60"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t="shared" si="18"/>
        <v/>
      </c>
      <c r="N75" s="58" t="str">
        <f t="shared" si="19"/>
        <v/>
      </c>
      <c r="O75" s="59" t="str">
        <f t="shared" si="20"/>
        <v/>
      </c>
      <c r="P75" t="str">
        <f t="shared" si="21"/>
        <v/>
      </c>
      <c r="Q75" t="str">
        <f t="shared" si="22"/>
        <v/>
      </c>
      <c r="R75" t="str">
        <f t="shared" si="23"/>
        <v/>
      </c>
      <c r="S75" t="str">
        <f t="shared" si="24"/>
        <v/>
      </c>
      <c r="T75" t="str">
        <f t="shared" si="25"/>
        <v/>
      </c>
      <c r="U75" t="str">
        <f t="shared" si="26"/>
        <v/>
      </c>
      <c r="V75" s="60"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t="shared" si="18"/>
        <v/>
      </c>
      <c r="N76" s="58" t="str">
        <f t="shared" si="19"/>
        <v/>
      </c>
      <c r="O76" s="59" t="str">
        <f t="shared" si="20"/>
        <v/>
      </c>
      <c r="P76" t="str">
        <f t="shared" si="21"/>
        <v/>
      </c>
      <c r="Q76" t="str">
        <f t="shared" si="22"/>
        <v/>
      </c>
      <c r="R76" t="str">
        <f t="shared" si="23"/>
        <v/>
      </c>
      <c r="S76" t="str">
        <f t="shared" si="24"/>
        <v/>
      </c>
      <c r="T76" t="str">
        <f t="shared" si="25"/>
        <v/>
      </c>
      <c r="U76" t="str">
        <f t="shared" si="26"/>
        <v/>
      </c>
      <c r="V76" s="60"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t="shared" si="18"/>
        <v/>
      </c>
      <c r="N77" s="58" t="str">
        <f t="shared" si="19"/>
        <v/>
      </c>
      <c r="O77" s="59" t="str">
        <f t="shared" si="20"/>
        <v/>
      </c>
      <c r="P77" t="str">
        <f t="shared" si="21"/>
        <v/>
      </c>
      <c r="Q77" t="str">
        <f t="shared" si="22"/>
        <v/>
      </c>
      <c r="R77" t="str">
        <f t="shared" si="23"/>
        <v/>
      </c>
      <c r="S77" t="str">
        <f t="shared" si="24"/>
        <v/>
      </c>
      <c r="T77" t="str">
        <f t="shared" si="25"/>
        <v/>
      </c>
      <c r="U77" t="str">
        <f t="shared" si="26"/>
        <v/>
      </c>
      <c r="V77" s="60"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t="shared" si="18"/>
        <v/>
      </c>
      <c r="N78" s="58" t="str">
        <f t="shared" si="19"/>
        <v/>
      </c>
      <c r="O78" s="59" t="str">
        <f t="shared" si="20"/>
        <v/>
      </c>
      <c r="P78" t="str">
        <f t="shared" si="21"/>
        <v/>
      </c>
      <c r="Q78" t="str">
        <f t="shared" si="22"/>
        <v/>
      </c>
      <c r="R78" t="str">
        <f t="shared" si="23"/>
        <v/>
      </c>
      <c r="S78" t="str">
        <f t="shared" si="24"/>
        <v/>
      </c>
      <c r="T78" t="str">
        <f t="shared" si="25"/>
        <v/>
      </c>
      <c r="U78" t="str">
        <f t="shared" si="26"/>
        <v/>
      </c>
      <c r="V78" s="60"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t="shared" si="18"/>
        <v/>
      </c>
      <c r="N79" s="58" t="str">
        <f t="shared" si="19"/>
        <v/>
      </c>
      <c r="O79" s="59" t="str">
        <f t="shared" si="20"/>
        <v/>
      </c>
      <c r="P79" t="str">
        <f t="shared" si="21"/>
        <v/>
      </c>
      <c r="Q79" t="str">
        <f t="shared" si="22"/>
        <v/>
      </c>
      <c r="R79" t="str">
        <f t="shared" si="23"/>
        <v/>
      </c>
      <c r="S79" t="str">
        <f t="shared" si="24"/>
        <v/>
      </c>
      <c r="T79" t="str">
        <f t="shared" si="25"/>
        <v/>
      </c>
      <c r="U79" t="str">
        <f t="shared" si="26"/>
        <v/>
      </c>
      <c r="V79" s="60"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t="shared" si="18"/>
        <v/>
      </c>
      <c r="N80" s="58" t="str">
        <f t="shared" si="19"/>
        <v/>
      </c>
      <c r="O80" s="59" t="str">
        <f t="shared" si="20"/>
        <v/>
      </c>
      <c r="P80" t="str">
        <f t="shared" si="21"/>
        <v/>
      </c>
      <c r="Q80" t="str">
        <f t="shared" si="22"/>
        <v/>
      </c>
      <c r="R80" t="str">
        <f t="shared" si="23"/>
        <v/>
      </c>
      <c r="S80" t="str">
        <f t="shared" si="24"/>
        <v/>
      </c>
      <c r="T80" t="str">
        <f t="shared" si="25"/>
        <v/>
      </c>
      <c r="U80" t="str">
        <f t="shared" si="26"/>
        <v/>
      </c>
      <c r="V80" s="60"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t="shared" si="18"/>
        <v/>
      </c>
      <c r="N81" s="58" t="str">
        <f t="shared" si="19"/>
        <v/>
      </c>
      <c r="O81" s="59" t="str">
        <f t="shared" si="20"/>
        <v/>
      </c>
      <c r="P81" t="str">
        <f t="shared" si="21"/>
        <v/>
      </c>
      <c r="Q81" t="str">
        <f t="shared" si="22"/>
        <v/>
      </c>
      <c r="R81" t="str">
        <f t="shared" si="23"/>
        <v/>
      </c>
      <c r="S81" t="str">
        <f t="shared" si="24"/>
        <v/>
      </c>
      <c r="T81" t="str">
        <f t="shared" si="25"/>
        <v/>
      </c>
      <c r="U81" t="str">
        <f t="shared" si="26"/>
        <v/>
      </c>
      <c r="V81" s="60"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t="shared" si="18"/>
        <v/>
      </c>
      <c r="N82" s="58" t="str">
        <f t="shared" si="19"/>
        <v/>
      </c>
      <c r="O82" s="59" t="str">
        <f t="shared" si="20"/>
        <v/>
      </c>
      <c r="P82" t="str">
        <f t="shared" si="21"/>
        <v/>
      </c>
      <c r="Q82" t="str">
        <f t="shared" si="22"/>
        <v/>
      </c>
      <c r="R82" t="str">
        <f t="shared" si="23"/>
        <v/>
      </c>
      <c r="S82" t="str">
        <f t="shared" si="24"/>
        <v/>
      </c>
      <c r="T82" t="str">
        <f t="shared" si="25"/>
        <v/>
      </c>
      <c r="U82" t="str">
        <f t="shared" si="26"/>
        <v/>
      </c>
      <c r="V82" s="60"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t="shared" si="18"/>
        <v/>
      </c>
      <c r="N83" s="58" t="str">
        <f t="shared" si="19"/>
        <v/>
      </c>
      <c r="O83" s="59" t="str">
        <f t="shared" si="20"/>
        <v/>
      </c>
      <c r="P83" t="str">
        <f t="shared" si="21"/>
        <v/>
      </c>
      <c r="Q83" t="str">
        <f t="shared" si="22"/>
        <v/>
      </c>
      <c r="R83" t="str">
        <f t="shared" si="23"/>
        <v/>
      </c>
      <c r="S83" t="str">
        <f t="shared" si="24"/>
        <v/>
      </c>
      <c r="T83" t="str">
        <f t="shared" si="25"/>
        <v/>
      </c>
      <c r="U83" t="str">
        <f t="shared" si="26"/>
        <v/>
      </c>
      <c r="V83" s="60"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t="shared" si="18"/>
        <v/>
      </c>
      <c r="N84" s="58" t="str">
        <f t="shared" si="19"/>
        <v/>
      </c>
      <c r="O84" s="59" t="str">
        <f t="shared" si="20"/>
        <v/>
      </c>
      <c r="P84" t="str">
        <f t="shared" si="21"/>
        <v/>
      </c>
      <c r="Q84" t="str">
        <f t="shared" si="22"/>
        <v/>
      </c>
      <c r="R84" t="str">
        <f t="shared" si="23"/>
        <v/>
      </c>
      <c r="S84" t="str">
        <f t="shared" si="24"/>
        <v/>
      </c>
      <c r="T84" t="str">
        <f t="shared" si="25"/>
        <v/>
      </c>
      <c r="U84" t="str">
        <f t="shared" si="26"/>
        <v/>
      </c>
      <c r="V84" s="60"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t="shared" si="18"/>
        <v/>
      </c>
      <c r="N85" s="58" t="str">
        <f t="shared" si="19"/>
        <v/>
      </c>
      <c r="O85" s="59" t="str">
        <f t="shared" si="20"/>
        <v/>
      </c>
      <c r="P85" t="str">
        <f t="shared" si="21"/>
        <v/>
      </c>
      <c r="Q85" t="str">
        <f t="shared" si="22"/>
        <v/>
      </c>
      <c r="R85" t="str">
        <f t="shared" si="23"/>
        <v/>
      </c>
      <c r="S85" t="str">
        <f t="shared" si="24"/>
        <v/>
      </c>
      <c r="T85" t="str">
        <f t="shared" si="25"/>
        <v/>
      </c>
      <c r="U85" t="str">
        <f t="shared" si="26"/>
        <v/>
      </c>
      <c r="V85" s="60"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t="shared" si="18"/>
        <v/>
      </c>
      <c r="N86" s="58" t="str">
        <f t="shared" si="19"/>
        <v/>
      </c>
      <c r="O86" s="59" t="str">
        <f t="shared" si="20"/>
        <v/>
      </c>
      <c r="P86" t="str">
        <f t="shared" si="21"/>
        <v/>
      </c>
      <c r="Q86" t="str">
        <f t="shared" si="22"/>
        <v/>
      </c>
      <c r="R86" t="str">
        <f t="shared" si="23"/>
        <v/>
      </c>
      <c r="S86" t="str">
        <f t="shared" si="24"/>
        <v/>
      </c>
      <c r="T86" t="str">
        <f t="shared" si="25"/>
        <v/>
      </c>
      <c r="U86" t="str">
        <f t="shared" si="26"/>
        <v/>
      </c>
      <c r="V86" s="60"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t="shared" si="18"/>
        <v/>
      </c>
      <c r="N87" s="58" t="str">
        <f t="shared" si="19"/>
        <v/>
      </c>
      <c r="O87" s="59" t="str">
        <f t="shared" si="20"/>
        <v/>
      </c>
      <c r="P87" t="str">
        <f t="shared" si="21"/>
        <v/>
      </c>
      <c r="Q87" t="str">
        <f t="shared" si="22"/>
        <v/>
      </c>
      <c r="R87" t="str">
        <f t="shared" si="23"/>
        <v/>
      </c>
      <c r="S87" t="str">
        <f t="shared" si="24"/>
        <v/>
      </c>
      <c r="T87" t="str">
        <f t="shared" si="25"/>
        <v/>
      </c>
      <c r="U87" t="str">
        <f t="shared" si="26"/>
        <v/>
      </c>
      <c r="V87" s="60"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t="shared" si="18"/>
        <v/>
      </c>
      <c r="N88" s="58" t="str">
        <f t="shared" si="19"/>
        <v/>
      </c>
      <c r="O88" s="59" t="str">
        <f t="shared" si="20"/>
        <v/>
      </c>
      <c r="P88" t="str">
        <f t="shared" si="21"/>
        <v/>
      </c>
      <c r="Q88" t="str">
        <f t="shared" si="22"/>
        <v/>
      </c>
      <c r="R88" t="str">
        <f t="shared" si="23"/>
        <v/>
      </c>
      <c r="S88" t="str">
        <f t="shared" si="24"/>
        <v/>
      </c>
      <c r="T88" t="str">
        <f t="shared" si="25"/>
        <v/>
      </c>
      <c r="U88" t="str">
        <f t="shared" si="26"/>
        <v/>
      </c>
      <c r="V88" s="60"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t="shared" si="18"/>
        <v/>
      </c>
      <c r="N89" s="58" t="str">
        <f t="shared" si="19"/>
        <v/>
      </c>
      <c r="O89" s="59" t="str">
        <f t="shared" si="20"/>
        <v/>
      </c>
      <c r="P89" t="str">
        <f t="shared" si="21"/>
        <v/>
      </c>
      <c r="Q89" t="str">
        <f t="shared" si="22"/>
        <v/>
      </c>
      <c r="R89" t="str">
        <f t="shared" si="23"/>
        <v/>
      </c>
      <c r="S89" t="str">
        <f t="shared" si="24"/>
        <v/>
      </c>
      <c r="T89" t="str">
        <f t="shared" si="25"/>
        <v/>
      </c>
      <c r="U89" t="str">
        <f t="shared" si="26"/>
        <v/>
      </c>
      <c r="V89" s="60"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t="shared" si="18"/>
        <v/>
      </c>
      <c r="N90" s="58" t="str">
        <f t="shared" si="19"/>
        <v/>
      </c>
      <c r="O90" s="59" t="str">
        <f t="shared" si="20"/>
        <v/>
      </c>
      <c r="P90" t="str">
        <f t="shared" si="21"/>
        <v/>
      </c>
      <c r="Q90" t="str">
        <f t="shared" si="22"/>
        <v/>
      </c>
      <c r="R90" t="str">
        <f t="shared" si="23"/>
        <v/>
      </c>
      <c r="S90" t="str">
        <f t="shared" si="24"/>
        <v/>
      </c>
      <c r="T90" t="str">
        <f t="shared" si="25"/>
        <v/>
      </c>
      <c r="U90" t="str">
        <f t="shared" si="26"/>
        <v/>
      </c>
      <c r="V90" s="60"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t="shared" si="18"/>
        <v/>
      </c>
      <c r="N91" s="58" t="str">
        <f t="shared" si="19"/>
        <v/>
      </c>
      <c r="O91" s="59" t="str">
        <f t="shared" si="20"/>
        <v/>
      </c>
      <c r="P91" t="str">
        <f t="shared" si="21"/>
        <v/>
      </c>
      <c r="Q91" t="str">
        <f t="shared" si="22"/>
        <v/>
      </c>
      <c r="R91" t="str">
        <f t="shared" si="23"/>
        <v/>
      </c>
      <c r="S91" t="str">
        <f t="shared" si="24"/>
        <v/>
      </c>
      <c r="T91" t="str">
        <f t="shared" si="25"/>
        <v/>
      </c>
      <c r="U91" t="str">
        <f t="shared" si="26"/>
        <v/>
      </c>
      <c r="V91" s="60"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t="shared" si="18"/>
        <v/>
      </c>
      <c r="N92" s="58" t="str">
        <f t="shared" si="19"/>
        <v/>
      </c>
      <c r="O92" s="59" t="str">
        <f t="shared" si="20"/>
        <v/>
      </c>
      <c r="P92" t="str">
        <f t="shared" si="21"/>
        <v/>
      </c>
      <c r="Q92" t="str">
        <f t="shared" si="22"/>
        <v/>
      </c>
      <c r="R92" t="str">
        <f t="shared" si="23"/>
        <v/>
      </c>
      <c r="S92" t="str">
        <f t="shared" si="24"/>
        <v/>
      </c>
      <c r="T92" t="str">
        <f t="shared" si="25"/>
        <v/>
      </c>
      <c r="U92" t="str">
        <f t="shared" si="26"/>
        <v/>
      </c>
      <c r="V92" s="60"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t="shared" si="18"/>
        <v/>
      </c>
      <c r="N93" s="58" t="str">
        <f t="shared" si="19"/>
        <v/>
      </c>
      <c r="O93" s="59" t="str">
        <f t="shared" si="20"/>
        <v/>
      </c>
      <c r="P93" t="str">
        <f t="shared" si="21"/>
        <v/>
      </c>
      <c r="Q93" t="str">
        <f t="shared" si="22"/>
        <v/>
      </c>
      <c r="R93" t="str">
        <f t="shared" si="23"/>
        <v/>
      </c>
      <c r="S93" t="str">
        <f t="shared" si="24"/>
        <v/>
      </c>
      <c r="T93" t="str">
        <f t="shared" si="25"/>
        <v/>
      </c>
      <c r="U93" t="str">
        <f t="shared" si="26"/>
        <v/>
      </c>
      <c r="V93" s="60"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t="shared" si="18"/>
        <v/>
      </c>
      <c r="N94" s="58" t="str">
        <f t="shared" si="19"/>
        <v/>
      </c>
      <c r="O94" s="59" t="str">
        <f t="shared" si="20"/>
        <v/>
      </c>
      <c r="P94" t="str">
        <f t="shared" si="21"/>
        <v/>
      </c>
      <c r="Q94" t="str">
        <f t="shared" si="22"/>
        <v/>
      </c>
      <c r="R94" t="str">
        <f t="shared" si="23"/>
        <v/>
      </c>
      <c r="S94" t="str">
        <f t="shared" si="24"/>
        <v/>
      </c>
      <c r="T94" t="str">
        <f t="shared" si="25"/>
        <v/>
      </c>
      <c r="U94" t="str">
        <f t="shared" si="26"/>
        <v/>
      </c>
      <c r="V94" s="60"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t="shared" si="18"/>
        <v/>
      </c>
      <c r="N95" s="58" t="str">
        <f t="shared" si="19"/>
        <v/>
      </c>
      <c r="O95" s="59" t="str">
        <f t="shared" si="20"/>
        <v/>
      </c>
      <c r="P95" t="str">
        <f t="shared" si="21"/>
        <v/>
      </c>
      <c r="Q95" t="str">
        <f t="shared" si="22"/>
        <v/>
      </c>
      <c r="R95" t="str">
        <f t="shared" si="23"/>
        <v/>
      </c>
      <c r="S95" t="str">
        <f t="shared" si="24"/>
        <v/>
      </c>
      <c r="T95" t="str">
        <f t="shared" si="25"/>
        <v/>
      </c>
      <c r="U95" t="str">
        <f t="shared" si="26"/>
        <v/>
      </c>
      <c r="V95" s="60"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t="shared" si="18"/>
        <v/>
      </c>
      <c r="N96" s="58" t="str">
        <f t="shared" si="19"/>
        <v/>
      </c>
      <c r="O96" s="59" t="str">
        <f t="shared" si="20"/>
        <v/>
      </c>
      <c r="P96" t="str">
        <f t="shared" si="21"/>
        <v/>
      </c>
      <c r="Q96" t="str">
        <f t="shared" si="22"/>
        <v/>
      </c>
      <c r="R96" t="str">
        <f t="shared" si="23"/>
        <v/>
      </c>
      <c r="S96" t="str">
        <f t="shared" si="24"/>
        <v/>
      </c>
      <c r="T96" t="str">
        <f t="shared" si="25"/>
        <v/>
      </c>
      <c r="U96" t="str">
        <f t="shared" si="26"/>
        <v/>
      </c>
      <c r="V96" s="60"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t="shared" si="18"/>
        <v/>
      </c>
      <c r="N97" s="58" t="str">
        <f t="shared" si="19"/>
        <v/>
      </c>
      <c r="O97" s="59" t="str">
        <f t="shared" si="20"/>
        <v/>
      </c>
      <c r="P97" t="str">
        <f t="shared" si="21"/>
        <v/>
      </c>
      <c r="Q97" t="str">
        <f t="shared" si="22"/>
        <v/>
      </c>
      <c r="R97" t="str">
        <f t="shared" si="23"/>
        <v/>
      </c>
      <c r="S97" t="str">
        <f t="shared" si="24"/>
        <v/>
      </c>
      <c r="T97" t="str">
        <f t="shared" si="25"/>
        <v/>
      </c>
      <c r="U97" t="str">
        <f t="shared" si="26"/>
        <v/>
      </c>
      <c r="V97" s="60"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t="shared" si="18"/>
        <v/>
      </c>
      <c r="N98" s="58" t="str">
        <f t="shared" si="19"/>
        <v/>
      </c>
      <c r="O98" s="59" t="str">
        <f t="shared" si="20"/>
        <v/>
      </c>
      <c r="P98" t="str">
        <f t="shared" si="21"/>
        <v/>
      </c>
      <c r="Q98" t="str">
        <f t="shared" si="22"/>
        <v/>
      </c>
      <c r="R98" t="str">
        <f t="shared" si="23"/>
        <v/>
      </c>
      <c r="S98" t="str">
        <f t="shared" si="24"/>
        <v/>
      </c>
      <c r="T98" t="str">
        <f t="shared" si="25"/>
        <v/>
      </c>
      <c r="U98" t="str">
        <f t="shared" si="26"/>
        <v/>
      </c>
      <c r="V98" s="60"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t="shared" si="18"/>
        <v/>
      </c>
      <c r="N99" s="58" t="str">
        <f t="shared" si="19"/>
        <v/>
      </c>
      <c r="O99" s="59" t="str">
        <f t="shared" si="20"/>
        <v/>
      </c>
      <c r="P99" t="str">
        <f t="shared" si="21"/>
        <v/>
      </c>
      <c r="Q99" t="str">
        <f t="shared" si="22"/>
        <v/>
      </c>
      <c r="R99" t="str">
        <f t="shared" si="23"/>
        <v/>
      </c>
      <c r="S99" t="str">
        <f t="shared" si="24"/>
        <v/>
      </c>
      <c r="T99" t="str">
        <f t="shared" si="25"/>
        <v/>
      </c>
      <c r="U99" t="str">
        <f t="shared" si="26"/>
        <v/>
      </c>
      <c r="V99" s="60"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t="shared" ref="M100:M131" si="27">IF(ISBLANK(K100),"",IF(L100, "https://raw.githubusercontent.com/PatrickVibild/TellusAmazonPictures/master/pictures/"&amp;K100&amp;"/1.jpg","https://download.HP.com/Images/Parts/"&amp;K100&amp;"/"&amp;K100&amp;"_A.jpg"))</f>
        <v/>
      </c>
      <c r="N100" s="58" t="str">
        <f t="shared" si="19"/>
        <v/>
      </c>
      <c r="O100" s="59" t="str">
        <f t="shared" si="20"/>
        <v/>
      </c>
      <c r="P100" t="str">
        <f t="shared" si="21"/>
        <v/>
      </c>
      <c r="Q100" t="str">
        <f t="shared" si="22"/>
        <v/>
      </c>
      <c r="R100" t="str">
        <f t="shared" si="23"/>
        <v/>
      </c>
      <c r="S100" t="str">
        <f t="shared" si="24"/>
        <v/>
      </c>
      <c r="T100" t="str">
        <f t="shared" si="25"/>
        <v/>
      </c>
      <c r="U100" t="str">
        <f t="shared" si="26"/>
        <v/>
      </c>
      <c r="V100" s="60"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t="shared" si="27"/>
        <v/>
      </c>
      <c r="N101" s="58" t="str">
        <f t="shared" si="19"/>
        <v/>
      </c>
      <c r="O101" s="59" t="str">
        <f t="shared" si="20"/>
        <v/>
      </c>
      <c r="P101" t="str">
        <f t="shared" si="21"/>
        <v/>
      </c>
      <c r="Q101" t="str">
        <f t="shared" si="22"/>
        <v/>
      </c>
      <c r="R101" t="str">
        <f t="shared" si="23"/>
        <v/>
      </c>
      <c r="S101" t="str">
        <f t="shared" si="24"/>
        <v/>
      </c>
      <c r="T101" t="str">
        <f t="shared" si="25"/>
        <v/>
      </c>
      <c r="U101" t="str">
        <f t="shared" si="26"/>
        <v/>
      </c>
      <c r="V101" s="60"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t="shared" si="27"/>
        <v/>
      </c>
      <c r="N102" s="58" t="str">
        <f t="shared" si="19"/>
        <v/>
      </c>
      <c r="O102" s="59" t="str">
        <f t="shared" si="20"/>
        <v/>
      </c>
      <c r="P102" t="str">
        <f t="shared" si="21"/>
        <v/>
      </c>
      <c r="Q102" t="str">
        <f t="shared" si="22"/>
        <v/>
      </c>
      <c r="R102" t="str">
        <f t="shared" si="23"/>
        <v/>
      </c>
      <c r="S102" t="str">
        <f t="shared" si="24"/>
        <v/>
      </c>
      <c r="T102" t="str">
        <f t="shared" si="25"/>
        <v/>
      </c>
      <c r="U102" t="str">
        <f t="shared" si="26"/>
        <v/>
      </c>
      <c r="V102" s="60"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t="shared" si="27"/>
        <v/>
      </c>
      <c r="N103" s="58" t="str">
        <f t="shared" si="19"/>
        <v/>
      </c>
      <c r="O103" s="59" t="str">
        <f t="shared" si="20"/>
        <v/>
      </c>
      <c r="P103" t="str">
        <f t="shared" si="21"/>
        <v/>
      </c>
      <c r="Q103" t="str">
        <f t="shared" si="22"/>
        <v/>
      </c>
      <c r="R103" t="str">
        <f t="shared" si="23"/>
        <v/>
      </c>
      <c r="S103" t="str">
        <f t="shared" si="24"/>
        <v/>
      </c>
      <c r="T103" t="str">
        <f t="shared" si="25"/>
        <v/>
      </c>
      <c r="U103" t="str">
        <f t="shared" si="26"/>
        <v/>
      </c>
      <c r="V103" s="60"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IF(ISBLANK(K104),"","https://download.HP.com/Images/Parts/"&amp;K104&amp;"/"&amp;K104&amp;"_A.jpg")</f>
        <v/>
      </c>
      <c r="N104" s="58" t="str">
        <f>IF(ISBLANK(K104),"","https://download.HP.com/Images/Parts/"&amp;K104&amp;"/"&amp;K104&amp;"_B.jpg")</f>
        <v/>
      </c>
      <c r="O104" s="59" t="str">
        <f>IF(ISBLANK(K104),"","https://download.HP.com/Images/Parts/"&amp;K104&amp;"/"&amp;K104&amp;"_details.jpg")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437</v>
      </c>
      <c r="D1" s="53" t="s">
        <v>373</v>
      </c>
      <c r="E1" t="s">
        <v>438</v>
      </c>
      <c r="F1" t="s">
        <v>439</v>
      </c>
      <c r="G1" t="s">
        <v>433</v>
      </c>
    </row>
    <row r="2" spans="1:7" x14ac:dyDescent="0.15">
      <c r="A2" t="s">
        <v>440</v>
      </c>
      <c r="B2" s="52" t="b">
        <f>FALSE()</f>
        <v>0</v>
      </c>
      <c r="C2" t="s">
        <v>380</v>
      </c>
      <c r="D2" s="53" t="s">
        <v>377</v>
      </c>
      <c r="E2" t="s">
        <v>441</v>
      </c>
      <c r="F2" t="s">
        <v>377</v>
      </c>
      <c r="G2" t="s">
        <v>410</v>
      </c>
    </row>
    <row r="3" spans="1:7" x14ac:dyDescent="0.15">
      <c r="A3" t="s">
        <v>442</v>
      </c>
      <c r="D3" s="53" t="s">
        <v>382</v>
      </c>
      <c r="E3" t="s">
        <v>443</v>
      </c>
      <c r="F3" t="s">
        <v>373</v>
      </c>
    </row>
    <row r="4" spans="1:7" x14ac:dyDescent="0.15">
      <c r="D4" s="53" t="s">
        <v>386</v>
      </c>
      <c r="E4" t="s">
        <v>444</v>
      </c>
      <c r="F4" t="s">
        <v>382</v>
      </c>
    </row>
    <row r="5" spans="1:7" x14ac:dyDescent="0.15">
      <c r="D5" s="53" t="s">
        <v>390</v>
      </c>
      <c r="E5" t="s">
        <v>445</v>
      </c>
      <c r="F5" t="s">
        <v>386</v>
      </c>
    </row>
    <row r="6" spans="1:7" x14ac:dyDescent="0.15">
      <c r="D6" s="53" t="s">
        <v>394</v>
      </c>
      <c r="E6" t="s">
        <v>446</v>
      </c>
      <c r="F6" t="s">
        <v>428</v>
      </c>
    </row>
    <row r="7" spans="1:7" x14ac:dyDescent="0.15">
      <c r="D7" s="53" t="s">
        <v>398</v>
      </c>
      <c r="E7" t="s">
        <v>447</v>
      </c>
    </row>
    <row r="8" spans="1:7" x14ac:dyDescent="0.15">
      <c r="D8" s="53" t="s">
        <v>422</v>
      </c>
      <c r="E8" t="s">
        <v>448</v>
      </c>
    </row>
    <row r="9" spans="1:7" x14ac:dyDescent="0.15">
      <c r="D9" s="53" t="s">
        <v>425</v>
      </c>
      <c r="E9" t="s">
        <v>449</v>
      </c>
    </row>
    <row r="10" spans="1:7" x14ac:dyDescent="0.15">
      <c r="D10" s="53" t="s">
        <v>428</v>
      </c>
      <c r="E10" t="s">
        <v>450</v>
      </c>
    </row>
    <row r="11" spans="1:7" x14ac:dyDescent="0.15">
      <c r="D11" s="53" t="s">
        <v>429</v>
      </c>
      <c r="E11" t="s">
        <v>451</v>
      </c>
    </row>
    <row r="12" spans="1:7" x14ac:dyDescent="0.15">
      <c r="D12" s="53" t="s">
        <v>431</v>
      </c>
      <c r="E12" t="s">
        <v>452</v>
      </c>
    </row>
    <row r="13" spans="1:7" x14ac:dyDescent="0.15">
      <c r="D13" s="53" t="s">
        <v>434</v>
      </c>
      <c r="E13" t="s">
        <v>453</v>
      </c>
    </row>
    <row r="14" spans="1:7" x14ac:dyDescent="0.15">
      <c r="D14" s="53" t="s">
        <v>435</v>
      </c>
      <c r="E14" t="s">
        <v>454</v>
      </c>
    </row>
    <row r="15" spans="1:7" x14ac:dyDescent="0.15">
      <c r="D15" s="53" t="s">
        <v>402</v>
      </c>
      <c r="E15" t="s">
        <v>455</v>
      </c>
    </row>
    <row r="16" spans="1:7" x14ac:dyDescent="0.15">
      <c r="D16" s="53" t="s">
        <v>405</v>
      </c>
      <c r="E16" s="72" t="s">
        <v>456</v>
      </c>
    </row>
    <row r="17" spans="4:5" x14ac:dyDescent="0.15">
      <c r="D17" s="53" t="s">
        <v>436</v>
      </c>
      <c r="E17" t="s">
        <v>457</v>
      </c>
    </row>
    <row r="18" spans="4:5" x14ac:dyDescent="0.15">
      <c r="D18" s="53" t="s">
        <v>410</v>
      </c>
      <c r="E18" t="s">
        <v>458</v>
      </c>
    </row>
    <row r="19" spans="4:5" x14ac:dyDescent="0.15">
      <c r="D19" s="53" t="s">
        <v>427</v>
      </c>
      <c r="E19" t="s">
        <v>459</v>
      </c>
    </row>
    <row r="20" spans="4:5" x14ac:dyDescent="0.15">
      <c r="D20" s="53" t="s">
        <v>424</v>
      </c>
      <c r="E20" t="s">
        <v>460</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74" t="s">
        <v>461</v>
      </c>
    </row>
    <row r="4" spans="1:2" x14ac:dyDescent="0.15">
      <c r="B4" s="74" t="s">
        <v>462</v>
      </c>
    </row>
    <row r="5" spans="1:2" x14ac:dyDescent="0.15">
      <c r="B5" s="74" t="s">
        <v>463</v>
      </c>
    </row>
    <row r="6" spans="1:2" x14ac:dyDescent="0.15">
      <c r="A6" t="s">
        <v>464</v>
      </c>
      <c r="B6" s="74" t="s">
        <v>465</v>
      </c>
    </row>
    <row r="7" spans="1:2" x14ac:dyDescent="0.15">
      <c r="B7" s="74" t="s">
        <v>466</v>
      </c>
    </row>
    <row r="8" spans="1:2" x14ac:dyDescent="0.15">
      <c r="A8" t="s">
        <v>40</v>
      </c>
      <c r="B8" s="74" t="s">
        <v>467</v>
      </c>
    </row>
    <row r="9" spans="1:2" x14ac:dyDescent="0.15">
      <c r="A9" t="s">
        <v>468</v>
      </c>
      <c r="B9" s="74" t="s">
        <v>469</v>
      </c>
    </row>
    <row r="10" spans="1:2" x14ac:dyDescent="0.15">
      <c r="B10" t="s">
        <v>470</v>
      </c>
    </row>
    <row r="11" spans="1:2" x14ac:dyDescent="0.15">
      <c r="B11" t="s">
        <v>471</v>
      </c>
    </row>
    <row r="14" spans="1:2" x14ac:dyDescent="0.15">
      <c r="B14" s="74" t="s">
        <v>472</v>
      </c>
    </row>
    <row r="20" spans="2:2" x14ac:dyDescent="0.15">
      <c r="B20" s="53" t="s">
        <v>373</v>
      </c>
    </row>
    <row r="21" spans="2:2" x14ac:dyDescent="0.15">
      <c r="B21" s="53" t="s">
        <v>377</v>
      </c>
    </row>
    <row r="22" spans="2:2" x14ac:dyDescent="0.15">
      <c r="B22" s="53" t="s">
        <v>382</v>
      </c>
    </row>
    <row r="23" spans="2:2" x14ac:dyDescent="0.15">
      <c r="B23" s="53" t="s">
        <v>386</v>
      </c>
    </row>
    <row r="24" spans="2:2" x14ac:dyDescent="0.15">
      <c r="B24" s="53" t="s">
        <v>390</v>
      </c>
    </row>
    <row r="25" spans="2:2" x14ac:dyDescent="0.15">
      <c r="B25" s="53" t="s">
        <v>394</v>
      </c>
    </row>
    <row r="26" spans="2:2" x14ac:dyDescent="0.15">
      <c r="B26" s="53" t="s">
        <v>398</v>
      </c>
    </row>
    <row r="27" spans="2:2" x14ac:dyDescent="0.15">
      <c r="B27" s="53" t="s">
        <v>422</v>
      </c>
    </row>
    <row r="28" spans="2:2" x14ac:dyDescent="0.15">
      <c r="B28" s="53" t="s">
        <v>425</v>
      </c>
    </row>
    <row r="29" spans="2:2" x14ac:dyDescent="0.15">
      <c r="B29" s="53" t="s">
        <v>428</v>
      </c>
    </row>
    <row r="30" spans="2:2" x14ac:dyDescent="0.15">
      <c r="B30" s="53" t="s">
        <v>429</v>
      </c>
    </row>
    <row r="31" spans="2:2" x14ac:dyDescent="0.15">
      <c r="B31" s="53" t="s">
        <v>431</v>
      </c>
    </row>
    <row r="32" spans="2:2" x14ac:dyDescent="0.15">
      <c r="B32" s="53" t="s">
        <v>434</v>
      </c>
    </row>
    <row r="33" spans="2:4" x14ac:dyDescent="0.15">
      <c r="B33" s="53" t="s">
        <v>435</v>
      </c>
    </row>
    <row r="34" spans="2:4" x14ac:dyDescent="0.15">
      <c r="B34" s="53" t="s">
        <v>402</v>
      </c>
      <c r="D34" s="74"/>
    </row>
    <row r="35" spans="2:4" x14ac:dyDescent="0.15">
      <c r="B35" s="53" t="s">
        <v>405</v>
      </c>
      <c r="D35" s="74"/>
    </row>
    <row r="36" spans="2:4" x14ac:dyDescent="0.15">
      <c r="B36" s="53" t="s">
        <v>436</v>
      </c>
      <c r="D36" s="74"/>
    </row>
    <row r="37" spans="2:4" x14ac:dyDescent="0.15">
      <c r="B37" s="53" t="s">
        <v>410</v>
      </c>
      <c r="D37" s="74"/>
    </row>
    <row r="38" spans="2:4" x14ac:dyDescent="0.15">
      <c r="B38" s="53" t="s">
        <v>427</v>
      </c>
      <c r="D38" s="74"/>
    </row>
    <row r="39" spans="2:4" x14ac:dyDescent="0.15">
      <c r="B39" s="53" t="s">
        <v>424</v>
      </c>
      <c r="D39" s="74"/>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73" t="s">
        <v>473</v>
      </c>
    </row>
    <row r="4" spans="1:2" ht="16" x14ac:dyDescent="0.2">
      <c r="B4" s="73" t="s">
        <v>474</v>
      </c>
    </row>
    <row r="5" spans="1:2" ht="16" x14ac:dyDescent="0.2">
      <c r="B5" s="73" t="s">
        <v>475</v>
      </c>
    </row>
    <row r="6" spans="1:2" ht="16" x14ac:dyDescent="0.2">
      <c r="B6" s="73" t="s">
        <v>476</v>
      </c>
    </row>
    <row r="7" spans="1:2" ht="16" x14ac:dyDescent="0.2">
      <c r="B7" s="73"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74"/>
    </row>
    <row r="2" spans="1:2" x14ac:dyDescent="0.15">
      <c r="B2" s="74" t="s">
        <v>386</v>
      </c>
    </row>
    <row r="3" spans="1:2" x14ac:dyDescent="0.15">
      <c r="B3" s="74" t="s">
        <v>503</v>
      </c>
    </row>
    <row r="4" spans="1:2" x14ac:dyDescent="0.15">
      <c r="B4" s="74" t="s">
        <v>504</v>
      </c>
    </row>
    <row r="5" spans="1:2" x14ac:dyDescent="0.15">
      <c r="B5" s="74" t="s">
        <v>505</v>
      </c>
    </row>
    <row r="6" spans="1:2" x14ac:dyDescent="0.15">
      <c r="B6" s="74" t="s">
        <v>506</v>
      </c>
    </row>
    <row r="7" spans="1:2" x14ac:dyDescent="0.15">
      <c r="B7" s="74" t="s">
        <v>507</v>
      </c>
    </row>
    <row r="8" spans="1:2" x14ac:dyDescent="0.15">
      <c r="A8" t="s">
        <v>478</v>
      </c>
      <c r="B8" s="74" t="s">
        <v>508</v>
      </c>
    </row>
    <row r="9" spans="1:2" x14ac:dyDescent="0.15">
      <c r="A9" t="s">
        <v>480</v>
      </c>
      <c r="B9" s="74" t="s">
        <v>509</v>
      </c>
    </row>
    <row r="10" spans="1:2" x14ac:dyDescent="0.15">
      <c r="B10" s="74" t="s">
        <v>510</v>
      </c>
    </row>
    <row r="11" spans="1:2" x14ac:dyDescent="0.15">
      <c r="B11" s="74" t="s">
        <v>511</v>
      </c>
    </row>
    <row r="12" spans="1:2" x14ac:dyDescent="0.15">
      <c r="B12" s="74"/>
    </row>
    <row r="13" spans="1:2" x14ac:dyDescent="0.15">
      <c r="B13" s="74"/>
    </row>
    <row r="14" spans="1:2" x14ac:dyDescent="0.15">
      <c r="B14" s="74" t="s">
        <v>512</v>
      </c>
    </row>
    <row r="15" spans="1:2" x14ac:dyDescent="0.15">
      <c r="B15" s="74"/>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73" t="s">
        <v>537</v>
      </c>
    </row>
    <row r="9" spans="2:2" x14ac:dyDescent="0.15">
      <c r="B9" t="s">
        <v>538</v>
      </c>
    </row>
    <row r="10" spans="2:2" x14ac:dyDescent="0.15">
      <c r="B10" s="74" t="s">
        <v>539</v>
      </c>
    </row>
    <row r="11" spans="2:2" x14ac:dyDescent="0.15">
      <c r="B11" s="74"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73" t="s">
        <v>560</v>
      </c>
    </row>
    <row r="4" spans="2:2" ht="16" x14ac:dyDescent="0.2">
      <c r="B4" s="73" t="s">
        <v>561</v>
      </c>
    </row>
    <row r="5" spans="2:2" x14ac:dyDescent="0.15">
      <c r="B5" t="s">
        <v>562</v>
      </c>
    </row>
    <row r="6" spans="2:2" ht="16" x14ac:dyDescent="0.2">
      <c r="B6" s="73" t="s">
        <v>563</v>
      </c>
    </row>
    <row r="7" spans="2:2" ht="16" x14ac:dyDescent="0.2">
      <c r="B7" s="73" t="s">
        <v>564</v>
      </c>
    </row>
    <row r="8" spans="2:2" x14ac:dyDescent="0.15">
      <c r="B8" t="s">
        <v>565</v>
      </c>
    </row>
    <row r="9" spans="2:2" x14ac:dyDescent="0.15">
      <c r="B9" s="75" t="s">
        <v>566</v>
      </c>
    </row>
    <row r="10" spans="2:2" x14ac:dyDescent="0.15">
      <c r="B10" t="s">
        <v>567</v>
      </c>
    </row>
    <row r="11" spans="2:2" x14ac:dyDescent="0.15">
      <c r="B11" t="s">
        <v>568</v>
      </c>
    </row>
    <row r="14" spans="2:2" ht="16" x14ac:dyDescent="0.2">
      <c r="B14" s="73"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217</cp:revision>
  <dcterms:created xsi:type="dcterms:W3CDTF">2020-07-27T15:42:24Z</dcterms:created>
  <dcterms:modified xsi:type="dcterms:W3CDTF">2022-08-07T11:21:27Z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