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Lenovo/B50/"/>
    </mc:Choice>
  </mc:AlternateContent>
  <xr:revisionPtr revIDLastSave="0" documentId="8_{47570234-8084-3F4C-812B-4839A9E73B5A}"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9" i="2" l="1"/>
  <c r="B8" i="2"/>
  <c r="B7" i="2"/>
  <c r="M11" i="2"/>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S41" i="2"/>
  <c r="Q41" i="2"/>
  <c r="L41" i="2"/>
  <c r="O41" i="2" s="1"/>
  <c r="J41" i="2"/>
  <c r="I41" i="2"/>
  <c r="H41" i="2"/>
  <c r="D41" i="2"/>
  <c r="C41" i="2"/>
  <c r="V40" i="2"/>
  <c r="H40" i="2" s="1"/>
  <c r="T40" i="2"/>
  <c r="O40" i="2"/>
  <c r="M40" i="2"/>
  <c r="L40" i="2"/>
  <c r="U40" i="2" s="1"/>
  <c r="J40" i="2"/>
  <c r="I40" i="2"/>
  <c r="D40" i="2"/>
  <c r="C40" i="2"/>
  <c r="V39" i="2"/>
  <c r="U39" i="2"/>
  <c r="T39" i="2"/>
  <c r="S39" i="2"/>
  <c r="R39" i="2"/>
  <c r="Q39" i="2"/>
  <c r="P39" i="2"/>
  <c r="N39" i="2"/>
  <c r="M39" i="2"/>
  <c r="L39" i="2"/>
  <c r="O39" i="2" s="1"/>
  <c r="J39" i="2"/>
  <c r="I39" i="2"/>
  <c r="H39" i="2"/>
  <c r="D39" i="2"/>
  <c r="C39" i="2"/>
  <c r="V38" i="2"/>
  <c r="H38" i="2" s="1"/>
  <c r="Q38" i="2"/>
  <c r="O38" i="2"/>
  <c r="L38" i="2"/>
  <c r="M38" i="2" s="1"/>
  <c r="J38" i="2"/>
  <c r="I38" i="2"/>
  <c r="D38" i="2"/>
  <c r="C38" i="2"/>
  <c r="V37" i="2"/>
  <c r="H37" i="2" s="1"/>
  <c r="U37" i="2"/>
  <c r="T37" i="2"/>
  <c r="R37" i="2"/>
  <c r="P37" i="2"/>
  <c r="M37" i="2"/>
  <c r="L37" i="2"/>
  <c r="S37" i="2" s="1"/>
  <c r="J37" i="2"/>
  <c r="I37" i="2"/>
  <c r="D37" i="2"/>
  <c r="C37" i="2"/>
  <c r="V36" i="2"/>
  <c r="S36" i="2"/>
  <c r="Q36" i="2"/>
  <c r="L36" i="2"/>
  <c r="O36" i="2" s="1"/>
  <c r="J36" i="2"/>
  <c r="I36" i="2"/>
  <c r="H36" i="2"/>
  <c r="D36" i="2"/>
  <c r="C36" i="2"/>
  <c r="V35" i="2"/>
  <c r="H35" i="2" s="1"/>
  <c r="T35" i="2"/>
  <c r="R35" i="2"/>
  <c r="O35" i="2"/>
  <c r="M35" i="2"/>
  <c r="L35" i="2"/>
  <c r="U35" i="2" s="1"/>
  <c r="J35" i="2"/>
  <c r="I35" i="2"/>
  <c r="D35" i="2"/>
  <c r="C35" i="2"/>
  <c r="V34" i="2"/>
  <c r="U34" i="2"/>
  <c r="T34" i="2"/>
  <c r="S34" i="2"/>
  <c r="R34" i="2"/>
  <c r="Q34" i="2"/>
  <c r="P34" i="2"/>
  <c r="N34" i="2"/>
  <c r="M34" i="2"/>
  <c r="L34" i="2"/>
  <c r="O34" i="2" s="1"/>
  <c r="J34" i="2"/>
  <c r="I34" i="2"/>
  <c r="H34" i="2"/>
  <c r="D34" i="2"/>
  <c r="C34" i="2"/>
  <c r="V33" i="2"/>
  <c r="H33" i="2" s="1"/>
  <c r="Q33" i="2"/>
  <c r="O33" i="2"/>
  <c r="L33" i="2"/>
  <c r="M33" i="2" s="1"/>
  <c r="J33" i="2"/>
  <c r="I33" i="2"/>
  <c r="D33" i="2"/>
  <c r="C33" i="2"/>
  <c r="B33" i="2"/>
  <c r="V32" i="2"/>
  <c r="H32" i="2" s="1"/>
  <c r="L32" i="2"/>
  <c r="T32" i="2" s="1"/>
  <c r="J32" i="2"/>
  <c r="I32" i="2"/>
  <c r="D32" i="2"/>
  <c r="C32" i="2"/>
  <c r="V31" i="2"/>
  <c r="T31" i="2"/>
  <c r="S31" i="2"/>
  <c r="R31" i="2"/>
  <c r="Q31" i="2"/>
  <c r="O31" i="2"/>
  <c r="M31" i="2"/>
  <c r="L31" i="2"/>
  <c r="P31" i="2" s="1"/>
  <c r="J31" i="2"/>
  <c r="I31" i="2"/>
  <c r="H31" i="2"/>
  <c r="D31" i="2"/>
  <c r="C31" i="2"/>
  <c r="B31" i="2"/>
  <c r="V30" i="2"/>
  <c r="H30" i="2" s="1"/>
  <c r="Q30" i="2"/>
  <c r="P30" i="2"/>
  <c r="O30" i="2"/>
  <c r="L30" i="2"/>
  <c r="M30" i="2" s="1"/>
  <c r="J30" i="2"/>
  <c r="I30" i="2"/>
  <c r="D30" i="2"/>
  <c r="C30" i="2"/>
  <c r="V29" i="2"/>
  <c r="H29" i="2" s="1"/>
  <c r="U29" i="2"/>
  <c r="M29" i="2"/>
  <c r="L29" i="2"/>
  <c r="S29" i="2" s="1"/>
  <c r="J29" i="2"/>
  <c r="I29" i="2"/>
  <c r="D29" i="2"/>
  <c r="C29" i="2"/>
  <c r="B29" i="2"/>
  <c r="V28" i="2"/>
  <c r="T28" i="2"/>
  <c r="S28" i="2"/>
  <c r="R28" i="2"/>
  <c r="Q28" i="2"/>
  <c r="O28" i="2"/>
  <c r="M28" i="2"/>
  <c r="L28" i="2"/>
  <c r="P28" i="2" s="1"/>
  <c r="J28" i="2"/>
  <c r="I28" i="2"/>
  <c r="H28" i="2"/>
  <c r="D28" i="2"/>
  <c r="C28" i="2"/>
  <c r="V27" i="2"/>
  <c r="U27" i="2"/>
  <c r="S27" i="2"/>
  <c r="R27" i="2"/>
  <c r="P27" i="2"/>
  <c r="O27" i="2"/>
  <c r="N27" i="2"/>
  <c r="M27" i="2"/>
  <c r="L27" i="2"/>
  <c r="T27" i="2" s="1"/>
  <c r="J27" i="2"/>
  <c r="I27" i="2"/>
  <c r="H27" i="2"/>
  <c r="D27" i="2"/>
  <c r="C27" i="2"/>
  <c r="B27" i="2"/>
  <c r="V26" i="2"/>
  <c r="H26" i="2" s="1"/>
  <c r="U26" i="2"/>
  <c r="M26" i="2"/>
  <c r="L26" i="2"/>
  <c r="S26" i="2" s="1"/>
  <c r="J26" i="2"/>
  <c r="I26" i="2"/>
  <c r="D26" i="2"/>
  <c r="C26" i="2"/>
  <c r="B26" i="2"/>
  <c r="V25" i="2"/>
  <c r="T25" i="2"/>
  <c r="S25" i="2"/>
  <c r="R25" i="2"/>
  <c r="Q25" i="2"/>
  <c r="O25" i="2"/>
  <c r="M25" i="2"/>
  <c r="L25" i="2"/>
  <c r="P25" i="2" s="1"/>
  <c r="J25" i="2"/>
  <c r="I25" i="2"/>
  <c r="H25" i="2"/>
  <c r="D25" i="2"/>
  <c r="C25" i="2"/>
  <c r="B25" i="2"/>
  <c r="AK5" i="1" s="1"/>
  <c r="V24" i="2"/>
  <c r="H24" i="2" s="1"/>
  <c r="T24" i="2"/>
  <c r="Q24" i="2"/>
  <c r="P24" i="2"/>
  <c r="O24" i="2"/>
  <c r="L24" i="2"/>
  <c r="M24" i="2" s="1"/>
  <c r="J24" i="2"/>
  <c r="I24" i="2"/>
  <c r="D24" i="2"/>
  <c r="C24" i="2"/>
  <c r="B24" i="2"/>
  <c r="V23" i="2"/>
  <c r="H23" i="2" s="1"/>
  <c r="L23" i="2"/>
  <c r="T23" i="2" s="1"/>
  <c r="J23" i="2"/>
  <c r="I23" i="2"/>
  <c r="D23" i="2"/>
  <c r="C23" i="2"/>
  <c r="B23" i="2"/>
  <c r="V22" i="2"/>
  <c r="U22" i="2"/>
  <c r="T22" i="2"/>
  <c r="S22" i="2"/>
  <c r="R22" i="2"/>
  <c r="Q22" i="2"/>
  <c r="P22" i="2"/>
  <c r="N22" i="2"/>
  <c r="M22" i="2"/>
  <c r="L22" i="2"/>
  <c r="O22" i="2" s="1"/>
  <c r="J22" i="2"/>
  <c r="I22" i="2"/>
  <c r="H22" i="2"/>
  <c r="D22" i="2"/>
  <c r="C22" i="2"/>
  <c r="V21" i="2"/>
  <c r="T21" i="2"/>
  <c r="Q21" i="2"/>
  <c r="P21" i="2"/>
  <c r="O21" i="2"/>
  <c r="L21" i="2"/>
  <c r="M21" i="2" s="1"/>
  <c r="I21" i="2"/>
  <c r="H21" i="2"/>
  <c r="D21" i="2"/>
  <c r="C21" i="2"/>
  <c r="V20" i="2"/>
  <c r="T20" i="2"/>
  <c r="L20" i="2"/>
  <c r="R20" i="2" s="1"/>
  <c r="I20" i="2"/>
  <c r="H20" i="2"/>
  <c r="D20" i="2"/>
  <c r="C20" i="2"/>
  <c r="V19" i="2"/>
  <c r="T19" i="2"/>
  <c r="Q19" i="2"/>
  <c r="P19" i="2"/>
  <c r="O19" i="2"/>
  <c r="L19" i="2"/>
  <c r="M19" i="2" s="1"/>
  <c r="I19" i="2"/>
  <c r="H19" i="2"/>
  <c r="D19" i="2"/>
  <c r="C19" i="2"/>
  <c r="V18" i="2"/>
  <c r="T18" i="2"/>
  <c r="L18" i="2"/>
  <c r="R18" i="2" s="1"/>
  <c r="I18" i="2"/>
  <c r="H18" i="2"/>
  <c r="D18" i="2"/>
  <c r="C18" i="2"/>
  <c r="V17" i="2"/>
  <c r="T17" i="2"/>
  <c r="Q17" i="2"/>
  <c r="P17" i="2"/>
  <c r="O17" i="2"/>
  <c r="L17" i="2"/>
  <c r="M17" i="2" s="1"/>
  <c r="I17" i="2"/>
  <c r="H17" i="2"/>
  <c r="D17" i="2"/>
  <c r="C17" i="2"/>
  <c r="V16" i="2"/>
  <c r="T16" i="2"/>
  <c r="L16" i="2"/>
  <c r="R16" i="2" s="1"/>
  <c r="I16" i="2"/>
  <c r="H16" i="2"/>
  <c r="D16" i="2"/>
  <c r="C16" i="2"/>
  <c r="V15" i="2"/>
  <c r="T15" i="2"/>
  <c r="Q15" i="2"/>
  <c r="P15" i="2"/>
  <c r="O15" i="2"/>
  <c r="L15" i="2"/>
  <c r="M15" i="2" s="1"/>
  <c r="I15" i="2"/>
  <c r="H15" i="2"/>
  <c r="D15" i="2"/>
  <c r="C15" i="2"/>
  <c r="V14" i="2"/>
  <c r="T14" i="2"/>
  <c r="L14" i="2"/>
  <c r="R14" i="2" s="1"/>
  <c r="I14" i="2"/>
  <c r="H14" i="2"/>
  <c r="D14" i="2"/>
  <c r="C14" i="2"/>
  <c r="V13" i="2"/>
  <c r="T13" i="2"/>
  <c r="Q13" i="2"/>
  <c r="P13" i="2"/>
  <c r="O13" i="2"/>
  <c r="L13" i="2"/>
  <c r="M13" i="2" s="1"/>
  <c r="I13" i="2"/>
  <c r="H13" i="2"/>
  <c r="D13" i="2"/>
  <c r="C13" i="2"/>
  <c r="V12" i="2"/>
  <c r="T12" i="2"/>
  <c r="L12" i="2"/>
  <c r="R12" i="2" s="1"/>
  <c r="I12" i="2"/>
  <c r="H12" i="2"/>
  <c r="D12" i="2"/>
  <c r="C12" i="2"/>
  <c r="V11" i="2"/>
  <c r="H11" i="2" s="1"/>
  <c r="U11" i="2"/>
  <c r="T11" i="2"/>
  <c r="S11" i="2"/>
  <c r="R11" i="2"/>
  <c r="Q11" i="2"/>
  <c r="P11" i="2"/>
  <c r="O11" i="2"/>
  <c r="N11" i="2"/>
  <c r="I11" i="2"/>
  <c r="D11" i="2"/>
  <c r="V10" i="2"/>
  <c r="H10" i="2" s="1"/>
  <c r="U10" i="2"/>
  <c r="T10" i="2"/>
  <c r="S10" i="2"/>
  <c r="R10" i="2"/>
  <c r="Q10" i="2"/>
  <c r="P10" i="2"/>
  <c r="O10" i="2"/>
  <c r="N10" i="2"/>
  <c r="M10" i="2"/>
  <c r="I10" i="2"/>
  <c r="D10" i="2"/>
  <c r="C10" i="2"/>
  <c r="V9" i="2"/>
  <c r="H9" i="2" s="1"/>
  <c r="U9" i="2"/>
  <c r="T9" i="2"/>
  <c r="S9" i="2"/>
  <c r="R9" i="2"/>
  <c r="Q9" i="2"/>
  <c r="P9" i="2"/>
  <c r="O9" i="2"/>
  <c r="N9" i="2"/>
  <c r="M9" i="2"/>
  <c r="I9" i="2"/>
  <c r="C9" i="2"/>
  <c r="CK7" i="1"/>
  <c r="V8" i="2"/>
  <c r="U8" i="2"/>
  <c r="T8" i="2"/>
  <c r="S8" i="2"/>
  <c r="R8" i="2"/>
  <c r="Q8" i="2"/>
  <c r="P8" i="2"/>
  <c r="O8" i="2"/>
  <c r="N8" i="2"/>
  <c r="M8" i="2"/>
  <c r="I8" i="2"/>
  <c r="H8" i="2"/>
  <c r="D8" i="2"/>
  <c r="C8" i="2"/>
  <c r="V7" i="2"/>
  <c r="U7" i="2"/>
  <c r="T7" i="2"/>
  <c r="S7" i="2"/>
  <c r="R7" i="2"/>
  <c r="R8" i="1" s="1"/>
  <c r="Q7" i="2"/>
  <c r="P7" i="2"/>
  <c r="O7" i="2"/>
  <c r="N7" i="2"/>
  <c r="M7" i="2"/>
  <c r="I7" i="2"/>
  <c r="H7" i="2"/>
  <c r="D7" i="2"/>
  <c r="C7" i="2"/>
  <c r="CP12" i="1"/>
  <c r="V6" i="2"/>
  <c r="U6" i="2"/>
  <c r="T6" i="2"/>
  <c r="S6" i="2"/>
  <c r="R6" i="2"/>
  <c r="Q6" i="2"/>
  <c r="P6" i="2"/>
  <c r="O6" i="2"/>
  <c r="N6" i="2"/>
  <c r="M6" i="2"/>
  <c r="M7" i="1" s="1"/>
  <c r="I6" i="2"/>
  <c r="H6" i="2"/>
  <c r="D6" i="2"/>
  <c r="C6" i="2"/>
  <c r="V5" i="2"/>
  <c r="H5" i="2" s="1"/>
  <c r="U5" i="2"/>
  <c r="T5" i="2"/>
  <c r="S5" i="2"/>
  <c r="R5" i="2"/>
  <c r="Q5" i="2"/>
  <c r="P5" i="2"/>
  <c r="O5" i="2"/>
  <c r="N5" i="2"/>
  <c r="M5" i="2"/>
  <c r="I5" i="2"/>
  <c r="D5" i="2"/>
  <c r="C5" i="2"/>
  <c r="V4" i="2"/>
  <c r="U4" i="2"/>
  <c r="T4" i="2"/>
  <c r="T5" i="1" s="1"/>
  <c r="S4" i="2"/>
  <c r="R4" i="2"/>
  <c r="Q4" i="2"/>
  <c r="P4" i="2"/>
  <c r="O4" i="2"/>
  <c r="N4" i="2"/>
  <c r="M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Q12" i="1"/>
  <c r="CO12" i="1"/>
  <c r="L12" i="1" s="1"/>
  <c r="CL12" i="1"/>
  <c r="CJ12" i="1"/>
  <c r="CH12" i="1"/>
  <c r="CG12" i="1"/>
  <c r="BH12" i="1"/>
  <c r="BG12" i="1"/>
  <c r="BF12" i="1"/>
  <c r="BE12" i="1"/>
  <c r="AV12" i="1"/>
  <c r="AM12" i="1"/>
  <c r="AJ12" i="1"/>
  <c r="AI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Q9" i="1"/>
  <c r="CO9" i="1"/>
  <c r="L9" i="1" s="1"/>
  <c r="CL9" i="1"/>
  <c r="CK9" i="1"/>
  <c r="CJ9" i="1"/>
  <c r="CH9" i="1"/>
  <c r="CG9" i="1"/>
  <c r="BH9" i="1"/>
  <c r="BG9" i="1"/>
  <c r="BF9" i="1"/>
  <c r="BE9" i="1"/>
  <c r="AV9" i="1"/>
  <c r="AT9" i="1"/>
  <c r="AM9" i="1"/>
  <c r="AL9" i="1"/>
  <c r="AJ9" i="1"/>
  <c r="AI9" i="1"/>
  <c r="AB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Q8" i="1"/>
  <c r="CP8" i="1"/>
  <c r="CO8" i="1"/>
  <c r="L8" i="1" s="1"/>
  <c r="CL8" i="1"/>
  <c r="CJ8" i="1"/>
  <c r="CH8" i="1"/>
  <c r="CG8" i="1"/>
  <c r="BH8" i="1"/>
  <c r="BG8" i="1"/>
  <c r="BF8" i="1"/>
  <c r="BE8" i="1"/>
  <c r="AV8" i="1"/>
  <c r="AT8" i="1"/>
  <c r="AM8" i="1"/>
  <c r="AL8" i="1"/>
  <c r="AJ8" i="1"/>
  <c r="AI8" i="1"/>
  <c r="AB8" i="1"/>
  <c r="AA8" i="1"/>
  <c r="Z8" i="1"/>
  <c r="Y8" i="1"/>
  <c r="X8" i="1"/>
  <c r="W8" i="1"/>
  <c r="U8" i="1"/>
  <c r="T8" i="1"/>
  <c r="S8" i="1"/>
  <c r="Q8" i="1"/>
  <c r="P8" i="1"/>
  <c r="O8" i="1"/>
  <c r="N8" i="1"/>
  <c r="M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Q7" i="1"/>
  <c r="CP7" i="1"/>
  <c r="CO7" i="1"/>
  <c r="FE7" i="1" s="1"/>
  <c r="CL7" i="1"/>
  <c r="CJ7" i="1"/>
  <c r="CH7" i="1"/>
  <c r="CG7" i="1"/>
  <c r="BH7" i="1"/>
  <c r="BG7" i="1"/>
  <c r="BF7" i="1"/>
  <c r="BE7" i="1"/>
  <c r="AV7" i="1"/>
  <c r="AT7" i="1"/>
  <c r="AM7" i="1"/>
  <c r="AL7" i="1"/>
  <c r="AJ7" i="1"/>
  <c r="AI7" i="1"/>
  <c r="AB7" i="1"/>
  <c r="AA7" i="1"/>
  <c r="Z7" i="1"/>
  <c r="Y7" i="1"/>
  <c r="X7" i="1"/>
  <c r="W7" i="1"/>
  <c r="U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Q6" i="1"/>
  <c r="CO6" i="1"/>
  <c r="L6" i="1" s="1"/>
  <c r="CL6" i="1"/>
  <c r="CJ6" i="1"/>
  <c r="CH6" i="1"/>
  <c r="CG6" i="1"/>
  <c r="BH6" i="1"/>
  <c r="BG6" i="1"/>
  <c r="BF6" i="1"/>
  <c r="BE6" i="1"/>
  <c r="AV6" i="1"/>
  <c r="AM6" i="1"/>
  <c r="AJ6" i="1"/>
  <c r="AI6" i="1"/>
  <c r="AB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Q5" i="1"/>
  <c r="CP5" i="1"/>
  <c r="CO5" i="1"/>
  <c r="L5" i="1" s="1"/>
  <c r="CL5" i="1"/>
  <c r="CJ5" i="1"/>
  <c r="CH5" i="1"/>
  <c r="CG5" i="1"/>
  <c r="BH5" i="1"/>
  <c r="BG5" i="1"/>
  <c r="BF5" i="1"/>
  <c r="BE5" i="1"/>
  <c r="AV5" i="1"/>
  <c r="AT5" i="1"/>
  <c r="AM5" i="1"/>
  <c r="AL5" i="1"/>
  <c r="AJ5" i="1"/>
  <c r="AI5" i="1"/>
  <c r="AB5" i="1"/>
  <c r="AA5" i="1"/>
  <c r="Z5" i="1"/>
  <c r="Y5" i="1"/>
  <c r="X5" i="1"/>
  <c r="W5" i="1"/>
  <c r="U5" i="1"/>
  <c r="S5" i="1"/>
  <c r="R5" i="1"/>
  <c r="Q5" i="1"/>
  <c r="P5" i="1"/>
  <c r="O5" i="1"/>
  <c r="N5" i="1"/>
  <c r="M5" i="1"/>
  <c r="K5" i="1"/>
  <c r="J5" i="1"/>
  <c r="I5" i="1"/>
  <c r="H5" i="1"/>
  <c r="G5" i="1"/>
  <c r="F5" i="1"/>
  <c r="E5" i="1"/>
  <c r="D5" i="1"/>
  <c r="C5" i="1"/>
  <c r="B5" i="1"/>
  <c r="A5" i="1"/>
  <c r="AA4" i="1"/>
  <c r="J4" i="1"/>
  <c r="I4" i="1"/>
  <c r="H4" i="1"/>
  <c r="F4" i="1"/>
  <c r="D4" i="1"/>
  <c r="B4" i="1"/>
  <c r="A4" i="1"/>
  <c r="AK9" i="1" l="1"/>
  <c r="AK8" i="1"/>
  <c r="AK7" i="1"/>
  <c r="AK12" i="1"/>
  <c r="AK6" i="1"/>
  <c r="FE12" i="1"/>
  <c r="CR12" i="1"/>
  <c r="CR7" i="1"/>
  <c r="CP9" i="1"/>
  <c r="CI5" i="1"/>
  <c r="CI7" i="1"/>
  <c r="CI8" i="1"/>
  <c r="CR9" i="1"/>
  <c r="CR5" i="1"/>
  <c r="CK6" i="1"/>
  <c r="CK12" i="1"/>
  <c r="CR8" i="1"/>
  <c r="CK8" i="1"/>
  <c r="CR6" i="1"/>
  <c r="CK5" i="1"/>
  <c r="CI9" i="1"/>
  <c r="CI6" i="1"/>
  <c r="CI12" i="1"/>
  <c r="CP6" i="1"/>
  <c r="F6" i="1"/>
  <c r="AT6" i="1"/>
  <c r="AL6" i="1"/>
  <c r="F12" i="1"/>
  <c r="AT12" i="1"/>
  <c r="AL12" i="1"/>
  <c r="S12" i="2"/>
  <c r="N13" i="2"/>
  <c r="S14" i="2"/>
  <c r="N15" i="2"/>
  <c r="S16" i="2"/>
  <c r="N17" i="2"/>
  <c r="S18" i="2"/>
  <c r="N19" i="2"/>
  <c r="S20" i="2"/>
  <c r="N21" i="2"/>
  <c r="U23" i="2"/>
  <c r="N24" i="2"/>
  <c r="T26" i="2"/>
  <c r="T29" i="2"/>
  <c r="N30" i="2"/>
  <c r="U32" i="2"/>
  <c r="N33" i="2"/>
  <c r="P36" i="2"/>
  <c r="N38" i="2"/>
  <c r="P41" i="2"/>
  <c r="U12" i="2"/>
  <c r="U14" i="2"/>
  <c r="U16" i="2"/>
  <c r="U18" i="2"/>
  <c r="U20" i="2"/>
  <c r="M23" i="2"/>
  <c r="M32" i="2"/>
  <c r="P33" i="2"/>
  <c r="N35" i="2"/>
  <c r="R36" i="2"/>
  <c r="P38" i="2"/>
  <c r="N40" i="2"/>
  <c r="R41" i="2"/>
  <c r="FE6" i="1"/>
  <c r="N23" i="2"/>
  <c r="N32" i="2"/>
  <c r="M12" i="2"/>
  <c r="R13" i="2"/>
  <c r="M14" i="2"/>
  <c r="R15" i="2"/>
  <c r="M16" i="2"/>
  <c r="R17" i="2"/>
  <c r="M18" i="2"/>
  <c r="R19" i="2"/>
  <c r="M20" i="2"/>
  <c r="R21" i="2"/>
  <c r="O23" i="2"/>
  <c r="R24" i="2"/>
  <c r="U25" i="2"/>
  <c r="N26" i="2"/>
  <c r="Q27" i="2"/>
  <c r="U28" i="2"/>
  <c r="N29" i="2"/>
  <c r="R30" i="2"/>
  <c r="U31" i="2"/>
  <c r="O32" i="2"/>
  <c r="R33" i="2"/>
  <c r="P35" i="2"/>
  <c r="T36" i="2"/>
  <c r="N37" i="2"/>
  <c r="R38" i="2"/>
  <c r="P40" i="2"/>
  <c r="T41" i="2"/>
  <c r="N12" i="2"/>
  <c r="S13" i="2"/>
  <c r="N14" i="2"/>
  <c r="S15" i="2"/>
  <c r="N16" i="2"/>
  <c r="S17" i="2"/>
  <c r="N18" i="2"/>
  <c r="S19" i="2"/>
  <c r="N20" i="2"/>
  <c r="S21" i="2"/>
  <c r="P23" i="2"/>
  <c r="S24" i="2"/>
  <c r="O26" i="2"/>
  <c r="O29" i="2"/>
  <c r="S30" i="2"/>
  <c r="P32" i="2"/>
  <c r="S33" i="2"/>
  <c r="Q35" i="2"/>
  <c r="U36" i="2"/>
  <c r="O37" i="2"/>
  <c r="S38" i="2"/>
  <c r="Q40" i="2"/>
  <c r="U41" i="2"/>
  <c r="O12" i="2"/>
  <c r="O14" i="2"/>
  <c r="O16" i="2"/>
  <c r="O18" i="2"/>
  <c r="O20" i="2"/>
  <c r="Q23" i="2"/>
  <c r="P26" i="2"/>
  <c r="P29" i="2"/>
  <c r="T30" i="2"/>
  <c r="Q32" i="2"/>
  <c r="T33" i="2"/>
  <c r="T38" i="2"/>
  <c r="R40" i="2"/>
  <c r="P12" i="2"/>
  <c r="U13" i="2"/>
  <c r="P14" i="2"/>
  <c r="U15" i="2"/>
  <c r="P16" i="2"/>
  <c r="U17" i="2"/>
  <c r="P18" i="2"/>
  <c r="U19" i="2"/>
  <c r="P20" i="2"/>
  <c r="U21" i="2"/>
  <c r="R23" i="2"/>
  <c r="U24" i="2"/>
  <c r="N25" i="2"/>
  <c r="Q26" i="2"/>
  <c r="N28" i="2"/>
  <c r="Q29" i="2"/>
  <c r="U30" i="2"/>
  <c r="N31" i="2"/>
  <c r="R32" i="2"/>
  <c r="U33" i="2"/>
  <c r="S35" i="2"/>
  <c r="M36" i="2"/>
  <c r="Q37" i="2"/>
  <c r="U38" i="2"/>
  <c r="S40" i="2"/>
  <c r="M41" i="2"/>
  <c r="Q12" i="2"/>
  <c r="Q14" i="2"/>
  <c r="Q16" i="2"/>
  <c r="Q18" i="2"/>
  <c r="Q20" i="2"/>
  <c r="S23" i="2"/>
  <c r="R26" i="2"/>
  <c r="R29" i="2"/>
  <c r="S32" i="2"/>
  <c r="N36" i="2"/>
  <c r="N41" i="2"/>
</calcChain>
</file>

<file path=xl/sharedStrings.xml><?xml version="1.0" encoding="utf-8"?>
<sst xmlns="http://schemas.openxmlformats.org/spreadsheetml/2006/main" count="787" uniqueCount="634">
  <si>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</si>
  <si>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</si>
  <si>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</si>
  <si>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</si>
  <si>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</si>
  <si>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</si>
  <si>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</si>
  <si>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</si>
  <si>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</si>
  <si>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</si>
  <si>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</si>
  <si>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</si>
  <si>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</si>
  <si>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</si>
  <si>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</si>
  <si>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</si>
  <si>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</si>
  <si>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</si>
  <si>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</si>
  <si>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</si>
  <si>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</si>
  <si>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</si>
  <si>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</si>
  <si>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</si>
  <si>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</si>
  <si>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</si>
  <si>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</si>
  <si>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</si>
  <si>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</si>
  <si>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</si>
  <si>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</si>
  <si>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</si>
  <si>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</si>
  <si>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</si>
  <si>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</si>
  <si>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</si>
  <si>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</si>
  <si>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</si>
  <si>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</si>
  <si>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</si>
  <si>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</si>
  <si>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</si>
  <si>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</si>
  <si>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</si>
  <si>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</si>
  <si>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</si>
  <si>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</si>
  <si>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</si>
  <si>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</si>
  <si>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</si>
  <si>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</si>
  <si>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</si>
  <si>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</si>
  <si>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</si>
  <si>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</si>
  <si>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</si>
  <si>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</si>
  <si>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</si>
  <si>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</si>
  <si>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</si>
  <si>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</si>
  <si>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</si>
  <si>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</si>
  <si>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</si>
  <si>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</si>
  <si>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</si>
  <si>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</si>
  <si>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</si>
  <si>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</si>
  <si>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</si>
  <si>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</si>
  <si>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</si>
  <si>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</si>
  <si>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</si>
  <si>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</si>
  <si>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</si>
  <si>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</si>
  <si>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</si>
  <si>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</si>
  <si>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</si>
  <si>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</si>
  <si>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</si>
  <si>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</si>
  <si>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</si>
  <si>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</si>
  <si>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</si>
  <si>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</si>
  <si>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</si>
  <si>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</si>
  <si>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</si>
  <si>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</si>
  <si>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</si>
  <si>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</si>
  <si>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</si>
  <si>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</si>
  <si>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</si>
  <si>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</si>
  <si>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</si>
  <si>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</si>
  <si>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</si>
  <si>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</si>
  <si>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</si>
  <si>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</si>
  <si>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</si>
  <si>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</si>
  <si>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</si>
  <si>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</si>
  <si>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</si>
  <si>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</si>
  <si>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</si>
  <si>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</si>
  <si>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</si>
  <si>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</si>
  <si>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</si>
  <si>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</si>
  <si>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</si>
  <si>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</si>
  <si>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</si>
  <si>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</si>
  <si>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</si>
  <si>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</si>
  <si>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</si>
  <si>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</si>
  <si>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</si>
  <si>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</si>
  <si>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</si>
  <si>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</si>
  <si>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</si>
  <si>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</si>
  <si>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</si>
  <si>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</si>
  <si>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</si>
  <si>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</si>
  <si>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</si>
  <si>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</si>
  <si>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</si>
  <si>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</si>
  <si>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</si>
  <si>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</si>
  <si>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</si>
  <si>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</si>
  <si>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</si>
  <si>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</si>
  <si>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</si>
  <si>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</si>
  <si>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</si>
  <si>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</si>
  <si>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</si>
  <si>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</si>
  <si>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</si>
  <si>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</si>
  <si>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</si>
  <si>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</si>
  <si>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</si>
  <si>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</si>
  <si>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</si>
  <si>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</si>
  <si>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</si>
  <si>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</si>
  <si>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</si>
  <si>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</si>
  <si>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</si>
  <si>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</si>
  <si>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</si>
  <si>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</si>
  <si>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</si>
  <si>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</si>
  <si>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</si>
  <si>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</si>
  <si>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</si>
  <si>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</si>
  <si>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</si>
  <si>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</si>
  <si>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</si>
  <si>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</si>
  <si>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</si>
  <si>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</si>
  <si>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</si>
  <si>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</si>
  <si>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</si>
  <si>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</si>
  <si>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</si>
  <si>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</si>
  <si>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</si>
  <si>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</si>
  <si>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</si>
  <si>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</si>
  <si>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</si>
  <si>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</si>
  <si>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</si>
  <si>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</si>
  <si>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</si>
  <si>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</si>
  <si>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</si>
  <si>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</si>
  <si>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</si>
  <si>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</si>
  <si>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</si>
  <si>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</si>
  <si>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</si>
  <si>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</si>
  <si>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</si>
  <si>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</si>
  <si>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</si>
  <si>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</si>
  <si>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</si>
  <si>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</si>
  <si>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</si>
  <si>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</si>
  <si>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</si>
  <si>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</si>
  <si>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</si>
  <si>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</si>
  <si>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</si>
  <si>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</si>
  <si>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</si>
  <si>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</si>
  <si>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</si>
  <si>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</si>
  <si>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</si>
  <si>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</si>
  <si>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</si>
  <si>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</si>
  <si>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</si>
  <si>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</si>
  <si>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</si>
  <si>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</si>
  <si>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</si>
  <si>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</si>
  <si>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</si>
  <si>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</si>
  <si>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</si>
  <si>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</si>
  <si>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</si>
  <si>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</si>
  <si>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</si>
  <si>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</si>
  <si>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</si>
  <si>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</si>
  <si>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</si>
  <si>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</si>
  <si>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</si>
  <si>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</si>
  <si>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</si>
  <si>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</si>
  <si>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</si>
  <si>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</si>
  <si>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</si>
  <si>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</si>
  <si>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</si>
  <si>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</si>
  <si>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</si>
  <si>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</si>
  <si>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</si>
  <si>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</si>
  <si>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</si>
  <si>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</si>
  <si>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</si>
  <si>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</si>
  <si>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</si>
  <si>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</si>
  <si>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</si>
  <si>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</si>
  <si>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</si>
  <si>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</si>
  <si>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</si>
  <si>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</si>
  <si>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</si>
  <si>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</si>
  <si>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</si>
  <si>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</si>
  <si>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</si>
  <si>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</si>
  <si>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</si>
  <si>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</si>
  <si>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</si>
  <si>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</si>
  <si>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</si>
  <si>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</si>
  <si>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</si>
  <si>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</si>
  <si>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</si>
  <si>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</si>
  <si>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</si>
  <si>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</si>
  <si>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</si>
  <si>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</si>
  <si>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</si>
  <si>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</si>
  <si>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</si>
  <si>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</si>
  <si>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</si>
  <si>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</si>
  <si>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</si>
  <si>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</si>
  <si>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</si>
  <si>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</si>
  <si>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</si>
  <si>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</si>
  <si>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</si>
  <si>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</si>
  <si>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</si>
  <si>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</si>
  <si>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</si>
  <si>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</si>
  <si>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</si>
  <si>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</si>
  <si>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</si>
  <si>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</si>
  <si>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</si>
  <si>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</si>
  <si>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</si>
  <si>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</si>
  <si>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</si>
  <si>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</si>
  <si>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</si>
  <si>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</si>
  <si>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</si>
  <si>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</si>
  <si>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</si>
  <si>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</si>
  <si>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</si>
  <si>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</si>
  <si>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</si>
  <si>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</si>
  <si>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</si>
  <si>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</si>
  <si>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</si>
  <si>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</si>
  <si>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</si>
  <si>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</si>
  <si>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</si>
  <si>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</si>
  <si>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</si>
  <si>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</si>
  <si>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</si>
  <si>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</si>
  <si>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</si>
  <si>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</si>
  <si>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</si>
  <si>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</si>
  <si>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</si>
  <si>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</si>
  <si>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</si>
  <si>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</si>
  <si>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</si>
  <si>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</si>
  <si>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</si>
  <si>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</si>
  <si>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</si>
  <si>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</si>
  <si>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</si>
  <si>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</si>
  <si>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</si>
  <si>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</si>
  <si>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</si>
  <si>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B50-80 B50-30 B50-30 B50-45 B50-70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</si>
  <si>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</si>
  <si>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</si>
  <si>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</si>
  <si>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</si>
  <si>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</si>
  <si>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</si>
  <si>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</si>
  <si>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</si>
  <si>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</si>
  <si>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</si>
  <si>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</si>
  <si>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</si>
  <si>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</si>
  <si>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</si>
  <si>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</si>
  <si>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B50-80 Regular - DE</t>
  </si>
  <si>
    <t>German</t>
  </si>
  <si>
    <t>Price – NON-Backlit</t>
  </si>
  <si>
    <t>Lenovo B50-80 Regular - FR</t>
  </si>
  <si>
    <t>French</t>
  </si>
  <si>
    <t>Packing size</t>
  </si>
  <si>
    <t>Big</t>
  </si>
  <si>
    <t>Lenovo B50-80 Regular - IT</t>
  </si>
  <si>
    <t>Italian</t>
  </si>
  <si>
    <t>Package height (CM)</t>
  </si>
  <si>
    <t>Lenovo B50-80 Regular - ES</t>
  </si>
  <si>
    <t>Spanish</t>
  </si>
  <si>
    <t>Package width (CM)</t>
  </si>
  <si>
    <t>Lenovo B50-80 Regular - UK</t>
  </si>
  <si>
    <t>UK</t>
  </si>
  <si>
    <t>Package length (CM)</t>
  </si>
  <si>
    <t>Scandinavian – Nordic</t>
  </si>
  <si>
    <t>Origin of Product</t>
  </si>
  <si>
    <t>Belgian</t>
  </si>
  <si>
    <t>Package weight (GR)</t>
  </si>
  <si>
    <t>Lenovo B50-80 Regular - US</t>
  </si>
  <si>
    <t>US</t>
  </si>
  <si>
    <t>Czech</t>
  </si>
  <si>
    <t>01AV508</t>
  </si>
  <si>
    <t>Parent sku</t>
  </si>
  <si>
    <t>Lenovo B5080 parent</t>
  </si>
  <si>
    <t>Danish</t>
  </si>
  <si>
    <t>04X0224</t>
  </si>
  <si>
    <t>Parent EAN</t>
  </si>
  <si>
    <t>Hungarian</t>
  </si>
  <si>
    <t>04X0230</t>
  </si>
  <si>
    <t>Dutch</t>
  </si>
  <si>
    <t>04X0196</t>
  </si>
  <si>
    <t>Item_type</t>
  </si>
  <si>
    <t>Norwegian</t>
  </si>
  <si>
    <t>04Y0920</t>
  </si>
  <si>
    <t>Polish</t>
  </si>
  <si>
    <t>04X0236</t>
  </si>
  <si>
    <t>Default quantity</t>
  </si>
  <si>
    <t>Portuguese</t>
  </si>
  <si>
    <t>04X0237</t>
  </si>
  <si>
    <t>Swedish – Finnish</t>
  </si>
  <si>
    <t>04Y0964</t>
  </si>
  <si>
    <t>Format</t>
  </si>
  <si>
    <t>Update</t>
  </si>
  <si>
    <t>Swiss</t>
  </si>
  <si>
    <t>04X0242</t>
  </si>
  <si>
    <t>US International</t>
  </si>
  <si>
    <t>Lenovo/X240/BL/USI</t>
  </si>
  <si>
    <t>Lenovo/X240/BL/US</t>
  </si>
  <si>
    <t>Bullet Point 1:</t>
  </si>
  <si>
    <t>04Y0950</t>
  </si>
  <si>
    <t>Bullet Point 2:</t>
  </si>
  <si>
    <t>04Y0902</t>
  </si>
  <si>
    <t>Bullet Point 5:</t>
  </si>
  <si>
    <t>04Y0917</t>
  </si>
  <si>
    <t>Bullet Point 4:</t>
  </si>
  <si>
    <t>04Y0910</t>
  </si>
  <si>
    <t>04Y0929</t>
  </si>
  <si>
    <t>01AX351</t>
  </si>
  <si>
    <t>Product Description</t>
  </si>
  <si>
    <t>04Y0906</t>
  </si>
  <si>
    <t>Bulgarian</t>
  </si>
  <si>
    <t>04Y0907</t>
  </si>
  <si>
    <t>Warranty Message</t>
  </si>
  <si>
    <t>04Y0908</t>
  </si>
  <si>
    <t>04Y0947</t>
  </si>
  <si>
    <t>bullet point 4: regular</t>
  </si>
  <si>
    <t>04Y0915</t>
  </si>
  <si>
    <t>04Y0919</t>
  </si>
  <si>
    <t>language</t>
  </si>
  <si>
    <t>English</t>
  </si>
  <si>
    <t>Marketplace</t>
  </si>
  <si>
    <t>04Y0960</t>
  </si>
  <si>
    <t>04Y0927</t>
  </si>
  <si>
    <t>04Y0930</t>
  </si>
  <si>
    <t>04Y0938</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</si>
  <si>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</si>
  <si>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</si>
  <si>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</si>
  <si>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</si>
  <si>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</si>
  <si>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</si>
  <si>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</si>
  <si>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</si>
  <si>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</si>
  <si>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</si>
  <si>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</si>
  <si>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</si>
  <si>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</si>
  <si>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</si>
  <si>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</si>
  <si>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</si>
  <si>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</si>
  <si>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</si>
  <si>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</si>
  <si>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</si>
  <si>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</si>
  <si>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</si>
  <si>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</si>
  <si>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</si>
  <si>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</si>
  <si>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</si>
  <si>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</si>
  <si>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</si>
  <si>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</si>
  <si>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</si>
  <si>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</si>
  <si>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</si>
  <si>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</si>
  <si>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</si>
  <si>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</si>
  <si>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</si>
  <si>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</si>
  <si>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</si>
  <si>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</si>
  <si>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</si>
  <si>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</si>
  <si>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</si>
  <si>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</si>
  <si>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</si>
  <si>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</si>
  <si>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</si>
  <si>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</si>
  <si>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</si>
  <si>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</si>
  <si>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</si>
  <si>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</si>
  <si>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</si>
  <si>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</si>
  <si>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</si>
  <si>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</si>
  <si>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</si>
  <si>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</si>
  <si>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</si>
  <si>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</si>
  <si>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</si>
  <si>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</si>
  <si>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</si>
  <si>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</si>
  <si>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</si>
  <si>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</si>
  <si>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</si>
  <si>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</si>
  <si>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REACONDICIONADO: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</si>
  <si>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</si>
  <si>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</si>
  <si>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</si>
  <si>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</si>
  <si>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</si>
  <si>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</si>
  <si>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</si>
  <si>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</si>
  <si>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</si>
  <si>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</si>
  <si>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</si>
  <si>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</si>
  <si>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</si>
  <si>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</si>
  <si>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</si>
  <si>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</si>
  <si>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</si>
  <si>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</si>
  <si>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</si>
  <si>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</si>
  <si>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</si>
  <si>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</si>
  <si>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</si>
  <si>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</si>
  <si>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</si>
  <si>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</si>
  <si>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</si>
  <si>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</si>
  <si>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</si>
  <si>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</si>
  <si>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</si>
  <si>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</si>
  <si>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</si>
  <si>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</si>
  <si>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</si>
  <si>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</si>
  <si>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</si>
  <si>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</si>
  <si>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</si>
  <si>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</si>
  <si>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</si>
  <si>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</si>
  <si>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</si>
  <si>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</si>
  <si>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</si>
  <si>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</si>
  <si>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</si>
  <si>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</si>
  <si>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</si>
  <si>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</si>
  <si>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</si>
  <si>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</si>
  <si>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</si>
  <si>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</si>
  <si>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</si>
  <si>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</si>
  <si>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</si>
  <si>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</si>
  <si>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</si>
  <si>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</si>
  <si>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</si>
  <si>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</si>
  <si>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</si>
  <si>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</si>
  <si>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</si>
  <si>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</si>
  <si>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</si>
  <si>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</si>
  <si>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</si>
  <si>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</si>
  <si>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</si>
  <si>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</si>
  <si>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</si>
  <si>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</si>
  <si>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</si>
  <si>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</si>
  <si>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</si>
  <si>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</si>
  <si>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</si>
  <si>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</si>
  <si>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</si>
  <si>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</si>
  <si>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</si>
  <si>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</si>
  <si>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</si>
  <si>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</si>
  <si>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</si>
  <si>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</si>
  <si>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</si>
  <si>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</si>
  <si>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</si>
  <si>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</si>
  <si>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</si>
  <si>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</si>
  <si>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</si>
  <si>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</si>
  <si>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</si>
  <si>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</si>
  <si>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</si>
  <si>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</si>
  <si>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</si>
  <si>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</si>
  <si>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</si>
  <si>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</si>
  <si>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</si>
  <si>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</si>
  <si>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</si>
  <si>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</si>
  <si>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</si>
  <si>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Lenovo/B50-80/RG/DE</t>
  </si>
  <si>
    <t>Lenovo/B50-80/RG/FR</t>
  </si>
  <si>
    <t>Lenovo/B50-80/RG/IT</t>
  </si>
  <si>
    <t>Lenovo/B50-80/RG/ES</t>
  </si>
  <si>
    <t>Lenovo/B50-80/RG/UK</t>
  </si>
  <si>
    <t>Lenovo/B50-80/RG/NOR</t>
  </si>
  <si>
    <t>Lenovo/B50-80/DE</t>
  </si>
  <si>
    <t>Lenovo/B50-80/RG/US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</si>
</sst>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5"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xf numFmtId="0" fontId="0" fillId="14" borderId="0" xfId="0" applyFill="1" applyAlignment="1">
      <alignment horizontal="left" wrapText="1"/>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A9C2AB5C" TargetMode="External"/><Relationship Id="rId1" Type="http://schemas.openxmlformats.org/officeDocument/2006/relationships/externalLinkPath" Target="file:///A9C2AB5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H4" sqref="H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B5080 parent</v>
      </c>
      <c r="C4" s="30" t="s">
        <v>345</v>
      </c>
      <c r="D4" s="31">
        <f>Values!B14</f>
        <v>5714401508991</v>
      </c>
      <c r="E4" s="32" t="s">
        <v>346</v>
      </c>
      <c r="F4" s="29" t="str">
        <f>SUBSTITUTE(Values!B1, "{language}", "") &amp; " " &amp; Values!B3</f>
        <v>clavier de remplacement  rétroéclairé pour Lenovo Thinkpad B50-80 B50-30 B50-30 B50-45 B50-70</v>
      </c>
      <c r="G4" s="30" t="s">
        <v>345</v>
      </c>
      <c r="H4" s="28" t="str">
        <f>Values!B16</f>
        <v>computer-keyboards</v>
      </c>
      <c r="I4" s="28" t="str">
        <f>IF(ISBLANK(Values!E3),"","4730574031")</f>
        <v>4730574031</v>
      </c>
      <c r="J4" s="33" t="str">
        <f>Values!B13</f>
        <v>Lenovo B5080 parent</v>
      </c>
      <c r="K4" s="34"/>
      <c r="L4" s="35"/>
      <c r="M4" s="35"/>
      <c r="W4" s="30" t="s">
        <v>347</v>
      </c>
      <c r="X4" s="35"/>
      <c r="Y4" s="36" t="s">
        <v>348</v>
      </c>
      <c r="Z4" s="35"/>
      <c r="AA4" s="37" t="str">
        <f>Values!B20</f>
        <v>Update</v>
      </c>
      <c r="DY4" s="38" t="s">
        <v>349</v>
      </c>
      <c r="DZ4" s="38" t="s">
        <v>349</v>
      </c>
      <c r="EA4" s="38" t="s">
        <v>349</v>
      </c>
      <c r="EB4" s="38" t="s">
        <v>349</v>
      </c>
      <c r="EC4" s="38" t="s">
        <v>349</v>
      </c>
      <c r="EV4" s="32" t="s">
        <v>350</v>
      </c>
    </row>
    <row r="5" spans="1:192" ht="48" x14ac:dyDescent="0.2">
      <c r="A5" s="28" t="str">
        <f>IF(ISBLANK(Values!E4),"",IF(Values!$B$37="EU","computercomponent","computer"))</f>
        <v>computercomponent</v>
      </c>
      <c r="B5" s="39" t="str">
        <f>IF(ISBLANK(Values!E4),"",Values!F4)</f>
        <v>Lenovo B50-80 Regular - DE</v>
      </c>
      <c r="C5" s="33" t="str">
        <f>IF(ISBLANK(Values!E4),"","TellusRem")</f>
        <v>TellusRem</v>
      </c>
      <c r="D5" s="31">
        <f>IF(ISBLANK(Values!E4),"",Values!E4)</f>
        <v>5714401508014</v>
      </c>
      <c r="E5" s="32" t="str">
        <f>IF(ISBLANK(Values!E4),"","EAN")</f>
        <v>EAN</v>
      </c>
      <c r="F5" s="29" t="str">
        <f>IF(ISBLANK(Values!E4),"",IF(Values!J4, SUBSTITUTE(Values!$B$1, "{language}", Values!H4) &amp; " " &amp;Values!$B$3, SUBSTITUTE(Values!$B$2, "{language}", Values!$H4) &amp; " " &amp;Values!$B$3))</f>
        <v>clavier de remplacement Allemand non rétroéclairé pour Lenovo Thinkpad B50-80 B50-30 B50-30 B50-45 B50-70</v>
      </c>
      <c r="G5" s="33" t="str">
        <f>IF(ISBLANK(Values!E4),"","TellusRem")</f>
        <v>TellusRem</v>
      </c>
      <c r="H5" s="28" t="str">
        <f>IF(ISBLANK(Values!E4),"",Values!$B$16)</f>
        <v>computer-keyboards</v>
      </c>
      <c r="I5" s="28" t="str">
        <f>IF(ISBLANK(Values!E4),"","4730574031")</f>
        <v>4730574031</v>
      </c>
      <c r="J5" s="40" t="str">
        <f>IF(ISBLANK(Values!E4),"",Values!F4 )</f>
        <v>Lenovo B50-80 Regular - DE</v>
      </c>
      <c r="K5" s="29">
        <f>IF(ISBLANK(Values!E4),"",IF(Values!J4, Values!$B$4, Values!$B$5))</f>
        <v>15</v>
      </c>
      <c r="L5" s="41" t="str">
        <f>IF(ISBLANK(Values!E4),"",IF($CO5="DEFAULT", Values!$B$18, ""))</f>
        <v/>
      </c>
      <c r="M5" s="29" t="str">
        <f>IF(ISBLANK(Values!E4),"",Values!$M4)</f>
        <v>https://raw.githubusercontent.com/PatrickVibild/TellusAmazonPictures/master/pictures/Lenovo/B50-80/RG/DE/1.jpg</v>
      </c>
      <c r="N5" s="29" t="str">
        <f>IF(ISBLANK(Values!$F4),"",Values!N4)</f>
        <v>https://raw.githubusercontent.com/PatrickVibild/TellusAmazonPictures/master/pictures/Lenovo/B50-80/RG/DE/2.jpg</v>
      </c>
      <c r="O5" s="29" t="str">
        <f>IF(ISBLANK(Values!$F4),"",Values!O4)</f>
        <v>https://raw.githubusercontent.com/PatrickVibild/TellusAmazonPictures/master/pictures/Lenovo/B50-80/RG/DE/3.jpg</v>
      </c>
      <c r="P5" s="29" t="str">
        <f>IF(ISBLANK(Values!$F4),"",Values!P4)</f>
        <v>https://raw.githubusercontent.com/PatrickVibild/TellusAmazonPictures/master/pictures/Lenovo/B50-80/RG/DE/4.jpg</v>
      </c>
      <c r="Q5" s="29" t="str">
        <f>IF(ISBLANK(Values!$F4),"",Values!Q4)</f>
        <v>https://raw.githubusercontent.com/PatrickVibild/TellusAmazonPictures/master/pictures/Lenovo/B50-80/RG/DE/5.jpg</v>
      </c>
      <c r="R5" s="29" t="str">
        <f>IF(ISBLANK(Values!$F4),"",Values!R4)</f>
        <v>https://raw.githubusercontent.com/PatrickVibild/TellusAmazonPictures/master/pictures/Lenovo/B50-80/RG/DE/6.jpg</v>
      </c>
      <c r="S5" s="29" t="str">
        <f>IF(ISBLANK(Values!$F4),"",Values!S4)</f>
        <v>https://raw.githubusercontent.com/PatrickVibild/TellusAmazonPictures/master/pictures/Lenovo/B50-80/RG/DE/7.jpg</v>
      </c>
      <c r="T5" s="29" t="str">
        <f>IF(ISBLANK(Values!$F4),"",Values!T4)</f>
        <v>https://raw.githubusercontent.com/PatrickVibild/TellusAmazonPictures/master/pictures/Lenovo/B50-80/RG/DE/8.jpg</v>
      </c>
      <c r="U5" s="29" t="str">
        <f>IF(ISBLANK(Values!$F4),"",Values!U4)</f>
        <v>https://raw.githubusercontent.com/PatrickVibild/TellusAmazonPictures/master/pictures/Lenovo/B50-80/RG/DE/9.jpg</v>
      </c>
      <c r="W5" s="33" t="str">
        <f>IF(ISBLANK(Values!E4),"","Child")</f>
        <v>Child</v>
      </c>
      <c r="X5" s="33" t="str">
        <f>IF(ISBLANK(Values!E4),"",Values!$B$13)</f>
        <v>Lenovo B5080 parent</v>
      </c>
      <c r="Y5" s="40" t="str">
        <f>IF(ISBLANK(Values!E4),"","Size-Color")</f>
        <v>Size-Color</v>
      </c>
      <c r="Z5" s="33" t="str">
        <f>IF(ISBLANK(Values!E4),"","variation")</f>
        <v>variation</v>
      </c>
      <c r="AA5" s="37"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2"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5" s="29" t="str">
        <f>IF(ISBLANK(Values!E4),"",Values!H4)</f>
        <v>Allemand</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100</v>
      </c>
      <c r="CH5" s="2" t="str">
        <f>IF(ISBLANK(Values!E4),"","GR")</f>
        <v>GR</v>
      </c>
      <c r="CI5" s="2" t="str">
        <f>IF(ISBLANK(Values!E4),"",Values!$B$7)</f>
        <v>32</v>
      </c>
      <c r="CJ5" s="2" t="str">
        <f>IF(ISBLANK(Values!E4),"",Values!$B$8)</f>
        <v>18</v>
      </c>
      <c r="CK5" s="2" t="str">
        <f>IF(ISBLANK(Values!E4),"",Values!$B$9)</f>
        <v>2</v>
      </c>
      <c r="CL5" s="2" t="str">
        <f>IF(ISBLANK(Values!E4),"","CM")</f>
        <v>CM</v>
      </c>
      <c r="CO5" s="2" t="str">
        <f>IF(ISBLANK(Values!E4), "", IF(AND(Values!$B$37=options!$G$2, Values!$C4), "AMAZON_NA", IF(AND(Values!$B$37=options!$G$1, Values!$D4), "AMAZON_EU", "DEFAULT")))</f>
        <v>AMAZON_EU</v>
      </c>
      <c r="CP5" s="2" t="str">
        <f>IF(ISBLANK(Values!E4),"",Values!$B$7)</f>
        <v>32</v>
      </c>
      <c r="CQ5" s="2" t="str">
        <f>IF(ISBLANK(Values!E4),"",Values!$B$8)</f>
        <v>18</v>
      </c>
      <c r="CR5" s="2" t="str">
        <f>IF(ISBLANK(Values!E4),"",Values!$B$9)</f>
        <v>2</v>
      </c>
      <c r="CS5" s="2">
        <f>IF(ISBLANK(Values!E4),"",Values!$B$11)</f>
        <v>100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8" t="str">
        <f>IF(ISBLANK(Values!E4),"","Parts")</f>
        <v>Parts</v>
      </c>
      <c r="DP5" s="28"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2"/>
      <c r="DY5" t="str">
        <f>IF(ISBLANK(Values!$E4), "", "not_applicable")</f>
        <v>not_applicable</v>
      </c>
      <c r="DZ5" s="32"/>
      <c r="EA5" s="32"/>
      <c r="EB5" s="32"/>
      <c r="EC5" s="32"/>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3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9">
        <f>IF(ISBLANK(Values!E4),"",IF(Values!J4, Values!$B$4, Values!$B$5))</f>
        <v>15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9" t="str">
        <f>IF(ISBLANK(Values!E5),"",Values!F5)</f>
        <v>Lenovo B50-80 Regular - FR</v>
      </c>
      <c r="C6" s="33" t="str">
        <f>IF(ISBLANK(Values!E5),"","TellusRem")</f>
        <v>TellusRem</v>
      </c>
      <c r="D6" s="31">
        <f>IF(ISBLANK(Values!E5),"",Values!E5)</f>
        <v>5714401508021</v>
      </c>
      <c r="E6" s="32" t="str">
        <f>IF(ISBLANK(Values!E5),"","EAN")</f>
        <v>EAN</v>
      </c>
      <c r="F6" s="29" t="str">
        <f>IF(ISBLANK(Values!E5),"",IF(Values!J5, SUBSTITUTE(Values!$B$1, "{language}", Values!H5) &amp; " " &amp;Values!$B$3, SUBSTITUTE(Values!$B$2, "{language}", Values!$H5) &amp; " " &amp;Values!$B$3))</f>
        <v>clavier de remplacement Français non rétroéclairé pour Lenovo Thinkpad B50-80 B50-30 B50-30 B50-45 B50-70</v>
      </c>
      <c r="G6" s="33" t="str">
        <f>IF(ISBLANK(Values!E5),"","TellusRem")</f>
        <v>TellusRem</v>
      </c>
      <c r="H6" s="28" t="str">
        <f>IF(ISBLANK(Values!E5),"",Values!$B$16)</f>
        <v>computer-keyboards</v>
      </c>
      <c r="I6" s="28" t="str">
        <f>IF(ISBLANK(Values!E5),"","4730574031")</f>
        <v>4730574031</v>
      </c>
      <c r="J6" s="40" t="str">
        <f>IF(ISBLANK(Values!E5),"",Values!F5 )</f>
        <v>Lenovo B50-80 Regular - FR</v>
      </c>
      <c r="K6" s="29">
        <f>IF(ISBLANK(Values!E5),"",IF(Values!J5, Values!$B$4, Values!$B$5))</f>
        <v>15</v>
      </c>
      <c r="L6" s="41" t="str">
        <f>IF(ISBLANK(Values!E5),"",IF($CO6="DEFAULT", Values!$B$18, ""))</f>
        <v/>
      </c>
      <c r="M6" s="29" t="str">
        <f>IF(ISBLANK(Values!E5),"",Values!$M5)</f>
        <v>https://raw.githubusercontent.com/PatrickVibild/TellusAmazonPictures/master/pictures/Lenovo/B50-80/RG/FR/1.jpg</v>
      </c>
      <c r="N6" s="29" t="str">
        <f>IF(ISBLANK(Values!$F5),"",Values!N5)</f>
        <v>https://raw.githubusercontent.com/PatrickVibild/TellusAmazonPictures/master/pictures/Lenovo/B50-80/RG/FR/2.jpg</v>
      </c>
      <c r="O6" s="29" t="str">
        <f>IF(ISBLANK(Values!$F5),"",Values!O5)</f>
        <v>https://raw.githubusercontent.com/PatrickVibild/TellusAmazonPictures/master/pictures/Lenovo/B50-80/RG/FR/3.jpg</v>
      </c>
      <c r="P6" s="29" t="str">
        <f>IF(ISBLANK(Values!$F5),"",Values!P5)</f>
        <v>https://raw.githubusercontent.com/PatrickVibild/TellusAmazonPictures/master/pictures/Lenovo/B50-80/RG/FR/4.jpg</v>
      </c>
      <c r="Q6" s="29" t="str">
        <f>IF(ISBLANK(Values!$F5),"",Values!Q5)</f>
        <v>https://raw.githubusercontent.com/PatrickVibild/TellusAmazonPictures/master/pictures/Lenovo/B50-80/RG/FR/5.jpg</v>
      </c>
      <c r="R6" s="29" t="str">
        <f>IF(ISBLANK(Values!$F5),"",Values!R5)</f>
        <v>https://raw.githubusercontent.com/PatrickVibild/TellusAmazonPictures/master/pictures/Lenovo/B50-80/RG/FR/6.jpg</v>
      </c>
      <c r="S6" s="29" t="str">
        <f>IF(ISBLANK(Values!$F5),"",Values!S5)</f>
        <v>https://raw.githubusercontent.com/PatrickVibild/TellusAmazonPictures/master/pictures/Lenovo/B50-80/RG/FR/7.jpg</v>
      </c>
      <c r="T6" s="29" t="str">
        <f>IF(ISBLANK(Values!$F5),"",Values!T5)</f>
        <v>https://raw.githubusercontent.com/PatrickVibild/TellusAmazonPictures/master/pictures/Lenovo/B50-80/RG/FR/8.jpg</v>
      </c>
      <c r="U6" s="29" t="str">
        <f>IF(ISBLANK(Values!$F5),"",Values!U5)</f>
        <v>https://raw.githubusercontent.com/PatrickVibild/TellusAmazonPictures/master/pictures/Lenovo/B50-80/RG/FR/9.jpg</v>
      </c>
      <c r="W6" s="33" t="str">
        <f>IF(ISBLANK(Values!E5),"","Child")</f>
        <v>Child</v>
      </c>
      <c r="X6" s="33" t="str">
        <f>IF(ISBLANK(Values!E5),"",Values!$B$13)</f>
        <v>Lenovo B5080 parent</v>
      </c>
      <c r="Y6" s="40" t="str">
        <f>IF(ISBLANK(Values!E5),"","Size-Color")</f>
        <v>Size-Color</v>
      </c>
      <c r="Z6" s="33" t="str">
        <f>IF(ISBLANK(Values!E5),"","variation")</f>
        <v>variation</v>
      </c>
      <c r="AA6" s="37"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2"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6" s="29" t="str">
        <f>IF(ISBLANK(Values!E5),"",Values!H5)</f>
        <v>Français</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100</v>
      </c>
      <c r="CH6" s="2" t="str">
        <f>IF(ISBLANK(Values!E5),"","GR")</f>
        <v>GR</v>
      </c>
      <c r="CI6" s="2" t="str">
        <f>IF(ISBLANK(Values!E5),"",Values!$B$7)</f>
        <v>32</v>
      </c>
      <c r="CJ6" s="2" t="str">
        <f>IF(ISBLANK(Values!E5),"",Values!$B$8)</f>
        <v>18</v>
      </c>
      <c r="CK6" s="2" t="str">
        <f>IF(ISBLANK(Values!E5),"",Values!$B$9)</f>
        <v>2</v>
      </c>
      <c r="CL6" s="2" t="str">
        <f>IF(ISBLANK(Values!E5),"","CM")</f>
        <v>CM</v>
      </c>
      <c r="CO6" s="2" t="str">
        <f>IF(ISBLANK(Values!E5), "", IF(AND(Values!$B$37=options!$G$2, Values!$C5), "AMAZON_NA", IF(AND(Values!$B$37=options!$G$1, Values!$D5), "AMAZON_EU", "DEFAULT")))</f>
        <v>AMAZON_EU</v>
      </c>
      <c r="CP6" s="2" t="str">
        <f>IF(ISBLANK(Values!E5),"",Values!$B$7)</f>
        <v>32</v>
      </c>
      <c r="CQ6" s="2" t="str">
        <f>IF(ISBLANK(Values!E5),"",Values!$B$8)</f>
        <v>18</v>
      </c>
      <c r="CR6" s="2" t="str">
        <f>IF(ISBLANK(Values!E5),"",Values!$B$9)</f>
        <v>2</v>
      </c>
      <c r="CS6" s="2">
        <f>IF(ISBLANK(Values!E5),"",Values!$B$11)</f>
        <v>100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8" t="str">
        <f>IF(ISBLANK(Values!E5),"","Parts")</f>
        <v>Parts</v>
      </c>
      <c r="DP6" s="28"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2"/>
      <c r="DY6" t="str">
        <f>IF(ISBLANK(Values!$E5), "", "not_applicable")</f>
        <v>not_applicable</v>
      </c>
      <c r="DZ6" s="32"/>
      <c r="EA6" s="32"/>
      <c r="EB6" s="32"/>
      <c r="EC6" s="32"/>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3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9">
        <f>IF(ISBLANK(Values!E5),"",IF(Values!J5, Values!$B$4, Values!$B$5))</f>
        <v>15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9" t="str">
        <f>IF(ISBLANK(Values!E6),"",Values!F6)</f>
        <v>Lenovo B50-80 Regular - IT</v>
      </c>
      <c r="C7" s="33" t="str">
        <f>IF(ISBLANK(Values!E6),"","TellusRem")</f>
        <v>TellusRem</v>
      </c>
      <c r="D7" s="31">
        <f>IF(ISBLANK(Values!E6),"",Values!E6)</f>
        <v>5714401508038</v>
      </c>
      <c r="E7" s="32" t="str">
        <f>IF(ISBLANK(Values!E6),"","EAN")</f>
        <v>EAN</v>
      </c>
      <c r="F7" s="29" t="str">
        <f>IF(ISBLANK(Values!E6),"",IF(Values!J6, SUBSTITUTE(Values!$B$1, "{language}", Values!H6) &amp; " " &amp;Values!$B$3, SUBSTITUTE(Values!$B$2, "{language}", Values!$H6) &amp; " " &amp;Values!$B$3))</f>
        <v>clavier de remplacement Italien non rétroéclairé pour Lenovo Thinkpad B50-80 B50-30 B50-30 B50-45 B50-70</v>
      </c>
      <c r="G7" s="33" t="str">
        <f>IF(ISBLANK(Values!E6),"","TellusRem")</f>
        <v>TellusRem</v>
      </c>
      <c r="H7" s="28" t="str">
        <f>IF(ISBLANK(Values!E6),"",Values!$B$16)</f>
        <v>computer-keyboards</v>
      </c>
      <c r="I7" s="28" t="str">
        <f>IF(ISBLANK(Values!E6),"","4730574031")</f>
        <v>4730574031</v>
      </c>
      <c r="J7" s="40" t="str">
        <f>IF(ISBLANK(Values!E6),"",Values!F6 )</f>
        <v>Lenovo B50-80 Regular - IT</v>
      </c>
      <c r="K7" s="29">
        <f>IF(ISBLANK(Values!E6),"",IF(Values!J6, Values!$B$4, Values!$B$5))</f>
        <v>15</v>
      </c>
      <c r="L7" s="41" t="str">
        <f>IF(ISBLANK(Values!E6),"",IF($CO7="DEFAULT", Values!$B$18, ""))</f>
        <v/>
      </c>
      <c r="M7" s="29" t="str">
        <f>IF(ISBLANK(Values!E6),"",Values!$M6)</f>
        <v>https://raw.githubusercontent.com/PatrickVibild/TellusAmazonPictures/master/pictures/Lenovo/B50-80/RG/IT/1.jpg</v>
      </c>
      <c r="N7" s="29" t="str">
        <f>IF(ISBLANK(Values!$F6),"",Values!N6)</f>
        <v>https://raw.githubusercontent.com/PatrickVibild/TellusAmazonPictures/master/pictures/Lenovo/B50-80/RG/IT/2.jpg</v>
      </c>
      <c r="O7" s="29" t="str">
        <f>IF(ISBLANK(Values!$F6),"",Values!O6)</f>
        <v>https://raw.githubusercontent.com/PatrickVibild/TellusAmazonPictures/master/pictures/Lenovo/B50-80/RG/IT/3.jpg</v>
      </c>
      <c r="P7" s="29" t="str">
        <f>IF(ISBLANK(Values!$F6),"",Values!P6)</f>
        <v>https://raw.githubusercontent.com/PatrickVibild/TellusAmazonPictures/master/pictures/Lenovo/B50-80/RG/IT/4.jpg</v>
      </c>
      <c r="Q7" s="29" t="str">
        <f>IF(ISBLANK(Values!$F6),"",Values!Q6)</f>
        <v>https://raw.githubusercontent.com/PatrickVibild/TellusAmazonPictures/master/pictures/Lenovo/B50-80/RG/IT/5.jpg</v>
      </c>
      <c r="R7" s="29" t="str">
        <f>IF(ISBLANK(Values!$F6),"",Values!R6)</f>
        <v>https://raw.githubusercontent.com/PatrickVibild/TellusAmazonPictures/master/pictures/Lenovo/B50-80/RG/IT/6.jpg</v>
      </c>
      <c r="S7" s="29" t="str">
        <f>IF(ISBLANK(Values!$F6),"",Values!S6)</f>
        <v>https://raw.githubusercontent.com/PatrickVibild/TellusAmazonPictures/master/pictures/Lenovo/B50-80/RG/IT/7.jpg</v>
      </c>
      <c r="T7" s="29" t="str">
        <f>IF(ISBLANK(Values!$F6),"",Values!T6)</f>
        <v>https://raw.githubusercontent.com/PatrickVibild/TellusAmazonPictures/master/pictures/Lenovo/B50-80/RG/IT/8.jpg</v>
      </c>
      <c r="U7" s="29" t="str">
        <f>IF(ISBLANK(Values!$F6),"",Values!U6)</f>
        <v>https://raw.githubusercontent.com/PatrickVibild/TellusAmazonPictures/master/pictures/Lenovo/B50-80/RG/IT/9.jpg</v>
      </c>
      <c r="W7" s="33" t="str">
        <f>IF(ISBLANK(Values!E6),"","Child")</f>
        <v>Child</v>
      </c>
      <c r="X7" s="33" t="str">
        <f>IF(ISBLANK(Values!E6),"",Values!$B$13)</f>
        <v>Lenovo B5080 parent</v>
      </c>
      <c r="Y7" s="40" t="str">
        <f>IF(ISBLANK(Values!E6),"","Size-Color")</f>
        <v>Size-Color</v>
      </c>
      <c r="Z7" s="33" t="str">
        <f>IF(ISBLANK(Values!E6),"","variation")</f>
        <v>variation</v>
      </c>
      <c r="AA7" s="37" t="str">
        <f>IF(ISBLANK(Values!E6),"",Values!$B$20)</f>
        <v>Update</v>
      </c>
      <c r="AB7" s="37"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2"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7" s="29" t="str">
        <f>IF(ISBLANK(Values!E6),"",Values!H6)</f>
        <v>Italien</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100</v>
      </c>
      <c r="CH7" s="2" t="str">
        <f>IF(ISBLANK(Values!E6),"","GR")</f>
        <v>GR</v>
      </c>
      <c r="CI7" s="2" t="str">
        <f>IF(ISBLANK(Values!E6),"",Values!$B$7)</f>
        <v>32</v>
      </c>
      <c r="CJ7" s="2" t="str">
        <f>IF(ISBLANK(Values!E6),"",Values!$B$8)</f>
        <v>18</v>
      </c>
      <c r="CK7" s="2" t="str">
        <f>IF(ISBLANK(Values!E6),"",Values!$B$9)</f>
        <v>2</v>
      </c>
      <c r="CL7" s="2" t="str">
        <f>IF(ISBLANK(Values!E6),"","CM")</f>
        <v>CM</v>
      </c>
      <c r="CO7" s="2" t="str">
        <f>IF(ISBLANK(Values!E6), "", IF(AND(Values!$B$37=options!$G$2, Values!$C6), "AMAZON_NA", IF(AND(Values!$B$37=options!$G$1, Values!$D6), "AMAZON_EU", "DEFAULT")))</f>
        <v>AMAZON_EU</v>
      </c>
      <c r="CP7" s="37" t="str">
        <f>IF(ISBLANK(Values!E6),"",Values!$B$7)</f>
        <v>32</v>
      </c>
      <c r="CQ7" s="37" t="str">
        <f>IF(ISBLANK(Values!E6),"",Values!$B$8)</f>
        <v>18</v>
      </c>
      <c r="CR7" s="37" t="str">
        <f>IF(ISBLANK(Values!E6),"",Values!$B$9)</f>
        <v>2</v>
      </c>
      <c r="CS7" s="2">
        <f>IF(ISBLANK(Values!E6),"",Values!$B$11)</f>
        <v>100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8" t="str">
        <f>IF(ISBLANK(Values!E6),"","Parts")</f>
        <v>Parts</v>
      </c>
      <c r="DP7" s="28"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2"/>
      <c r="DY7" s="44" t="str">
        <f>IF(ISBLANK(Values!$E6), "", "not_applicable")</f>
        <v>not_applicable</v>
      </c>
      <c r="DZ7" s="32"/>
      <c r="EA7" s="32"/>
      <c r="EB7" s="32"/>
      <c r="EC7" s="32"/>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32" t="str">
        <f>IF(ISBLANK(Values!E6),"","New")</f>
        <v>New</v>
      </c>
      <c r="FE7" s="2" t="str">
        <f>IF(ISBLANK(Values!E6),"",IF(CO7&lt;&gt;"DEFAULT", "", 3))</f>
        <v/>
      </c>
      <c r="FH7" s="2" t="str">
        <f>IF(ISBLANK(Values!E6),"","FALSE")</f>
        <v>FALSE</v>
      </c>
      <c r="FI7" s="37" t="str">
        <f>IF(ISBLANK(Values!E6),"","FALSE")</f>
        <v>FALSE</v>
      </c>
      <c r="FJ7" s="37" t="str">
        <f>IF(ISBLANK(Values!E6),"","FALSE")</f>
        <v>FALSE</v>
      </c>
      <c r="FM7" s="2" t="str">
        <f>IF(ISBLANK(Values!E6),"","1")</f>
        <v>1</v>
      </c>
      <c r="FO7" s="29">
        <f>IF(ISBLANK(Values!E6),"",IF(Values!J6, Values!$B$4, Values!$B$5))</f>
        <v>15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9" t="str">
        <f>IF(ISBLANK(Values!E7),"",Values!F7)</f>
        <v>Lenovo B50-80 Regular - ES</v>
      </c>
      <c r="C8" s="33" t="str">
        <f>IF(ISBLANK(Values!E7),"","TellusRem")</f>
        <v>TellusRem</v>
      </c>
      <c r="D8" s="31">
        <f>IF(ISBLANK(Values!E7),"",Values!E7)</f>
        <v>5714401508045</v>
      </c>
      <c r="E8" s="32" t="str">
        <f>IF(ISBLANK(Values!E7),"","EAN")</f>
        <v>EAN</v>
      </c>
      <c r="F8" s="29" t="str">
        <f>IF(ISBLANK(Values!E7),"",IF(Values!J7, SUBSTITUTE(Values!$B$1, "{language}", Values!H7) &amp; " " &amp;Values!$B$3, SUBSTITUTE(Values!$B$2, "{language}", Values!$H7) &amp; " " &amp;Values!$B$3))</f>
        <v>clavier de remplacement Espagnol non rétroéclairé pour Lenovo Thinkpad B50-80 B50-30 B50-30 B50-45 B50-70</v>
      </c>
      <c r="G8" s="33" t="str">
        <f>IF(ISBLANK(Values!E7),"","TellusRem")</f>
        <v>TellusRem</v>
      </c>
      <c r="H8" s="28" t="str">
        <f>IF(ISBLANK(Values!E7),"",Values!$B$16)</f>
        <v>computer-keyboards</v>
      </c>
      <c r="I8" s="28" t="str">
        <f>IF(ISBLANK(Values!E7),"","4730574031")</f>
        <v>4730574031</v>
      </c>
      <c r="J8" s="40" t="str">
        <f>IF(ISBLANK(Values!E7),"",Values!F7 )</f>
        <v>Lenovo B50-80 Regular - ES</v>
      </c>
      <c r="K8" s="29">
        <f>IF(ISBLANK(Values!E7),"",IF(Values!J7, Values!$B$4, Values!$B$5))</f>
        <v>15</v>
      </c>
      <c r="L8" s="41" t="str">
        <f>IF(ISBLANK(Values!E7),"",IF($CO8="DEFAULT", Values!$B$18, ""))</f>
        <v/>
      </c>
      <c r="M8" s="29" t="str">
        <f>IF(ISBLANK(Values!E7),"",Values!$M7)</f>
        <v>https://raw.githubusercontent.com/PatrickVibild/TellusAmazonPictures/master/pictures/Lenovo/B50-80/RG/ES/1.jpg</v>
      </c>
      <c r="N8" s="29" t="str">
        <f>IF(ISBLANK(Values!$F7),"",Values!N7)</f>
        <v>https://raw.githubusercontent.com/PatrickVibild/TellusAmazonPictures/master/pictures/Lenovo/B50-80/RG/ES/2.jpg</v>
      </c>
      <c r="O8" s="29" t="str">
        <f>IF(ISBLANK(Values!$F7),"",Values!O7)</f>
        <v>https://raw.githubusercontent.com/PatrickVibild/TellusAmazonPictures/master/pictures/Lenovo/B50-80/RG/ES/3.jpg</v>
      </c>
      <c r="P8" s="29" t="str">
        <f>IF(ISBLANK(Values!$F7),"",Values!P7)</f>
        <v>https://raw.githubusercontent.com/PatrickVibild/TellusAmazonPictures/master/pictures/Lenovo/B50-80/RG/ES/4.jpg</v>
      </c>
      <c r="Q8" s="29" t="str">
        <f>IF(ISBLANK(Values!$F7),"",Values!Q7)</f>
        <v>https://raw.githubusercontent.com/PatrickVibild/TellusAmazonPictures/master/pictures/Lenovo/B50-80/RG/ES/5.jpg</v>
      </c>
      <c r="R8" s="29" t="str">
        <f>IF(ISBLANK(Values!$F7),"",Values!R7)</f>
        <v>https://raw.githubusercontent.com/PatrickVibild/TellusAmazonPictures/master/pictures/Lenovo/B50-80/RG/ES/6.jpg</v>
      </c>
      <c r="S8" s="29" t="str">
        <f>IF(ISBLANK(Values!$F7),"",Values!S7)</f>
        <v>https://raw.githubusercontent.com/PatrickVibild/TellusAmazonPictures/master/pictures/Lenovo/B50-80/RG/ES/7.jpg</v>
      </c>
      <c r="T8" s="29" t="str">
        <f>IF(ISBLANK(Values!$F7),"",Values!T7)</f>
        <v>https://raw.githubusercontent.com/PatrickVibild/TellusAmazonPictures/master/pictures/Lenovo/B50-80/RG/ES/8.jpg</v>
      </c>
      <c r="U8" s="29" t="str">
        <f>IF(ISBLANK(Values!$F7),"",Values!U7)</f>
        <v>https://raw.githubusercontent.com/PatrickVibild/TellusAmazonPictures/master/pictures/Lenovo/B50-80/RG/ES/9.jpg</v>
      </c>
      <c r="W8" s="33" t="str">
        <f>IF(ISBLANK(Values!E7),"","Child")</f>
        <v>Child</v>
      </c>
      <c r="X8" s="33" t="str">
        <f>IF(ISBLANK(Values!E7),"",Values!$B$13)</f>
        <v>Lenovo B5080 parent</v>
      </c>
      <c r="Y8" s="40" t="str">
        <f>IF(ISBLANK(Values!E7),"","Size-Color")</f>
        <v>Size-Color</v>
      </c>
      <c r="Z8" s="33" t="str">
        <f>IF(ISBLANK(Values!E7),"","variation")</f>
        <v>variation</v>
      </c>
      <c r="AA8" s="37" t="str">
        <f>IF(ISBLANK(Values!E7),"",Values!$B$20)</f>
        <v>Update</v>
      </c>
      <c r="AB8" s="37"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2"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8" s="29" t="str">
        <f>IF(ISBLANK(Values!E7),"",Values!H7)</f>
        <v>Espagnol</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100</v>
      </c>
      <c r="CH8" s="2" t="str">
        <f>IF(ISBLANK(Values!E7),"","GR")</f>
        <v>GR</v>
      </c>
      <c r="CI8" s="2" t="str">
        <f>IF(ISBLANK(Values!E7),"",Values!$B$7)</f>
        <v>32</v>
      </c>
      <c r="CJ8" s="2" t="str">
        <f>IF(ISBLANK(Values!E7),"",Values!$B$8)</f>
        <v>18</v>
      </c>
      <c r="CK8" s="2" t="str">
        <f>IF(ISBLANK(Values!E7),"",Values!$B$9)</f>
        <v>2</v>
      </c>
      <c r="CL8" s="2" t="str">
        <f>IF(ISBLANK(Values!E7),"","CM")</f>
        <v>CM</v>
      </c>
      <c r="CO8" s="2" t="str">
        <f>IF(ISBLANK(Values!E7), "", IF(AND(Values!$B$37=options!$G$2, Values!$C7), "AMAZON_NA", IF(AND(Values!$B$37=options!$G$1, Values!$D7), "AMAZON_EU", "DEFAULT")))</f>
        <v>AMAZON_EU</v>
      </c>
      <c r="CP8" s="37" t="str">
        <f>IF(ISBLANK(Values!E7),"",Values!$B$7)</f>
        <v>32</v>
      </c>
      <c r="CQ8" s="37" t="str">
        <f>IF(ISBLANK(Values!E7),"",Values!$B$8)</f>
        <v>18</v>
      </c>
      <c r="CR8" s="37" t="str">
        <f>IF(ISBLANK(Values!E7),"",Values!$B$9)</f>
        <v>2</v>
      </c>
      <c r="CS8" s="2">
        <f>IF(ISBLANK(Values!E7),"",Values!$B$11)</f>
        <v>100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8" t="str">
        <f>IF(ISBLANK(Values!E7),"","Parts")</f>
        <v>Parts</v>
      </c>
      <c r="DP8" s="28"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2"/>
      <c r="DY8" s="44" t="str">
        <f>IF(ISBLANK(Values!$E7), "", "not_applicable")</f>
        <v>not_applicable</v>
      </c>
      <c r="DZ8" s="32"/>
      <c r="EA8" s="32"/>
      <c r="EB8" s="32"/>
      <c r="EC8" s="32"/>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32" t="str">
        <f>IF(ISBLANK(Values!E7),"","New")</f>
        <v>New</v>
      </c>
      <c r="FE8" s="2" t="str">
        <f>IF(ISBLANK(Values!E7),"",IF(CO8&lt;&gt;"DEFAULT", "", 3))</f>
        <v/>
      </c>
      <c r="FH8" s="2" t="str">
        <f>IF(ISBLANK(Values!E7),"","FALSE")</f>
        <v>FALSE</v>
      </c>
      <c r="FI8" s="37" t="str">
        <f>IF(ISBLANK(Values!E7),"","FALSE")</f>
        <v>FALSE</v>
      </c>
      <c r="FJ8" s="37" t="str">
        <f>IF(ISBLANK(Values!E7),"","FALSE")</f>
        <v>FALSE</v>
      </c>
      <c r="FM8" s="2" t="str">
        <f>IF(ISBLANK(Values!E7),"","1")</f>
        <v>1</v>
      </c>
      <c r="FO8" s="29">
        <f>IF(ISBLANK(Values!E7),"",IF(Values!J7, Values!$B$4, Values!$B$5))</f>
        <v>15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9" t="str">
        <f>IF(ISBLANK(Values!E8),"",Values!F8)</f>
        <v>Lenovo B50-80 Regular - UK</v>
      </c>
      <c r="C9" s="33" t="str">
        <f>IF(ISBLANK(Values!E8),"","TellusRem")</f>
        <v>TellusRem</v>
      </c>
      <c r="D9" s="31">
        <f>IF(ISBLANK(Values!E8),"",Values!E8)</f>
        <v>5714401508052</v>
      </c>
      <c r="E9" s="32" t="str">
        <f>IF(ISBLANK(Values!E8),"","EAN")</f>
        <v>EAN</v>
      </c>
      <c r="F9" s="29" t="str">
        <f>IF(ISBLANK(Values!E8),"",IF(Values!J8, SUBSTITUTE(Values!$B$1, "{language}", Values!H8) &amp; " " &amp;Values!$B$3, SUBSTITUTE(Values!$B$2, "{language}", Values!$H8) &amp; " " &amp;Values!$B$3))</f>
        <v>clavier de remplacement UK non rétroéclairé pour Lenovo Thinkpad B50-80 B50-30 B50-30 B50-45 B50-70</v>
      </c>
      <c r="G9" s="33" t="str">
        <f>IF(ISBLANK(Values!E8),"","TellusRem")</f>
        <v>TellusRem</v>
      </c>
      <c r="H9" s="28" t="str">
        <f>IF(ISBLANK(Values!E8),"",Values!$B$16)</f>
        <v>computer-keyboards</v>
      </c>
      <c r="I9" s="28" t="str">
        <f>IF(ISBLANK(Values!E8),"","4730574031")</f>
        <v>4730574031</v>
      </c>
      <c r="J9" s="40" t="str">
        <f>IF(ISBLANK(Values!E8),"",Values!F8 )</f>
        <v>Lenovo B50-80 Regular - UK</v>
      </c>
      <c r="K9" s="29">
        <f>IF(ISBLANK(Values!E8),"",IF(Values!J8, Values!$B$4, Values!$B$5))</f>
        <v>15</v>
      </c>
      <c r="L9" s="41" t="str">
        <f>IF(ISBLANK(Values!E8),"",IF($CO9="DEFAULT", Values!$B$18, ""))</f>
        <v/>
      </c>
      <c r="M9" s="29" t="str">
        <f>IF(ISBLANK(Values!E8),"",Values!$M8)</f>
        <v>https://raw.githubusercontent.com/PatrickVibild/TellusAmazonPictures/master/pictures/Lenovo/B50-80/RG/UK/1.jpg</v>
      </c>
      <c r="N9" s="29" t="str">
        <f>IF(ISBLANK(Values!$F8),"",Values!N8)</f>
        <v>https://raw.githubusercontent.com/PatrickVibild/TellusAmazonPictures/master/pictures/Lenovo/B50-80/RG/UK/2.jpg</v>
      </c>
      <c r="O9" s="29" t="str">
        <f>IF(ISBLANK(Values!$F8),"",Values!O8)</f>
        <v>https://raw.githubusercontent.com/PatrickVibild/TellusAmazonPictures/master/pictures/Lenovo/B50-80/RG/UK/3.jpg</v>
      </c>
      <c r="P9" s="29" t="str">
        <f>IF(ISBLANK(Values!$F8),"",Values!P8)</f>
        <v>https://raw.githubusercontent.com/PatrickVibild/TellusAmazonPictures/master/pictures/Lenovo/B50-80/RG/UK/4.jpg</v>
      </c>
      <c r="Q9" s="29" t="str">
        <f>IF(ISBLANK(Values!$F8),"",Values!Q8)</f>
        <v>https://raw.githubusercontent.com/PatrickVibild/TellusAmazonPictures/master/pictures/Lenovo/B50-80/RG/UK/5.jpg</v>
      </c>
      <c r="R9" s="29" t="str">
        <f>IF(ISBLANK(Values!$F8),"",Values!R8)</f>
        <v>https://raw.githubusercontent.com/PatrickVibild/TellusAmazonPictures/master/pictures/Lenovo/B50-80/RG/UK/6.jpg</v>
      </c>
      <c r="S9" s="29" t="str">
        <f>IF(ISBLANK(Values!$F8),"",Values!S8)</f>
        <v>https://raw.githubusercontent.com/PatrickVibild/TellusAmazonPictures/master/pictures/Lenovo/B50-80/RG/UK/7.jpg</v>
      </c>
      <c r="T9" s="29" t="str">
        <f>IF(ISBLANK(Values!$F8),"",Values!T8)</f>
        <v>https://raw.githubusercontent.com/PatrickVibild/TellusAmazonPictures/master/pictures/Lenovo/B50-80/RG/UK/8.jpg</v>
      </c>
      <c r="U9" s="29" t="str">
        <f>IF(ISBLANK(Values!$F8),"",Values!U8)</f>
        <v>https://raw.githubusercontent.com/PatrickVibild/TellusAmazonPictures/master/pictures/Lenovo/B50-80/RG/UK/9.jpg</v>
      </c>
      <c r="W9" s="33" t="str">
        <f>IF(ISBLANK(Values!E8),"","Child")</f>
        <v>Child</v>
      </c>
      <c r="X9" s="33" t="str">
        <f>IF(ISBLANK(Values!E8),"",Values!$B$13)</f>
        <v>Lenovo B5080 parent</v>
      </c>
      <c r="Y9" s="40" t="str">
        <f>IF(ISBLANK(Values!E8),"","Size-Color")</f>
        <v>Size-Color</v>
      </c>
      <c r="Z9" s="33" t="str">
        <f>IF(ISBLANK(Values!E8),"","variation")</f>
        <v>variation</v>
      </c>
      <c r="AA9" s="37" t="str">
        <f>IF(ISBLANK(Values!E8),"",Values!$B$20)</f>
        <v>Update</v>
      </c>
      <c r="AB9" s="37"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2"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100</v>
      </c>
      <c r="CH9" s="2" t="str">
        <f>IF(ISBLANK(Values!E8),"","GR")</f>
        <v>GR</v>
      </c>
      <c r="CI9" s="2" t="str">
        <f>IF(ISBLANK(Values!E8),"",Values!$B$7)</f>
        <v>32</v>
      </c>
      <c r="CJ9" s="2" t="str">
        <f>IF(ISBLANK(Values!E8),"",Values!$B$8)</f>
        <v>18</v>
      </c>
      <c r="CK9" s="2" t="str">
        <f>IF(ISBLANK(Values!E8),"",Values!$B$9)</f>
        <v>2</v>
      </c>
      <c r="CL9" s="2" t="str">
        <f>IF(ISBLANK(Values!E8),"","CM")</f>
        <v>CM</v>
      </c>
      <c r="CO9" s="2" t="str">
        <f>IF(ISBLANK(Values!E8), "", IF(AND(Values!$B$37=options!$G$2, Values!$C8), "AMAZON_NA", IF(AND(Values!$B$37=options!$G$1, Values!$D8), "AMAZON_EU", "DEFAULT")))</f>
        <v>AMAZON_EU</v>
      </c>
      <c r="CP9" s="37" t="str">
        <f>IF(ISBLANK(Values!E8),"",Values!$B$7)</f>
        <v>32</v>
      </c>
      <c r="CQ9" s="37" t="str">
        <f>IF(ISBLANK(Values!E8),"",Values!$B$8)</f>
        <v>18</v>
      </c>
      <c r="CR9" s="37" t="str">
        <f>IF(ISBLANK(Values!E8),"",Values!$B$9)</f>
        <v>2</v>
      </c>
      <c r="CS9" s="2">
        <f>IF(ISBLANK(Values!E8),"",Values!$B$11)</f>
        <v>100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8" t="str">
        <f>IF(ISBLANK(Values!E8),"","Parts")</f>
        <v>Parts</v>
      </c>
      <c r="DP9" s="28"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2"/>
      <c r="DY9" s="44" t="str">
        <f>IF(ISBLANK(Values!$E8), "", "not_applicable")</f>
        <v>not_applicable</v>
      </c>
      <c r="DZ9" s="32"/>
      <c r="EA9" s="32"/>
      <c r="EB9" s="32"/>
      <c r="EC9" s="32"/>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32" t="str">
        <f>IF(ISBLANK(Values!E8),"","New")</f>
        <v>New</v>
      </c>
      <c r="FE9" s="2" t="str">
        <f>IF(ISBLANK(Values!E8),"",IF(CO9&lt;&gt;"DEFAULT", "", 3))</f>
        <v/>
      </c>
      <c r="FH9" s="2" t="str">
        <f>IF(ISBLANK(Values!E8),"","FALSE")</f>
        <v>FALSE</v>
      </c>
      <c r="FI9" s="37" t="str">
        <f>IF(ISBLANK(Values!E8),"","FALSE")</f>
        <v>FALSE</v>
      </c>
      <c r="FJ9" s="37" t="str">
        <f>IF(ISBLANK(Values!E8),"","FALSE")</f>
        <v>FALSE</v>
      </c>
      <c r="FM9" s="2" t="str">
        <f>IF(ISBLANK(Values!E8),"","1")</f>
        <v>1</v>
      </c>
      <c r="FO9" s="29">
        <f>IF(ISBLANK(Values!E8),"",IF(Values!J8, Values!$B$4, Values!$B$5))</f>
        <v>15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17" x14ac:dyDescent="0.2">
      <c r="A10" s="28" t="str">
        <f>IF(ISBLANK(Values!E9),"",IF(Values!$B$37="EU","computercomponent","computer"))</f>
        <v/>
      </c>
      <c r="B10" s="39" t="str">
        <f>IF(ISBLANK(Values!E9),"",Values!F9)</f>
        <v/>
      </c>
      <c r="C10" s="33" t="str">
        <f>IF(ISBLANK(Values!E9),"","TellusRem")</f>
        <v/>
      </c>
      <c r="D10" s="31" t="str">
        <f>IF(ISBLANK(Values!E9),"",Values!E9)</f>
        <v/>
      </c>
      <c r="E10" s="32" t="str">
        <f>IF(ISBLANK(Values!E9),"","EAN")</f>
        <v/>
      </c>
      <c r="F10" s="29" t="str">
        <f>IF(ISBLANK(Values!E9),"",IF(Values!J9, SUBSTITUTE(Values!$B$1, "{language}", Values!H9) &amp; " " &amp;Values!$B$3, SUBSTITUTE(Values!$B$2, "{language}", Values!$H9) &amp; " " &amp;Values!$B$3))</f>
        <v/>
      </c>
      <c r="G10" s="33" t="str">
        <f>IF(ISBLANK(Values!E9),"","TellusRem")</f>
        <v/>
      </c>
      <c r="H10" s="28" t="str">
        <f>IF(ISBLANK(Values!E9),"",Values!$B$16)</f>
        <v/>
      </c>
      <c r="I10" s="28" t="str">
        <f>IF(ISBLANK(Values!E9),"","4730574031")</f>
        <v/>
      </c>
      <c r="J10" s="40" t="str">
        <f>IF(ISBLANK(Values!E9),"",Values!F9 )</f>
        <v/>
      </c>
      <c r="K10" s="29" t="str">
        <f>IF(ISBLANK(Values!E9),"",IF(Values!J9, Values!$B$4, Values!$B$5))</f>
        <v/>
      </c>
      <c r="L10" s="41" t="str">
        <f>IF(ISBLANK(Values!E9),"",IF($CO10="DEFAULT", Values!$B$18, ""))</f>
        <v/>
      </c>
      <c r="M10" s="29" t="str">
        <f>IF(ISBLANK(Values!E9),"",Values!$M9)</f>
        <v/>
      </c>
      <c r="N10" s="29" t="str">
        <f>IF(ISBLANK(Values!$F9),"",Values!N9)</f>
        <v/>
      </c>
      <c r="O10" s="29" t="str">
        <f>IF(ISBLANK(Values!$F9),"",Values!O9)</f>
        <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
      </c>
      <c r="X10" s="33" t="str">
        <f>IF(ISBLANK(Values!E9),"",Values!$B$13)</f>
        <v/>
      </c>
      <c r="Y10" s="40" t="str">
        <f>IF(ISBLANK(Values!E9),"","Size-Color")</f>
        <v/>
      </c>
      <c r="Z10" s="33" t="str">
        <f>IF(ISBLANK(Values!E9),"","variation")</f>
        <v/>
      </c>
      <c r="AA10" s="37" t="str">
        <f>IF(ISBLANK(Values!E9),"",Values!$B$20)</f>
        <v/>
      </c>
      <c r="AB10" s="37" t="str">
        <f>IF(ISBLANK(Values!E9),"",Values!$B$29)</f>
        <v/>
      </c>
      <c r="AI10" s="42" t="str">
        <f>IF(ISBLANK(Values!E9),"",IF(Values!I9,Values!$B$23,Values!$B$33))</f>
        <v/>
      </c>
      <c r="AJ10" s="43" t="str">
        <f>IF(ISBLANK(Values!E9),"",Values!$B$24 &amp;" "&amp;Values!$B$3)</f>
        <v/>
      </c>
      <c r="AK10" s="2" t="str">
        <f>IF(ISBLANK(Values!E9),"",Values!$B$25)</f>
        <v/>
      </c>
      <c r="AL10" s="2" t="str">
        <f>IF(ISBLANK(Values!E9),"",SUBSTITUTE(SUBSTITUTE(IF(Values!$J9, Values!$B$26, Values!$B$33), "{language}", Values!$H9), "{flag}", INDEX(options!$E$1:$E$20, Values!$V9)))</f>
        <v/>
      </c>
      <c r="AM10" s="2" t="str">
        <f>SUBSTITUTE(IF(ISBLANK(Values!E9),"",Values!$B$27), "{model}", Values!$B$3)</f>
        <v/>
      </c>
      <c r="AT10" s="29" t="str">
        <f>IF(ISBLANK(Values!E9),"",Values!H9)</f>
        <v/>
      </c>
      <c r="AV10" s="37" t="str">
        <f>IF(ISBLANK(Values!E9),"",IF(Values!J9,"Backlit", "Non-Backlit"))</f>
        <v/>
      </c>
      <c r="BE10" s="28" t="str">
        <f>IF(ISBLANK(Values!E9),"","Professional Audience")</f>
        <v/>
      </c>
      <c r="BF10" s="28" t="str">
        <f>IF(ISBLANK(Values!E9),"","Consumer Audience")</f>
        <v/>
      </c>
      <c r="BG10" s="28" t="str">
        <f>IF(ISBLANK(Values!E9),"","Adults")</f>
        <v/>
      </c>
      <c r="BH10" s="28" t="str">
        <f>IF(ISBLANK(Values!E9),"","People")</f>
        <v/>
      </c>
      <c r="CG10" s="2" t="str">
        <f>IF(ISBLANK(Values!E9),"",Values!$B$11)</f>
        <v/>
      </c>
      <c r="CH10" s="2" t="str">
        <f>IF(ISBLANK(Values!E9),"","GR")</f>
        <v/>
      </c>
      <c r="CI10" s="2" t="str">
        <f>IF(ISBLANK(Values!E9),"",Values!$B$7)</f>
        <v/>
      </c>
      <c r="CJ10" s="2" t="str">
        <f>IF(ISBLANK(Values!E9),"",Values!$B$8)</f>
        <v/>
      </c>
      <c r="CK10" s="2" t="str">
        <f>IF(ISBLANK(Values!E9),"",Values!$B$9)</f>
        <v/>
      </c>
      <c r="CL10" s="2" t="str">
        <f>IF(ISBLANK(Values!E9),"","CM")</f>
        <v/>
      </c>
      <c r="CO10" s="2" t="str">
        <f>IF(ISBLANK(Values!E9), "", IF(AND(Values!$B$37=options!$G$2, Values!$C9), "AMAZON_NA", IF(AND(Values!$B$37=options!$G$1, Values!$D9), "AMAZON_EU", "DEFAULT")))</f>
        <v/>
      </c>
      <c r="CP10" s="37" t="str">
        <f>IF(ISBLANK(Values!E9),"",Values!$B$7)</f>
        <v/>
      </c>
      <c r="CQ10" s="37" t="str">
        <f>IF(ISBLANK(Values!E9),"",Values!$B$8)</f>
        <v/>
      </c>
      <c r="CR10" s="37" t="str">
        <f>IF(ISBLANK(Values!E9),"",Values!$B$9)</f>
        <v/>
      </c>
      <c r="CS10" s="2" t="str">
        <f>IF(ISBLANK(Values!E9),"",Values!$B$11)</f>
        <v/>
      </c>
      <c r="CT10" s="2" t="str">
        <f>IF(ISBLANK(Values!E9),"","GR")</f>
        <v/>
      </c>
      <c r="CU10" s="2" t="str">
        <f>IF(ISBLANK(Values!E9),"","CM")</f>
        <v/>
      </c>
      <c r="CV10" s="2" t="str">
        <f>IF(ISBLANK(Values!E9),"",IF(Values!$B$36=options!$F$1,"Denmark", IF(Values!$B$36=options!$F$2, "Danemark",IF(Values!$B$36=options!$F$3, "Dänemark",IF(Values!$B$36=options!$F$4, "Danimarca",IF(Values!$B$36=options!$F$5, "Dinamarca",IF(Values!$B$36=options!$F$6, "Denemarken","" ) ) ) ) )))</f>
        <v/>
      </c>
      <c r="CZ10" s="2" t="str">
        <f>IF(ISBLANK(Values!E9),"","No")</f>
        <v/>
      </c>
      <c r="DA10" s="2" t="str">
        <f>IF(ISBLANK(Values!E9),"","No")</f>
        <v/>
      </c>
      <c r="DO10" s="28" t="str">
        <f>IF(ISBLANK(Values!E9),"","Parts")</f>
        <v/>
      </c>
      <c r="DP10" s="28" t="str">
        <f>IF(ISBLANK(Values!E9),"",Values!$B$31)</f>
        <v/>
      </c>
      <c r="DS10" s="32"/>
      <c r="DY10" s="44" t="str">
        <f>IF(ISBLANK(Values!$E9), "", "not_applicable")</f>
        <v/>
      </c>
      <c r="DZ10" s="32"/>
      <c r="EA10" s="32"/>
      <c r="EB10" s="32"/>
      <c r="EC10" s="32"/>
      <c r="EI10" s="2" t="str">
        <f>IF(ISBLANK(Values!E9),"",Values!$B$31)</f>
        <v/>
      </c>
      <c r="ES10" s="2" t="str">
        <f>IF(ISBLANK(Values!E9),"","Amazon Tellus UPS")</f>
        <v/>
      </c>
      <c r="EV10" s="32" t="str">
        <f>IF(ISBLANK(Values!E9),"","New")</f>
        <v/>
      </c>
      <c r="FE10" s="2" t="str">
        <f>IF(ISBLANK(Values!E9),"",IF(CO10&lt;&gt;"DEFAULT", "", 3))</f>
        <v/>
      </c>
      <c r="FH10" s="2" t="str">
        <f>IF(ISBLANK(Values!E9),"","FALSE")</f>
        <v/>
      </c>
      <c r="FI10" s="37" t="str">
        <f>IF(ISBLANK(Values!E9),"","FALSE")</f>
        <v/>
      </c>
      <c r="FJ10" s="37" t="str">
        <f>IF(ISBLANK(Values!E9),"","FALSE")</f>
        <v/>
      </c>
      <c r="FM10" s="2" t="str">
        <f>IF(ISBLANK(Values!E9),"","1")</f>
        <v/>
      </c>
      <c r="FO10" s="29" t="str">
        <f>IF(ISBLANK(Values!E9),"",IF(Values!J9, Values!$B$4, Values!$B$5))</f>
        <v/>
      </c>
      <c r="FP10" s="2" t="str">
        <f>IF(ISBLANK(Values!E9),"","Percent")</f>
        <v/>
      </c>
      <c r="FQ10" s="2" t="str">
        <f>IF(ISBLANK(Values!E9),"","2")</f>
        <v/>
      </c>
      <c r="FR10" s="2" t="str">
        <f>IF(ISBLANK(Values!E9),"","3")</f>
        <v/>
      </c>
      <c r="FS10" s="2" t="str">
        <f>IF(ISBLANK(Values!E9),"","5")</f>
        <v/>
      </c>
      <c r="FT10" s="2" t="str">
        <f>IF(ISBLANK(Values!E9),"","6")</f>
        <v/>
      </c>
      <c r="FU10" s="2" t="str">
        <f>IF(ISBLANK(Values!E9),"","10")</f>
        <v/>
      </c>
      <c r="FV10" s="2" t="str">
        <f>IF(ISBLANK(Values!E9),"","10")</f>
        <v/>
      </c>
    </row>
    <row r="11" spans="1:192" ht="17" x14ac:dyDescent="0.2">
      <c r="A11" s="28" t="str">
        <f>IF(ISBLANK(Values!E10),"",IF(Values!$B$37="EU","computercomponent","computer"))</f>
        <v/>
      </c>
      <c r="B11" s="39" t="str">
        <f>IF(ISBLANK(Values!E10),"",Values!F10)</f>
        <v/>
      </c>
      <c r="C11" s="33" t="str">
        <f>IF(ISBLANK(Values!E10),"","TellusRem")</f>
        <v/>
      </c>
      <c r="D11" s="31" t="str">
        <f>IF(ISBLANK(Values!E10),"",Values!E10)</f>
        <v/>
      </c>
      <c r="E11" s="32" t="str">
        <f>IF(ISBLANK(Values!E10),"","EAN")</f>
        <v/>
      </c>
      <c r="F11" s="29" t="str">
        <f>IF(ISBLANK(Values!E10),"",IF(Values!J10, SUBSTITUTE(Values!$B$1, "{language}", Values!H10) &amp; " " &amp;Values!$B$3, SUBSTITUTE(Values!$B$2, "{language}", Values!$H10) &amp; " " &amp;Values!$B$3))</f>
        <v/>
      </c>
      <c r="G11" s="33" t="str">
        <f>IF(ISBLANK(Values!E10),"","TellusRem")</f>
        <v/>
      </c>
      <c r="H11" s="28" t="str">
        <f>IF(ISBLANK(Values!E10),"",Values!$B$16)</f>
        <v/>
      </c>
      <c r="I11" s="28" t="str">
        <f>IF(ISBLANK(Values!E10),"","4730574031")</f>
        <v/>
      </c>
      <c r="J11" s="40" t="str">
        <f>IF(ISBLANK(Values!E10),"",Values!F10 )</f>
        <v/>
      </c>
      <c r="K11" s="29" t="str">
        <f>IF(ISBLANK(Values!E10),"",IF(Values!J10, Values!$B$4, Values!$B$5))</f>
        <v/>
      </c>
      <c r="L11" s="41" t="str">
        <f>IF(ISBLANK(Values!E10),"",IF($CO11="DEFAULT", Values!$B$18, ""))</f>
        <v/>
      </c>
      <c r="M11" s="29" t="str">
        <f>IF(ISBLANK(Values!E10),"",Values!$M10)</f>
        <v/>
      </c>
      <c r="N11" s="29" t="str">
        <f>IF(ISBLANK(Values!$F10),"",Values!N10)</f>
        <v/>
      </c>
      <c r="O11" s="29" t="str">
        <f>IF(ISBLANK(Values!$F10),"",Values!O10)</f>
        <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
      </c>
      <c r="X11" s="33" t="str">
        <f>IF(ISBLANK(Values!E10),"",Values!$B$13)</f>
        <v/>
      </c>
      <c r="Y11" s="40" t="str">
        <f>IF(ISBLANK(Values!E10),"","Size-Color")</f>
        <v/>
      </c>
      <c r="Z11" s="33" t="str">
        <f>IF(ISBLANK(Values!E10),"","variation")</f>
        <v/>
      </c>
      <c r="AA11" s="37" t="str">
        <f>IF(ISBLANK(Values!E10),"",Values!$B$20)</f>
        <v/>
      </c>
      <c r="AB11" s="37" t="str">
        <f>IF(ISBLANK(Values!E10),"",Values!$B$29)</f>
        <v/>
      </c>
      <c r="AI11" s="42" t="str">
        <f>IF(ISBLANK(Values!E10),"",IF(Values!I10,Values!$B$23,Values!$B$33))</f>
        <v/>
      </c>
      <c r="AJ11" s="43" t="str">
        <f>IF(ISBLANK(Values!E10),"",Values!$B$24 &amp;" "&amp;Values!$B$3)</f>
        <v/>
      </c>
      <c r="AK11" s="2" t="str">
        <f>IF(ISBLANK(Values!E10),"",Values!$B$25)</f>
        <v/>
      </c>
      <c r="AL11" s="2" t="str">
        <f>IF(ISBLANK(Values!E10),"",SUBSTITUTE(SUBSTITUTE(IF(Values!$J10, Values!$B$26, Values!$B$33), "{language}", Values!$H10), "{flag}", INDEX(options!$E$1:$E$20, Values!$V10)))</f>
        <v/>
      </c>
      <c r="AM11" s="2" t="str">
        <f>SUBSTITUTE(IF(ISBLANK(Values!E10),"",Values!$B$27), "{model}", Values!$B$3)</f>
        <v/>
      </c>
      <c r="AT11" s="29" t="str">
        <f>IF(ISBLANK(Values!E10),"",Values!H10)</f>
        <v/>
      </c>
      <c r="AV11" s="37" t="str">
        <f>IF(ISBLANK(Values!E10),"",IF(Values!J10,"Backlit", "Non-Backlit"))</f>
        <v/>
      </c>
      <c r="BE11" s="28" t="str">
        <f>IF(ISBLANK(Values!E10),"","Professional Audience")</f>
        <v/>
      </c>
      <c r="BF11" s="28" t="str">
        <f>IF(ISBLANK(Values!E10),"","Consumer Audience")</f>
        <v/>
      </c>
      <c r="BG11" s="28" t="str">
        <f>IF(ISBLANK(Values!E10),"","Adults")</f>
        <v/>
      </c>
      <c r="BH11" s="28" t="str">
        <f>IF(ISBLANK(Values!E10),"","People")</f>
        <v/>
      </c>
      <c r="CG11" s="2" t="str">
        <f>IF(ISBLANK(Values!E10),"",Values!$B$11)</f>
        <v/>
      </c>
      <c r="CH11" s="2" t="str">
        <f>IF(ISBLANK(Values!E10),"","GR")</f>
        <v/>
      </c>
      <c r="CI11" s="2" t="str">
        <f>IF(ISBLANK(Values!E10),"",Values!$B$7)</f>
        <v/>
      </c>
      <c r="CJ11" s="2" t="str">
        <f>IF(ISBLANK(Values!E10),"",Values!$B$8)</f>
        <v/>
      </c>
      <c r="CK11" s="2" t="str">
        <f>IF(ISBLANK(Values!E10),"",Values!$B$9)</f>
        <v/>
      </c>
      <c r="CL11" s="2" t="str">
        <f>IF(ISBLANK(Values!E10),"","CM")</f>
        <v/>
      </c>
      <c r="CO11" s="2" t="str">
        <f>IF(ISBLANK(Values!E10), "", IF(AND(Values!$B$37=options!$G$2, Values!$C10), "AMAZON_NA", IF(AND(Values!$B$37=options!$G$1, Values!$D10), "AMAZON_EU", "DEFAULT")))</f>
        <v/>
      </c>
      <c r="CP11" s="37" t="str">
        <f>IF(ISBLANK(Values!E10),"",Values!$B$7)</f>
        <v/>
      </c>
      <c r="CQ11" s="37" t="str">
        <f>IF(ISBLANK(Values!E10),"",Values!$B$8)</f>
        <v/>
      </c>
      <c r="CR11" s="37" t="str">
        <f>IF(ISBLANK(Values!E10),"",Values!$B$9)</f>
        <v/>
      </c>
      <c r="CS11" s="2" t="str">
        <f>IF(ISBLANK(Values!E10),"",Values!$B$11)</f>
        <v/>
      </c>
      <c r="CT11" s="2" t="str">
        <f>IF(ISBLANK(Values!E10),"","GR")</f>
        <v/>
      </c>
      <c r="CU11" s="2" t="str">
        <f>IF(ISBLANK(Values!E10),"","CM")</f>
        <v/>
      </c>
      <c r="CV11" s="2" t="str">
        <f>IF(ISBLANK(Values!E10),"",IF(Values!$B$36=options!$F$1,"Denmark", IF(Values!$B$36=options!$F$2, "Danemark",IF(Values!$B$36=options!$F$3, "Dänemark",IF(Values!$B$36=options!$F$4, "Danimarca",IF(Values!$B$36=options!$F$5, "Dinamarca",IF(Values!$B$36=options!$F$6, "Denemarken","" ) ) ) ) )))</f>
        <v/>
      </c>
      <c r="CZ11" s="2" t="str">
        <f>IF(ISBLANK(Values!E10),"","No")</f>
        <v/>
      </c>
      <c r="DA11" s="2" t="str">
        <f>IF(ISBLANK(Values!E10),"","No")</f>
        <v/>
      </c>
      <c r="DO11" s="28" t="str">
        <f>IF(ISBLANK(Values!E10),"","Parts")</f>
        <v/>
      </c>
      <c r="DP11" s="28" t="str">
        <f>IF(ISBLANK(Values!E10),"",Values!$B$31)</f>
        <v/>
      </c>
      <c r="DS11" s="32"/>
      <c r="DY11" s="44" t="str">
        <f>IF(ISBLANK(Values!$E10), "", "not_applicable")</f>
        <v/>
      </c>
      <c r="DZ11" s="32"/>
      <c r="EA11" s="32"/>
      <c r="EB11" s="32"/>
      <c r="EC11" s="32"/>
      <c r="EI11" s="2" t="str">
        <f>IF(ISBLANK(Values!E10),"",Values!$B$31)</f>
        <v/>
      </c>
      <c r="ES11" s="2" t="str">
        <f>IF(ISBLANK(Values!E10),"","Amazon Tellus UPS")</f>
        <v/>
      </c>
      <c r="EV11" s="32" t="str">
        <f>IF(ISBLANK(Values!E10),"","New")</f>
        <v/>
      </c>
      <c r="FE11" s="2" t="str">
        <f>IF(ISBLANK(Values!E10),"",IF(CO11&lt;&gt;"DEFAULT", "", 3))</f>
        <v/>
      </c>
      <c r="FH11" s="2" t="str">
        <f>IF(ISBLANK(Values!E10),"","FALSE")</f>
        <v/>
      </c>
      <c r="FI11" s="37" t="str">
        <f>IF(ISBLANK(Values!E10),"","FALSE")</f>
        <v/>
      </c>
      <c r="FJ11" s="37" t="str">
        <f>IF(ISBLANK(Values!E10),"","FALSE")</f>
        <v/>
      </c>
      <c r="FM11" s="2" t="str">
        <f>IF(ISBLANK(Values!E10),"","1")</f>
        <v/>
      </c>
      <c r="FO11" s="29" t="str">
        <f>IF(ISBLANK(Values!E10),"",IF(Values!J10, Values!$B$4, Values!$B$5))</f>
        <v/>
      </c>
      <c r="FP11" s="2" t="str">
        <f>IF(ISBLANK(Values!E10),"","Percent")</f>
        <v/>
      </c>
      <c r="FQ11" s="2" t="str">
        <f>IF(ISBLANK(Values!E10),"","2")</f>
        <v/>
      </c>
      <c r="FR11" s="2" t="str">
        <f>IF(ISBLANK(Values!E10),"","3")</f>
        <v/>
      </c>
      <c r="FS11" s="2" t="str">
        <f>IF(ISBLANK(Values!E10),"","5")</f>
        <v/>
      </c>
      <c r="FT11" s="2" t="str">
        <f>IF(ISBLANK(Values!E10),"","6")</f>
        <v/>
      </c>
      <c r="FU11" s="2" t="str">
        <f>IF(ISBLANK(Values!E10),"","10")</f>
        <v/>
      </c>
      <c r="FV11" s="2" t="str">
        <f>IF(ISBLANK(Values!E10),"","10")</f>
        <v/>
      </c>
    </row>
    <row r="12" spans="1:192" ht="48" x14ac:dyDescent="0.2">
      <c r="A12" s="28" t="str">
        <f>IF(ISBLANK(Values!E11),"",IF(Values!$B$37="EU","computercomponent","computer"))</f>
        <v>computercomponent</v>
      </c>
      <c r="B12" s="39" t="str">
        <f>IF(ISBLANK(Values!E11),"",Values!F11)</f>
        <v>Lenovo B50-80 Regular - US</v>
      </c>
      <c r="C12" s="33" t="str">
        <f>IF(ISBLANK(Values!E11),"","TellusRem")</f>
        <v>TellusRem</v>
      </c>
      <c r="D12" s="31">
        <f>IF(ISBLANK(Values!E11),"",Values!E11)</f>
        <v>5714401508083</v>
      </c>
      <c r="E12" s="32" t="str">
        <f>IF(ISBLANK(Values!E11),"","EAN")</f>
        <v>EAN</v>
      </c>
      <c r="F12" s="29" t="str">
        <f>IF(ISBLANK(Values!E11),"",IF(Values!J11, SUBSTITUTE(Values!$B$1, "{language}", Values!H11) &amp; " " &amp;Values!$B$3, SUBSTITUTE(Values!$B$2, "{language}", Values!$H11) &amp; " " &amp;Values!$B$3))</f>
        <v>clavier de remplacement US non rétroéclairé pour Lenovo Thinkpad B50-80 B50-30 B50-30 B50-45 B50-70</v>
      </c>
      <c r="G12" s="33" t="str">
        <f>IF(ISBLANK(Values!E11),"","TellusRem")</f>
        <v>TellusRem</v>
      </c>
      <c r="H12" s="28" t="str">
        <f>IF(ISBLANK(Values!E11),"",Values!$B$16)</f>
        <v>computer-keyboards</v>
      </c>
      <c r="I12" s="28" t="str">
        <f>IF(ISBLANK(Values!E11),"","4730574031")</f>
        <v>4730574031</v>
      </c>
      <c r="J12" s="40" t="str">
        <f>IF(ISBLANK(Values!E11),"",Values!F11 )</f>
        <v>Lenovo B50-80 Regular - US</v>
      </c>
      <c r="K12" s="29">
        <f>IF(ISBLANK(Values!E11),"",IF(Values!J11, Values!$B$4, Values!$B$5))</f>
        <v>15</v>
      </c>
      <c r="L12" s="41">
        <f>IF(ISBLANK(Values!E11),"",IF($CO12="DEFAULT", Values!$B$18, ""))</f>
        <v>10</v>
      </c>
      <c r="M12" s="29" t="str">
        <f>IF(ISBLANK(Values!E11),"",Values!$M11)</f>
        <v>https://raw.githubusercontent.com/PatrickVibild/TellusAmazonPictures/master/pictures/Lenovo/B50-80/RG/US/1.jpg</v>
      </c>
      <c r="N12" s="29" t="str">
        <f>IF(ISBLANK(Values!$F11),"",Values!N11)</f>
        <v>https://raw.githubusercontent.com/PatrickVibild/TellusAmazonPictures/master/pictures/Lenovo/B50-80/RG/US/2.jpg</v>
      </c>
      <c r="O12" s="29" t="str">
        <f>IF(ISBLANK(Values!$F11),"",Values!O11)</f>
        <v>https://raw.githubusercontent.com/PatrickVibild/TellusAmazonPictures/master/pictures/Lenovo/B50-80/RG/US/3.jpg</v>
      </c>
      <c r="P12" s="29" t="str">
        <f>IF(ISBLANK(Values!$F11),"",Values!P11)</f>
        <v>https://raw.githubusercontent.com/PatrickVibild/TellusAmazonPictures/master/pictures/Lenovo/B50-80/RG/US/4.jpg</v>
      </c>
      <c r="Q12" s="29" t="str">
        <f>IF(ISBLANK(Values!$F11),"",Values!Q11)</f>
        <v>https://raw.githubusercontent.com/PatrickVibild/TellusAmazonPictures/master/pictures/Lenovo/B50-80/RG/US/5.jpg</v>
      </c>
      <c r="R12" s="29" t="str">
        <f>IF(ISBLANK(Values!$F11),"",Values!R11)</f>
        <v>https://raw.githubusercontent.com/PatrickVibild/TellusAmazonPictures/master/pictures/Lenovo/B50-80/RG/US/6.jpg</v>
      </c>
      <c r="S12" s="29" t="str">
        <f>IF(ISBLANK(Values!$F11),"",Values!S11)</f>
        <v>https://raw.githubusercontent.com/PatrickVibild/TellusAmazonPictures/master/pictures/Lenovo/B50-80/RG/US/7.jpg</v>
      </c>
      <c r="T12" s="29" t="str">
        <f>IF(ISBLANK(Values!$F11),"",Values!T11)</f>
        <v>https://raw.githubusercontent.com/PatrickVibild/TellusAmazonPictures/master/pictures/Lenovo/B50-80/RG/US/8.jpg</v>
      </c>
      <c r="U12" s="29" t="str">
        <f>IF(ISBLANK(Values!$F11),"",Values!U11)</f>
        <v>https://raw.githubusercontent.com/PatrickVibild/TellusAmazonPictures/master/pictures/Lenovo/B50-80/RG/US/9.jpg</v>
      </c>
      <c r="W12" s="33" t="str">
        <f>IF(ISBLANK(Values!E11),"","Child")</f>
        <v>Child</v>
      </c>
      <c r="X12" s="33" t="str">
        <f>IF(ISBLANK(Values!E11),"",Values!$B$13)</f>
        <v>Lenovo B5080 parent</v>
      </c>
      <c r="Y12" s="40" t="str">
        <f>IF(ISBLANK(Values!E11),"","Size-Color")</f>
        <v>Size-Color</v>
      </c>
      <c r="Z12" s="33" t="str">
        <f>IF(ISBLANK(Values!E11),"","variation")</f>
        <v>variation</v>
      </c>
      <c r="AA12" s="37" t="str">
        <f>IF(ISBLANK(Values!E11),"",Values!$B$20)</f>
        <v>Update</v>
      </c>
      <c r="AB12" s="37"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2"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B50-80 B50-30 B50-30 B50-45 B50-70</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US non rétroéclairé.</v>
      </c>
      <c r="AM12" s="2" t="str">
        <f>SUBSTITUTE(IF(ISBLANK(Values!E11),"",Values!$B$27), "{model}", Values!$B$3)</f>
        <v xml:space="preserve">👉 COMPATIBLE AVEC - Lenovo B50-80 B50-30 B50-30 B50-45 B50-70. Veuillez vérifier attentivement l'image et la description avant d'acheter un clavier. Cela garantit que vous obtenez le bon clavier d'ordinateur portable pour votre ordinateur. Installation super facile. </v>
      </c>
      <c r="AT12" s="29" t="str">
        <f>IF(ISBLANK(Values!E11),"",Values!H11)</f>
        <v>US</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100</v>
      </c>
      <c r="CH12" s="2" t="str">
        <f>IF(ISBLANK(Values!E11),"","GR")</f>
        <v>GR</v>
      </c>
      <c r="CI12" s="2" t="str">
        <f>IF(ISBLANK(Values!E11),"",Values!$B$7)</f>
        <v>32</v>
      </c>
      <c r="CJ12" s="2" t="str">
        <f>IF(ISBLANK(Values!E11),"",Values!$B$8)</f>
        <v>18</v>
      </c>
      <c r="CK12" s="2" t="str">
        <f>IF(ISBLANK(Values!E11),"",Values!$B$9)</f>
        <v>2</v>
      </c>
      <c r="CL12" s="2" t="str">
        <f>IF(ISBLANK(Values!E11),"","CM")</f>
        <v>CM</v>
      </c>
      <c r="CO12" s="2" t="str">
        <f>IF(ISBLANK(Values!E11), "", IF(AND(Values!$B$37=options!$G$2, Values!$C11), "AMAZON_NA", IF(AND(Values!$B$37=options!$G$1, Values!$D11), "AMAZON_EU", "DEFAULT")))</f>
        <v>DEFAULT</v>
      </c>
      <c r="CP12" s="37" t="str">
        <f>IF(ISBLANK(Values!E11),"",Values!$B$7)</f>
        <v>32</v>
      </c>
      <c r="CQ12" s="37" t="str">
        <f>IF(ISBLANK(Values!E11),"",Values!$B$8)</f>
        <v>18</v>
      </c>
      <c r="CR12" s="37" t="str">
        <f>IF(ISBLANK(Values!E11),"",Values!$B$9)</f>
        <v>2</v>
      </c>
      <c r="CS12" s="2">
        <f>IF(ISBLANK(Values!E11),"",Values!$B$11)</f>
        <v>100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8" t="str">
        <f>IF(ISBLANK(Values!E11),"","Parts")</f>
        <v>Parts</v>
      </c>
      <c r="DP12" s="28"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2"/>
      <c r="DY12" s="44" t="str">
        <f>IF(ISBLANK(Values!$E11), "", "not_applicable")</f>
        <v>not_applicable</v>
      </c>
      <c r="DZ12" s="32"/>
      <c r="EA12" s="32"/>
      <c r="EB12" s="32"/>
      <c r="EC12" s="32"/>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32" t="str">
        <f>IF(ISBLANK(Values!E11),"","New")</f>
        <v>New</v>
      </c>
      <c r="FE12" s="2">
        <f>IF(ISBLANK(Values!E11),"",IF(CO12&lt;&gt;"DEFAULT", "", 3))</f>
        <v>3</v>
      </c>
      <c r="FH12" s="2" t="str">
        <f>IF(ISBLANK(Values!E11),"","FALSE")</f>
        <v>FALSE</v>
      </c>
      <c r="FI12" s="37" t="str">
        <f>IF(ISBLANK(Values!E11),"","FALSE")</f>
        <v>FALSE</v>
      </c>
      <c r="FJ12" s="37" t="str">
        <f>IF(ISBLANK(Values!E11),"","FALSE")</f>
        <v>FALSE</v>
      </c>
      <c r="FM12" s="2" t="str">
        <f>IF(ISBLANK(Values!E11),"","1")</f>
        <v>1</v>
      </c>
      <c r="FO12" s="29">
        <f>IF(ISBLANK(Values!E11),"",IF(Values!J11, Values!$B$4, Values!$B$5))</f>
        <v>15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17" x14ac:dyDescent="0.2">
      <c r="A13" s="28" t="str">
        <f>IF(ISBLANK(Values!E12),"",IF(Values!$B$37="EU","computercomponent","computer"))</f>
        <v/>
      </c>
      <c r="B13" s="39" t="str">
        <f>IF(ISBLANK(Values!E12),"",Values!F12)</f>
        <v/>
      </c>
      <c r="C13" s="33" t="str">
        <f>IF(ISBLANK(Values!E12),"","TellusRem")</f>
        <v/>
      </c>
      <c r="D13" s="31" t="str">
        <f>IF(ISBLANK(Values!E12),"",Values!E12)</f>
        <v/>
      </c>
      <c r="E13" s="32" t="str">
        <f>IF(ISBLANK(Values!E12),"","EAN")</f>
        <v/>
      </c>
      <c r="F13" s="29" t="str">
        <f>IF(ISBLANK(Values!E12),"",IF(Values!J12, SUBSTITUTE(Values!$B$1, "{language}", Values!H12) &amp; " " &amp;Values!$B$3, SUBSTITUTE(Values!$B$2, "{language}", Values!$H12) &amp; " " &amp;Values!$B$3))</f>
        <v/>
      </c>
      <c r="G13" s="33" t="str">
        <f>IF(ISBLANK(Values!E12),"","TellusRem")</f>
        <v/>
      </c>
      <c r="H13" s="28" t="str">
        <f>IF(ISBLANK(Values!E12),"",Values!$B$16)</f>
        <v/>
      </c>
      <c r="I13" s="28" t="str">
        <f>IF(ISBLANK(Values!E12),"","4730574031")</f>
        <v/>
      </c>
      <c r="J13" s="40" t="str">
        <f>IF(ISBLANK(Values!E12),"",Values!F12 )</f>
        <v/>
      </c>
      <c r="K13" s="29" t="str">
        <f>IF(ISBLANK(Values!E12),"",IF(Values!J12, Values!$B$4, Values!$B$5))</f>
        <v/>
      </c>
      <c r="L13" s="41" t="str">
        <f>IF(ISBLANK(Values!E12),"",IF($CO13="DEFAULT", Values!$B$18, ""))</f>
        <v/>
      </c>
      <c r="M13" s="29" t="str">
        <f>IF(ISBLANK(Values!E12),"",Values!$M12)</f>
        <v/>
      </c>
      <c r="N13" s="29" t="str">
        <f>IF(ISBLANK(Values!$F12),"",Values!N12)</f>
        <v/>
      </c>
      <c r="O13" s="29" t="str">
        <f>IF(ISBLANK(Values!$F12),"",Values!O12)</f>
        <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
      </c>
      <c r="X13" s="33" t="str">
        <f>IF(ISBLANK(Values!E12),"",Values!$B$13)</f>
        <v/>
      </c>
      <c r="Y13" s="40" t="str">
        <f>IF(ISBLANK(Values!E12),"","Size-Color")</f>
        <v/>
      </c>
      <c r="Z13" s="33" t="str">
        <f>IF(ISBLANK(Values!E12),"","variation")</f>
        <v/>
      </c>
      <c r="AA13" s="37" t="str">
        <f>IF(ISBLANK(Values!E12),"",Values!$B$20)</f>
        <v/>
      </c>
      <c r="AB13" s="37" t="str">
        <f>IF(ISBLANK(Values!E12),"",Values!$B$29)</f>
        <v/>
      </c>
      <c r="AI13" s="42" t="str">
        <f>IF(ISBLANK(Values!E12),"",IF(Values!I12,Values!$B$23,Values!$B$33))</f>
        <v/>
      </c>
      <c r="AJ13" s="4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9" t="str">
        <f>IF(ISBLANK(Values!E12),"",Values!H12)</f>
        <v/>
      </c>
      <c r="AV13" s="37" t="str">
        <f>IF(ISBLANK(Values!E12),"",IF(Values!J12,"Backlit", "Non-Backlit"))</f>
        <v/>
      </c>
      <c r="BE13" s="28" t="str">
        <f>IF(ISBLANK(Values!E12),"","Professional Audience")</f>
        <v/>
      </c>
      <c r="BF13" s="28" t="str">
        <f>IF(ISBLANK(Values!E12),"","Consumer Audience")</f>
        <v/>
      </c>
      <c r="BG13" s="28" t="str">
        <f>IF(ISBLANK(Values!E12),"","Adults")</f>
        <v/>
      </c>
      <c r="BH13" s="28"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37" t="str">
        <f>IF(ISBLANK(Values!E12),"",Values!$B$7)</f>
        <v/>
      </c>
      <c r="CQ13" s="37" t="str">
        <f>IF(ISBLANK(Values!E12),"",Values!$B$8)</f>
        <v/>
      </c>
      <c r="CR13" s="37"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8" t="str">
        <f>IF(ISBLANK(Values!E12),"","Parts")</f>
        <v/>
      </c>
      <c r="DP13" s="28" t="str">
        <f>IF(ISBLANK(Values!E12),"",Values!$B$31)</f>
        <v/>
      </c>
      <c r="DS13" s="32"/>
      <c r="DY13" s="44" t="str">
        <f>IF(ISBLANK(Values!$E12), "", "not_applicable")</f>
        <v/>
      </c>
      <c r="DZ13" s="32"/>
      <c r="EA13" s="32"/>
      <c r="EB13" s="32"/>
      <c r="EC13" s="32"/>
      <c r="EI13" s="2" t="str">
        <f>IF(ISBLANK(Values!E12),"",Values!$B$31)</f>
        <v/>
      </c>
      <c r="ES13" s="2" t="str">
        <f>IF(ISBLANK(Values!E12),"","Amazon Tellus UPS")</f>
        <v/>
      </c>
      <c r="EV13" s="32" t="str">
        <f>IF(ISBLANK(Values!E12),"","New")</f>
        <v/>
      </c>
      <c r="FE13" s="2" t="str">
        <f>IF(ISBLANK(Values!E12),"",IF(CO13&lt;&gt;"DEFAULT", "", 3))</f>
        <v/>
      </c>
      <c r="FH13" s="2" t="str">
        <f>IF(ISBLANK(Values!E12),"","FALSE")</f>
        <v/>
      </c>
      <c r="FI13" s="37" t="str">
        <f>IF(ISBLANK(Values!E12),"","FALSE")</f>
        <v/>
      </c>
      <c r="FJ13" s="37" t="str">
        <f>IF(ISBLANK(Values!E12),"","FALSE")</f>
        <v/>
      </c>
      <c r="FM13" s="2" t="str">
        <f>IF(ISBLANK(Values!E12),"","1")</f>
        <v/>
      </c>
      <c r="FO13" s="29"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row>
    <row r="14" spans="1:192" ht="17" x14ac:dyDescent="0.2">
      <c r="A14" s="28" t="str">
        <f>IF(ISBLANK(Values!E13),"",IF(Values!$B$37="EU","computercomponent","computer"))</f>
        <v/>
      </c>
      <c r="B14" s="39" t="str">
        <f>IF(ISBLANK(Values!E13),"",Values!F13)</f>
        <v/>
      </c>
      <c r="C14" s="33" t="str">
        <f>IF(ISBLANK(Values!E13),"","TellusRem")</f>
        <v/>
      </c>
      <c r="D14" s="31" t="str">
        <f>IF(ISBLANK(Values!E13),"",Values!E13)</f>
        <v/>
      </c>
      <c r="E14" s="32" t="str">
        <f>IF(ISBLANK(Values!E13),"","EAN")</f>
        <v/>
      </c>
      <c r="F14" s="29" t="str">
        <f>IF(ISBLANK(Values!E13),"",IF(Values!J13, SUBSTITUTE(Values!$B$1, "{language}", Values!H13) &amp; " " &amp;Values!$B$3, SUBSTITUTE(Values!$B$2, "{language}", Values!$H13) &amp; " " &amp;Values!$B$3))</f>
        <v/>
      </c>
      <c r="G14" s="33" t="str">
        <f>IF(ISBLANK(Values!E13),"","TellusRem")</f>
        <v/>
      </c>
      <c r="H14" s="28" t="str">
        <f>IF(ISBLANK(Values!E13),"",Values!$B$16)</f>
        <v/>
      </c>
      <c r="I14" s="28" t="str">
        <f>IF(ISBLANK(Values!E13),"","4730574031")</f>
        <v/>
      </c>
      <c r="J14" s="40" t="str">
        <f>IF(ISBLANK(Values!E13),"",Values!F13 )</f>
        <v/>
      </c>
      <c r="K14" s="29" t="str">
        <f>IF(ISBLANK(Values!E13),"",IF(Values!J13, Values!$B$4, Values!$B$5))</f>
        <v/>
      </c>
      <c r="L14" s="41" t="str">
        <f>IF(ISBLANK(Values!E13),"",IF($CO14="DEFAULT", Values!$B$18, ""))</f>
        <v/>
      </c>
      <c r="M14" s="29" t="str">
        <f>IF(ISBLANK(Values!E13),"",Values!$M13)</f>
        <v/>
      </c>
      <c r="N14" s="29" t="str">
        <f>IF(ISBLANK(Values!$F13),"",Values!N13)</f>
        <v/>
      </c>
      <c r="O14" s="29" t="str">
        <f>IF(ISBLANK(Values!$F13),"",Values!O13)</f>
        <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
      </c>
      <c r="X14" s="33" t="str">
        <f>IF(ISBLANK(Values!E13),"",Values!$B$13)</f>
        <v/>
      </c>
      <c r="Y14" s="40" t="str">
        <f>IF(ISBLANK(Values!E13),"","Size-Color")</f>
        <v/>
      </c>
      <c r="Z14" s="33" t="str">
        <f>IF(ISBLANK(Values!E13),"","variation")</f>
        <v/>
      </c>
      <c r="AA14" s="37" t="str">
        <f>IF(ISBLANK(Values!E13),"",Values!$B$20)</f>
        <v/>
      </c>
      <c r="AB14" s="37" t="str">
        <f>IF(ISBLANK(Values!E13),"",Values!$B$29)</f>
        <v/>
      </c>
      <c r="AI14" s="42" t="str">
        <f>IF(ISBLANK(Values!E13),"",IF(Values!I13,Values!$B$23,Values!$B$33))</f>
        <v/>
      </c>
      <c r="AJ14" s="4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9" t="str">
        <f>IF(ISBLANK(Values!E13),"",Values!H13)</f>
        <v/>
      </c>
      <c r="AV14" s="37" t="str">
        <f>IF(ISBLANK(Values!E13),"",IF(Values!J13,"Backlit", "Non-Backlit"))</f>
        <v/>
      </c>
      <c r="BE14" s="28" t="str">
        <f>IF(ISBLANK(Values!E13),"","Professional Audience")</f>
        <v/>
      </c>
      <c r="BF14" s="28" t="str">
        <f>IF(ISBLANK(Values!E13),"","Consumer Audience")</f>
        <v/>
      </c>
      <c r="BG14" s="28" t="str">
        <f>IF(ISBLANK(Values!E13),"","Adults")</f>
        <v/>
      </c>
      <c r="BH14" s="28"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37" t="str">
        <f>IF(ISBLANK(Values!E13),"",Values!$B$7)</f>
        <v/>
      </c>
      <c r="CQ14" s="37" t="str">
        <f>IF(ISBLANK(Values!E13),"",Values!$B$8)</f>
        <v/>
      </c>
      <c r="CR14" s="37"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8" t="str">
        <f>IF(ISBLANK(Values!E13),"","Parts")</f>
        <v/>
      </c>
      <c r="DP14" s="28" t="str">
        <f>IF(ISBLANK(Values!E13),"",Values!$B$31)</f>
        <v/>
      </c>
      <c r="DS14" s="32"/>
      <c r="DY14" s="44" t="str">
        <f>IF(ISBLANK(Values!$E13), "", "not_applicable")</f>
        <v/>
      </c>
      <c r="DZ14" s="32"/>
      <c r="EA14" s="32"/>
      <c r="EB14" s="32"/>
      <c r="EC14" s="32"/>
      <c r="EI14" s="2" t="str">
        <f>IF(ISBLANK(Values!E13),"",Values!$B$31)</f>
        <v/>
      </c>
      <c r="ES14" s="2" t="str">
        <f>IF(ISBLANK(Values!E13),"","Amazon Tellus UPS")</f>
        <v/>
      </c>
      <c r="EV14" s="32" t="str">
        <f>IF(ISBLANK(Values!E13),"","New")</f>
        <v/>
      </c>
      <c r="FE14" s="2" t="str">
        <f>IF(ISBLANK(Values!E13),"",IF(CO14&lt;&gt;"DEFAULT", "", 3))</f>
        <v/>
      </c>
      <c r="FH14" s="2" t="str">
        <f>IF(ISBLANK(Values!E13),"","FALSE")</f>
        <v/>
      </c>
      <c r="FI14" s="37" t="str">
        <f>IF(ISBLANK(Values!E13),"","FALSE")</f>
        <v/>
      </c>
      <c r="FJ14" s="37" t="str">
        <f>IF(ISBLANK(Values!E13),"","FALSE")</f>
        <v/>
      </c>
      <c r="FM14" s="2" t="str">
        <f>IF(ISBLANK(Values!E13),"","1")</f>
        <v/>
      </c>
      <c r="FO14" s="29"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row>
    <row r="15" spans="1:192" ht="17" x14ac:dyDescent="0.2">
      <c r="A15" s="28" t="str">
        <f>IF(ISBLANK(Values!E14),"",IF(Values!$B$37="EU","computercomponent","computer"))</f>
        <v/>
      </c>
      <c r="B15" s="39" t="str">
        <f>IF(ISBLANK(Values!E14),"",Values!F14)</f>
        <v/>
      </c>
      <c r="C15" s="33" t="str">
        <f>IF(ISBLANK(Values!E14),"","TellusRem")</f>
        <v/>
      </c>
      <c r="D15" s="31" t="str">
        <f>IF(ISBLANK(Values!E14),"",Values!E14)</f>
        <v/>
      </c>
      <c r="E15" s="32" t="str">
        <f>IF(ISBLANK(Values!E14),"","EAN")</f>
        <v/>
      </c>
      <c r="F15" s="29" t="str">
        <f>IF(ISBLANK(Values!E14),"",IF(Values!J14, SUBSTITUTE(Values!$B$1, "{language}", Values!H14) &amp; " " &amp;Values!$B$3, SUBSTITUTE(Values!$B$2, "{language}", Values!$H14) &amp; " " &amp;Values!$B$3))</f>
        <v/>
      </c>
      <c r="G15" s="33" t="str">
        <f>IF(ISBLANK(Values!E14),"","TellusRem")</f>
        <v/>
      </c>
      <c r="H15" s="28" t="str">
        <f>IF(ISBLANK(Values!E14),"",Values!$B$16)</f>
        <v/>
      </c>
      <c r="I15" s="28" t="str">
        <f>IF(ISBLANK(Values!E14),"","4730574031")</f>
        <v/>
      </c>
      <c r="J15" s="40" t="str">
        <f>IF(ISBLANK(Values!E14),"",Values!F14 )</f>
        <v/>
      </c>
      <c r="K15" s="29" t="str">
        <f>IF(ISBLANK(Values!E14),"",IF(Values!J14, Values!$B$4, Values!$B$5))</f>
        <v/>
      </c>
      <c r="L15" s="41" t="str">
        <f>IF(ISBLANK(Values!E14),"",IF($CO15="DEFAULT", Values!$B$18, ""))</f>
        <v/>
      </c>
      <c r="M15" s="29" t="str">
        <f>IF(ISBLANK(Values!E14),"",Values!$M14)</f>
        <v/>
      </c>
      <c r="N15" s="29" t="str">
        <f>IF(ISBLANK(Values!$F14),"",Values!N14)</f>
        <v/>
      </c>
      <c r="O15" s="29" t="str">
        <f>IF(ISBLANK(Values!$F14),"",Values!O14)</f>
        <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
      </c>
      <c r="X15" s="33" t="str">
        <f>IF(ISBLANK(Values!E14),"",Values!$B$13)</f>
        <v/>
      </c>
      <c r="Y15" s="40" t="str">
        <f>IF(ISBLANK(Values!E14),"","Size-Color")</f>
        <v/>
      </c>
      <c r="Z15" s="33" t="str">
        <f>IF(ISBLANK(Values!E14),"","variation")</f>
        <v/>
      </c>
      <c r="AA15" s="37" t="str">
        <f>IF(ISBLANK(Values!E14),"",Values!$B$20)</f>
        <v/>
      </c>
      <c r="AB15" s="37" t="str">
        <f>IF(ISBLANK(Values!E14),"",Values!$B$29)</f>
        <v/>
      </c>
      <c r="AI15" s="42" t="str">
        <f>IF(ISBLANK(Values!E14),"",IF(Values!I14,Values!$B$23,Values!$B$33))</f>
        <v/>
      </c>
      <c r="AJ15" s="4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9" t="str">
        <f>IF(ISBLANK(Values!E14),"",Values!H14)</f>
        <v/>
      </c>
      <c r="AV15" s="37" t="str">
        <f>IF(ISBLANK(Values!E14),"",IF(Values!J14,"Backlit", "Non-Backlit"))</f>
        <v/>
      </c>
      <c r="BE15" s="28" t="str">
        <f>IF(ISBLANK(Values!E14),"","Professional Audience")</f>
        <v/>
      </c>
      <c r="BF15" s="28" t="str">
        <f>IF(ISBLANK(Values!E14),"","Consumer Audience")</f>
        <v/>
      </c>
      <c r="BG15" s="28" t="str">
        <f>IF(ISBLANK(Values!E14),"","Adults")</f>
        <v/>
      </c>
      <c r="BH15" s="28"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37" t="str">
        <f>IF(ISBLANK(Values!E14),"",Values!$B$7)</f>
        <v/>
      </c>
      <c r="CQ15" s="37" t="str">
        <f>IF(ISBLANK(Values!E14),"",Values!$B$8)</f>
        <v/>
      </c>
      <c r="CR15" s="37"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8" t="str">
        <f>IF(ISBLANK(Values!E14),"","Parts")</f>
        <v/>
      </c>
      <c r="DP15" s="28" t="str">
        <f>IF(ISBLANK(Values!E14),"",Values!$B$31)</f>
        <v/>
      </c>
      <c r="DS15" s="32"/>
      <c r="DY15" s="44" t="str">
        <f>IF(ISBLANK(Values!$E14), "", "not_applicable")</f>
        <v/>
      </c>
      <c r="DZ15" s="32"/>
      <c r="EA15" s="32"/>
      <c r="EB15" s="32"/>
      <c r="EC15" s="32"/>
      <c r="EI15" s="2" t="str">
        <f>IF(ISBLANK(Values!E14),"",Values!$B$31)</f>
        <v/>
      </c>
      <c r="ES15" s="2" t="str">
        <f>IF(ISBLANK(Values!E14),"","Amazon Tellus UPS")</f>
        <v/>
      </c>
      <c r="EV15" s="32" t="str">
        <f>IF(ISBLANK(Values!E14),"","New")</f>
        <v/>
      </c>
      <c r="FE15" s="2" t="str">
        <f>IF(ISBLANK(Values!E14),"",IF(CO15&lt;&gt;"DEFAULT", "", 3))</f>
        <v/>
      </c>
      <c r="FH15" s="2" t="str">
        <f>IF(ISBLANK(Values!E14),"","FALSE")</f>
        <v/>
      </c>
      <c r="FI15" s="37" t="str">
        <f>IF(ISBLANK(Values!E14),"","FALSE")</f>
        <v/>
      </c>
      <c r="FJ15" s="37" t="str">
        <f>IF(ISBLANK(Values!E14),"","FALSE")</f>
        <v/>
      </c>
      <c r="FM15" s="2" t="str">
        <f>IF(ISBLANK(Values!E14),"","1")</f>
        <v/>
      </c>
      <c r="FO15" s="29"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row>
    <row r="16" spans="1:192" ht="17" x14ac:dyDescent="0.2">
      <c r="A16" s="28" t="str">
        <f>IF(ISBLANK(Values!E15),"",IF(Values!$B$37="EU","computercomponent","computer"))</f>
        <v/>
      </c>
      <c r="B16" s="39" t="str">
        <f>IF(ISBLANK(Values!E15),"",Values!F15)</f>
        <v/>
      </c>
      <c r="C16" s="33" t="str">
        <f>IF(ISBLANK(Values!E15),"","TellusRem")</f>
        <v/>
      </c>
      <c r="D16" s="31" t="str">
        <f>IF(ISBLANK(Values!E15),"",Values!E15)</f>
        <v/>
      </c>
      <c r="E16" s="32" t="str">
        <f>IF(ISBLANK(Values!E15),"","EAN")</f>
        <v/>
      </c>
      <c r="F16" s="29" t="str">
        <f>IF(ISBLANK(Values!E15),"",IF(Values!J15, SUBSTITUTE(Values!$B$1, "{language}", Values!H15) &amp; " " &amp;Values!$B$3, SUBSTITUTE(Values!$B$2, "{language}", Values!$H15) &amp; " " &amp;Values!$B$3))</f>
        <v/>
      </c>
      <c r="G16" s="33" t="str">
        <f>IF(ISBLANK(Values!E15),"","TellusRem")</f>
        <v/>
      </c>
      <c r="H16" s="28" t="str">
        <f>IF(ISBLANK(Values!E15),"",Values!$B$16)</f>
        <v/>
      </c>
      <c r="I16" s="28" t="str">
        <f>IF(ISBLANK(Values!E15),"","4730574031")</f>
        <v/>
      </c>
      <c r="J16" s="40" t="str">
        <f>IF(ISBLANK(Values!E15),"",Values!F15 )</f>
        <v/>
      </c>
      <c r="K16" s="29" t="str">
        <f>IF(ISBLANK(Values!E15),"",IF(Values!J15, Values!$B$4, Values!$B$5))</f>
        <v/>
      </c>
      <c r="L16" s="41" t="str">
        <f>IF(ISBLANK(Values!E15),"",IF($CO16="DEFAULT", Values!$B$18, ""))</f>
        <v/>
      </c>
      <c r="M16" s="29" t="str">
        <f>IF(ISBLANK(Values!E15),"",Values!$M15)</f>
        <v/>
      </c>
      <c r="N16" s="29" t="str">
        <f>IF(ISBLANK(Values!$F15),"",Values!N15)</f>
        <v/>
      </c>
      <c r="O16" s="29" t="str">
        <f>IF(ISBLANK(Values!$F15),"",Values!O15)</f>
        <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
      </c>
      <c r="X16" s="33" t="str">
        <f>IF(ISBLANK(Values!E15),"",Values!$B$13)</f>
        <v/>
      </c>
      <c r="Y16" s="40" t="str">
        <f>IF(ISBLANK(Values!E15),"","Size-Color")</f>
        <v/>
      </c>
      <c r="Z16" s="33" t="str">
        <f>IF(ISBLANK(Values!E15),"","variation")</f>
        <v/>
      </c>
      <c r="AA16" s="37" t="str">
        <f>IF(ISBLANK(Values!E15),"",Values!$B$20)</f>
        <v/>
      </c>
      <c r="AB16" s="37" t="str">
        <f>IF(ISBLANK(Values!E15),"",Values!$B$29)</f>
        <v/>
      </c>
      <c r="AI16" s="42" t="str">
        <f>IF(ISBLANK(Values!E15),"",IF(Values!I15,Values!$B$23,Values!$B$33))</f>
        <v/>
      </c>
      <c r="AJ16" s="4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9" t="str">
        <f>IF(ISBLANK(Values!E15),"",Values!H15)</f>
        <v/>
      </c>
      <c r="AV16" s="37" t="str">
        <f>IF(ISBLANK(Values!E15),"",IF(Values!J15,"Backlit", "Non-Backlit"))</f>
        <v/>
      </c>
      <c r="BE16" s="28" t="str">
        <f>IF(ISBLANK(Values!E15),"","Professional Audience")</f>
        <v/>
      </c>
      <c r="BF16" s="28" t="str">
        <f>IF(ISBLANK(Values!E15),"","Consumer Audience")</f>
        <v/>
      </c>
      <c r="BG16" s="28" t="str">
        <f>IF(ISBLANK(Values!E15),"","Adults")</f>
        <v/>
      </c>
      <c r="BH16" s="28"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37" t="str">
        <f>IF(ISBLANK(Values!E15),"",Values!$B$7)</f>
        <v/>
      </c>
      <c r="CQ16" s="37" t="str">
        <f>IF(ISBLANK(Values!E15),"",Values!$B$8)</f>
        <v/>
      </c>
      <c r="CR16" s="37"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8" t="str">
        <f>IF(ISBLANK(Values!E15),"","Parts")</f>
        <v/>
      </c>
      <c r="DP16" s="28" t="str">
        <f>IF(ISBLANK(Values!E15),"",Values!$B$31)</f>
        <v/>
      </c>
      <c r="DS16" s="32"/>
      <c r="DY16" s="44" t="str">
        <f>IF(ISBLANK(Values!$E15), "", "not_applicable")</f>
        <v/>
      </c>
      <c r="DZ16" s="32"/>
      <c r="EA16" s="32"/>
      <c r="EB16" s="32"/>
      <c r="EC16" s="32"/>
      <c r="EI16" s="2" t="str">
        <f>IF(ISBLANK(Values!E15),"",Values!$B$31)</f>
        <v/>
      </c>
      <c r="ES16" s="2" t="str">
        <f>IF(ISBLANK(Values!E15),"","Amazon Tellus UPS")</f>
        <v/>
      </c>
      <c r="EV16" s="32" t="str">
        <f>IF(ISBLANK(Values!E15),"","New")</f>
        <v/>
      </c>
      <c r="FE16" s="2" t="str">
        <f>IF(ISBLANK(Values!E15),"",IF(CO16&lt;&gt;"DEFAULT", "", 3))</f>
        <v/>
      </c>
      <c r="FH16" s="2" t="str">
        <f>IF(ISBLANK(Values!E15),"","FALSE")</f>
        <v/>
      </c>
      <c r="FI16" s="37" t="str">
        <f>IF(ISBLANK(Values!E15),"","FALSE")</f>
        <v/>
      </c>
      <c r="FJ16" s="37" t="str">
        <f>IF(ISBLANK(Values!E15),"","FALSE")</f>
        <v/>
      </c>
      <c r="FM16" s="2" t="str">
        <f>IF(ISBLANK(Values!E15),"","1")</f>
        <v/>
      </c>
      <c r="FO16" s="29"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row>
    <row r="17" spans="1:192" ht="17" x14ac:dyDescent="0.2">
      <c r="A17" s="28" t="str">
        <f>IF(ISBLANK(Values!E16),"",IF(Values!$B$37="EU","computercomponent","computer"))</f>
        <v/>
      </c>
      <c r="B17" s="39" t="str">
        <f>IF(ISBLANK(Values!E16),"",Values!F16)</f>
        <v/>
      </c>
      <c r="C17" s="33" t="str">
        <f>IF(ISBLANK(Values!E16),"","TellusRem")</f>
        <v/>
      </c>
      <c r="D17" s="31" t="str">
        <f>IF(ISBLANK(Values!E16),"",Values!E16)</f>
        <v/>
      </c>
      <c r="E17" s="32" t="str">
        <f>IF(ISBLANK(Values!E16),"","EAN")</f>
        <v/>
      </c>
      <c r="F17" s="29" t="str">
        <f>IF(ISBLANK(Values!E16),"",IF(Values!J16, SUBSTITUTE(Values!$B$1, "{language}", Values!H16) &amp; " " &amp;Values!$B$3, SUBSTITUTE(Values!$B$2, "{language}", Values!$H16) &amp; " " &amp;Values!$B$3))</f>
        <v/>
      </c>
      <c r="G17" s="33" t="str">
        <f>IF(ISBLANK(Values!E16),"","TellusRem")</f>
        <v/>
      </c>
      <c r="H17" s="28" t="str">
        <f>IF(ISBLANK(Values!E16),"",Values!$B$16)</f>
        <v/>
      </c>
      <c r="I17" s="28" t="str">
        <f>IF(ISBLANK(Values!E16),"","4730574031")</f>
        <v/>
      </c>
      <c r="J17" s="40" t="str">
        <f>IF(ISBLANK(Values!E16),"",Values!F16 )</f>
        <v/>
      </c>
      <c r="K17" s="29" t="str">
        <f>IF(ISBLANK(Values!E16),"",IF(Values!J16, Values!$B$4, Values!$B$5))</f>
        <v/>
      </c>
      <c r="L17" s="41" t="str">
        <f>IF(ISBLANK(Values!E16),"",IF($CO17="DEFAULT", Values!$B$18, ""))</f>
        <v/>
      </c>
      <c r="M17" s="29" t="str">
        <f>IF(ISBLANK(Values!E16),"",Values!$M16)</f>
        <v/>
      </c>
      <c r="N17" s="29" t="str">
        <f>IF(ISBLANK(Values!$F16),"",Values!N16)</f>
        <v/>
      </c>
      <c r="O17" s="29" t="str">
        <f>IF(ISBLANK(Values!$F16),"",Values!O16)</f>
        <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
      </c>
      <c r="X17" s="33" t="str">
        <f>IF(ISBLANK(Values!E16),"",Values!$B$13)</f>
        <v/>
      </c>
      <c r="Y17" s="40" t="str">
        <f>IF(ISBLANK(Values!E16),"","Size-Color")</f>
        <v/>
      </c>
      <c r="Z17" s="33" t="str">
        <f>IF(ISBLANK(Values!E16),"","variation")</f>
        <v/>
      </c>
      <c r="AA17" s="37" t="str">
        <f>IF(ISBLANK(Values!E16),"",Values!$B$20)</f>
        <v/>
      </c>
      <c r="AB17" s="37" t="str">
        <f>IF(ISBLANK(Values!E16),"",Values!$B$29)</f>
        <v/>
      </c>
      <c r="AI17" s="42" t="str">
        <f>IF(ISBLANK(Values!E16),"",IF(Values!I16,Values!$B$23,Values!$B$33))</f>
        <v/>
      </c>
      <c r="AJ17" s="4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9" t="str">
        <f>IF(ISBLANK(Values!E16),"",Values!H16)</f>
        <v/>
      </c>
      <c r="AV17" s="37" t="str">
        <f>IF(ISBLANK(Values!E16),"",IF(Values!J16,"Backlit", "Non-Backlit"))</f>
        <v/>
      </c>
      <c r="BE17" s="28" t="str">
        <f>IF(ISBLANK(Values!E16),"","Professional Audience")</f>
        <v/>
      </c>
      <c r="BF17" s="28" t="str">
        <f>IF(ISBLANK(Values!E16),"","Consumer Audience")</f>
        <v/>
      </c>
      <c r="BG17" s="28" t="str">
        <f>IF(ISBLANK(Values!E16),"","Adults")</f>
        <v/>
      </c>
      <c r="BH17" s="28"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37" t="str">
        <f>IF(ISBLANK(Values!E16),"",Values!$B$7)</f>
        <v/>
      </c>
      <c r="CQ17" s="37" t="str">
        <f>IF(ISBLANK(Values!E16),"",Values!$B$8)</f>
        <v/>
      </c>
      <c r="CR17" s="37"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8" t="str">
        <f>IF(ISBLANK(Values!E16),"","Parts")</f>
        <v/>
      </c>
      <c r="DP17" s="28" t="str">
        <f>IF(ISBLANK(Values!E16),"",Values!$B$31)</f>
        <v/>
      </c>
      <c r="DS17" s="32"/>
      <c r="DY17" s="44" t="str">
        <f>IF(ISBLANK(Values!$E16), "", "not_applicable")</f>
        <v/>
      </c>
      <c r="DZ17" s="32"/>
      <c r="EA17" s="32"/>
      <c r="EB17" s="32"/>
      <c r="EC17" s="32"/>
      <c r="EI17" s="2" t="str">
        <f>IF(ISBLANK(Values!E16),"",Values!$B$31)</f>
        <v/>
      </c>
      <c r="ES17" s="2" t="str">
        <f>IF(ISBLANK(Values!E16),"","Amazon Tellus UPS")</f>
        <v/>
      </c>
      <c r="EV17" s="32" t="str">
        <f>IF(ISBLANK(Values!E16),"","New")</f>
        <v/>
      </c>
      <c r="FE17" s="2" t="str">
        <f>IF(ISBLANK(Values!E16),"",IF(CO17&lt;&gt;"DEFAULT", "", 3))</f>
        <v/>
      </c>
      <c r="FH17" s="2" t="str">
        <f>IF(ISBLANK(Values!E16),"","FALSE")</f>
        <v/>
      </c>
      <c r="FI17" s="37" t="str">
        <f>IF(ISBLANK(Values!E16),"","FALSE")</f>
        <v/>
      </c>
      <c r="FJ17" s="37" t="str">
        <f>IF(ISBLANK(Values!E16),"","FALSE")</f>
        <v/>
      </c>
      <c r="FM17" s="2" t="str">
        <f>IF(ISBLANK(Values!E16),"","1")</f>
        <v/>
      </c>
      <c r="FO17" s="29"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row>
    <row r="18" spans="1:192" ht="17" x14ac:dyDescent="0.2">
      <c r="A18" s="28" t="str">
        <f>IF(ISBLANK(Values!E17),"",IF(Values!$B$37="EU","computercomponent","computer"))</f>
        <v/>
      </c>
      <c r="B18" s="39" t="str">
        <f>IF(ISBLANK(Values!E17),"",Values!F17)</f>
        <v/>
      </c>
      <c r="C18" s="33" t="str">
        <f>IF(ISBLANK(Values!E17),"","TellusRem")</f>
        <v/>
      </c>
      <c r="D18" s="31" t="str">
        <f>IF(ISBLANK(Values!E17),"",Values!E17)</f>
        <v/>
      </c>
      <c r="E18" s="32" t="str">
        <f>IF(ISBLANK(Values!E17),"","EAN")</f>
        <v/>
      </c>
      <c r="F18" s="29" t="str">
        <f>IF(ISBLANK(Values!E17),"",IF(Values!J17, SUBSTITUTE(Values!$B$1, "{language}", Values!H17) &amp; " " &amp;Values!$B$3, SUBSTITUTE(Values!$B$2, "{language}", Values!$H17) &amp; " " &amp;Values!$B$3))</f>
        <v/>
      </c>
      <c r="G18" s="33" t="str">
        <f>IF(ISBLANK(Values!E17),"","TellusRem")</f>
        <v/>
      </c>
      <c r="H18" s="28" t="str">
        <f>IF(ISBLANK(Values!E17),"",Values!$B$16)</f>
        <v/>
      </c>
      <c r="I18" s="28" t="str">
        <f>IF(ISBLANK(Values!E17),"","4730574031")</f>
        <v/>
      </c>
      <c r="J18" s="40" t="str">
        <f>IF(ISBLANK(Values!E17),"",Values!F17 )</f>
        <v/>
      </c>
      <c r="K18" s="29" t="str">
        <f>IF(ISBLANK(Values!E17),"",IF(Values!J17, Values!$B$4, Values!$B$5))</f>
        <v/>
      </c>
      <c r="L18" s="41" t="str">
        <f>IF(ISBLANK(Values!E17),"",IF($CO18="DEFAULT", Values!$B$18, ""))</f>
        <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
      </c>
      <c r="X18" s="33" t="str">
        <f>IF(ISBLANK(Values!E17),"",Values!$B$13)</f>
        <v/>
      </c>
      <c r="Y18" s="40" t="str">
        <f>IF(ISBLANK(Values!E17),"","Size-Color")</f>
        <v/>
      </c>
      <c r="Z18" s="33" t="str">
        <f>IF(ISBLANK(Values!E17),"","variation")</f>
        <v/>
      </c>
      <c r="AA18" s="37" t="str">
        <f>IF(ISBLANK(Values!E17),"",Values!$B$20)</f>
        <v/>
      </c>
      <c r="AB18" s="37" t="str">
        <f>IF(ISBLANK(Values!E17),"",Values!$B$29)</f>
        <v/>
      </c>
      <c r="AI18" s="42" t="str">
        <f>IF(ISBLANK(Values!E17),"",IF(Values!I17,Values!$B$23,Values!$B$33))</f>
        <v/>
      </c>
      <c r="AJ18" s="4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9" t="str">
        <f>IF(ISBLANK(Values!E17),"",Values!H17)</f>
        <v/>
      </c>
      <c r="AV18" s="37" t="str">
        <f>IF(ISBLANK(Values!E17),"",IF(Values!J17,"Backlit", "Non-Backlit"))</f>
        <v/>
      </c>
      <c r="BE18" s="28" t="str">
        <f>IF(ISBLANK(Values!E17),"","Professional Audience")</f>
        <v/>
      </c>
      <c r="BF18" s="28" t="str">
        <f>IF(ISBLANK(Values!E17),"","Consumer Audience")</f>
        <v/>
      </c>
      <c r="BG18" s="28" t="str">
        <f>IF(ISBLANK(Values!E17),"","Adults")</f>
        <v/>
      </c>
      <c r="BH18" s="28"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37" t="str">
        <f>IF(ISBLANK(Values!E17),"",Values!$B$7)</f>
        <v/>
      </c>
      <c r="CQ18" s="37" t="str">
        <f>IF(ISBLANK(Values!E17),"",Values!$B$8)</f>
        <v/>
      </c>
      <c r="CR18" s="37"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8" t="str">
        <f>IF(ISBLANK(Values!E17),"","Parts")</f>
        <v/>
      </c>
      <c r="DP18" s="28" t="str">
        <f>IF(ISBLANK(Values!E17),"",Values!$B$31)</f>
        <v/>
      </c>
      <c r="DS18" s="32"/>
      <c r="DY18" s="44" t="str">
        <f>IF(ISBLANK(Values!$E17), "", "not_applicable")</f>
        <v/>
      </c>
      <c r="DZ18" s="32"/>
      <c r="EA18" s="32"/>
      <c r="EB18" s="32"/>
      <c r="EC18" s="32"/>
      <c r="EI18" s="2" t="str">
        <f>IF(ISBLANK(Values!E17),"",Values!$B$31)</f>
        <v/>
      </c>
      <c r="ES18" s="2" t="str">
        <f>IF(ISBLANK(Values!E17),"","Amazon Tellus UPS")</f>
        <v/>
      </c>
      <c r="EV18" s="32" t="str">
        <f>IF(ISBLANK(Values!E17),"","New")</f>
        <v/>
      </c>
      <c r="FE18" s="2" t="str">
        <f>IF(ISBLANK(Values!E17),"",IF(CO18&lt;&gt;"DEFAULT", "", 3))</f>
        <v/>
      </c>
      <c r="FH18" s="2" t="str">
        <f>IF(ISBLANK(Values!E17),"","FALSE")</f>
        <v/>
      </c>
      <c r="FI18" s="37" t="str">
        <f>IF(ISBLANK(Values!E17),"","FALSE")</f>
        <v/>
      </c>
      <c r="FJ18" s="37" t="str">
        <f>IF(ISBLANK(Values!E17),"","FALSE")</f>
        <v/>
      </c>
      <c r="FM18" s="2" t="str">
        <f>IF(ISBLANK(Values!E17),"","1")</f>
        <v/>
      </c>
      <c r="FO18" s="29"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row>
    <row r="19" spans="1:192" ht="17" x14ac:dyDescent="0.2">
      <c r="A19" s="28" t="str">
        <f>IF(ISBLANK(Values!E18),"",IF(Values!$B$37="EU","computercomponent","computer"))</f>
        <v/>
      </c>
      <c r="B19" s="39" t="str">
        <f>IF(ISBLANK(Values!E18),"",Values!F18)</f>
        <v/>
      </c>
      <c r="C19" s="33" t="str">
        <f>IF(ISBLANK(Values!E18),"","TellusRem")</f>
        <v/>
      </c>
      <c r="D19" s="31" t="str">
        <f>IF(ISBLANK(Values!E18),"",Values!E18)</f>
        <v/>
      </c>
      <c r="E19" s="32" t="str">
        <f>IF(ISBLANK(Values!E18),"","EAN")</f>
        <v/>
      </c>
      <c r="F19" s="29" t="str">
        <f>IF(ISBLANK(Values!E18),"",IF(Values!J18, SUBSTITUTE(Values!$B$1, "{language}", Values!H18) &amp; " " &amp;Values!$B$3, SUBSTITUTE(Values!$B$2, "{language}", Values!$H18) &amp; " " &amp;Values!$B$3))</f>
        <v/>
      </c>
      <c r="G19" s="33" t="str">
        <f>IF(ISBLANK(Values!E18),"","TellusRem")</f>
        <v/>
      </c>
      <c r="H19" s="28" t="str">
        <f>IF(ISBLANK(Values!E18),"",Values!$B$16)</f>
        <v/>
      </c>
      <c r="I19" s="28" t="str">
        <f>IF(ISBLANK(Values!E18),"","4730574031")</f>
        <v/>
      </c>
      <c r="J19" s="40" t="str">
        <f>IF(ISBLANK(Values!E18),"",Values!F18 )</f>
        <v/>
      </c>
      <c r="K19" s="29" t="str">
        <f>IF(ISBLANK(Values!E18),"",IF(Values!J18, Values!$B$4, Values!$B$5))</f>
        <v/>
      </c>
      <c r="L19" s="41" t="str">
        <f>IF(ISBLANK(Values!E18),"",IF($CO19="DEFAULT", Values!$B$18, ""))</f>
        <v/>
      </c>
      <c r="M19" s="29" t="str">
        <f>IF(ISBLANK(Values!E18),"",Values!$M18)</f>
        <v/>
      </c>
      <c r="N19" s="29" t="str">
        <f>IF(ISBLANK(Values!$F18),"",Values!N18)</f>
        <v/>
      </c>
      <c r="O19" s="29" t="str">
        <f>IF(ISBLANK(Values!$F18),"",Values!O18)</f>
        <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
      </c>
      <c r="X19" s="33" t="str">
        <f>IF(ISBLANK(Values!E18),"",Values!$B$13)</f>
        <v/>
      </c>
      <c r="Y19" s="40" t="str">
        <f>IF(ISBLANK(Values!E18),"","Size-Color")</f>
        <v/>
      </c>
      <c r="Z19" s="33" t="str">
        <f>IF(ISBLANK(Values!E18),"","variation")</f>
        <v/>
      </c>
      <c r="AA19" s="37" t="str">
        <f>IF(ISBLANK(Values!E18),"",Values!$B$20)</f>
        <v/>
      </c>
      <c r="AB19" s="37" t="str">
        <f>IF(ISBLANK(Values!E18),"",Values!$B$29)</f>
        <v/>
      </c>
      <c r="AI19" s="42" t="str">
        <f>IF(ISBLANK(Values!E18),"",IF(Values!I18,Values!$B$23,Values!$B$33))</f>
        <v/>
      </c>
      <c r="AJ19" s="4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9" t="str">
        <f>IF(ISBLANK(Values!E18),"",Values!H18)</f>
        <v/>
      </c>
      <c r="AV19" s="37" t="str">
        <f>IF(ISBLANK(Values!E18),"",IF(Values!J18,"Backlit", "Non-Backlit"))</f>
        <v/>
      </c>
      <c r="BE19" s="28" t="str">
        <f>IF(ISBLANK(Values!E18),"","Professional Audience")</f>
        <v/>
      </c>
      <c r="BF19" s="28" t="str">
        <f>IF(ISBLANK(Values!E18),"","Consumer Audience")</f>
        <v/>
      </c>
      <c r="BG19" s="28" t="str">
        <f>IF(ISBLANK(Values!E18),"","Adults")</f>
        <v/>
      </c>
      <c r="BH19" s="28"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37" t="str">
        <f>IF(ISBLANK(Values!E18),"",Values!$B$7)</f>
        <v/>
      </c>
      <c r="CQ19" s="37" t="str">
        <f>IF(ISBLANK(Values!E18),"",Values!$B$8)</f>
        <v/>
      </c>
      <c r="CR19" s="37"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8" t="str">
        <f>IF(ISBLANK(Values!E18),"","Parts")</f>
        <v/>
      </c>
      <c r="DP19" s="28" t="str">
        <f>IF(ISBLANK(Values!E18),"",Values!$B$31)</f>
        <v/>
      </c>
      <c r="DS19" s="32"/>
      <c r="DY19" s="44" t="str">
        <f>IF(ISBLANK(Values!$E18), "", "not_applicable")</f>
        <v/>
      </c>
      <c r="DZ19" s="32"/>
      <c r="EA19" s="32"/>
      <c r="EB19" s="32"/>
      <c r="EC19" s="32"/>
      <c r="EI19" s="2" t="str">
        <f>IF(ISBLANK(Values!E18),"",Values!$B$31)</f>
        <v/>
      </c>
      <c r="ES19" s="2" t="str">
        <f>IF(ISBLANK(Values!E18),"","Amazon Tellus UPS")</f>
        <v/>
      </c>
      <c r="EV19" s="32" t="str">
        <f>IF(ISBLANK(Values!E18),"","New")</f>
        <v/>
      </c>
      <c r="FE19" s="2" t="str">
        <f>IF(ISBLANK(Values!E18),"",IF(CO19&lt;&gt;"DEFAULT", "", 3))</f>
        <v/>
      </c>
      <c r="FH19" s="2" t="str">
        <f>IF(ISBLANK(Values!E18),"","FALSE")</f>
        <v/>
      </c>
      <c r="FI19" s="37" t="str">
        <f>IF(ISBLANK(Values!E18),"","FALSE")</f>
        <v/>
      </c>
      <c r="FJ19" s="37" t="str">
        <f>IF(ISBLANK(Values!E18),"","FALSE")</f>
        <v/>
      </c>
      <c r="FM19" s="2" t="str">
        <f>IF(ISBLANK(Values!E18),"","1")</f>
        <v/>
      </c>
      <c r="FO19" s="29"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row>
    <row r="20" spans="1:192" ht="17" x14ac:dyDescent="0.2">
      <c r="A20" s="28" t="str">
        <f>IF(ISBLANK(Values!E19),"",IF(Values!$B$37="EU","computercomponent","computer"))</f>
        <v/>
      </c>
      <c r="B20" s="39" t="str">
        <f>IF(ISBLANK(Values!E19),"",Values!F19)</f>
        <v/>
      </c>
      <c r="C20" s="33" t="str">
        <f>IF(ISBLANK(Values!E19),"","TellusRem")</f>
        <v/>
      </c>
      <c r="D20" s="31" t="str">
        <f>IF(ISBLANK(Values!E19),"",Values!E19)</f>
        <v/>
      </c>
      <c r="E20" s="32" t="str">
        <f>IF(ISBLANK(Values!E19),"","EAN")</f>
        <v/>
      </c>
      <c r="F20" s="29" t="str">
        <f>IF(ISBLANK(Values!E19),"",IF(Values!J19, SUBSTITUTE(Values!$B$1, "{language}", Values!H19) &amp; " " &amp;Values!$B$3, SUBSTITUTE(Values!$B$2, "{language}", Values!$H19) &amp; " " &amp;Values!$B$3))</f>
        <v/>
      </c>
      <c r="G20" s="33" t="str">
        <f>IF(ISBLANK(Values!E19),"","TellusRem")</f>
        <v/>
      </c>
      <c r="H20" s="28" t="str">
        <f>IF(ISBLANK(Values!E19),"",Values!$B$16)</f>
        <v/>
      </c>
      <c r="I20" s="28" t="str">
        <f>IF(ISBLANK(Values!E19),"","4730574031")</f>
        <v/>
      </c>
      <c r="J20" s="40" t="str">
        <f>IF(ISBLANK(Values!E19),"",Values!F19 )</f>
        <v/>
      </c>
      <c r="K20" s="29" t="str">
        <f>IF(ISBLANK(Values!E19),"",IF(Values!J19, Values!$B$4, Values!$B$5))</f>
        <v/>
      </c>
      <c r="L20" s="41" t="str">
        <f>IF(ISBLANK(Values!E19),"",IF($CO20="DEFAULT", Values!$B$18, ""))</f>
        <v/>
      </c>
      <c r="M20" s="29" t="str">
        <f>IF(ISBLANK(Values!E19),"",Values!$M19)</f>
        <v/>
      </c>
      <c r="N20" s="29" t="str">
        <f>IF(ISBLANK(Values!$F19),"",Values!N19)</f>
        <v/>
      </c>
      <c r="O20" s="29" t="str">
        <f>IF(ISBLANK(Values!$F19),"",Values!O19)</f>
        <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
      </c>
      <c r="X20" s="33" t="str">
        <f>IF(ISBLANK(Values!E19),"",Values!$B$13)</f>
        <v/>
      </c>
      <c r="Y20" s="40" t="str">
        <f>IF(ISBLANK(Values!E19),"","Size-Color")</f>
        <v/>
      </c>
      <c r="Z20" s="33" t="str">
        <f>IF(ISBLANK(Values!E19),"","variation")</f>
        <v/>
      </c>
      <c r="AA20" s="37" t="str">
        <f>IF(ISBLANK(Values!E19),"",Values!$B$20)</f>
        <v/>
      </c>
      <c r="AB20" s="37" t="str">
        <f>IF(ISBLANK(Values!E19),"",Values!$B$29)</f>
        <v/>
      </c>
      <c r="AI20" s="42" t="str">
        <f>IF(ISBLANK(Values!E19),"",IF(Values!I19,Values!$B$23,Values!$B$33))</f>
        <v/>
      </c>
      <c r="AJ20" s="4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9" t="str">
        <f>IF(ISBLANK(Values!E19),"",Values!H19)</f>
        <v/>
      </c>
      <c r="AV20" s="37" t="str">
        <f>IF(ISBLANK(Values!E19),"",IF(Values!J19,"Backlit", "Non-Backlit"))</f>
        <v/>
      </c>
      <c r="BE20" s="28" t="str">
        <f>IF(ISBLANK(Values!E19),"","Professional Audience")</f>
        <v/>
      </c>
      <c r="BF20" s="28" t="str">
        <f>IF(ISBLANK(Values!E19),"","Consumer Audience")</f>
        <v/>
      </c>
      <c r="BG20" s="28" t="str">
        <f>IF(ISBLANK(Values!E19),"","Adults")</f>
        <v/>
      </c>
      <c r="BH20" s="28"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37" t="str">
        <f>IF(ISBLANK(Values!E19),"",Values!$B$7)</f>
        <v/>
      </c>
      <c r="CQ20" s="37" t="str">
        <f>IF(ISBLANK(Values!E19),"",Values!$B$8)</f>
        <v/>
      </c>
      <c r="CR20" s="37"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8" t="str">
        <f>IF(ISBLANK(Values!E19),"","Parts")</f>
        <v/>
      </c>
      <c r="DP20" s="28" t="str">
        <f>IF(ISBLANK(Values!E19),"",Values!$B$31)</f>
        <v/>
      </c>
      <c r="DS20" s="32"/>
      <c r="DY20" s="44" t="str">
        <f>IF(ISBLANK(Values!$E19), "", "not_applicable")</f>
        <v/>
      </c>
      <c r="DZ20" s="32"/>
      <c r="EA20" s="32"/>
      <c r="EB20" s="32"/>
      <c r="EC20" s="32"/>
      <c r="EI20" s="2" t="str">
        <f>IF(ISBLANK(Values!E19),"",Values!$B$31)</f>
        <v/>
      </c>
      <c r="ES20" s="2" t="str">
        <f>IF(ISBLANK(Values!E19),"","Amazon Tellus UPS")</f>
        <v/>
      </c>
      <c r="EV20" s="32" t="str">
        <f>IF(ISBLANK(Values!E19),"","New")</f>
        <v/>
      </c>
      <c r="FE20" s="2" t="str">
        <f>IF(ISBLANK(Values!E19),"",IF(CO20&lt;&gt;"DEFAULT", "", 3))</f>
        <v/>
      </c>
      <c r="FH20" s="2" t="str">
        <f>IF(ISBLANK(Values!E19),"","FALSE")</f>
        <v/>
      </c>
      <c r="FI20" s="37" t="str">
        <f>IF(ISBLANK(Values!E19),"","FALSE")</f>
        <v/>
      </c>
      <c r="FJ20" s="37" t="str">
        <f>IF(ISBLANK(Values!E19),"","FALSE")</f>
        <v/>
      </c>
      <c r="FM20" s="2" t="str">
        <f>IF(ISBLANK(Values!E19),"","1")</f>
        <v/>
      </c>
      <c r="FO20" s="29"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row>
    <row r="21" spans="1:192" ht="17" x14ac:dyDescent="0.2">
      <c r="A21" s="28" t="str">
        <f>IF(ISBLANK(Values!E20),"",IF(Values!$B$37="EU","computercomponent","computer"))</f>
        <v/>
      </c>
      <c r="B21" s="39" t="str">
        <f>IF(ISBLANK(Values!E20),"",Values!F20)</f>
        <v/>
      </c>
      <c r="C21" s="33" t="str">
        <f>IF(ISBLANK(Values!E20),"","TellusRem")</f>
        <v/>
      </c>
      <c r="D21" s="31" t="str">
        <f>IF(ISBLANK(Values!E20),"",Values!E20)</f>
        <v/>
      </c>
      <c r="E21" s="32" t="str">
        <f>IF(ISBLANK(Values!E20),"","EAN")</f>
        <v/>
      </c>
      <c r="F21" s="29" t="str">
        <f>IF(ISBLANK(Values!E20),"",IF(Values!J20, SUBSTITUTE(Values!$B$1, "{language}", Values!H20) &amp; " " &amp;Values!$B$3, SUBSTITUTE(Values!$B$2, "{language}", Values!$H20) &amp; " " &amp;Values!$B$3))</f>
        <v/>
      </c>
      <c r="G21" s="33" t="str">
        <f>IF(ISBLANK(Values!E20),"","TellusRem")</f>
        <v/>
      </c>
      <c r="H21" s="28" t="str">
        <f>IF(ISBLANK(Values!E20),"",Values!$B$16)</f>
        <v/>
      </c>
      <c r="I21" s="28" t="str">
        <f>IF(ISBLANK(Values!E20),"","4730574031")</f>
        <v/>
      </c>
      <c r="J21" s="40" t="str">
        <f>IF(ISBLANK(Values!E20),"",Values!F20 )</f>
        <v/>
      </c>
      <c r="K21" s="29" t="str">
        <f>IF(ISBLANK(Values!E20),"",IF(Values!J20, Values!$B$4, Values!$B$5))</f>
        <v/>
      </c>
      <c r="L21" s="41" t="str">
        <f>IF(ISBLANK(Values!E20),"",IF($CO21="DEFAULT", Values!$B$18, ""))</f>
        <v/>
      </c>
      <c r="M21" s="29" t="str">
        <f>IF(ISBLANK(Values!E20),"",Values!$M20)</f>
        <v/>
      </c>
      <c r="N21" s="29" t="str">
        <f>IF(ISBLANK(Values!$F20),"",Values!N20)</f>
        <v/>
      </c>
      <c r="O21" s="29" t="str">
        <f>IF(ISBLANK(Values!$F20),"",Values!O20)</f>
        <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
      </c>
      <c r="X21" s="33" t="str">
        <f>IF(ISBLANK(Values!E20),"",Values!$B$13)</f>
        <v/>
      </c>
      <c r="Y21" s="40" t="str">
        <f>IF(ISBLANK(Values!E20),"","Size-Color")</f>
        <v/>
      </c>
      <c r="Z21" s="33" t="str">
        <f>IF(ISBLANK(Values!E20),"","variation")</f>
        <v/>
      </c>
      <c r="AA21" s="37" t="str">
        <f>IF(ISBLANK(Values!E20),"",Values!$B$20)</f>
        <v/>
      </c>
      <c r="AB21" s="37" t="str">
        <f>IF(ISBLANK(Values!E20),"",Values!$B$29)</f>
        <v/>
      </c>
      <c r="AI21" s="42" t="str">
        <f>IF(ISBLANK(Values!E20),"",IF(Values!I20,Values!$B$23,Values!$B$33))</f>
        <v/>
      </c>
      <c r="AJ21" s="4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9" t="str">
        <f>IF(ISBLANK(Values!E20),"",Values!H20)</f>
        <v/>
      </c>
      <c r="AV21" s="37" t="str">
        <f>IF(ISBLANK(Values!E20),"",IF(Values!J20,"Backlit", "Non-Backlit"))</f>
        <v/>
      </c>
      <c r="BE21" s="28" t="str">
        <f>IF(ISBLANK(Values!E20),"","Professional Audience")</f>
        <v/>
      </c>
      <c r="BF21" s="28" t="str">
        <f>IF(ISBLANK(Values!E20),"","Consumer Audience")</f>
        <v/>
      </c>
      <c r="BG21" s="28" t="str">
        <f>IF(ISBLANK(Values!E20),"","Adults")</f>
        <v/>
      </c>
      <c r="BH21" s="28"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37" t="str">
        <f>IF(ISBLANK(Values!E20),"",Values!$B$7)</f>
        <v/>
      </c>
      <c r="CQ21" s="37" t="str">
        <f>IF(ISBLANK(Values!E20),"",Values!$B$8)</f>
        <v/>
      </c>
      <c r="CR21" s="37"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8" t="str">
        <f>IF(ISBLANK(Values!E20),"","Parts")</f>
        <v/>
      </c>
      <c r="DP21" s="28" t="str">
        <f>IF(ISBLANK(Values!E20),"",Values!$B$31)</f>
        <v/>
      </c>
      <c r="DS21" s="32"/>
      <c r="DY21" s="44" t="str">
        <f>IF(ISBLANK(Values!$E20), "", "not_applicable")</f>
        <v/>
      </c>
      <c r="DZ21" s="32"/>
      <c r="EA21" s="32"/>
      <c r="EB21" s="32"/>
      <c r="EC21" s="32"/>
      <c r="EI21" s="2" t="str">
        <f>IF(ISBLANK(Values!E20),"",Values!$B$31)</f>
        <v/>
      </c>
      <c r="ES21" s="2" t="str">
        <f>IF(ISBLANK(Values!E20),"","Amazon Tellus UPS")</f>
        <v/>
      </c>
      <c r="EV21" s="32" t="str">
        <f>IF(ISBLANK(Values!E20),"","New")</f>
        <v/>
      </c>
      <c r="FE21" s="2" t="str">
        <f>IF(ISBLANK(Values!E20),"",IF(CO21&lt;&gt;"DEFAULT", "", 3))</f>
        <v/>
      </c>
      <c r="FH21" s="2" t="str">
        <f>IF(ISBLANK(Values!E20),"","FALSE")</f>
        <v/>
      </c>
      <c r="FI21" s="37" t="str">
        <f>IF(ISBLANK(Values!E20),"","FALSE")</f>
        <v/>
      </c>
      <c r="FJ21" s="37" t="str">
        <f>IF(ISBLANK(Values!E20),"","FALSE")</f>
        <v/>
      </c>
      <c r="FM21" s="2" t="str">
        <f>IF(ISBLANK(Values!E20),"","1")</f>
        <v/>
      </c>
      <c r="FO21" s="29"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row>
    <row r="22" spans="1:192" ht="17" x14ac:dyDescent="0.2">
      <c r="A22" s="28" t="str">
        <f>IF(ISBLANK(Values!E21),"",IF(Values!$B$37="EU","computercomponent","computer"))</f>
        <v/>
      </c>
      <c r="B22" s="39" t="str">
        <f>IF(ISBLANK(Values!E21),"",Values!F21)</f>
        <v/>
      </c>
      <c r="C22" s="33" t="str">
        <f>IF(ISBLANK(Values!E21),"","TellusRem")</f>
        <v/>
      </c>
      <c r="D22" s="31" t="str">
        <f>IF(ISBLANK(Values!E21),"",Values!E21)</f>
        <v/>
      </c>
      <c r="E22" s="32" t="str">
        <f>IF(ISBLANK(Values!E21),"","EAN")</f>
        <v/>
      </c>
      <c r="F22" s="29" t="str">
        <f>IF(ISBLANK(Values!E21),"",IF(Values!J21, SUBSTITUTE(Values!$B$1, "{language}", Values!H21) &amp; " " &amp;Values!$B$3, SUBSTITUTE(Values!$B$2, "{language}", Values!$H21) &amp; " " &amp;Values!$B$3))</f>
        <v/>
      </c>
      <c r="G22" s="33" t="str">
        <f>IF(ISBLANK(Values!E21),"","TellusRem")</f>
        <v/>
      </c>
      <c r="H22" s="28" t="str">
        <f>IF(ISBLANK(Values!E21),"",Values!$B$16)</f>
        <v/>
      </c>
      <c r="I22" s="28" t="str">
        <f>IF(ISBLANK(Values!E21),"","4730574031")</f>
        <v/>
      </c>
      <c r="J22" s="40" t="s">
        <v>351</v>
      </c>
      <c r="K22" s="29" t="str">
        <f>IF(ISBLANK(Values!E21),"",IF(Values!J21, Values!$B$4, Values!$B$5))</f>
        <v/>
      </c>
      <c r="L22" s="41" t="str">
        <f>IF(ISBLANK(Values!E21),"",IF($CO22="DEFAULT", Values!$B$18, ""))</f>
        <v/>
      </c>
      <c r="M22" s="29" t="str">
        <f>IF(ISBLANK(Values!E21),"",Values!$M21)</f>
        <v/>
      </c>
      <c r="N22" s="29" t="str">
        <f>IF(ISBLANK(Values!$F21),"",Values!N21)</f>
        <v/>
      </c>
      <c r="O22" s="29" t="str">
        <f>IF(ISBLANK(Values!$F21),"",Values!O21)</f>
        <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
      </c>
      <c r="X22" s="33" t="str">
        <f>IF(ISBLANK(Values!E21),"",Values!$B$13)</f>
        <v/>
      </c>
      <c r="Y22" s="40" t="str">
        <f>IF(ISBLANK(Values!E21),"","Size-Color")</f>
        <v/>
      </c>
      <c r="Z22" s="33" t="str">
        <f>IF(ISBLANK(Values!E21),"","variation")</f>
        <v/>
      </c>
      <c r="AA22" s="37" t="str">
        <f>IF(ISBLANK(Values!E21),"",Values!$B$20)</f>
        <v/>
      </c>
      <c r="AB22" s="37" t="str">
        <f>IF(ISBLANK(Values!E21),"",Values!$B$29)</f>
        <v/>
      </c>
      <c r="AI22" s="42" t="str">
        <f>IF(ISBLANK(Values!E21),"",IF(Values!I21,Values!$B$23,Values!$B$33))</f>
        <v/>
      </c>
      <c r="AJ22" s="4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9" t="str">
        <f>IF(ISBLANK(Values!E21),"",Values!H21)</f>
        <v/>
      </c>
      <c r="AV22" s="37" t="str">
        <f>IF(ISBLANK(Values!E21),"",IF(Values!J21,"Backlit", "Non-Backlit"))</f>
        <v/>
      </c>
      <c r="BE22" s="28" t="str">
        <f>IF(ISBLANK(Values!E21),"","Professional Audience")</f>
        <v/>
      </c>
      <c r="BF22" s="28" t="str">
        <f>IF(ISBLANK(Values!E21),"","Consumer Audience")</f>
        <v/>
      </c>
      <c r="BG22" s="28" t="str">
        <f>IF(ISBLANK(Values!E21),"","Adults")</f>
        <v/>
      </c>
      <c r="BH22" s="28"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37" t="str">
        <f>IF(ISBLANK(Values!E21),"",Values!$B$7)</f>
        <v/>
      </c>
      <c r="CQ22" s="37" t="str">
        <f>IF(ISBLANK(Values!E21),"",Values!$B$8)</f>
        <v/>
      </c>
      <c r="CR22" s="37"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8" t="str">
        <f>IF(ISBLANK(Values!E21),"","Parts")</f>
        <v/>
      </c>
      <c r="DP22" s="28" t="str">
        <f>IF(ISBLANK(Values!E21),"",Values!$B$31)</f>
        <v/>
      </c>
      <c r="DS22" s="32"/>
      <c r="DY22" s="44" t="str">
        <f>IF(ISBLANK(Values!$E21), "", "not_applicable")</f>
        <v/>
      </c>
      <c r="DZ22" s="32"/>
      <c r="EA22" s="32"/>
      <c r="EB22" s="32"/>
      <c r="EC22" s="32"/>
      <c r="EI22" s="2" t="str">
        <f>IF(ISBLANK(Values!E21),"",Values!$B$31)</f>
        <v/>
      </c>
      <c r="ES22" s="2" t="str">
        <f>IF(ISBLANK(Values!E21),"","Amazon Tellus UPS")</f>
        <v/>
      </c>
      <c r="EV22" s="32" t="str">
        <f>IF(ISBLANK(Values!E21),"","New")</f>
        <v/>
      </c>
      <c r="FE22" s="2" t="str">
        <f>IF(ISBLANK(Values!E21),"",IF(CO22&lt;&gt;"DEFAULT", "", 3))</f>
        <v/>
      </c>
      <c r="FH22" s="2" t="str">
        <f>IF(ISBLANK(Values!E21),"","FALSE")</f>
        <v/>
      </c>
      <c r="FI22" s="37" t="str">
        <f>IF(ISBLANK(Values!E21),"","FALSE")</f>
        <v/>
      </c>
      <c r="FJ22" s="37" t="str">
        <f>IF(ISBLANK(Values!E21),"","FALSE")</f>
        <v/>
      </c>
      <c r="FM22" s="2" t="str">
        <f>IF(ISBLANK(Values!E21),"","1")</f>
        <v/>
      </c>
      <c r="FO22" s="29"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row>
    <row r="23" spans="1:192" s="45" customFormat="1" ht="17" x14ac:dyDescent="0.2">
      <c r="A23" s="28" t="str">
        <f>IF(ISBLANK(Values!E22),"",IF(Values!$B$37="EU","computercomponent","computer"))</f>
        <v/>
      </c>
      <c r="B23" s="39" t="str">
        <f>IF(ISBLANK(Values!E22),"",Values!F22)</f>
        <v/>
      </c>
      <c r="C23" s="33" t="str">
        <f>IF(ISBLANK(Values!E22),"","TellusRem")</f>
        <v/>
      </c>
      <c r="D23" s="31" t="str">
        <f>IF(ISBLANK(Values!E22),"",Values!E22)</f>
        <v/>
      </c>
      <c r="E23" s="32" t="str">
        <f>IF(ISBLANK(Values!E22),"","EAN")</f>
        <v/>
      </c>
      <c r="F23" s="29" t="str">
        <f>IF(ISBLANK(Values!E22),"",IF(Values!J22, SUBSTITUTE(Values!$B$1, "{language}", Values!H22) &amp; " " &amp;Values!$B$3, SUBSTITUTE(Values!$B$2, "{language}", Values!$H22) &amp; " " &amp;Values!$B$3))</f>
        <v/>
      </c>
      <c r="G23" s="33" t="str">
        <f>IF(ISBLANK(Values!E22),"","TellusRem")</f>
        <v/>
      </c>
      <c r="H23" s="28" t="str">
        <f>IF(ISBLANK(Values!E22),"",Values!$B$16)</f>
        <v/>
      </c>
      <c r="I23" s="28" t="str">
        <f>IF(ISBLANK(Values!E22),"","4730574031")</f>
        <v/>
      </c>
      <c r="J23" s="40" t="str">
        <f>IF(ISBLANK(Values!E22),"",Values!F22 )</f>
        <v/>
      </c>
      <c r="K23" s="29" t="str">
        <f>IF(ISBLANK(Values!E22),"",IF(Values!J22, Values!$B$4, Values!$B$5))</f>
        <v/>
      </c>
      <c r="L23" s="41" t="str">
        <f>IF(ISBLANK(Values!E22),"",IF($CO23="DEFAULT", Values!$B$18, ""))</f>
        <v/>
      </c>
      <c r="M23" s="29" t="str">
        <f>IF(ISBLANK(Values!E22),"",Values!$M22)</f>
        <v/>
      </c>
      <c r="N23" s="29" t="str">
        <f>IF(ISBLANK(Values!$F22),"",Values!N22)</f>
        <v/>
      </c>
      <c r="O23" s="29" t="str">
        <f>IF(ISBLANK(Values!$F22),"",Values!O22)</f>
        <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
      </c>
      <c r="X23" s="33" t="str">
        <f>IF(ISBLANK(Values!E22),"",Values!$B$13)</f>
        <v/>
      </c>
      <c r="Y23" s="40" t="str">
        <f>IF(ISBLANK(Values!E22),"","Size-Color")</f>
        <v/>
      </c>
      <c r="Z23" s="33" t="str">
        <f>IF(ISBLANK(Values!E22),"","variation")</f>
        <v/>
      </c>
      <c r="AA23" s="37" t="str">
        <f>IF(ISBLANK(Values!E22),"",Values!$B$20)</f>
        <v/>
      </c>
      <c r="AB23" s="37" t="str">
        <f>IF(ISBLANK(Values!E22),"",Values!$B$29)</f>
        <v/>
      </c>
      <c r="AC23" s="2"/>
      <c r="AD23" s="2"/>
      <c r="AE23" s="2"/>
      <c r="AF23" s="2"/>
      <c r="AG23" s="2"/>
      <c r="AH23" s="2"/>
      <c r="AI23" s="42" t="str">
        <f>IF(ISBLANK(Values!E22),"",IF(Values!I22,Values!$B$23,Values!$B$33))</f>
        <v/>
      </c>
      <c r="AJ23" s="4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9" t="str">
        <f>IF(ISBLANK(Values!E22),"",Values!H22)</f>
        <v/>
      </c>
      <c r="AU23" s="2"/>
      <c r="AV23" s="37" t="str">
        <f>IF(ISBLANK(Values!E22),"",IF(Values!J22,"Backlit", "Non-Backlit"))</f>
        <v/>
      </c>
      <c r="AW23" s="2"/>
      <c r="AX23" s="2"/>
      <c r="AY23" s="2"/>
      <c r="AZ23" s="2"/>
      <c r="BA23" s="2"/>
      <c r="BB23" s="2"/>
      <c r="BC23" s="2"/>
      <c r="BD23" s="2"/>
      <c r="BE23" s="28" t="str">
        <f>IF(ISBLANK(Values!E22),"","Professional Audience")</f>
        <v/>
      </c>
      <c r="BF23" s="28" t="str">
        <f>IF(ISBLANK(Values!E22),"","Consumer Audience")</f>
        <v/>
      </c>
      <c r="BG23" s="28" t="str">
        <f>IF(ISBLANK(Values!E22),"","Adults")</f>
        <v/>
      </c>
      <c r="BH23" s="28"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37" t="str">
        <f>IF(ISBLANK(Values!E22),"",Values!$B$7)</f>
        <v/>
      </c>
      <c r="CQ23" s="37" t="str">
        <f>IF(ISBLANK(Values!E22),"",Values!$B$8)</f>
        <v/>
      </c>
      <c r="CR23" s="37"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8" t="str">
        <f>IF(ISBLANK(Values!E22),"","Parts")</f>
        <v/>
      </c>
      <c r="DP23" s="28" t="str">
        <f>IF(ISBLANK(Values!E22),"",Values!$B$31)</f>
        <v/>
      </c>
      <c r="DQ23" s="2"/>
      <c r="DR23" s="2"/>
      <c r="DS23" s="32"/>
      <c r="DT23" s="2"/>
      <c r="DU23" s="2"/>
      <c r="DV23" s="2"/>
      <c r="DW23" s="2"/>
      <c r="DX23" s="2"/>
      <c r="DY23" s="44" t="str">
        <f>IF(ISBLANK(Values!$E22), "", "not_applicable")</f>
        <v/>
      </c>
      <c r="DZ23" s="32"/>
      <c r="EA23" s="32"/>
      <c r="EB23" s="32"/>
      <c r="EC23" s="3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32" t="str">
        <f>IF(ISBLANK(Values!E22),"","New")</f>
        <v/>
      </c>
      <c r="EW23" s="2"/>
      <c r="EX23" s="2"/>
      <c r="EY23" s="2"/>
      <c r="EZ23" s="2"/>
      <c r="FA23" s="2"/>
      <c r="FB23" s="2"/>
      <c r="FC23" s="2"/>
      <c r="FD23" s="2"/>
      <c r="FE23" s="2" t="str">
        <f>IF(ISBLANK(Values!E22),"",IF(CO23&lt;&gt;"DEFAULT", "", 3))</f>
        <v/>
      </c>
      <c r="FF23" s="2"/>
      <c r="FG23" s="2"/>
      <c r="FH23" s="2" t="str">
        <f>IF(ISBLANK(Values!E22),"","FALSE")</f>
        <v/>
      </c>
      <c r="FI23" s="37" t="str">
        <f>IF(ISBLANK(Values!E22),"","FALSE")</f>
        <v/>
      </c>
      <c r="FJ23" s="37" t="str">
        <f>IF(ISBLANK(Values!E22),"","FALSE")</f>
        <v/>
      </c>
      <c r="FK23" s="2"/>
      <c r="FL23" s="2"/>
      <c r="FM23" s="2" t="str">
        <f>IF(ISBLANK(Values!E22),"","1")</f>
        <v/>
      </c>
      <c r="FN23" s="2"/>
      <c r="FO23" s="29"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row>
    <row r="24" spans="1:192" s="45" customFormat="1" ht="17" x14ac:dyDescent="0.2">
      <c r="A24" s="28" t="str">
        <f>IF(ISBLANK(Values!E23),"",IF(Values!$B$37="EU","computercomponent","computer"))</f>
        <v/>
      </c>
      <c r="B24" s="39" t="str">
        <f>IF(ISBLANK(Values!E23),"",Values!F23)</f>
        <v/>
      </c>
      <c r="C24" s="33" t="str">
        <f>IF(ISBLANK(Values!E23),"","TellusRem")</f>
        <v/>
      </c>
      <c r="D24" s="31" t="str">
        <f>IF(ISBLANK(Values!E23),"",Values!E23)</f>
        <v/>
      </c>
      <c r="E24" s="32" t="str">
        <f>IF(ISBLANK(Values!E23),"","EAN")</f>
        <v/>
      </c>
      <c r="F24" s="29" t="str">
        <f>IF(ISBLANK(Values!E23),"",IF(Values!J23, SUBSTITUTE(Values!$B$1, "{language}", Values!H23) &amp; " " &amp;Values!$B$3, SUBSTITUTE(Values!$B$2, "{language}", Values!$H23) &amp; " " &amp;Values!$B$3))</f>
        <v/>
      </c>
      <c r="G24" s="33" t="str">
        <f>IF(ISBLANK(Values!E23),"","TellusRem")</f>
        <v/>
      </c>
      <c r="H24" s="28" t="str">
        <f>IF(ISBLANK(Values!E23),"",Values!$B$16)</f>
        <v/>
      </c>
      <c r="I24" s="28" t="str">
        <f>IF(ISBLANK(Values!E23),"","4730574031")</f>
        <v/>
      </c>
      <c r="J24" s="40" t="str">
        <f>IF(ISBLANK(Values!E23),"",Values!F23 )</f>
        <v/>
      </c>
      <c r="K24" s="29" t="str">
        <f>IF(ISBLANK(Values!E23),"",IF(Values!J23, Values!$B$4, Values!$B$5))</f>
        <v/>
      </c>
      <c r="L24" s="41" t="str">
        <f>IF(ISBLANK(Values!E23),"",IF($CO24="DEFAULT", Values!$B$18, ""))</f>
        <v/>
      </c>
      <c r="M24" s="29" t="str">
        <f>IF(ISBLANK(Values!E23),"",Values!$M23)</f>
        <v/>
      </c>
      <c r="N24" s="29" t="str">
        <f>IF(ISBLANK(Values!$F23),"",Values!N23)</f>
        <v/>
      </c>
      <c r="O24" s="29" t="str">
        <f>IF(ISBLANK(Values!$F23),"",Values!O23)</f>
        <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
      </c>
      <c r="X24" s="33" t="str">
        <f>IF(ISBLANK(Values!E23),"",Values!$B$13)</f>
        <v/>
      </c>
      <c r="Y24" s="40" t="str">
        <f>IF(ISBLANK(Values!E23),"","Size-Color")</f>
        <v/>
      </c>
      <c r="Z24" s="33" t="str">
        <f>IF(ISBLANK(Values!E23),"","variation")</f>
        <v/>
      </c>
      <c r="AA24" s="37" t="str">
        <f>IF(ISBLANK(Values!E23),"",Values!$B$20)</f>
        <v/>
      </c>
      <c r="AB24" s="37" t="str">
        <f>IF(ISBLANK(Values!E23),"",Values!$B$29)</f>
        <v/>
      </c>
      <c r="AC24" s="2"/>
      <c r="AD24" s="2"/>
      <c r="AE24" s="2"/>
      <c r="AF24" s="2"/>
      <c r="AG24" s="2"/>
      <c r="AH24" s="2"/>
      <c r="AI24" s="42" t="str">
        <f>IF(ISBLANK(Values!E23),"",IF(Values!I23,Values!$B$23,Values!$B$33))</f>
        <v/>
      </c>
      <c r="AJ24" s="4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9" t="str">
        <f>IF(ISBLANK(Values!E23),"",Values!H23)</f>
        <v/>
      </c>
      <c r="AU24" s="2"/>
      <c r="AV24" s="37" t="str">
        <f>IF(ISBLANK(Values!E23),"",IF(Values!J23,"Backlit", "Non-Backlit"))</f>
        <v/>
      </c>
      <c r="AW24" s="2"/>
      <c r="AX24" s="2"/>
      <c r="AY24" s="2"/>
      <c r="AZ24" s="2"/>
      <c r="BA24" s="2"/>
      <c r="BB24" s="2"/>
      <c r="BC24" s="2"/>
      <c r="BD24" s="2"/>
      <c r="BE24" s="28" t="str">
        <f>IF(ISBLANK(Values!E23),"","Professional Audience")</f>
        <v/>
      </c>
      <c r="BF24" s="28" t="str">
        <f>IF(ISBLANK(Values!E23),"","Consumer Audience")</f>
        <v/>
      </c>
      <c r="BG24" s="28" t="str">
        <f>IF(ISBLANK(Values!E23),"","Adults")</f>
        <v/>
      </c>
      <c r="BH24" s="28"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37" t="str">
        <f>IF(ISBLANK(Values!E23),"",Values!$B$7)</f>
        <v/>
      </c>
      <c r="CQ24" s="37" t="str">
        <f>IF(ISBLANK(Values!E23),"",Values!$B$8)</f>
        <v/>
      </c>
      <c r="CR24" s="37"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8" t="str">
        <f>IF(ISBLANK(Values!E23),"","Parts")</f>
        <v/>
      </c>
      <c r="DP24" s="28" t="str">
        <f>IF(ISBLANK(Values!E23),"",Values!$B$31)</f>
        <v/>
      </c>
      <c r="DQ24" s="2"/>
      <c r="DR24" s="2"/>
      <c r="DS24" s="32"/>
      <c r="DT24" s="2"/>
      <c r="DU24" s="2"/>
      <c r="DV24" s="2"/>
      <c r="DW24" s="2"/>
      <c r="DX24" s="2"/>
      <c r="DY24" s="44" t="str">
        <f>IF(ISBLANK(Values!$E23), "", "not_applicable")</f>
        <v/>
      </c>
      <c r="DZ24" s="32"/>
      <c r="EA24" s="32"/>
      <c r="EB24" s="32"/>
      <c r="EC24" s="3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32" t="str">
        <f>IF(ISBLANK(Values!E23),"","New")</f>
        <v/>
      </c>
      <c r="EW24" s="2"/>
      <c r="EX24" s="2"/>
      <c r="EY24" s="2"/>
      <c r="EZ24" s="2"/>
      <c r="FA24" s="2"/>
      <c r="FB24" s="2"/>
      <c r="FC24" s="2"/>
      <c r="FD24" s="2"/>
      <c r="FE24" s="2" t="str">
        <f>IF(ISBLANK(Values!E23),"",IF(CO24&lt;&gt;"DEFAULT", "", 3))</f>
        <v/>
      </c>
      <c r="FF24" s="2"/>
      <c r="FG24" s="2"/>
      <c r="FH24" s="2" t="str">
        <f>IF(ISBLANK(Values!E23),"","FALSE")</f>
        <v/>
      </c>
      <c r="FI24" s="37" t="str">
        <f>IF(ISBLANK(Values!E23),"","FALSE")</f>
        <v/>
      </c>
      <c r="FJ24" s="37" t="str">
        <f>IF(ISBLANK(Values!E23),"","FALSE")</f>
        <v/>
      </c>
      <c r="FK24" s="2"/>
      <c r="FL24" s="2"/>
      <c r="FM24" s="2" t="str">
        <f>IF(ISBLANK(Values!E23),"","1")</f>
        <v/>
      </c>
      <c r="FN24" s="2"/>
      <c r="FO24" s="29"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row>
    <row r="25" spans="1:192" s="45" customFormat="1" ht="17" x14ac:dyDescent="0.2">
      <c r="A25" s="28" t="str">
        <f>IF(ISBLANK(Values!E24),"",IF(Values!$B$37="EU","computercomponent","computer"))</f>
        <v/>
      </c>
      <c r="B25" s="39"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40" t="str">
        <f>IF(ISBLANK(Values!E24),"",Values!F24 )</f>
        <v/>
      </c>
      <c r="K25" s="29" t="str">
        <f>IF(ISBLANK(Values!E24),"",IF(Values!J24, Values!$B$4, Values!$B$5))</f>
        <v/>
      </c>
      <c r="L25" s="41" t="str">
        <f>IF(ISBLANK(Values!E24),"",IF($CO25="DEFAULT", Values!$B$18, ""))</f>
        <v/>
      </c>
      <c r="M25" s="29" t="str">
        <f>IF(ISBLANK(Values!E24),"",Values!$M24)</f>
        <v/>
      </c>
      <c r="N25" s="29" t="str">
        <f>IF(ISBLANK(Values!$F24),"",Values!N24)</f>
        <v/>
      </c>
      <c r="O25" s="29" t="str">
        <f>IF(ISBLANK(Values!$F24),"",Values!O24)</f>
        <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
      </c>
      <c r="X25" s="33" t="str">
        <f>IF(ISBLANK(Values!E24),"",Values!$B$13)</f>
        <v/>
      </c>
      <c r="Y25" s="40" t="str">
        <f>IF(ISBLANK(Values!E24),"","Size-Color")</f>
        <v/>
      </c>
      <c r="Z25" s="33" t="str">
        <f>IF(ISBLANK(Values!E24),"","variation")</f>
        <v/>
      </c>
      <c r="AA25" s="37" t="str">
        <f>IF(ISBLANK(Values!E24),"",Values!$B$20)</f>
        <v/>
      </c>
      <c r="AB25" s="37" t="str">
        <f>IF(ISBLANK(Values!E24),"",Values!$B$29)</f>
        <v/>
      </c>
      <c r="AC25" s="2"/>
      <c r="AD25" s="2"/>
      <c r="AE25" s="2"/>
      <c r="AF25" s="2"/>
      <c r="AG25" s="2"/>
      <c r="AH25" s="2"/>
      <c r="AI25" s="42" t="str">
        <f>IF(ISBLANK(Values!E24),"",IF(Values!I24,Values!$B$23,Values!$B$33))</f>
        <v/>
      </c>
      <c r="AJ25" s="4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9" t="str">
        <f>IF(ISBLANK(Values!E24),"",Values!H24)</f>
        <v/>
      </c>
      <c r="AU25" s="2"/>
      <c r="AV25" s="37" t="str">
        <f>IF(ISBLANK(Values!E24),"",IF(Values!J24,"Backlit", "Non-Backlit"))</f>
        <v/>
      </c>
      <c r="AW25" s="2"/>
      <c r="AX25" s="2"/>
      <c r="AY25" s="2"/>
      <c r="AZ25" s="2"/>
      <c r="BA25" s="2"/>
      <c r="BB25" s="2"/>
      <c r="BC25" s="2"/>
      <c r="BD25" s="2"/>
      <c r="BE25" s="28" t="str">
        <f>IF(ISBLANK(Values!E24),"","Professional Audience")</f>
        <v/>
      </c>
      <c r="BF25" s="28" t="str">
        <f>IF(ISBLANK(Values!E24),"","Consumer Audience")</f>
        <v/>
      </c>
      <c r="BG25" s="28" t="str">
        <f>IF(ISBLANK(Values!E24),"","Adults")</f>
        <v/>
      </c>
      <c r="BH25" s="28"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37" t="str">
        <f>IF(ISBLANK(Values!E24),"",Values!$B$7)</f>
        <v/>
      </c>
      <c r="CQ25" s="37" t="str">
        <f>IF(ISBLANK(Values!E24),"",Values!$B$8)</f>
        <v/>
      </c>
      <c r="CR25" s="37"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8" t="str">
        <f>IF(ISBLANK(Values!E24),"","Parts")</f>
        <v/>
      </c>
      <c r="DP25" s="28" t="str">
        <f>IF(ISBLANK(Values!E24),"",Values!$B$31)</f>
        <v/>
      </c>
      <c r="DQ25" s="2"/>
      <c r="DR25" s="2"/>
      <c r="DS25" s="32"/>
      <c r="DT25" s="2"/>
      <c r="DU25" s="2"/>
      <c r="DV25" s="2"/>
      <c r="DW25" s="2"/>
      <c r="DX25" s="2"/>
      <c r="DY25" s="44" t="str">
        <f>IF(ISBLANK(Values!$E24), "", "not_applicable")</f>
        <v/>
      </c>
      <c r="DZ25" s="32"/>
      <c r="EA25" s="32"/>
      <c r="EB25" s="32"/>
      <c r="EC25" s="3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32" t="str">
        <f>IF(ISBLANK(Values!E24),"","New")</f>
        <v/>
      </c>
      <c r="EW25" s="2"/>
      <c r="EX25" s="2"/>
      <c r="EY25" s="2"/>
      <c r="EZ25" s="2"/>
      <c r="FA25" s="2"/>
      <c r="FB25" s="2"/>
      <c r="FC25" s="2"/>
      <c r="FD25" s="2"/>
      <c r="FE25" s="2" t="str">
        <f>IF(ISBLANK(Values!E24),"",IF(CO25&lt;&gt;"DEFAULT", "", 3))</f>
        <v/>
      </c>
      <c r="FF25" s="2"/>
      <c r="FG25" s="2"/>
      <c r="FH25" s="2" t="str">
        <f>IF(ISBLANK(Values!E24),"","FALSE")</f>
        <v/>
      </c>
      <c r="FI25" s="37" t="str">
        <f>IF(ISBLANK(Values!E24),"","FALSE")</f>
        <v/>
      </c>
      <c r="FJ25" s="37" t="str">
        <f>IF(ISBLANK(Values!E24),"","FALSE")</f>
        <v/>
      </c>
      <c r="FK25" s="2"/>
      <c r="FL25" s="2"/>
      <c r="FM25" s="2" t="str">
        <f>IF(ISBLANK(Values!E24),"","1")</f>
        <v/>
      </c>
      <c r="FN25" s="2"/>
      <c r="FO25" s="29"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row>
    <row r="26" spans="1:192" s="45" customFormat="1" ht="17" x14ac:dyDescent="0.2">
      <c r="A26" s="28" t="str">
        <f>IF(ISBLANK(Values!E25),"",IF(Values!$B$37="EU","computercomponent","computer"))</f>
        <v/>
      </c>
      <c r="B26" s="39"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40" t="str">
        <f>IF(ISBLANK(Values!E25),"",Values!F25 )</f>
        <v/>
      </c>
      <c r="K26" s="29" t="str">
        <f>IF(ISBLANK(Values!E25),"",IF(Values!J25, Values!$B$4, Values!$B$5))</f>
        <v/>
      </c>
      <c r="L26" s="41" t="str">
        <f>IF(ISBLANK(Values!E25),"",IF($CO26="DEFAULT", Values!$B$18, ""))</f>
        <v/>
      </c>
      <c r="M26" s="29" t="str">
        <f>IF(ISBLANK(Values!E25),"",Values!$M25)</f>
        <v/>
      </c>
      <c r="N26" s="29" t="str">
        <f>IF(ISBLANK(Values!$F25),"",Values!N25)</f>
        <v/>
      </c>
      <c r="O26" s="29" t="str">
        <f>IF(ISBLANK(Values!$F25),"",Values!O25)</f>
        <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
      </c>
      <c r="X26" s="33" t="str">
        <f>IF(ISBLANK(Values!E25),"",Values!$B$13)</f>
        <v/>
      </c>
      <c r="Y26" s="40" t="str">
        <f>IF(ISBLANK(Values!E25),"","Size-Color")</f>
        <v/>
      </c>
      <c r="Z26" s="33" t="str">
        <f>IF(ISBLANK(Values!E25),"","variation")</f>
        <v/>
      </c>
      <c r="AA26" s="37" t="str">
        <f>IF(ISBLANK(Values!E25),"",Values!$B$20)</f>
        <v/>
      </c>
      <c r="AB26" s="37" t="str">
        <f>IF(ISBLANK(Values!E25),"",Values!$B$29)</f>
        <v/>
      </c>
      <c r="AC26" s="2"/>
      <c r="AD26" s="2"/>
      <c r="AE26" s="2"/>
      <c r="AF26" s="2"/>
      <c r="AG26" s="2"/>
      <c r="AH26" s="2"/>
      <c r="AI26" s="42" t="str">
        <f>IF(ISBLANK(Values!E25),"",IF(Values!I25,Values!$B$23,Values!$B$33))</f>
        <v/>
      </c>
      <c r="AJ26" s="4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9" t="str">
        <f>IF(ISBLANK(Values!E25),"",Values!H25)</f>
        <v/>
      </c>
      <c r="AU26" s="2"/>
      <c r="AV26" s="37" t="str">
        <f>IF(ISBLANK(Values!E25),"",IF(Values!J25,"Backlit", "Non-Backlit"))</f>
        <v/>
      </c>
      <c r="AW26" s="2"/>
      <c r="AX26" s="2"/>
      <c r="AY26" s="2"/>
      <c r="AZ26" s="2"/>
      <c r="BA26" s="2"/>
      <c r="BB26" s="2"/>
      <c r="BC26" s="2"/>
      <c r="BD26" s="2"/>
      <c r="BE26" s="28" t="str">
        <f>IF(ISBLANK(Values!E25),"","Professional Audience")</f>
        <v/>
      </c>
      <c r="BF26" s="28" t="str">
        <f>IF(ISBLANK(Values!E25),"","Consumer Audience")</f>
        <v/>
      </c>
      <c r="BG26" s="28" t="str">
        <f>IF(ISBLANK(Values!E25),"","Adults")</f>
        <v/>
      </c>
      <c r="BH26" s="28"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37" t="str">
        <f>IF(ISBLANK(Values!E25),"",Values!$B$7)</f>
        <v/>
      </c>
      <c r="CQ26" s="37" t="str">
        <f>IF(ISBLANK(Values!E25),"",Values!$B$8)</f>
        <v/>
      </c>
      <c r="CR26" s="37"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8" t="str">
        <f>IF(ISBLANK(Values!E25),"","Parts")</f>
        <v/>
      </c>
      <c r="DP26" s="28" t="str">
        <f>IF(ISBLANK(Values!E25),"",Values!$B$31)</f>
        <v/>
      </c>
      <c r="DQ26" s="2"/>
      <c r="DR26" s="2"/>
      <c r="DS26" s="32"/>
      <c r="DT26" s="2"/>
      <c r="DU26" s="2"/>
      <c r="DV26" s="2"/>
      <c r="DW26" s="2"/>
      <c r="DX26" s="2"/>
      <c r="DY26" s="44" t="str">
        <f>IF(ISBLANK(Values!$E25), "", "not_applicable")</f>
        <v/>
      </c>
      <c r="DZ26" s="32"/>
      <c r="EA26" s="32"/>
      <c r="EB26" s="32"/>
      <c r="EC26" s="3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32" t="str">
        <f>IF(ISBLANK(Values!E25),"","New")</f>
        <v/>
      </c>
      <c r="EW26" s="2"/>
      <c r="EX26" s="2"/>
      <c r="EY26" s="2"/>
      <c r="EZ26" s="2"/>
      <c r="FA26" s="2"/>
      <c r="FB26" s="2"/>
      <c r="FC26" s="2"/>
      <c r="FD26" s="2"/>
      <c r="FE26" s="2" t="str">
        <f>IF(ISBLANK(Values!E25),"",IF(CO26&lt;&gt;"DEFAULT", "", 3))</f>
        <v/>
      </c>
      <c r="FF26" s="2"/>
      <c r="FG26" s="2"/>
      <c r="FH26" s="2" t="str">
        <f>IF(ISBLANK(Values!E25),"","FALSE")</f>
        <v/>
      </c>
      <c r="FI26" s="37" t="str">
        <f>IF(ISBLANK(Values!E25),"","FALSE")</f>
        <v/>
      </c>
      <c r="FJ26" s="37" t="str">
        <f>IF(ISBLANK(Values!E25),"","FALSE")</f>
        <v/>
      </c>
      <c r="FK26" s="2"/>
      <c r="FL26" s="2"/>
      <c r="FM26" s="2" t="str">
        <f>IF(ISBLANK(Values!E25),"","1")</f>
        <v/>
      </c>
      <c r="FN26" s="2"/>
      <c r="FO26" s="29"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row>
    <row r="27" spans="1:192" s="45" customFormat="1" ht="17" x14ac:dyDescent="0.2">
      <c r="A27" s="28" t="str">
        <f>IF(ISBLANK(Values!E26),"",IF(Values!$B$37="EU","computercomponent","computer"))</f>
        <v/>
      </c>
      <c r="B27" s="39"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40" t="str">
        <f>IF(ISBLANK(Values!E26),"",Values!F26 )</f>
        <v/>
      </c>
      <c r="K27" s="29" t="str">
        <f>IF(ISBLANK(Values!E26),"",IF(Values!J26, Values!$B$4, Values!$B$5))</f>
        <v/>
      </c>
      <c r="L27" s="41" t="str">
        <f>IF(ISBLANK(Values!E26),"",IF($CO27="DEFAULT", Values!$B$18, ""))</f>
        <v/>
      </c>
      <c r="M27" s="29" t="str">
        <f>IF(ISBLANK(Values!E26),"",Values!$M26)</f>
        <v/>
      </c>
      <c r="N27" s="29" t="str">
        <f>IF(ISBLANK(Values!$F26),"",Values!N26)</f>
        <v/>
      </c>
      <c r="O27" s="29" t="str">
        <f>IF(ISBLANK(Values!$F26),"",Values!O26)</f>
        <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
      </c>
      <c r="X27" s="33" t="str">
        <f>IF(ISBLANK(Values!E26),"",Values!$B$13)</f>
        <v/>
      </c>
      <c r="Y27" s="40" t="str">
        <f>IF(ISBLANK(Values!E26),"","Size-Color")</f>
        <v/>
      </c>
      <c r="Z27" s="33" t="str">
        <f>IF(ISBLANK(Values!E26),"","variation")</f>
        <v/>
      </c>
      <c r="AA27" s="37" t="str">
        <f>IF(ISBLANK(Values!E26),"",Values!$B$20)</f>
        <v/>
      </c>
      <c r="AB27" s="37" t="str">
        <f>IF(ISBLANK(Values!E26),"",Values!$B$29)</f>
        <v/>
      </c>
      <c r="AC27" s="2"/>
      <c r="AD27" s="2"/>
      <c r="AE27" s="2"/>
      <c r="AF27" s="2"/>
      <c r="AG27" s="2"/>
      <c r="AH27" s="2"/>
      <c r="AI27" s="42" t="str">
        <f>IF(ISBLANK(Values!E26),"",IF(Values!I26,Values!$B$23,Values!$B$33))</f>
        <v/>
      </c>
      <c r="AJ27" s="4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9" t="str">
        <f>IF(ISBLANK(Values!E26),"",Values!H26)</f>
        <v/>
      </c>
      <c r="AU27" s="2"/>
      <c r="AV27" s="37" t="str">
        <f>IF(ISBLANK(Values!E26),"",IF(Values!J26,"Backlit", "Non-Backlit"))</f>
        <v/>
      </c>
      <c r="AW27" s="2"/>
      <c r="AX27" s="2"/>
      <c r="AY27" s="2"/>
      <c r="AZ27" s="2"/>
      <c r="BA27" s="2"/>
      <c r="BB27" s="2"/>
      <c r="BC27" s="2"/>
      <c r="BD27" s="2"/>
      <c r="BE27" s="28" t="str">
        <f>IF(ISBLANK(Values!E26),"","Professional Audience")</f>
        <v/>
      </c>
      <c r="BF27" s="28" t="str">
        <f>IF(ISBLANK(Values!E26),"","Consumer Audience")</f>
        <v/>
      </c>
      <c r="BG27" s="28" t="str">
        <f>IF(ISBLANK(Values!E26),"","Adults")</f>
        <v/>
      </c>
      <c r="BH27" s="28"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37" t="str">
        <f>IF(ISBLANK(Values!E26),"",Values!$B$7)</f>
        <v/>
      </c>
      <c r="CQ27" s="37" t="str">
        <f>IF(ISBLANK(Values!E26),"",Values!$B$8)</f>
        <v/>
      </c>
      <c r="CR27" s="37"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8" t="str">
        <f>IF(ISBLANK(Values!E26),"","Parts")</f>
        <v/>
      </c>
      <c r="DP27" s="28" t="str">
        <f>IF(ISBLANK(Values!E26),"",Values!$B$31)</f>
        <v/>
      </c>
      <c r="DQ27" s="2"/>
      <c r="DR27" s="2"/>
      <c r="DS27" s="32"/>
      <c r="DT27" s="2"/>
      <c r="DU27" s="2"/>
      <c r="DV27" s="2"/>
      <c r="DW27" s="2"/>
      <c r="DX27" s="2"/>
      <c r="DY27" s="44" t="str">
        <f>IF(ISBLANK(Values!$E26), "", "not_applicable")</f>
        <v/>
      </c>
      <c r="DZ27" s="32"/>
      <c r="EA27" s="32"/>
      <c r="EB27" s="32"/>
      <c r="EC27" s="3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32" t="str">
        <f>IF(ISBLANK(Values!E26),"","New")</f>
        <v/>
      </c>
      <c r="EW27" s="2"/>
      <c r="EX27" s="2"/>
      <c r="EY27" s="2"/>
      <c r="EZ27" s="2"/>
      <c r="FA27" s="2"/>
      <c r="FB27" s="2"/>
      <c r="FC27" s="2"/>
      <c r="FD27" s="2"/>
      <c r="FE27" s="2" t="str">
        <f>IF(ISBLANK(Values!E26),"",IF(CO27&lt;&gt;"DEFAULT", "", 3))</f>
        <v/>
      </c>
      <c r="FF27" s="2"/>
      <c r="FG27" s="2"/>
      <c r="FH27" s="2" t="str">
        <f>IF(ISBLANK(Values!E26),"","FALSE")</f>
        <v/>
      </c>
      <c r="FI27" s="37" t="str">
        <f>IF(ISBLANK(Values!E26),"","FALSE")</f>
        <v/>
      </c>
      <c r="FJ27" s="37" t="str">
        <f>IF(ISBLANK(Values!E26),"","FALSE")</f>
        <v/>
      </c>
      <c r="FK27" s="2"/>
      <c r="FL27" s="2"/>
      <c r="FM27" s="2" t="str">
        <f>IF(ISBLANK(Values!E26),"","1")</f>
        <v/>
      </c>
      <c r="FN27" s="2"/>
      <c r="FO27" s="29"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row>
    <row r="28" spans="1:192" s="45" customFormat="1" ht="17" x14ac:dyDescent="0.2">
      <c r="A28" s="28" t="str">
        <f>IF(ISBLANK(Values!E27),"",IF(Values!$B$37="EU","computercomponent","computer"))</f>
        <v/>
      </c>
      <c r="B28" s="39"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40" t="str">
        <f>IF(ISBLANK(Values!E27),"",Values!F27 )</f>
        <v/>
      </c>
      <c r="K28" s="29" t="str">
        <f>IF(ISBLANK(Values!E27),"",IF(Values!J27, Values!$B$4, Values!$B$5))</f>
        <v/>
      </c>
      <c r="L28" s="41" t="str">
        <f>IF(ISBLANK(Values!E27),"",IF($CO28="DEFAULT", Values!$B$18, ""))</f>
        <v/>
      </c>
      <c r="M28" s="29" t="str">
        <f>IF(ISBLANK(Values!E27),"",Values!$M27)</f>
        <v/>
      </c>
      <c r="N28" s="29" t="str">
        <f>IF(ISBLANK(Values!$F27),"",Values!N27)</f>
        <v/>
      </c>
      <c r="O28" s="29" t="str">
        <f>IF(ISBLANK(Values!$F27),"",Values!O27)</f>
        <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
      </c>
      <c r="X28" s="33" t="str">
        <f>IF(ISBLANK(Values!E27),"",Values!$B$13)</f>
        <v/>
      </c>
      <c r="Y28" s="40" t="str">
        <f>IF(ISBLANK(Values!E27),"","Size-Color")</f>
        <v/>
      </c>
      <c r="Z28" s="33" t="str">
        <f>IF(ISBLANK(Values!E27),"","variation")</f>
        <v/>
      </c>
      <c r="AA28" s="37" t="str">
        <f>IF(ISBLANK(Values!E27),"",Values!$B$20)</f>
        <v/>
      </c>
      <c r="AB28" s="37" t="str">
        <f>IF(ISBLANK(Values!E27),"",Values!$B$29)</f>
        <v/>
      </c>
      <c r="AC28" s="2"/>
      <c r="AD28" s="2"/>
      <c r="AE28" s="2"/>
      <c r="AF28" s="2"/>
      <c r="AG28" s="2"/>
      <c r="AH28" s="2"/>
      <c r="AI28" s="42" t="str">
        <f>IF(ISBLANK(Values!E27),"",IF(Values!I27,Values!$B$23,Values!$B$33))</f>
        <v/>
      </c>
      <c r="AJ28" s="4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9" t="str">
        <f>IF(ISBLANK(Values!E27),"",Values!H27)</f>
        <v/>
      </c>
      <c r="AU28" s="2"/>
      <c r="AV28" s="37" t="str">
        <f>IF(ISBLANK(Values!E27),"",IF(Values!J27,"Backlit", "Non-Backlit"))</f>
        <v/>
      </c>
      <c r="AW28" s="2"/>
      <c r="AX28" s="2"/>
      <c r="AY28" s="2"/>
      <c r="AZ28" s="2"/>
      <c r="BA28" s="2"/>
      <c r="BB28" s="2"/>
      <c r="BC28" s="2"/>
      <c r="BD28" s="2"/>
      <c r="BE28" s="28" t="str">
        <f>IF(ISBLANK(Values!E27),"","Professional Audience")</f>
        <v/>
      </c>
      <c r="BF28" s="28" t="str">
        <f>IF(ISBLANK(Values!E27),"","Consumer Audience")</f>
        <v/>
      </c>
      <c r="BG28" s="28" t="str">
        <f>IF(ISBLANK(Values!E27),"","Adults")</f>
        <v/>
      </c>
      <c r="BH28" s="28"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37" t="str">
        <f>IF(ISBLANK(Values!E27),"",Values!$B$7)</f>
        <v/>
      </c>
      <c r="CQ28" s="37" t="str">
        <f>IF(ISBLANK(Values!E27),"",Values!$B$8)</f>
        <v/>
      </c>
      <c r="CR28" s="37"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8" t="str">
        <f>IF(ISBLANK(Values!E27),"","Parts")</f>
        <v/>
      </c>
      <c r="DP28" s="28" t="str">
        <f>IF(ISBLANK(Values!E27),"",Values!$B$31)</f>
        <v/>
      </c>
      <c r="DQ28" s="2"/>
      <c r="DR28" s="2"/>
      <c r="DS28" s="32"/>
      <c r="DT28" s="2"/>
      <c r="DU28" s="2"/>
      <c r="DV28" s="2"/>
      <c r="DW28" s="2"/>
      <c r="DX28" s="2"/>
      <c r="DY28" s="44" t="str">
        <f>IF(ISBLANK(Values!$E27), "", "not_applicable")</f>
        <v/>
      </c>
      <c r="DZ28" s="32"/>
      <c r="EA28" s="32"/>
      <c r="EB28" s="32"/>
      <c r="EC28" s="3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32" t="str">
        <f>IF(ISBLANK(Values!E27),"","New")</f>
        <v/>
      </c>
      <c r="EW28" s="2"/>
      <c r="EX28" s="2"/>
      <c r="EY28" s="2"/>
      <c r="EZ28" s="2"/>
      <c r="FA28" s="2"/>
      <c r="FB28" s="2"/>
      <c r="FC28" s="2"/>
      <c r="FD28" s="2"/>
      <c r="FE28" s="2" t="str">
        <f>IF(ISBLANK(Values!E27),"",IF(CO28&lt;&gt;"DEFAULT", "", 3))</f>
        <v/>
      </c>
      <c r="FF28" s="2"/>
      <c r="FG28" s="2"/>
      <c r="FH28" s="2" t="str">
        <f>IF(ISBLANK(Values!E27),"","FALSE")</f>
        <v/>
      </c>
      <c r="FI28" s="37" t="str">
        <f>IF(ISBLANK(Values!E27),"","FALSE")</f>
        <v/>
      </c>
      <c r="FJ28" s="37" t="str">
        <f>IF(ISBLANK(Values!E27),"","FALSE")</f>
        <v/>
      </c>
      <c r="FK28" s="2"/>
      <c r="FL28" s="2"/>
      <c r="FM28" s="2" t="str">
        <f>IF(ISBLANK(Values!E27),"","1")</f>
        <v/>
      </c>
      <c r="FN28" s="2"/>
      <c r="FO28" s="29"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row>
    <row r="29" spans="1:192" s="45" customFormat="1" ht="17" x14ac:dyDescent="0.2">
      <c r="A29" s="28" t="str">
        <f>IF(ISBLANK(Values!E28),"",IF(Values!$B$37="EU","computercomponent","computer"))</f>
        <v/>
      </c>
      <c r="B29" s="39"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40" t="str">
        <f>IF(ISBLANK(Values!E28),"",Values!F28 )</f>
        <v/>
      </c>
      <c r="K29" s="29" t="str">
        <f>IF(ISBLANK(Values!E28),"",IF(Values!J28, Values!$B$4, Values!$B$5))</f>
        <v/>
      </c>
      <c r="L29" s="41" t="str">
        <f>IF(ISBLANK(Values!E28),"",IF($CO29="DEFAULT", Values!$B$18, ""))</f>
        <v/>
      </c>
      <c r="M29" s="29" t="str">
        <f>IF(ISBLANK(Values!E28),"",Values!$M28)</f>
        <v/>
      </c>
      <c r="N29" s="29" t="str">
        <f>IF(ISBLANK(Values!$F28),"",Values!N28)</f>
        <v/>
      </c>
      <c r="O29" s="29" t="str">
        <f>IF(ISBLANK(Values!$F28),"",Values!O28)</f>
        <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
      </c>
      <c r="X29" s="33" t="str">
        <f>IF(ISBLANK(Values!E28),"",Values!$B$13)</f>
        <v/>
      </c>
      <c r="Y29" s="40" t="str">
        <f>IF(ISBLANK(Values!E28),"","Size-Color")</f>
        <v/>
      </c>
      <c r="Z29" s="33" t="str">
        <f>IF(ISBLANK(Values!E28),"","variation")</f>
        <v/>
      </c>
      <c r="AA29" s="37" t="str">
        <f>IF(ISBLANK(Values!E28),"",Values!$B$20)</f>
        <v/>
      </c>
      <c r="AB29" s="37" t="str">
        <f>IF(ISBLANK(Values!E28),"",Values!$B$29)</f>
        <v/>
      </c>
      <c r="AC29" s="2"/>
      <c r="AD29" s="2"/>
      <c r="AE29" s="2"/>
      <c r="AF29" s="2"/>
      <c r="AG29" s="2"/>
      <c r="AH29" s="2"/>
      <c r="AI29" s="42" t="str">
        <f>IF(ISBLANK(Values!E28),"",IF(Values!I28,Values!$B$23,Values!$B$33))</f>
        <v/>
      </c>
      <c r="AJ29" s="4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9" t="str">
        <f>IF(ISBLANK(Values!E28),"",Values!H28)</f>
        <v/>
      </c>
      <c r="AU29" s="2"/>
      <c r="AV29" s="37" t="str">
        <f>IF(ISBLANK(Values!E28),"",IF(Values!J28,"Backlit", "Non-Backlit"))</f>
        <v/>
      </c>
      <c r="AW29" s="2"/>
      <c r="AX29" s="2"/>
      <c r="AY29" s="2"/>
      <c r="AZ29" s="2"/>
      <c r="BA29" s="2"/>
      <c r="BB29" s="2"/>
      <c r="BC29" s="2"/>
      <c r="BD29" s="2"/>
      <c r="BE29" s="28" t="str">
        <f>IF(ISBLANK(Values!E28),"","Professional Audience")</f>
        <v/>
      </c>
      <c r="BF29" s="28" t="str">
        <f>IF(ISBLANK(Values!E28),"","Consumer Audience")</f>
        <v/>
      </c>
      <c r="BG29" s="28" t="str">
        <f>IF(ISBLANK(Values!E28),"","Adults")</f>
        <v/>
      </c>
      <c r="BH29" s="28"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37" t="str">
        <f>IF(ISBLANK(Values!E28),"",Values!$B$7)</f>
        <v/>
      </c>
      <c r="CQ29" s="37" t="str">
        <f>IF(ISBLANK(Values!E28),"",Values!$B$8)</f>
        <v/>
      </c>
      <c r="CR29" s="37"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8" t="str">
        <f>IF(ISBLANK(Values!E28),"","Parts")</f>
        <v/>
      </c>
      <c r="DP29" s="28" t="str">
        <f>IF(ISBLANK(Values!E28),"",Values!$B$31)</f>
        <v/>
      </c>
      <c r="DQ29" s="2"/>
      <c r="DR29" s="2"/>
      <c r="DS29" s="32"/>
      <c r="DT29" s="2"/>
      <c r="DU29" s="2"/>
      <c r="DV29" s="2"/>
      <c r="DW29" s="2"/>
      <c r="DX29" s="2"/>
      <c r="DY29" s="44" t="str">
        <f>IF(ISBLANK(Values!$E28), "", "not_applicable")</f>
        <v/>
      </c>
      <c r="DZ29" s="32"/>
      <c r="EA29" s="32"/>
      <c r="EB29" s="32"/>
      <c r="EC29" s="3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32" t="str">
        <f>IF(ISBLANK(Values!E28),"","New")</f>
        <v/>
      </c>
      <c r="EW29" s="2"/>
      <c r="EX29" s="2"/>
      <c r="EY29" s="2"/>
      <c r="EZ29" s="2"/>
      <c r="FA29" s="2"/>
      <c r="FB29" s="2"/>
      <c r="FC29" s="2"/>
      <c r="FD29" s="2"/>
      <c r="FE29" s="2" t="str">
        <f>IF(ISBLANK(Values!E28),"",IF(CO29&lt;&gt;"DEFAULT", "", 3))</f>
        <v/>
      </c>
      <c r="FF29" s="2"/>
      <c r="FG29" s="2"/>
      <c r="FH29" s="2" t="str">
        <f>IF(ISBLANK(Values!E28),"","FALSE")</f>
        <v/>
      </c>
      <c r="FI29" s="37" t="str">
        <f>IF(ISBLANK(Values!E28),"","FALSE")</f>
        <v/>
      </c>
      <c r="FJ29" s="37" t="str">
        <f>IF(ISBLANK(Values!E28),"","FALSE")</f>
        <v/>
      </c>
      <c r="FK29" s="2"/>
      <c r="FL29" s="2"/>
      <c r="FM29" s="2" t="str">
        <f>IF(ISBLANK(Values!E28),"","1")</f>
        <v/>
      </c>
      <c r="FN29" s="2"/>
      <c r="FO29" s="29"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row>
    <row r="30" spans="1:192" s="45" customFormat="1" ht="17" x14ac:dyDescent="0.2">
      <c r="A30" s="28" t="str">
        <f>IF(ISBLANK(Values!E29),"",IF(Values!$B$37="EU","computercomponent","computer"))</f>
        <v/>
      </c>
      <c r="B30" s="39"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40" t="str">
        <f>IF(ISBLANK(Values!E29),"",Values!F29 )</f>
        <v/>
      </c>
      <c r="K30" s="29" t="str">
        <f>IF(ISBLANK(Values!E29),"",IF(Values!J29, Values!$B$4, Values!$B$5))</f>
        <v/>
      </c>
      <c r="L30" s="41" t="str">
        <f>IF(ISBLANK(Values!E29),"",IF($CO30="DEFAULT", Values!$B$18, ""))</f>
        <v/>
      </c>
      <c r="M30" s="29" t="str">
        <f>IF(ISBLANK(Values!E29),"",Values!$M29)</f>
        <v/>
      </c>
      <c r="N30" s="29" t="str">
        <f>IF(ISBLANK(Values!$F29),"",Values!N29)</f>
        <v/>
      </c>
      <c r="O30" s="29" t="str">
        <f>IF(ISBLANK(Values!$F29),"",Values!O29)</f>
        <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
      </c>
      <c r="X30" s="33" t="str">
        <f>IF(ISBLANK(Values!E29),"",Values!$B$13)</f>
        <v/>
      </c>
      <c r="Y30" s="40" t="str">
        <f>IF(ISBLANK(Values!E29),"","Size-Color")</f>
        <v/>
      </c>
      <c r="Z30" s="33" t="str">
        <f>IF(ISBLANK(Values!E29),"","variation")</f>
        <v/>
      </c>
      <c r="AA30" s="37" t="str">
        <f>IF(ISBLANK(Values!E29),"",Values!$B$20)</f>
        <v/>
      </c>
      <c r="AB30" s="37" t="str">
        <f>IF(ISBLANK(Values!E29),"",Values!$B$29)</f>
        <v/>
      </c>
      <c r="AC30" s="2"/>
      <c r="AD30" s="2"/>
      <c r="AE30" s="2"/>
      <c r="AF30" s="2"/>
      <c r="AG30" s="2"/>
      <c r="AH30" s="2"/>
      <c r="AI30" s="42" t="str">
        <f>IF(ISBLANK(Values!E29),"",IF(Values!I29,Values!$B$23,Values!$B$33))</f>
        <v/>
      </c>
      <c r="AJ30" s="4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9" t="str">
        <f>IF(ISBLANK(Values!E29),"",Values!H29)</f>
        <v/>
      </c>
      <c r="AU30" s="2"/>
      <c r="AV30" s="37" t="str">
        <f>IF(ISBLANK(Values!E29),"",IF(Values!J29,"Backlit", "Non-Backlit"))</f>
        <v/>
      </c>
      <c r="AW30" s="2"/>
      <c r="AX30" s="2"/>
      <c r="AY30" s="2"/>
      <c r="AZ30" s="2"/>
      <c r="BA30" s="2"/>
      <c r="BB30" s="2"/>
      <c r="BC30" s="2"/>
      <c r="BD30" s="2"/>
      <c r="BE30" s="28" t="str">
        <f>IF(ISBLANK(Values!E29),"","Professional Audience")</f>
        <v/>
      </c>
      <c r="BF30" s="28" t="str">
        <f>IF(ISBLANK(Values!E29),"","Consumer Audience")</f>
        <v/>
      </c>
      <c r="BG30" s="28" t="str">
        <f>IF(ISBLANK(Values!E29),"","Adults")</f>
        <v/>
      </c>
      <c r="BH30" s="28"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37" t="str">
        <f>IF(ISBLANK(Values!E29),"",Values!$B$7)</f>
        <v/>
      </c>
      <c r="CQ30" s="37" t="str">
        <f>IF(ISBLANK(Values!E29),"",Values!$B$8)</f>
        <v/>
      </c>
      <c r="CR30" s="37"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8" t="str">
        <f>IF(ISBLANK(Values!E29),"","Parts")</f>
        <v/>
      </c>
      <c r="DP30" s="28" t="str">
        <f>IF(ISBLANK(Values!E29),"",Values!$B$31)</f>
        <v/>
      </c>
      <c r="DQ30" s="2"/>
      <c r="DR30" s="2"/>
      <c r="DS30" s="32"/>
      <c r="DT30" s="2"/>
      <c r="DU30" s="2"/>
      <c r="DV30" s="2"/>
      <c r="DW30" s="2"/>
      <c r="DX30" s="2"/>
      <c r="DY30" s="44" t="str">
        <f>IF(ISBLANK(Values!$E29), "", "not_applicable")</f>
        <v/>
      </c>
      <c r="DZ30" s="32"/>
      <c r="EA30" s="32"/>
      <c r="EB30" s="32"/>
      <c r="EC30" s="3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32" t="str">
        <f>IF(ISBLANK(Values!E29),"","New")</f>
        <v/>
      </c>
      <c r="EW30" s="2"/>
      <c r="EX30" s="2"/>
      <c r="EY30" s="2"/>
      <c r="EZ30" s="2"/>
      <c r="FA30" s="2"/>
      <c r="FB30" s="2"/>
      <c r="FC30" s="2"/>
      <c r="FD30" s="2"/>
      <c r="FE30" s="2" t="str">
        <f>IF(ISBLANK(Values!E29),"",IF(CO30&lt;&gt;"DEFAULT", "", 3))</f>
        <v/>
      </c>
      <c r="FF30" s="2"/>
      <c r="FG30" s="2"/>
      <c r="FH30" s="2" t="str">
        <f>IF(ISBLANK(Values!E29),"","FALSE")</f>
        <v/>
      </c>
      <c r="FI30" s="37" t="str">
        <f>IF(ISBLANK(Values!E29),"","FALSE")</f>
        <v/>
      </c>
      <c r="FJ30" s="37" t="str">
        <f>IF(ISBLANK(Values!E29),"","FALSE")</f>
        <v/>
      </c>
      <c r="FK30" s="2"/>
      <c r="FL30" s="2"/>
      <c r="FM30" s="2" t="str">
        <f>IF(ISBLANK(Values!E29),"","1")</f>
        <v/>
      </c>
      <c r="FN30" s="2"/>
      <c r="FO30" s="29"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row>
    <row r="31" spans="1:192" s="45" customFormat="1" ht="17" x14ac:dyDescent="0.2">
      <c r="A31" s="28" t="str">
        <f>IF(ISBLANK(Values!E30),"",IF(Values!$B$37="EU","computercomponent","computer"))</f>
        <v/>
      </c>
      <c r="B31" s="39"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40" t="str">
        <f>IF(ISBLANK(Values!E30),"",Values!F30 )</f>
        <v/>
      </c>
      <c r="K31" s="29" t="str">
        <f>IF(ISBLANK(Values!E30),"",IF(Values!J30, Values!$B$4, Values!$B$5))</f>
        <v/>
      </c>
      <c r="L31" s="41" t="str">
        <f>IF(ISBLANK(Values!E30),"",IF($CO31="DEFAULT", Values!$B$18, ""))</f>
        <v/>
      </c>
      <c r="M31" s="29" t="str">
        <f>IF(ISBLANK(Values!E30),"",Values!$M30)</f>
        <v/>
      </c>
      <c r="N31" s="29" t="str">
        <f>IF(ISBLANK(Values!$F30),"",Values!N30)</f>
        <v/>
      </c>
      <c r="O31" s="29" t="str">
        <f>IF(ISBLANK(Values!$F30),"",Values!O30)</f>
        <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
      </c>
      <c r="X31" s="33" t="str">
        <f>IF(ISBLANK(Values!E30),"",Values!$B$13)</f>
        <v/>
      </c>
      <c r="Y31" s="40" t="str">
        <f>IF(ISBLANK(Values!E30),"","Size-Color")</f>
        <v/>
      </c>
      <c r="Z31" s="33" t="str">
        <f>IF(ISBLANK(Values!E30),"","variation")</f>
        <v/>
      </c>
      <c r="AA31" s="37" t="str">
        <f>IF(ISBLANK(Values!E30),"",Values!$B$20)</f>
        <v/>
      </c>
      <c r="AB31" s="37" t="str">
        <f>IF(ISBLANK(Values!E30),"",Values!$B$29)</f>
        <v/>
      </c>
      <c r="AC31" s="2"/>
      <c r="AD31" s="2"/>
      <c r="AE31" s="2"/>
      <c r="AF31" s="2"/>
      <c r="AG31" s="2"/>
      <c r="AH31" s="2"/>
      <c r="AI31" s="42" t="str">
        <f>IF(ISBLANK(Values!E30),"",IF(Values!I30,Values!$B$23,Values!$B$33))</f>
        <v/>
      </c>
      <c r="AJ31" s="4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9" t="str">
        <f>IF(ISBLANK(Values!E30),"",Values!H30)</f>
        <v/>
      </c>
      <c r="AU31" s="2"/>
      <c r="AV31" s="37" t="str">
        <f>IF(ISBLANK(Values!E30),"",IF(Values!J30,"Backlit", "Non-Backlit"))</f>
        <v/>
      </c>
      <c r="AW31" s="2"/>
      <c r="AX31" s="2"/>
      <c r="AY31" s="2"/>
      <c r="AZ31" s="2"/>
      <c r="BA31" s="2"/>
      <c r="BB31" s="2"/>
      <c r="BC31" s="2"/>
      <c r="BD31" s="2"/>
      <c r="BE31" s="28" t="str">
        <f>IF(ISBLANK(Values!E30),"","Professional Audience")</f>
        <v/>
      </c>
      <c r="BF31" s="28" t="str">
        <f>IF(ISBLANK(Values!E30),"","Consumer Audience")</f>
        <v/>
      </c>
      <c r="BG31" s="28" t="str">
        <f>IF(ISBLANK(Values!E30),"","Adults")</f>
        <v/>
      </c>
      <c r="BH31" s="28"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37" t="str">
        <f>IF(ISBLANK(Values!E30),"",Values!$B$7)</f>
        <v/>
      </c>
      <c r="CQ31" s="37" t="str">
        <f>IF(ISBLANK(Values!E30),"",Values!$B$8)</f>
        <v/>
      </c>
      <c r="CR31" s="37"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8" t="str">
        <f>IF(ISBLANK(Values!E30),"","Parts")</f>
        <v/>
      </c>
      <c r="DP31" s="28" t="str">
        <f>IF(ISBLANK(Values!E30),"",Values!$B$31)</f>
        <v/>
      </c>
      <c r="DQ31" s="2"/>
      <c r="DR31" s="2"/>
      <c r="DS31" s="32"/>
      <c r="DT31" s="2"/>
      <c r="DU31" s="2"/>
      <c r="DV31" s="2"/>
      <c r="DW31" s="2"/>
      <c r="DX31" s="2"/>
      <c r="DY31" s="44" t="str">
        <f>IF(ISBLANK(Values!$E30), "", "not_applicable")</f>
        <v/>
      </c>
      <c r="DZ31" s="32"/>
      <c r="EA31" s="32"/>
      <c r="EB31" s="32"/>
      <c r="EC31" s="3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32" t="str">
        <f>IF(ISBLANK(Values!E30),"","New")</f>
        <v/>
      </c>
      <c r="EW31" s="2"/>
      <c r="EX31" s="2"/>
      <c r="EY31" s="2"/>
      <c r="EZ31" s="2"/>
      <c r="FA31" s="2"/>
      <c r="FB31" s="2"/>
      <c r="FC31" s="2"/>
      <c r="FD31" s="2"/>
      <c r="FE31" s="2" t="str">
        <f>IF(ISBLANK(Values!E30),"",IF(CO31&lt;&gt;"DEFAULT", "", 3))</f>
        <v/>
      </c>
      <c r="FF31" s="2"/>
      <c r="FG31" s="2"/>
      <c r="FH31" s="2" t="str">
        <f>IF(ISBLANK(Values!E30),"","FALSE")</f>
        <v/>
      </c>
      <c r="FI31" s="37" t="str">
        <f>IF(ISBLANK(Values!E30),"","FALSE")</f>
        <v/>
      </c>
      <c r="FJ31" s="37" t="str">
        <f>IF(ISBLANK(Values!E30),"","FALSE")</f>
        <v/>
      </c>
      <c r="FK31" s="2"/>
      <c r="FL31" s="2"/>
      <c r="FM31" s="2" t="str">
        <f>IF(ISBLANK(Values!E30),"","1")</f>
        <v/>
      </c>
      <c r="FN31" s="2"/>
      <c r="FO31" s="29"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row>
    <row r="32" spans="1:192" s="45" customFormat="1" ht="17" x14ac:dyDescent="0.2">
      <c r="A32" s="28" t="str">
        <f>IF(ISBLANK(Values!E31),"",IF(Values!$B$37="EU","computercomponent","computer"))</f>
        <v/>
      </c>
      <c r="B32" s="39"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40" t="str">
        <f>IF(ISBLANK(Values!E31),"",Values!F31 )</f>
        <v/>
      </c>
      <c r="K32" s="29" t="str">
        <f>IF(ISBLANK(Values!E31),"",IF(Values!J31, Values!$B$4, Values!$B$5))</f>
        <v/>
      </c>
      <c r="L32" s="41" t="str">
        <f>IF(ISBLANK(Values!E31),"",IF($CO32="DEFAULT", Values!$B$18, ""))</f>
        <v/>
      </c>
      <c r="M32" s="29" t="str">
        <f>IF(ISBLANK(Values!E31),"",Values!$M31)</f>
        <v/>
      </c>
      <c r="N32" s="29" t="str">
        <f>IF(ISBLANK(Values!$F31),"",Values!N31)</f>
        <v/>
      </c>
      <c r="O32" s="29" t="str">
        <f>IF(ISBLANK(Values!$F31),"",Values!O31)</f>
        <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
      </c>
      <c r="X32" s="33" t="str">
        <f>IF(ISBLANK(Values!E31),"",Values!$B$13)</f>
        <v/>
      </c>
      <c r="Y32" s="40"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44" t="str">
        <f>IF(ISBLANK(Values!$E31), "", "not_applicable")</f>
        <v/>
      </c>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IF(ISBLANK(Values!E31),"",IF(CO32&lt;&gt;"DEFAULT", "", 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row>
    <row r="33" spans="1:192" s="45" customFormat="1" ht="17" x14ac:dyDescent="0.2">
      <c r="A33" s="28" t="str">
        <f>IF(ISBLANK(Values!E32),"",IF(Values!$B$37="EU","computercomponent","computer"))</f>
        <v/>
      </c>
      <c r="B33" s="39"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40" t="str">
        <f>IF(ISBLANK(Values!E32),"",Values!F32 )</f>
        <v/>
      </c>
      <c r="K33" s="29" t="str">
        <f>IF(ISBLANK(Values!E32),"",IF(Values!J32, Values!$B$4, Values!$B$5))</f>
        <v/>
      </c>
      <c r="L33" s="41" t="str">
        <f>IF(ISBLANK(Values!E32),"",IF($CO33="DEFAULT", Values!$B$18, ""))</f>
        <v/>
      </c>
      <c r="M33" s="29" t="str">
        <f>IF(ISBLANK(Values!E32),"",Values!$M32)</f>
        <v/>
      </c>
      <c r="N33" s="29" t="str">
        <f>IF(ISBLANK(Values!$F32),"",Values!N32)</f>
        <v/>
      </c>
      <c r="O33" s="29" t="str">
        <f>IF(ISBLANK(Values!$F32),"",Values!O32)</f>
        <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
      </c>
      <c r="X33" s="33" t="str">
        <f>IF(ISBLANK(Values!E32),"",Values!$B$13)</f>
        <v/>
      </c>
      <c r="Y33" s="40"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44" t="str">
        <f>IF(ISBLANK(Values!$E32), "", "not_applicable")</f>
        <v/>
      </c>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IF(ISBLANK(Values!E32),"",IF(CO33&lt;&gt;"DEFAULT", "", 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row>
    <row r="34" spans="1:192" s="45" customFormat="1" ht="17" x14ac:dyDescent="0.2">
      <c r="A34" s="28" t="str">
        <f>IF(ISBLANK(Values!E33),"",IF(Values!$B$37="EU","computercomponent","computer"))</f>
        <v/>
      </c>
      <c r="B34" s="39"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40" t="str">
        <f>IF(ISBLANK(Values!E33),"",Values!F33 )</f>
        <v/>
      </c>
      <c r="K34" s="29" t="str">
        <f>IF(ISBLANK(Values!E33),"",IF(Values!J33, Values!$B$4, Values!$B$5))</f>
        <v/>
      </c>
      <c r="L34" s="41" t="str">
        <f>IF(ISBLANK(Values!E33),"",IF($CO34="DEFAULT", Values!$B$18, ""))</f>
        <v/>
      </c>
      <c r="M34" s="29" t="str">
        <f>IF(ISBLANK(Values!E33),"",Values!$M33)</f>
        <v/>
      </c>
      <c r="N34" s="29" t="str">
        <f>IF(ISBLANK(Values!$F33),"",Values!N33)</f>
        <v/>
      </c>
      <c r="O34" s="29" t="str">
        <f>IF(ISBLANK(Values!$F33),"",Values!O33)</f>
        <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
      </c>
      <c r="X34" s="33" t="str">
        <f>IF(ISBLANK(Values!E33),"",Values!$B$13)</f>
        <v/>
      </c>
      <c r="Y34" s="40"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44" t="str">
        <f>IF(ISBLANK(Values!$E33), "", "not_applicable")</f>
        <v/>
      </c>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IF(ISBLANK(Values!E33),"",IF(CO34&lt;&gt;"DEFAULT", "", 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5" customFormat="1" ht="17" x14ac:dyDescent="0.2">
      <c r="A35" s="28" t="str">
        <f>IF(ISBLANK(Values!E34),"",IF(Values!$B$37="EU","computercomponent","computer"))</f>
        <v/>
      </c>
      <c r="B35" s="39"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40" t="str">
        <f>IF(ISBLANK(Values!E34),"",Values!F34 )</f>
        <v/>
      </c>
      <c r="K35" s="29" t="str">
        <f>IF(ISBLANK(Values!E34),"",IF(Values!J34, Values!$B$4, Values!$B$5))</f>
        <v/>
      </c>
      <c r="L35" s="41" t="str">
        <f>IF(ISBLANK(Values!E34),"",IF($CO35="DEFAULT", Values!$B$18, ""))</f>
        <v/>
      </c>
      <c r="M35" s="29" t="str">
        <f>IF(ISBLANK(Values!E34),"",Values!$M34)</f>
        <v/>
      </c>
      <c r="N35" s="29" t="str">
        <f>IF(ISBLANK(Values!$F34),"",Values!N34)</f>
        <v/>
      </c>
      <c r="O35" s="29" t="str">
        <f>IF(ISBLANK(Values!$F34),"",Values!O34)</f>
        <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
      </c>
      <c r="X35" s="33" t="str">
        <f>IF(ISBLANK(Values!E34),"",Values!$B$13)</f>
        <v/>
      </c>
      <c r="Y35" s="40"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44" t="str">
        <f>IF(ISBLANK(Values!$E34), "", "not_applicable")</f>
        <v/>
      </c>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IF(ISBLANK(Values!E34),"",IF(CO35&lt;&gt;"DEFAULT", "", 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5" customFormat="1" ht="17" x14ac:dyDescent="0.2">
      <c r="A36" s="28" t="str">
        <f>IF(ISBLANK(Values!E35),"",IF(Values!$B$37="EU","computercomponent","computer"))</f>
        <v/>
      </c>
      <c r="B36" s="39"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40" t="str">
        <f>IF(ISBLANK(Values!E35),"",Values!F35 )</f>
        <v/>
      </c>
      <c r="K36" s="29" t="str">
        <f>IF(ISBLANK(Values!E35),"",IF(Values!J35, Values!$B$4, Values!$B$5))</f>
        <v/>
      </c>
      <c r="L36" s="41" t="str">
        <f>IF(ISBLANK(Values!E35),"",IF($CO36="DEFAULT", Values!$B$18, ""))</f>
        <v/>
      </c>
      <c r="M36" s="29" t="str">
        <f>IF(ISBLANK(Values!E35),"",Values!$M35)</f>
        <v/>
      </c>
      <c r="N36" s="29" t="str">
        <f>IF(ISBLANK(Values!$F35),"",Values!N35)</f>
        <v/>
      </c>
      <c r="O36" s="29" t="str">
        <f>IF(ISBLANK(Values!$F35),"",Values!O35)</f>
        <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
      </c>
      <c r="X36" s="33" t="str">
        <f>IF(ISBLANK(Values!E35),"",Values!$B$13)</f>
        <v/>
      </c>
      <c r="Y36" s="40"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44" t="str">
        <f>IF(ISBLANK(Values!$E35), "", "not_applicable")</f>
        <v/>
      </c>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IF(ISBLANK(Values!E35),"",IF(CO36&lt;&gt;"DEFAULT", "", 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5" customFormat="1" ht="17" x14ac:dyDescent="0.2">
      <c r="A37" s="28" t="str">
        <f>IF(ISBLANK(Values!E36),"",IF(Values!$B$37="EU","computercomponent","computer"))</f>
        <v/>
      </c>
      <c r="B37" s="39"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40" t="str">
        <f>IF(ISBLANK(Values!E36),"",Values!F36 )</f>
        <v/>
      </c>
      <c r="K37" s="29" t="str">
        <f>IF(ISBLANK(Values!E36),"",IF(Values!J36, Values!$B$4, Values!$B$5))</f>
        <v/>
      </c>
      <c r="L37" s="41" t="str">
        <f>IF(ISBLANK(Values!E36),"",IF($CO37="DEFAULT", Values!$B$18, ""))</f>
        <v/>
      </c>
      <c r="M37" s="29" t="str">
        <f>IF(ISBLANK(Values!E36),"",Values!$M36)</f>
        <v/>
      </c>
      <c r="N37" s="29" t="str">
        <f>IF(ISBLANK(Values!$F36),"",Values!N36)</f>
        <v/>
      </c>
      <c r="O37" s="29" t="str">
        <f>IF(ISBLANK(Values!$F36),"",Values!O36)</f>
        <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
      </c>
      <c r="X37" s="33" t="str">
        <f>IF(ISBLANK(Values!E36),"",Values!$B$13)</f>
        <v/>
      </c>
      <c r="Y37" s="40"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44" t="str">
        <f>IF(ISBLANK(Values!$E36), "", "not_applicable")</f>
        <v/>
      </c>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IF(ISBLANK(Values!E36),"",IF(CO37&lt;&gt;"DEFAULT", "", 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5" customFormat="1" ht="17" x14ac:dyDescent="0.2">
      <c r="A38" s="28" t="str">
        <f>IF(ISBLANK(Values!E37),"",IF(Values!$B$37="EU","computercomponent","computer"))</f>
        <v/>
      </c>
      <c r="B38" s="39"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40" t="str">
        <f>IF(ISBLANK(Values!E37),"",Values!F37 )</f>
        <v/>
      </c>
      <c r="K38" s="29" t="str">
        <f>IF(ISBLANK(Values!E37),"",IF(Values!J37, Values!$B$4, Values!$B$5))</f>
        <v/>
      </c>
      <c r="L38" s="41" t="str">
        <f>IF(ISBLANK(Values!E37),"",IF($CO38="DEFAULT", Values!$B$18, ""))</f>
        <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
      </c>
      <c r="X38" s="33" t="str">
        <f>IF(ISBLANK(Values!E37),"",Values!$B$13)</f>
        <v/>
      </c>
      <c r="Y38" s="40"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44" t="str">
        <f>IF(ISBLANK(Values!$E37), "", "not_applicable")</f>
        <v/>
      </c>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IF(ISBLANK(Values!E37),"",IF(CO38&lt;&gt;"DEFAULT", "", 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5" customFormat="1" ht="17" x14ac:dyDescent="0.2">
      <c r="A39" s="28" t="str">
        <f>IF(ISBLANK(Values!E38),"",IF(Values!$B$37="EU","computercomponent","computer"))</f>
        <v/>
      </c>
      <c r="B39" s="39"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40" t="str">
        <f>IF(ISBLANK(Values!E38),"",Values!F38 )</f>
        <v/>
      </c>
      <c r="K39" s="29" t="str">
        <f>IF(ISBLANK(Values!E38),"",IF(Values!J38, Values!$B$4, Values!$B$5))</f>
        <v/>
      </c>
      <c r="L39" s="41" t="str">
        <f>IF(ISBLANK(Values!E38),"",IF($CO39="DEFAULT", Values!$B$18, ""))</f>
        <v/>
      </c>
      <c r="M39" s="29" t="str">
        <f>IF(ISBLANK(Values!E38),"",Values!$M38)</f>
        <v/>
      </c>
      <c r="N39" s="29" t="str">
        <f>IF(ISBLANK(Values!$F38),"",Values!N38)</f>
        <v/>
      </c>
      <c r="O39" s="29" t="str">
        <f>IF(ISBLANK(Values!$F38),"",Values!O38)</f>
        <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
      </c>
      <c r="X39" s="33" t="str">
        <f>IF(ISBLANK(Values!E38),"",Values!$B$13)</f>
        <v/>
      </c>
      <c r="Y39" s="40"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44" t="str">
        <f>IF(ISBLANK(Values!$E38), "", "not_applicable")</f>
        <v/>
      </c>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IF(ISBLANK(Values!E38),"",IF(CO39&lt;&gt;"DEFAULT", "", 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5" customFormat="1" ht="17" x14ac:dyDescent="0.2">
      <c r="A40" s="28" t="str">
        <f>IF(ISBLANK(Values!E39),"",IF(Values!$B$37="EU","computercomponent","computer"))</f>
        <v/>
      </c>
      <c r="B40" s="39"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40" t="str">
        <f>IF(ISBLANK(Values!E39),"",Values!F39 )</f>
        <v/>
      </c>
      <c r="K40" s="29" t="str">
        <f>IF(ISBLANK(Values!E39),"",IF(Values!J39, Values!$B$4, Values!$B$5))</f>
        <v/>
      </c>
      <c r="L40" s="41" t="str">
        <f>IF(ISBLANK(Values!E39),"",IF($CO40="DEFAULT", Values!$B$18, ""))</f>
        <v/>
      </c>
      <c r="M40" s="29" t="str">
        <f>IF(ISBLANK(Values!E39),"",Values!$M39)</f>
        <v/>
      </c>
      <c r="N40" s="29" t="str">
        <f>IF(ISBLANK(Values!$F39),"",Values!N39)</f>
        <v/>
      </c>
      <c r="O40" s="29" t="str">
        <f>IF(ISBLANK(Values!$F39),"",Values!O39)</f>
        <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
      </c>
      <c r="X40" s="33" t="str">
        <f>IF(ISBLANK(Values!E39),"",Values!$B$13)</f>
        <v/>
      </c>
      <c r="Y40" s="40"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44" t="str">
        <f>IF(ISBLANK(Values!$E39), "", "not_applicable")</f>
        <v/>
      </c>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IF(ISBLANK(Values!E39),"",IF(CO40&lt;&gt;"DEFAULT", "", 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5" customFormat="1" ht="17" x14ac:dyDescent="0.2">
      <c r="A41" s="28" t="str">
        <f>IF(ISBLANK(Values!E40),"",IF(Values!$B$37="EU","computercomponent","computer"))</f>
        <v/>
      </c>
      <c r="B41" s="39"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40" t="str">
        <f>IF(ISBLANK(Values!E40),"",Values!F40 )</f>
        <v/>
      </c>
      <c r="K41" s="29" t="str">
        <f>IF(ISBLANK(Values!E40),"",IF(Values!J40, Values!$B$4, Values!$B$5))</f>
        <v/>
      </c>
      <c r="L41" s="41" t="str">
        <f>IF(ISBLANK(Values!E40),"",IF($CO41="DEFAULT", Values!$B$18, ""))</f>
        <v/>
      </c>
      <c r="M41" s="29" t="str">
        <f>IF(ISBLANK(Values!E40),"",Values!$M40)</f>
        <v/>
      </c>
      <c r="N41" s="29" t="str">
        <f>IF(ISBLANK(Values!$F40),"",Values!N40)</f>
        <v/>
      </c>
      <c r="O41" s="29" t="str">
        <f>IF(ISBLANK(Values!$F40),"",Values!O40)</f>
        <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
      </c>
      <c r="X41" s="33" t="str">
        <f>IF(ISBLANK(Values!E40),"",Values!$B$13)</f>
        <v/>
      </c>
      <c r="Y41" s="40"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44" t="str">
        <f>IF(ISBLANK(Values!$E40), "", "not_applicable")</f>
        <v/>
      </c>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IF(ISBLANK(Values!E40),"",IF(CO41&lt;&gt;"DEFAULT", "", 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9"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40" t="str">
        <f>IF(ISBLANK(Values!E41),"",Values!F41 )</f>
        <v/>
      </c>
      <c r="K42" s="29" t="str">
        <f>IF(ISBLANK(Values!E41),"",IF(Values!J41, Values!$B$4, Values!$B$5))</f>
        <v/>
      </c>
      <c r="L42" s="41" t="str">
        <f>IF(ISBLANK(Values!E41),"",IF($CO42="DEFAULT", Values!$B$18, ""))</f>
        <v/>
      </c>
      <c r="M42" s="29" t="str">
        <f>IF(ISBLANK(Values!E41),"",Values!$M41)</f>
        <v/>
      </c>
      <c r="N42" s="29" t="str">
        <f>IF(ISBLANK(Values!$F41),"",Values!N41)</f>
        <v/>
      </c>
      <c r="O42" s="29" t="str">
        <f>IF(ISBLANK(Values!$F41),"",Values!O41)</f>
        <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
      </c>
      <c r="X42" s="33" t="str">
        <f>IF(ISBLANK(Values!E41),"",Values!$B$13)</f>
        <v/>
      </c>
      <c r="Y42" s="40"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44" t="str">
        <f>IF(ISBLANK(Values!$E41), "", "not_applicable")</f>
        <v/>
      </c>
      <c r="DZ42" s="32"/>
      <c r="EA42" s="32"/>
      <c r="EB42" s="32"/>
      <c r="EC42" s="32"/>
      <c r="EI42" s="2" t="str">
        <f>IF(ISBLANK(Values!E41),"",Values!$B$31)</f>
        <v/>
      </c>
      <c r="ES42" s="2" t="str">
        <f>IF(ISBLANK(Values!E41),"","Amazon Tellus UPS")</f>
        <v/>
      </c>
      <c r="EV42" s="32" t="str">
        <f>IF(ISBLANK(Values!E41),"","New")</f>
        <v/>
      </c>
      <c r="FE42" s="2" t="str">
        <f>IF(ISBLANK(Values!E41),"",IF(CO42&lt;&gt;"DEFAULT", "", 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9"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40" t="str">
        <f>IF(ISBLANK(Values!E42),"",Values!F42 )</f>
        <v/>
      </c>
      <c r="K43" s="29" t="str">
        <f>IF(ISBLANK(Values!E42),"",IF(Values!J42, Values!$B$4, Values!$B$5))</f>
        <v/>
      </c>
      <c r="L43" s="41" t="str">
        <f>IF(ISBLANK(Values!E42),"",IF($CO43="DEFAULT", Values!$B$18, ""))</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40"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44" t="str">
        <f>IF(ISBLANK(Values!$E42), "", "not_applicable")</f>
        <v/>
      </c>
      <c r="DZ43" s="32"/>
      <c r="EA43" s="32"/>
      <c r="EB43" s="32"/>
      <c r="EC43" s="32"/>
      <c r="EI43" s="2" t="str">
        <f>IF(ISBLANK(Values!E42),"",Values!$B$31)</f>
        <v/>
      </c>
      <c r="ES43" s="2" t="str">
        <f>IF(ISBLANK(Values!E42),"","Amazon Tellus UPS")</f>
        <v/>
      </c>
      <c r="EV43" s="32" t="str">
        <f>IF(ISBLANK(Values!E42),"","New")</f>
        <v/>
      </c>
      <c r="FE43" s="2" t="str">
        <f>IF(ISBLANK(Values!E42),"",IF(CO43&lt;&gt;"DEFAULT", "", 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9"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40" t="str">
        <f>IF(ISBLANK(Values!E43),"",Values!F43 )</f>
        <v/>
      </c>
      <c r="K44" s="29" t="str">
        <f>IF(ISBLANK(Values!E43),"",IF(Values!J43, Values!$B$4, Values!$B$5))</f>
        <v/>
      </c>
      <c r="L44" s="41" t="str">
        <f>IF(ISBLANK(Values!E43),"",IF($CO44="DEFAULT", Values!$B$18, ""))</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40"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44" t="str">
        <f>IF(ISBLANK(Values!$E43), "", "not_applicable")</f>
        <v/>
      </c>
      <c r="DZ44" s="32"/>
      <c r="EA44" s="32"/>
      <c r="EB44" s="32"/>
      <c r="EC44" s="32"/>
      <c r="EI44" s="2" t="str">
        <f>IF(ISBLANK(Values!E43),"",Values!$B$31)</f>
        <v/>
      </c>
      <c r="ES44" s="2" t="str">
        <f>IF(ISBLANK(Values!E43),"","Amazon Tellus UPS")</f>
        <v/>
      </c>
      <c r="EV44" s="32" t="str">
        <f>IF(ISBLANK(Values!E43),"","New")</f>
        <v/>
      </c>
      <c r="FE44" s="2" t="str">
        <f>IF(ISBLANK(Values!E43),"",IF(CO44&lt;&gt;"DEFAULT", "", 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9"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40" t="str">
        <f>IF(ISBLANK(Values!E44),"",Values!F44 )</f>
        <v/>
      </c>
      <c r="K45" s="29" t="str">
        <f>IF(ISBLANK(Values!E44),"",IF(Values!J44, Values!$B$4, Values!$B$5))</f>
        <v/>
      </c>
      <c r="L45" s="41" t="str">
        <f>IF(ISBLANK(Values!E44),"",IF($CO45="DEFAULT", Values!$B$18, ""))</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40"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44" t="str">
        <f>IF(ISBLANK(Values!$E44), "", "not_applicable")</f>
        <v/>
      </c>
      <c r="DZ45" s="32"/>
      <c r="EA45" s="32"/>
      <c r="EB45" s="32"/>
      <c r="EC45" s="32"/>
      <c r="EI45" s="2" t="str">
        <f>IF(ISBLANK(Values!E44),"",Values!$B$31)</f>
        <v/>
      </c>
      <c r="ES45" s="2" t="str">
        <f>IF(ISBLANK(Values!E44),"","Amazon Tellus UPS")</f>
        <v/>
      </c>
      <c r="EV45" s="32" t="str">
        <f>IF(ISBLANK(Values!E44),"","New")</f>
        <v/>
      </c>
      <c r="FE45" s="2" t="str">
        <f>IF(ISBLANK(Values!E44),"",IF(CO45&lt;&gt;"DEFAULT", "", 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9"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40" t="str">
        <f>IF(ISBLANK(Values!E45),"",Values!F45 )</f>
        <v/>
      </c>
      <c r="K46" s="29" t="str">
        <f>IF(ISBLANK(Values!E45),"",IF(Values!J45, Values!$B$4, Values!$B$5))</f>
        <v/>
      </c>
      <c r="L46" s="41" t="str">
        <f>IF(ISBLANK(Values!E45),"",IF($CO46="DEFAULT", Values!$B$18, ""))</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40"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44" t="str">
        <f>IF(ISBLANK(Values!$E45), "", "not_applicable")</f>
        <v/>
      </c>
      <c r="DZ46" s="32"/>
      <c r="EA46" s="32"/>
      <c r="EB46" s="32"/>
      <c r="EC46" s="32"/>
      <c r="EI46" s="2" t="str">
        <f>IF(ISBLANK(Values!E45),"",Values!$B$31)</f>
        <v/>
      </c>
      <c r="ES46" s="2" t="str">
        <f>IF(ISBLANK(Values!E45),"","Amazon Tellus UPS")</f>
        <v/>
      </c>
      <c r="EV46" s="32" t="str">
        <f>IF(ISBLANK(Values!E45),"","New")</f>
        <v/>
      </c>
      <c r="FE46" s="2" t="str">
        <f>IF(ISBLANK(Values!E45),"",IF(CO46&lt;&gt;"DEFAULT", "", 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9"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40" t="str">
        <f>IF(ISBLANK(Values!E46),"",Values!F46 )</f>
        <v/>
      </c>
      <c r="K47" s="29" t="str">
        <f>IF(ISBLANK(Values!E46),"",IF(Values!J46, Values!$B$4, Values!$B$5))</f>
        <v/>
      </c>
      <c r="L47" s="41" t="str">
        <f>IF(ISBLANK(Values!E46),"",IF($CO47="DEFAULT", Values!$B$18, ""))</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40"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44" t="str">
        <f>IF(ISBLANK(Values!$E46), "", "not_applicable")</f>
        <v/>
      </c>
      <c r="DZ47" s="32"/>
      <c r="EA47" s="32"/>
      <c r="EB47" s="32"/>
      <c r="EC47" s="32"/>
      <c r="EI47" s="2" t="str">
        <f>IF(ISBLANK(Values!E46),"",Values!$B$31)</f>
        <v/>
      </c>
      <c r="ES47" s="2" t="str">
        <f>IF(ISBLANK(Values!E46),"","Amazon Tellus UPS")</f>
        <v/>
      </c>
      <c r="EV47" s="32" t="str">
        <f>IF(ISBLANK(Values!E46),"","New")</f>
        <v/>
      </c>
      <c r="FE47" s="2" t="str">
        <f>IF(ISBLANK(Values!E46),"",IF(CO47&lt;&gt;"DEFAULT", "", 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9"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40" t="str">
        <f>IF(ISBLANK(Values!E47),"",Values!F47 )</f>
        <v/>
      </c>
      <c r="K48" s="29" t="str">
        <f>IF(ISBLANK(Values!E47),"",IF(Values!J47, Values!$B$4, Values!$B$5))</f>
        <v/>
      </c>
      <c r="L48" s="41" t="str">
        <f>IF(ISBLANK(Values!E47),"",IF($CO48="DEFAULT", Values!$B$18, ""))</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40"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44" t="str">
        <f>IF(ISBLANK(Values!$E47), "", "not_applicable")</f>
        <v/>
      </c>
      <c r="DZ48" s="32"/>
      <c r="EA48" s="32"/>
      <c r="EB48" s="32"/>
      <c r="EC48" s="32"/>
      <c r="EI48" s="2" t="str">
        <f>IF(ISBLANK(Values!E47),"",Values!$B$31)</f>
        <v/>
      </c>
      <c r="ES48" s="2" t="str">
        <f>IF(ISBLANK(Values!E47),"","Amazon Tellus UPS")</f>
        <v/>
      </c>
      <c r="EV48" s="32" t="str">
        <f>IF(ISBLANK(Values!E47),"","New")</f>
        <v/>
      </c>
      <c r="FE48" s="2" t="str">
        <f>IF(ISBLANK(Values!E47),"",IF(CO48&lt;&gt;"DEFAULT", "", 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9"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40" t="str">
        <f>IF(ISBLANK(Values!E48),"",Values!F48 )</f>
        <v/>
      </c>
      <c r="K49" s="29" t="str">
        <f>IF(ISBLANK(Values!E48),"",IF(Values!J48, Values!$B$4, Values!$B$5))</f>
        <v/>
      </c>
      <c r="L49" s="41" t="str">
        <f>IF(ISBLANK(Values!E48),"",IF($CO49="DEFAULT", Values!$B$18, ""))</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40"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44" t="str">
        <f>IF(ISBLANK(Values!$E48), "", "not_applicable")</f>
        <v/>
      </c>
      <c r="DZ49" s="32"/>
      <c r="EA49" s="32"/>
      <c r="EB49" s="32"/>
      <c r="EC49" s="32"/>
      <c r="EI49" s="2" t="str">
        <f>IF(ISBLANK(Values!E48),"",Values!$B$31)</f>
        <v/>
      </c>
      <c r="ES49" s="2" t="str">
        <f>IF(ISBLANK(Values!E48),"","Amazon Tellus UPS")</f>
        <v/>
      </c>
      <c r="EV49" s="32" t="str">
        <f>IF(ISBLANK(Values!E48),"","New")</f>
        <v/>
      </c>
      <c r="FE49" s="2" t="str">
        <f>IF(ISBLANK(Values!E48),"",IF(CO49&lt;&gt;"DEFAULT", "", 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9"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40" t="str">
        <f>IF(ISBLANK(Values!E49),"",Values!F49 )</f>
        <v/>
      </c>
      <c r="K50" s="29" t="str">
        <f>IF(ISBLANK(Values!E49),"",IF(Values!J49, Values!$B$4, Values!$B$5))</f>
        <v/>
      </c>
      <c r="L50" s="41" t="str">
        <f>IF(ISBLANK(Values!E49),"",IF($CO50="DEFAULT", Values!$B$18, ""))</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40"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44" t="str">
        <f>IF(ISBLANK(Values!$E49), "", "not_applicable")</f>
        <v/>
      </c>
      <c r="DZ50" s="32"/>
      <c r="EA50" s="32"/>
      <c r="EB50" s="32"/>
      <c r="EC50" s="32"/>
      <c r="EI50" s="2" t="str">
        <f>IF(ISBLANK(Values!E49),"",Values!$B$31)</f>
        <v/>
      </c>
      <c r="ES50" s="2" t="str">
        <f>IF(ISBLANK(Values!E49),"","Amazon Tellus UPS")</f>
        <v/>
      </c>
      <c r="EV50" s="32" t="str">
        <f>IF(ISBLANK(Values!E49),"","New")</f>
        <v/>
      </c>
      <c r="FE50" s="2" t="str">
        <f>IF(ISBLANK(Values!E49),"",IF(CO50&lt;&gt;"DEFAULT", "", 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9"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40" t="str">
        <f>IF(ISBLANK(Values!E50),"",Values!F50 )</f>
        <v/>
      </c>
      <c r="K51" s="29" t="str">
        <f>IF(ISBLANK(Values!E50),"",IF(Values!J50, Values!$B$4, Values!$B$5))</f>
        <v/>
      </c>
      <c r="L51" s="41" t="str">
        <f>IF(ISBLANK(Values!E50),"",IF($CO51="DEFAULT", Values!$B$18, ""))</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40"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44" t="str">
        <f>IF(ISBLANK(Values!$E50), "", "not_applicable")</f>
        <v/>
      </c>
      <c r="DZ51" s="32"/>
      <c r="EA51" s="32"/>
      <c r="EB51" s="32"/>
      <c r="EC51" s="32"/>
      <c r="EI51" s="2" t="str">
        <f>IF(ISBLANK(Values!E50),"",Values!$B$31)</f>
        <v/>
      </c>
      <c r="ES51" s="2" t="str">
        <f>IF(ISBLANK(Values!E50),"","Amazon Tellus UPS")</f>
        <v/>
      </c>
      <c r="EV51" s="32" t="str">
        <f>IF(ISBLANK(Values!E50),"","New")</f>
        <v/>
      </c>
      <c r="FE51" s="2" t="str">
        <f>IF(ISBLANK(Values!E50),"",IF(CO51&lt;&gt;"DEFAULT", "", 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9"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40" t="str">
        <f>IF(ISBLANK(Values!E51),"",Values!F51 )</f>
        <v/>
      </c>
      <c r="K52" s="29" t="str">
        <f>IF(ISBLANK(Values!E51),"",IF(Values!J51, Values!$B$4, Values!$B$5))</f>
        <v/>
      </c>
      <c r="L52" s="41" t="str">
        <f>IF(ISBLANK(Values!E51),"",IF($CO52="DEFAULT", Values!$B$18, ""))</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40"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44" t="str">
        <f>IF(ISBLANK(Values!$E51), "", "not_applicable")</f>
        <v/>
      </c>
      <c r="DZ52" s="32"/>
      <c r="EA52" s="32"/>
      <c r="EB52" s="32"/>
      <c r="EC52" s="32"/>
      <c r="EI52" s="2" t="str">
        <f>IF(ISBLANK(Values!E51),"",Values!$B$31)</f>
        <v/>
      </c>
      <c r="ES52" s="2" t="str">
        <f>IF(ISBLANK(Values!E51),"","Amazon Tellus UPS")</f>
        <v/>
      </c>
      <c r="EV52" s="32" t="str">
        <f>IF(ISBLANK(Values!E51),"","New")</f>
        <v/>
      </c>
      <c r="FE52" s="2" t="str">
        <f>IF(ISBLANK(Values!E51),"",IF(CO52&lt;&gt;"DEFAULT", "", 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9"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40" t="str">
        <f>IF(ISBLANK(Values!E52),"",Values!F52 )</f>
        <v/>
      </c>
      <c r="K53" s="29" t="str">
        <f>IF(ISBLANK(Values!E52),"",IF(Values!J52, Values!$B$4, Values!$B$5))</f>
        <v/>
      </c>
      <c r="L53" s="41" t="str">
        <f>IF(ISBLANK(Values!E52),"",IF($CO53="DEFAULT", Values!$B$18, ""))</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40"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44" t="str">
        <f>IF(ISBLANK(Values!$E52), "", "not_applicable")</f>
        <v/>
      </c>
      <c r="DZ53" s="32"/>
      <c r="EA53" s="32"/>
      <c r="EB53" s="32"/>
      <c r="EC53" s="32"/>
      <c r="EI53" s="2" t="str">
        <f>IF(ISBLANK(Values!E52),"",Values!$B$31)</f>
        <v/>
      </c>
      <c r="ES53" s="2" t="str">
        <f>IF(ISBLANK(Values!E52),"","Amazon Tellus UPS")</f>
        <v/>
      </c>
      <c r="EV53" s="32" t="str">
        <f>IF(ISBLANK(Values!E52),"","New")</f>
        <v/>
      </c>
      <c r="FE53" s="2" t="str">
        <f>IF(ISBLANK(Values!E52),"",IF(CO53&lt;&gt;"DEFAULT", "", 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9"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40" t="str">
        <f>IF(ISBLANK(Values!E53),"",Values!F53 )</f>
        <v/>
      </c>
      <c r="K54" s="29" t="str">
        <f>IF(ISBLANK(Values!E53),"",IF(Values!J53, Values!$B$4, Values!$B$5))</f>
        <v/>
      </c>
      <c r="L54" s="41" t="str">
        <f>IF(ISBLANK(Values!E53),"",IF($CO54="DEFAULT", Values!$B$18, ""))</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40"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44" t="str">
        <f>IF(ISBLANK(Values!$E53), "", "not_applicable")</f>
        <v/>
      </c>
      <c r="DZ54" s="32"/>
      <c r="EA54" s="32"/>
      <c r="EB54" s="32"/>
      <c r="EC54" s="32"/>
      <c r="EI54" s="2" t="str">
        <f>IF(ISBLANK(Values!E53),"",Values!$B$31)</f>
        <v/>
      </c>
      <c r="ES54" s="2" t="str">
        <f>IF(ISBLANK(Values!E53),"","Amazon Tellus UPS")</f>
        <v/>
      </c>
      <c r="EV54" s="32" t="str">
        <f>IF(ISBLANK(Values!E53),"","New")</f>
        <v/>
      </c>
      <c r="FE54" s="2" t="str">
        <f>IF(ISBLANK(Values!E53),"",IF(CO54&lt;&gt;"DEFAULT", "", 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9"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40" t="str">
        <f>IF(ISBLANK(Values!E54),"",Values!F54 )</f>
        <v/>
      </c>
      <c r="K55" s="29" t="str">
        <f>IF(ISBLANK(Values!E54),"",IF(Values!J54, Values!$B$4, Values!$B$5))</f>
        <v/>
      </c>
      <c r="L55" s="41" t="str">
        <f>IF(ISBLANK(Values!E54),"",IF($CO55="DEFAULT", Values!$B$18, ""))</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40"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44" t="str">
        <f>IF(ISBLANK(Values!$E54), "", "not_applicable")</f>
        <v/>
      </c>
      <c r="DZ55" s="32"/>
      <c r="EA55" s="32"/>
      <c r="EB55" s="32"/>
      <c r="EC55" s="32"/>
      <c r="EI55" s="2" t="str">
        <f>IF(ISBLANK(Values!E54),"",Values!$B$31)</f>
        <v/>
      </c>
      <c r="ES55" s="2" t="str">
        <f>IF(ISBLANK(Values!E54),"","Amazon Tellus UPS")</f>
        <v/>
      </c>
      <c r="EV55" s="32" t="str">
        <f>IF(ISBLANK(Values!E54),"","New")</f>
        <v/>
      </c>
      <c r="FE55" s="2" t="str">
        <f>IF(ISBLANK(Values!E54),"",IF(CO55&lt;&gt;"DEFAULT", "", 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9"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40" t="str">
        <f>IF(ISBLANK(Values!E55),"",Values!F55 )</f>
        <v/>
      </c>
      <c r="K56" s="29" t="str">
        <f>IF(ISBLANK(Values!E55),"",IF(Values!J55, Values!$B$4, Values!$B$5))</f>
        <v/>
      </c>
      <c r="L56" s="41" t="str">
        <f>IF(ISBLANK(Values!E55),"",IF($CO56="DEFAULT", Values!$B$18, ""))</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40"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44" t="str">
        <f>IF(ISBLANK(Values!$E55), "", "not_applicable")</f>
        <v/>
      </c>
      <c r="DZ56" s="32"/>
      <c r="EA56" s="32"/>
      <c r="EB56" s="32"/>
      <c r="EC56" s="32"/>
      <c r="EI56" s="2" t="str">
        <f>IF(ISBLANK(Values!E55),"",Values!$B$31)</f>
        <v/>
      </c>
      <c r="ES56" s="2" t="str">
        <f>IF(ISBLANK(Values!E55),"","Amazon Tellus UPS")</f>
        <v/>
      </c>
      <c r="EV56" s="32" t="str">
        <f>IF(ISBLANK(Values!E55),"","New")</f>
        <v/>
      </c>
      <c r="FE56" s="2" t="str">
        <f>IF(ISBLANK(Values!E55),"",IF(CO56&lt;&gt;"DEFAULT", "", 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9"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40" t="str">
        <f>IF(ISBLANK(Values!E56),"",Values!F56 )</f>
        <v/>
      </c>
      <c r="K57" s="29" t="str">
        <f>IF(ISBLANK(Values!E56),"",IF(Values!J56, Values!$B$4, Values!$B$5))</f>
        <v/>
      </c>
      <c r="L57" s="41" t="str">
        <f>IF(ISBLANK(Values!E56),"",IF($CO57="DEFAULT", Values!$B$18, ""))</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40"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44" t="str">
        <f>IF(ISBLANK(Values!$E56), "", "not_applicable")</f>
        <v/>
      </c>
      <c r="DZ57" s="32"/>
      <c r="EA57" s="32"/>
      <c r="EB57" s="32"/>
      <c r="EC57" s="32"/>
      <c r="EI57" s="2" t="str">
        <f>IF(ISBLANK(Values!E56),"",Values!$B$31)</f>
        <v/>
      </c>
      <c r="ES57" s="2" t="str">
        <f>IF(ISBLANK(Values!E56),"","Amazon Tellus UPS")</f>
        <v/>
      </c>
      <c r="EV57" s="32" t="str">
        <f>IF(ISBLANK(Values!E56),"","New")</f>
        <v/>
      </c>
      <c r="FE57" s="2" t="str">
        <f>IF(ISBLANK(Values!E56),"",IF(CO57&lt;&gt;"DEFAULT", "", 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9"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40" t="str">
        <f>IF(ISBLANK(Values!E57),"",Values!F57 )</f>
        <v/>
      </c>
      <c r="K58" s="29" t="str">
        <f>IF(ISBLANK(Values!E57),"",IF(Values!J57, Values!$B$4, Values!$B$5))</f>
        <v/>
      </c>
      <c r="L58" s="41" t="str">
        <f>IF(ISBLANK(Values!E57),"",IF($CO58="DEFAULT", Values!$B$18, ""))</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40"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44" t="str">
        <f>IF(ISBLANK(Values!$E57), "", "not_applicable")</f>
        <v/>
      </c>
      <c r="DZ58" s="32"/>
      <c r="EA58" s="32"/>
      <c r="EB58" s="32"/>
      <c r="EC58" s="32"/>
      <c r="EI58" s="2" t="str">
        <f>IF(ISBLANK(Values!E57),"",Values!$B$31)</f>
        <v/>
      </c>
      <c r="ES58" s="2" t="str">
        <f>IF(ISBLANK(Values!E57),"","Amazon Tellus UPS")</f>
        <v/>
      </c>
      <c r="EV58" s="32" t="str">
        <f>IF(ISBLANK(Values!E57),"","New")</f>
        <v/>
      </c>
      <c r="FE58" s="2" t="str">
        <f>IF(ISBLANK(Values!E57),"",IF(CO58&lt;&gt;"DEFAULT", "", 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9"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40" t="str">
        <f>IF(ISBLANK(Values!E58),"",Values!F58 )</f>
        <v/>
      </c>
      <c r="K59" s="29" t="str">
        <f>IF(ISBLANK(Values!E58),"",IF(Values!J58, Values!$B$4, Values!$B$5))</f>
        <v/>
      </c>
      <c r="L59" s="41" t="str">
        <f>IF(ISBLANK(Values!E58),"",IF($CO59="DEFAULT", Values!$B$18, ""))</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40"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44" t="str">
        <f>IF(ISBLANK(Values!$E58), "", "not_applicable")</f>
        <v/>
      </c>
      <c r="DZ59" s="32"/>
      <c r="EA59" s="32"/>
      <c r="EB59" s="32"/>
      <c r="EC59" s="32"/>
      <c r="EI59" s="2" t="str">
        <f>IF(ISBLANK(Values!E58),"",Values!$B$31)</f>
        <v/>
      </c>
      <c r="ES59" s="2" t="str">
        <f>IF(ISBLANK(Values!E58),"","Amazon Tellus UPS")</f>
        <v/>
      </c>
      <c r="EV59" s="32" t="str">
        <f>IF(ISBLANK(Values!E58),"","New")</f>
        <v/>
      </c>
      <c r="FE59" s="2" t="str">
        <f>IF(ISBLANK(Values!E58),"",IF(CO59&lt;&gt;"DEFAULT", "", 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9"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40" t="str">
        <f>IF(ISBLANK(Values!E59),"",Values!F59 )</f>
        <v/>
      </c>
      <c r="K60" s="29" t="str">
        <f>IF(ISBLANK(Values!E59),"",IF(Values!J59, Values!$B$4, Values!$B$5))</f>
        <v/>
      </c>
      <c r="L60" s="41" t="str">
        <f>IF(ISBLANK(Values!E59),"",IF($CO60="DEFAULT", Values!$B$18, ""))</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40"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44" t="str">
        <f>IF(ISBLANK(Values!$E59), "", "not_applicable")</f>
        <v/>
      </c>
      <c r="DZ60" s="32"/>
      <c r="EA60" s="32"/>
      <c r="EB60" s="32"/>
      <c r="EC60" s="32"/>
      <c r="EI60" s="2" t="str">
        <f>IF(ISBLANK(Values!E59),"",Values!$B$31)</f>
        <v/>
      </c>
      <c r="ES60" s="2" t="str">
        <f>IF(ISBLANK(Values!E59),"","Amazon Tellus UPS")</f>
        <v/>
      </c>
      <c r="EV60" s="32" t="str">
        <f>IF(ISBLANK(Values!E59),"","New")</f>
        <v/>
      </c>
      <c r="FE60" s="2" t="str">
        <f>IF(ISBLANK(Values!E59),"",IF(CO60&lt;&gt;"DEFAULT", "", 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9"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40" t="str">
        <f>IF(ISBLANK(Values!E60),"",Values!F60 )</f>
        <v/>
      </c>
      <c r="K61" s="29" t="str">
        <f>IF(ISBLANK(Values!E60),"",IF(Values!J60, Values!$B$4, Values!$B$5))</f>
        <v/>
      </c>
      <c r="L61" s="41" t="str">
        <f>IF(ISBLANK(Values!E60),"",IF($CO61="DEFAULT", Values!$B$18, ""))</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40"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44" t="str">
        <f>IF(ISBLANK(Values!$E60), "", "not_applicable")</f>
        <v/>
      </c>
      <c r="DZ61" s="32"/>
      <c r="EA61" s="32"/>
      <c r="EB61" s="32"/>
      <c r="EC61" s="32"/>
      <c r="EI61" s="2" t="str">
        <f>IF(ISBLANK(Values!E60),"",Values!$B$31)</f>
        <v/>
      </c>
      <c r="ES61" s="2" t="str">
        <f>IF(ISBLANK(Values!E60),"","Amazon Tellus UPS")</f>
        <v/>
      </c>
      <c r="EV61" s="32" t="str">
        <f>IF(ISBLANK(Values!E60),"","New")</f>
        <v/>
      </c>
      <c r="FE61" s="2" t="str">
        <f>IF(ISBLANK(Values!E60),"",IF(CO61&lt;&gt;"DEFAULT", "", 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9"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40" t="str">
        <f>IF(ISBLANK(Values!E61),"",Values!F61 )</f>
        <v/>
      </c>
      <c r="K62" s="29" t="str">
        <f>IF(ISBLANK(Values!E61),"",IF(Values!J61, Values!$B$4, Values!$B$5))</f>
        <v/>
      </c>
      <c r="L62" s="41" t="str">
        <f>IF(ISBLANK(Values!E61),"",IF($CO62="DEFAULT", Values!$B$18, ""))</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40"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44" t="str">
        <f>IF(ISBLANK(Values!$E61), "", "not_applicable")</f>
        <v/>
      </c>
      <c r="DZ62" s="32"/>
      <c r="EA62" s="32"/>
      <c r="EB62" s="32"/>
      <c r="EC62" s="32"/>
      <c r="EI62" s="2" t="str">
        <f>IF(ISBLANK(Values!E61),"",Values!$B$31)</f>
        <v/>
      </c>
      <c r="ES62" s="2" t="str">
        <f>IF(ISBLANK(Values!E61),"","Amazon Tellus UPS")</f>
        <v/>
      </c>
      <c r="EV62" s="32" t="str">
        <f>IF(ISBLANK(Values!E61),"","New")</f>
        <v/>
      </c>
      <c r="FE62" s="2" t="str">
        <f>IF(ISBLANK(Values!E61),"",IF(CO62&lt;&gt;"DEFAULT", "", 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9"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40" t="str">
        <f>IF(ISBLANK(Values!E62),"",Values!F62 )</f>
        <v/>
      </c>
      <c r="K63" s="29" t="str">
        <f>IF(ISBLANK(Values!E62),"",IF(Values!J62, Values!$B$4, Values!$B$5))</f>
        <v/>
      </c>
      <c r="L63" s="41" t="str">
        <f>IF(ISBLANK(Values!E62),"",IF($CO63="DEFAULT", Values!$B$18, ""))</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40"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44" t="str">
        <f>IF(ISBLANK(Values!$E62), "", "not_applicable")</f>
        <v/>
      </c>
      <c r="DZ63" s="32"/>
      <c r="EA63" s="32"/>
      <c r="EB63" s="32"/>
      <c r="EC63" s="32"/>
      <c r="EI63" s="2" t="str">
        <f>IF(ISBLANK(Values!E62),"",Values!$B$31)</f>
        <v/>
      </c>
      <c r="ES63" s="2" t="str">
        <f>IF(ISBLANK(Values!E62),"","Amazon Tellus UPS")</f>
        <v/>
      </c>
      <c r="EV63" s="32" t="str">
        <f>IF(ISBLANK(Values!E62),"","New")</f>
        <v/>
      </c>
      <c r="FE63" s="2" t="str">
        <f>IF(ISBLANK(Values!E62),"",IF(CO63&lt;&gt;"DEFAULT", "", 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9"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40" t="str">
        <f>IF(ISBLANK(Values!E63),"",Values!F63 )</f>
        <v/>
      </c>
      <c r="K64" s="29" t="str">
        <f>IF(ISBLANK(Values!E63),"",IF(Values!J63, Values!$B$4, Values!$B$5))</f>
        <v/>
      </c>
      <c r="L64" s="41" t="str">
        <f>IF(ISBLANK(Values!E63),"",IF($CO64="DEFAULT", Values!$B$18, ""))</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40"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44" t="str">
        <f>IF(ISBLANK(Values!$E63), "", "not_applicable")</f>
        <v/>
      </c>
      <c r="DZ64" s="32"/>
      <c r="EA64" s="32"/>
      <c r="EB64" s="32"/>
      <c r="EC64" s="32"/>
      <c r="EI64" s="2" t="str">
        <f>IF(ISBLANK(Values!E63),"",Values!$B$31)</f>
        <v/>
      </c>
      <c r="ES64" s="2" t="str">
        <f>IF(ISBLANK(Values!E63),"","Amazon Tellus UPS")</f>
        <v/>
      </c>
      <c r="EV64" s="32" t="str">
        <f>IF(ISBLANK(Values!E63),"","New")</f>
        <v/>
      </c>
      <c r="FE64" s="2" t="str">
        <f>IF(ISBLANK(Values!E63),"",IF(CO64&lt;&gt;"DEFAULT", "", 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9"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40" t="str">
        <f>IF(ISBLANK(Values!E64),"",Values!F64 )</f>
        <v/>
      </c>
      <c r="K65" s="29" t="str">
        <f>IF(ISBLANK(Values!E64),"",IF(Values!J64, Values!$B$4, Values!$B$5))</f>
        <v/>
      </c>
      <c r="L65" s="41" t="str">
        <f>IF(ISBLANK(Values!E64),"",IF($CO65="DEFAULT", Values!$B$18, ""))</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40"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44" t="str">
        <f>IF(ISBLANK(Values!$E64), "", "not_applicable")</f>
        <v/>
      </c>
      <c r="DZ65" s="32"/>
      <c r="EA65" s="32"/>
      <c r="EB65" s="32"/>
      <c r="EC65" s="32"/>
      <c r="EI65" s="2" t="str">
        <f>IF(ISBLANK(Values!E64),"",Values!$B$31)</f>
        <v/>
      </c>
      <c r="ES65" s="2" t="str">
        <f>IF(ISBLANK(Values!E64),"","Amazon Tellus UPS")</f>
        <v/>
      </c>
      <c r="EV65" s="32" t="str">
        <f>IF(ISBLANK(Values!E64),"","New")</f>
        <v/>
      </c>
      <c r="FE65" s="2" t="str">
        <f>IF(ISBLANK(Values!E64),"",IF(CO65&lt;&gt;"DEFAULT", "", 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9"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40" t="str">
        <f>IF(ISBLANK(Values!E65),"",Values!F65 )</f>
        <v/>
      </c>
      <c r="K66" s="29" t="str">
        <f>IF(ISBLANK(Values!E65),"",IF(Values!J65, Values!$B$4, Values!$B$5))</f>
        <v/>
      </c>
      <c r="L66" s="41" t="str">
        <f>IF(ISBLANK(Values!E65),"",IF($CO66="DEFAULT", Values!$B$18, ""))</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40"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44" t="str">
        <f>IF(ISBLANK(Values!$E65), "", "not_applicable")</f>
        <v/>
      </c>
      <c r="DZ66" s="32"/>
      <c r="EA66" s="32"/>
      <c r="EB66" s="32"/>
      <c r="EC66" s="32"/>
      <c r="EI66" s="2" t="str">
        <f>IF(ISBLANK(Values!E65),"",Values!$B$31)</f>
        <v/>
      </c>
      <c r="ES66" s="2" t="str">
        <f>IF(ISBLANK(Values!E65),"","Amazon Tellus UPS")</f>
        <v/>
      </c>
      <c r="EV66" s="32" t="str">
        <f>IF(ISBLANK(Values!E65),"","New")</f>
        <v/>
      </c>
      <c r="FE66" s="2" t="str">
        <f>IF(ISBLANK(Values!E65),"",IF(CO66&lt;&gt;"DEFAULT", "", 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9"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40" t="str">
        <f>IF(ISBLANK(Values!E66),"",Values!F66 )</f>
        <v/>
      </c>
      <c r="K67" s="29" t="str">
        <f>IF(ISBLANK(Values!E66),"",IF(Values!J66, Values!$B$4, Values!$B$5))</f>
        <v/>
      </c>
      <c r="L67" s="41" t="str">
        <f>IF(ISBLANK(Values!E66),"",IF($CO67="DEFAULT", Values!$B$18, ""))</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40"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44" t="str">
        <f>IF(ISBLANK(Values!$E66), "", "not_applicable")</f>
        <v/>
      </c>
      <c r="DZ67" s="32"/>
      <c r="EA67" s="32"/>
      <c r="EB67" s="32"/>
      <c r="EC67" s="32"/>
      <c r="EI67" s="2" t="str">
        <f>IF(ISBLANK(Values!E66),"",Values!$B$31)</f>
        <v/>
      </c>
      <c r="ES67" s="2" t="str">
        <f>IF(ISBLANK(Values!E66),"","Amazon Tellus UPS")</f>
        <v/>
      </c>
      <c r="EV67" s="32" t="str">
        <f>IF(ISBLANK(Values!E66),"","New")</f>
        <v/>
      </c>
      <c r="FE67" s="2" t="str">
        <f>IF(ISBLANK(Values!E66),"",IF(CO67&lt;&gt;"DEFAULT", "", 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9"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40" t="str">
        <f>IF(ISBLANK(Values!E67),"",Values!F67 )</f>
        <v/>
      </c>
      <c r="K68" s="29" t="str">
        <f>IF(ISBLANK(Values!E67),"",IF(Values!J67, Values!$B$4, Values!$B$5))</f>
        <v/>
      </c>
      <c r="L68" s="41" t="str">
        <f>IF(ISBLANK(Values!E67),"",IF($CO68="DEFAULT", Values!$B$18, ""))</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40"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44" t="str">
        <f>IF(ISBLANK(Values!$E67), "", "not_applicable")</f>
        <v/>
      </c>
      <c r="DZ68" s="32"/>
      <c r="EA68" s="32"/>
      <c r="EB68" s="32"/>
      <c r="EC68" s="32"/>
      <c r="EI68" s="2" t="str">
        <f>IF(ISBLANK(Values!E67),"",Values!$B$31)</f>
        <v/>
      </c>
      <c r="ES68" s="2" t="str">
        <f>IF(ISBLANK(Values!E67),"","Amazon Tellus UPS")</f>
        <v/>
      </c>
      <c r="EV68" s="32" t="str">
        <f>IF(ISBLANK(Values!E67),"","New")</f>
        <v/>
      </c>
      <c r="FE68" s="2" t="str">
        <f>IF(ISBLANK(Values!E67),"",IF(CO68&lt;&gt;"DEFAULT", "", 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9"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40" t="str">
        <f>IF(ISBLANK(Values!E68),"",Values!F68 )</f>
        <v/>
      </c>
      <c r="K69" s="29" t="str">
        <f>IF(ISBLANK(Values!E68),"",IF(Values!J68, Values!$B$4, Values!$B$5))</f>
        <v/>
      </c>
      <c r="L69" s="41" t="str">
        <f>IF(ISBLANK(Values!E68),"",IF($CO69="DEFAULT", Values!$B$18, ""))</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40"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44" t="str">
        <f>IF(ISBLANK(Values!$E68), "", "not_applicable")</f>
        <v/>
      </c>
      <c r="DZ69" s="32"/>
      <c r="EA69" s="32"/>
      <c r="EB69" s="32"/>
      <c r="EC69" s="32"/>
      <c r="EI69" s="2" t="str">
        <f>IF(ISBLANK(Values!E68),"",Values!$B$31)</f>
        <v/>
      </c>
      <c r="ES69" s="2" t="str">
        <f>IF(ISBLANK(Values!E68),"","Amazon Tellus UPS")</f>
        <v/>
      </c>
      <c r="EV69" s="32" t="str">
        <f>IF(ISBLANK(Values!E68),"","New")</f>
        <v/>
      </c>
      <c r="FE69" s="2" t="str">
        <f>IF(ISBLANK(Values!E68),"",IF(CO69&lt;&gt;"DEFAULT", "", 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9"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40" t="str">
        <f>IF(ISBLANK(Values!E69),"",Values!F69 )</f>
        <v/>
      </c>
      <c r="K70" s="29" t="str">
        <f>IF(ISBLANK(Values!E69),"",IF(Values!J69, Values!$B$4, Values!$B$5))</f>
        <v/>
      </c>
      <c r="L70" s="41" t="str">
        <f>IF(ISBLANK(Values!E69),"",IF($CO70="DEFAULT", Values!$B$18, ""))</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40"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44" t="str">
        <f>IF(ISBLANK(Values!$E69), "", "not_applicable")</f>
        <v/>
      </c>
      <c r="DZ70" s="32"/>
      <c r="EA70" s="32"/>
      <c r="EB70" s="32"/>
      <c r="EC70" s="32"/>
      <c r="EI70" s="2" t="str">
        <f>IF(ISBLANK(Values!E69),"",Values!$B$31)</f>
        <v/>
      </c>
      <c r="ES70" s="2" t="str">
        <f>IF(ISBLANK(Values!E69),"","Amazon Tellus UPS")</f>
        <v/>
      </c>
      <c r="EV70" s="32" t="str">
        <f>IF(ISBLANK(Values!E69),"","New")</f>
        <v/>
      </c>
      <c r="FE70" s="2" t="str">
        <f>IF(ISBLANK(Values!E69),"",IF(CO70&lt;&gt;"DEFAULT", "", 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9"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40" t="str">
        <f>IF(ISBLANK(Values!E70),"",Values!F70 )</f>
        <v/>
      </c>
      <c r="K71" s="29" t="str">
        <f>IF(ISBLANK(Values!E70),"",IF(Values!J70, Values!$B$4, Values!$B$5))</f>
        <v/>
      </c>
      <c r="L71" s="41" t="str">
        <f>IF(ISBLANK(Values!E70),"",IF($CO71="DEFAULT", Values!$B$18, ""))</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40"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44" t="str">
        <f>IF(ISBLANK(Values!$E70), "", "not_applicable")</f>
        <v/>
      </c>
      <c r="DZ71" s="32"/>
      <c r="EA71" s="32"/>
      <c r="EB71" s="32"/>
      <c r="EC71" s="32"/>
      <c r="EI71" s="2" t="str">
        <f>IF(ISBLANK(Values!E70),"",Values!$B$31)</f>
        <v/>
      </c>
      <c r="ES71" s="2" t="str">
        <f>IF(ISBLANK(Values!E70),"","Amazon Tellus UPS")</f>
        <v/>
      </c>
      <c r="EV71" s="32" t="str">
        <f>IF(ISBLANK(Values!E70),"","New")</f>
        <v/>
      </c>
      <c r="FE71" s="2" t="str">
        <f>IF(ISBLANK(Values!E70),"",IF(CO71&lt;&gt;"DEFAULT", "", 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9"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40" t="str">
        <f>IF(ISBLANK(Values!E71),"",Values!F71 )</f>
        <v/>
      </c>
      <c r="K72" s="29" t="str">
        <f>IF(ISBLANK(Values!E71),"",IF(Values!J71, Values!$B$4, Values!$B$5))</f>
        <v/>
      </c>
      <c r="L72" s="41" t="str">
        <f>IF(ISBLANK(Values!E71),"",IF($CO72="DEFAULT", Values!$B$18, ""))</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40"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44" t="str">
        <f>IF(ISBLANK(Values!$E71), "", "not_applicable")</f>
        <v/>
      </c>
      <c r="DZ72" s="32"/>
      <c r="EA72" s="32"/>
      <c r="EB72" s="32"/>
      <c r="EC72" s="32"/>
      <c r="EI72" s="2" t="str">
        <f>IF(ISBLANK(Values!E71),"",Values!$B$31)</f>
        <v/>
      </c>
      <c r="ES72" s="2" t="str">
        <f>IF(ISBLANK(Values!E71),"","Amazon Tellus UPS")</f>
        <v/>
      </c>
      <c r="EV72" s="32" t="str">
        <f>IF(ISBLANK(Values!E71),"","New")</f>
        <v/>
      </c>
      <c r="FE72" s="2" t="str">
        <f>IF(ISBLANK(Values!E71),"",IF(CO72&lt;&gt;"DEFAULT", "", 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9"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40" t="str">
        <f>IF(ISBLANK(Values!E72),"",Values!F72 )</f>
        <v/>
      </c>
      <c r="K73" s="29" t="str">
        <f>IF(ISBLANK(Values!E72),"",IF(Values!J72, Values!$B$4, Values!$B$5))</f>
        <v/>
      </c>
      <c r="L73" s="41" t="str">
        <f>IF(ISBLANK(Values!E72),"",IF($CO73="DEFAULT", Values!$B$18, ""))</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40"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44" t="str">
        <f>IF(ISBLANK(Values!$E72), "", "not_applicable")</f>
        <v/>
      </c>
      <c r="DZ73" s="32"/>
      <c r="EA73" s="32"/>
      <c r="EB73" s="32"/>
      <c r="EC73" s="32"/>
      <c r="EI73" s="2" t="str">
        <f>IF(ISBLANK(Values!E72),"",Values!$B$31)</f>
        <v/>
      </c>
      <c r="ES73" s="2" t="str">
        <f>IF(ISBLANK(Values!E72),"","Amazon Tellus UPS")</f>
        <v/>
      </c>
      <c r="EV73" s="32" t="str">
        <f>IF(ISBLANK(Values!E72),"","New")</f>
        <v/>
      </c>
      <c r="FE73" s="2" t="str">
        <f>IF(ISBLANK(Values!E72),"",IF(CO73&lt;&gt;"DEFAULT", "", 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9"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40" t="str">
        <f>IF(ISBLANK(Values!E73),"",Values!F73 )</f>
        <v/>
      </c>
      <c r="K74" s="29" t="str">
        <f>IF(ISBLANK(Values!E73),"",IF(Values!J73, Values!$B$4, Values!$B$5))</f>
        <v/>
      </c>
      <c r="L74" s="41" t="str">
        <f>IF(ISBLANK(Values!E73),"",IF($CO74="DEFAULT", Values!$B$18, ""))</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40"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44" t="str">
        <f>IF(ISBLANK(Values!$E73), "", "not_applicable")</f>
        <v/>
      </c>
      <c r="DZ74" s="32"/>
      <c r="EA74" s="32"/>
      <c r="EB74" s="32"/>
      <c r="EC74" s="32"/>
      <c r="EI74" s="2" t="str">
        <f>IF(ISBLANK(Values!E73),"",Values!$B$31)</f>
        <v/>
      </c>
      <c r="ES74" s="2" t="str">
        <f>IF(ISBLANK(Values!E73),"","Amazon Tellus UPS")</f>
        <v/>
      </c>
      <c r="EV74" s="32" t="str">
        <f>IF(ISBLANK(Values!E73),"","New")</f>
        <v/>
      </c>
      <c r="FE74" s="2" t="str">
        <f>IF(ISBLANK(Values!E73),"",IF(CO74&lt;&gt;"DEFAULT", "", 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9"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40" t="str">
        <f>IF(ISBLANK(Values!E74),"",Values!F74 )</f>
        <v/>
      </c>
      <c r="K75" s="29" t="str">
        <f>IF(ISBLANK(Values!E74),"",IF(Values!J74, Values!$B$4, Values!$B$5))</f>
        <v/>
      </c>
      <c r="L75" s="41" t="str">
        <f>IF(ISBLANK(Values!E74),"",IF($CO75="DEFAULT", Values!$B$18, ""))</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40"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44" t="str">
        <f>IF(ISBLANK(Values!$E74), "", "not_applicable")</f>
        <v/>
      </c>
      <c r="DZ75" s="32"/>
      <c r="EA75" s="32"/>
      <c r="EB75" s="32"/>
      <c r="EC75" s="32"/>
      <c r="EI75" s="2" t="str">
        <f>IF(ISBLANK(Values!E74),"",Values!$B$31)</f>
        <v/>
      </c>
      <c r="ES75" s="2" t="str">
        <f>IF(ISBLANK(Values!E74),"","Amazon Tellus UPS")</f>
        <v/>
      </c>
      <c r="EV75" s="32" t="str">
        <f>IF(ISBLANK(Values!E74),"","New")</f>
        <v/>
      </c>
      <c r="FE75" s="2" t="str">
        <f>IF(ISBLANK(Values!E74),"",IF(CO75&lt;&gt;"DEFAULT", "", 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9"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40" t="str">
        <f>IF(ISBLANK(Values!E75),"",Values!F75 )</f>
        <v/>
      </c>
      <c r="K76" s="29" t="str">
        <f>IF(ISBLANK(Values!E75),"",IF(Values!J75, Values!$B$4, Values!$B$5))</f>
        <v/>
      </c>
      <c r="L76" s="41" t="str">
        <f>IF(ISBLANK(Values!E75),"",IF($CO76="DEFAULT", Values!$B$18, ""))</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40"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44" t="str">
        <f>IF(ISBLANK(Values!$E75), "", "not_applicable")</f>
        <v/>
      </c>
      <c r="DZ76" s="32"/>
      <c r="EA76" s="32"/>
      <c r="EB76" s="32"/>
      <c r="EC76" s="32"/>
      <c r="EI76" s="2" t="str">
        <f>IF(ISBLANK(Values!E75),"",Values!$B$31)</f>
        <v/>
      </c>
      <c r="ES76" s="2" t="str">
        <f>IF(ISBLANK(Values!E75),"","Amazon Tellus UPS")</f>
        <v/>
      </c>
      <c r="EV76" s="32" t="str">
        <f>IF(ISBLANK(Values!E75),"","New")</f>
        <v/>
      </c>
      <c r="FE76" s="2" t="str">
        <f>IF(ISBLANK(Values!E75),"",IF(CO76&lt;&gt;"DEFAULT", "", 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9"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40" t="str">
        <f>IF(ISBLANK(Values!E76),"",Values!F76 )</f>
        <v/>
      </c>
      <c r="K77" s="29" t="str">
        <f>IF(ISBLANK(Values!E76),"",IF(Values!J76, Values!$B$4, Values!$B$5))</f>
        <v/>
      </c>
      <c r="L77" s="41" t="str">
        <f>IF(ISBLANK(Values!E76),"",IF($CO77="DEFAULT", Values!$B$18, ""))</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40"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44" t="str">
        <f>IF(ISBLANK(Values!$E76), "", "not_applicable")</f>
        <v/>
      </c>
      <c r="DZ77" s="32"/>
      <c r="EA77" s="32"/>
      <c r="EB77" s="32"/>
      <c r="EC77" s="32"/>
      <c r="EI77" s="2" t="str">
        <f>IF(ISBLANK(Values!E76),"",Values!$B$31)</f>
        <v/>
      </c>
      <c r="ES77" s="2" t="str">
        <f>IF(ISBLANK(Values!E76),"","Amazon Tellus UPS")</f>
        <v/>
      </c>
      <c r="EV77" s="32" t="str">
        <f>IF(ISBLANK(Values!E76),"","New")</f>
        <v/>
      </c>
      <c r="FE77" s="2" t="str">
        <f>IF(ISBLANK(Values!E76),"",IF(CO77&lt;&gt;"DEFAULT", "", 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9"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40" t="str">
        <f>IF(ISBLANK(Values!E77),"",Values!F77 )</f>
        <v/>
      </c>
      <c r="K78" s="29" t="str">
        <f>IF(ISBLANK(Values!E77),"",IF(Values!J77, Values!$B$4, Values!$B$5))</f>
        <v/>
      </c>
      <c r="L78" s="41" t="str">
        <f>IF(ISBLANK(Values!E77),"",IF($CO78="DEFAULT", Values!$B$18, ""))</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40"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44" t="str">
        <f>IF(ISBLANK(Values!$E77), "", "not_applicable")</f>
        <v/>
      </c>
      <c r="DZ78" s="32"/>
      <c r="EA78" s="32"/>
      <c r="EB78" s="32"/>
      <c r="EC78" s="32"/>
      <c r="EI78" s="2" t="str">
        <f>IF(ISBLANK(Values!E77),"",Values!$B$31)</f>
        <v/>
      </c>
      <c r="ES78" s="2" t="str">
        <f>IF(ISBLANK(Values!E77),"","Amazon Tellus UPS")</f>
        <v/>
      </c>
      <c r="EV78" s="32" t="str">
        <f>IF(ISBLANK(Values!E77),"","New")</f>
        <v/>
      </c>
      <c r="FE78" s="2" t="str">
        <f>IF(ISBLANK(Values!E77),"",IF(CO78&lt;&gt;"DEFAULT", "", 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9"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40" t="str">
        <f>IF(ISBLANK(Values!E78),"",Values!F78 )</f>
        <v/>
      </c>
      <c r="K79" s="29" t="str">
        <f>IF(ISBLANK(Values!E78),"",IF(Values!J78, Values!$B$4, Values!$B$5))</f>
        <v/>
      </c>
      <c r="L79" s="41" t="str">
        <f>IF(ISBLANK(Values!E78),"",IF($CO79="DEFAULT", Values!$B$18, ""))</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40"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44" t="str">
        <f>IF(ISBLANK(Values!$E78), "", "not_applicable")</f>
        <v/>
      </c>
      <c r="DZ79" s="32"/>
      <c r="EA79" s="32"/>
      <c r="EB79" s="32"/>
      <c r="EC79" s="32"/>
      <c r="EI79" s="2" t="str">
        <f>IF(ISBLANK(Values!E78),"",Values!$B$31)</f>
        <v/>
      </c>
      <c r="ES79" s="2" t="str">
        <f>IF(ISBLANK(Values!E78),"","Amazon Tellus UPS")</f>
        <v/>
      </c>
      <c r="EV79" s="32" t="str">
        <f>IF(ISBLANK(Values!E78),"","New")</f>
        <v/>
      </c>
      <c r="FE79" s="2" t="str">
        <f>IF(ISBLANK(Values!E78),"",IF(CO79&lt;&gt;"DEFAULT", "", 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9"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40" t="str">
        <f>IF(ISBLANK(Values!E79),"",Values!F79 )</f>
        <v/>
      </c>
      <c r="K80" s="29" t="str">
        <f>IF(ISBLANK(Values!E79),"",IF(Values!J79, Values!$B$4, Values!$B$5))</f>
        <v/>
      </c>
      <c r="L80" s="41" t="str">
        <f>IF(ISBLANK(Values!E79),"",IF($CO80="DEFAULT", Values!$B$18, ""))</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40"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44" t="str">
        <f>IF(ISBLANK(Values!$E79), "", "not_applicable")</f>
        <v/>
      </c>
      <c r="DZ80" s="32"/>
      <c r="EA80" s="32"/>
      <c r="EB80" s="32"/>
      <c r="EC80" s="32"/>
      <c r="EI80" s="2" t="str">
        <f>IF(ISBLANK(Values!E79),"",Values!$B$31)</f>
        <v/>
      </c>
      <c r="ES80" s="2" t="str">
        <f>IF(ISBLANK(Values!E79),"","Amazon Tellus UPS")</f>
        <v/>
      </c>
      <c r="EV80" s="32" t="str">
        <f>IF(ISBLANK(Values!E79),"","New")</f>
        <v/>
      </c>
      <c r="FE80" s="2" t="str">
        <f>IF(ISBLANK(Values!E79),"",IF(CO80&lt;&gt;"DEFAULT", "", 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9"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40" t="str">
        <f>IF(ISBLANK(Values!E80),"",Values!F80 )</f>
        <v/>
      </c>
      <c r="K81" s="29" t="str">
        <f>IF(ISBLANK(Values!E80),"",IF(Values!J80, Values!$B$4, Values!$B$5))</f>
        <v/>
      </c>
      <c r="L81" s="41" t="str">
        <f>IF(ISBLANK(Values!E80),"",IF($CO81="DEFAULT", Values!$B$18, ""))</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40"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44" t="str">
        <f>IF(ISBLANK(Values!$E80), "", "not_applicable")</f>
        <v/>
      </c>
      <c r="DZ81" s="32"/>
      <c r="EA81" s="32"/>
      <c r="EB81" s="32"/>
      <c r="EC81" s="32"/>
      <c r="EI81" s="2" t="str">
        <f>IF(ISBLANK(Values!E80),"",Values!$B$31)</f>
        <v/>
      </c>
      <c r="ES81" s="2" t="str">
        <f>IF(ISBLANK(Values!E80),"","Amazon Tellus UPS")</f>
        <v/>
      </c>
      <c r="EV81" s="32" t="str">
        <f>IF(ISBLANK(Values!E80),"","New")</f>
        <v/>
      </c>
      <c r="FE81" s="2" t="str">
        <f>IF(ISBLANK(Values!E80),"",IF(CO81&lt;&gt;"DEFAULT", "", 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9"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40" t="str">
        <f>IF(ISBLANK(Values!E81),"",Values!F81 )</f>
        <v/>
      </c>
      <c r="K82" s="29" t="str">
        <f>IF(ISBLANK(Values!E81),"",IF(Values!J81, Values!$B$4, Values!$B$5))</f>
        <v/>
      </c>
      <c r="L82" s="41" t="str">
        <f>IF(ISBLANK(Values!E81),"",IF($CO82="DEFAULT", Values!$B$18, ""))</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40"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44" t="str">
        <f>IF(ISBLANK(Values!$E81), "", "not_applicable")</f>
        <v/>
      </c>
      <c r="DZ82" s="32"/>
      <c r="EA82" s="32"/>
      <c r="EB82" s="32"/>
      <c r="EC82" s="32"/>
      <c r="EI82" s="2" t="str">
        <f>IF(ISBLANK(Values!E81),"",Values!$B$31)</f>
        <v/>
      </c>
      <c r="ES82" s="2" t="str">
        <f>IF(ISBLANK(Values!E81),"","Amazon Tellus UPS")</f>
        <v/>
      </c>
      <c r="EV82" s="32" t="str">
        <f>IF(ISBLANK(Values!E81),"","New")</f>
        <v/>
      </c>
      <c r="FE82" s="2" t="str">
        <f>IF(ISBLANK(Values!E81),"",IF(CO82&lt;&gt;"DEFAULT", "", 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9"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40" t="str">
        <f>IF(ISBLANK(Values!E82),"",Values!F82 )</f>
        <v/>
      </c>
      <c r="K83" s="29" t="str">
        <f>IF(ISBLANK(Values!E82),"",IF(Values!J82, Values!$B$4, Values!$B$5))</f>
        <v/>
      </c>
      <c r="L83" s="41" t="str">
        <f>IF(ISBLANK(Values!E82),"",IF($CO83="DEFAULT", Values!$B$18, ""))</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40"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IF(ISBLANK(Values!E82),"",IF(CO83&lt;&gt;"DEFAULT", "", 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9"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40" t="str">
        <f>IF(ISBLANK(Values!E83),"",Values!F83 )</f>
        <v/>
      </c>
      <c r="K84" s="29" t="str">
        <f>IF(ISBLANK(Values!E83),"",IF(Values!J83, Values!$B$4, Values!$B$5))</f>
        <v/>
      </c>
      <c r="L84" s="41" t="str">
        <f>IF(ISBLANK(Values!E83),"",IF($CO84="DEFAULT", Values!$B$18, ""))</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40"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IF(ISBLANK(Values!E83),"",IF(CO84&lt;&gt;"DEFAULT", "", 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9"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40" t="str">
        <f>IF(ISBLANK(Values!E84),"",Values!F84 )</f>
        <v/>
      </c>
      <c r="K85" s="29" t="str">
        <f>IF(ISBLANK(Values!E84),"",IF(Values!J84, Values!$B$4, Values!$B$5))</f>
        <v/>
      </c>
      <c r="L85" s="41" t="str">
        <f>IF(ISBLANK(Values!E84),"",IF($CO85="DEFAULT", Values!$B$18, ""))</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40"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IF(ISBLANK(Values!E84),"",IF(CO85&lt;&gt;"DEFAULT", "", 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9"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40" t="str">
        <f>IF(ISBLANK(Values!E85),"",Values!F85 )</f>
        <v/>
      </c>
      <c r="K86" s="29" t="str">
        <f>IF(ISBLANK(Values!E85),"",IF(Values!J85, Values!$B$4, Values!$B$5))</f>
        <v/>
      </c>
      <c r="L86" s="41" t="str">
        <f>IF(ISBLANK(Values!E85),"",IF($CO86="DEFAULT", Values!$B$18, ""))</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40"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IF(ISBLANK(Values!E85),"",IF(CO86&lt;&gt;"DEFAULT", "", 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9"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40" t="str">
        <f>IF(ISBLANK(Values!E86),"",Values!F86 )</f>
        <v/>
      </c>
      <c r="K87" s="29" t="str">
        <f>IF(ISBLANK(Values!E86),"",IF(Values!J86, Values!$B$4, Values!$B$5))</f>
        <v/>
      </c>
      <c r="L87" s="41" t="str">
        <f>IF(ISBLANK(Values!E86),"",IF($CO87="DEFAULT", Values!$B$18, ""))</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40"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IF(ISBLANK(Values!E86),"",IF(CO87&lt;&gt;"DEFAULT", "", 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9"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40" t="str">
        <f>IF(ISBLANK(Values!E87),"",Values!F87 )</f>
        <v/>
      </c>
      <c r="K88" s="29" t="str">
        <f>IF(ISBLANK(Values!E87),"",IF(Values!J87, Values!$B$4, Values!$B$5))</f>
        <v/>
      </c>
      <c r="L88" s="41" t="str">
        <f>IF(ISBLANK(Values!E87),"",IF($CO88="DEFAULT", Values!$B$18, ""))</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40"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IF(ISBLANK(Values!E87),"",IF(CO88&lt;&gt;"DEFAULT", "", 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9"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40" t="str">
        <f>IF(ISBLANK(Values!E88),"",Values!F88 )</f>
        <v/>
      </c>
      <c r="K89" s="29" t="str">
        <f>IF(ISBLANK(Values!E88),"",IF(Values!J88, Values!$B$4, Values!$B$5))</f>
        <v/>
      </c>
      <c r="L89" s="41" t="str">
        <f>IF(ISBLANK(Values!E88),"",IF($CO89="DEFAULT", Values!$B$18, ""))</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40"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IF(ISBLANK(Values!E88),"",IF(CO89&lt;&gt;"DEFAULT", "", 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9"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40" t="str">
        <f>IF(ISBLANK(Values!E89),"",Values!F89 )</f>
        <v/>
      </c>
      <c r="K90" s="29" t="str">
        <f>IF(ISBLANK(Values!E89),"",IF(Values!J89, Values!$B$4, Values!$B$5))</f>
        <v/>
      </c>
      <c r="L90" s="41" t="str">
        <f>IF(ISBLANK(Values!E89),"",IF($CO90="DEFAULT", Values!$B$18, ""))</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40"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IF(ISBLANK(Values!E89),"",IF(CO90&lt;&gt;"DEFAULT", "", 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9"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40" t="str">
        <f>IF(ISBLANK(Values!E90),"",Values!F90 )</f>
        <v/>
      </c>
      <c r="K91" s="29" t="str">
        <f>IF(ISBLANK(Values!E90),"",IF(Values!J90, Values!$B$4, Values!$B$5))</f>
        <v/>
      </c>
      <c r="L91" s="41" t="str">
        <f>IF(ISBLANK(Values!E90),"",IF($CO91="DEFAULT", Values!$B$18, ""))</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40"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IF(ISBLANK(Values!E90),"",IF(CO91&lt;&gt;"DEFAULT", "", 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9"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40" t="str">
        <f>IF(ISBLANK(Values!E91),"",Values!F91 )</f>
        <v/>
      </c>
      <c r="K92" s="29" t="str">
        <f>IF(ISBLANK(Values!E91),"",IF(Values!J91, Values!$B$4, Values!$B$5))</f>
        <v/>
      </c>
      <c r="L92" s="41" t="str">
        <f>IF(ISBLANK(Values!E91),"",IF($CO92="DEFAULT", Values!$B$18, ""))</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40"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IF(ISBLANK(Values!E91),"",IF(CO92&lt;&gt;"DEFAULT", "", 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9"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40" t="str">
        <f>IF(ISBLANK(Values!E92),"",Values!F92 )</f>
        <v/>
      </c>
      <c r="K93" s="29" t="str">
        <f>IF(ISBLANK(Values!E92),"",IF(Values!J92, Values!$B$4, Values!$B$5))</f>
        <v/>
      </c>
      <c r="L93" s="41" t="str">
        <f>IF(ISBLANK(Values!E92),"",IF($CO93="DEFAULT", Values!$B$18, ""))</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40"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IF(ISBLANK(Values!E92),"",IF(CO93&lt;&gt;"DEFAULT", "", 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9"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40" t="str">
        <f>IF(ISBLANK(Values!E93),"",Values!F93 )</f>
        <v/>
      </c>
      <c r="K94" s="29" t="str">
        <f>IF(ISBLANK(Values!E93),"",IF(Values!J93, Values!$B$4, Values!$B$5))</f>
        <v/>
      </c>
      <c r="L94" s="41" t="str">
        <f>IF(ISBLANK(Values!E93),"",IF($CO94="DEFAULT", Values!$B$18, ""))</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40"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IF(ISBLANK(Values!E93),"",IF(CO94&lt;&gt;"DEFAULT", "", 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9"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40" t="str">
        <f>IF(ISBLANK(Values!E94),"",Values!F94 )</f>
        <v/>
      </c>
      <c r="K95" s="29" t="str">
        <f>IF(ISBLANK(Values!E94),"",IF(Values!J94, Values!$B$4, Values!$B$5))</f>
        <v/>
      </c>
      <c r="L95" s="41" t="str">
        <f>IF(ISBLANK(Values!E94),"",IF($CO95="DEFAULT", Values!$B$18, ""))</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40"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IF(ISBLANK(Values!E94),"",IF(CO95&lt;&gt;"DEFAULT", "", 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9"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40" t="str">
        <f>IF(ISBLANK(Values!E95),"",Values!F95 )</f>
        <v/>
      </c>
      <c r="K96" s="29" t="str">
        <f>IF(ISBLANK(Values!E95),"",IF(Values!J95, Values!$B$4, Values!$B$5))</f>
        <v/>
      </c>
      <c r="L96" s="41" t="str">
        <f>IF(ISBLANK(Values!E95),"",IF($CO96="DEFAULT", Values!$B$18, ""))</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40"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IF(ISBLANK(Values!E95),"",IF(CO96&lt;&gt;"DEFAULT", "", 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9"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40" t="str">
        <f>IF(ISBLANK(Values!E96),"",Values!F96 )</f>
        <v/>
      </c>
      <c r="K97" s="29" t="str">
        <f>IF(ISBLANK(Values!E96),"",IF(Values!J96, Values!$B$4, Values!$B$5))</f>
        <v/>
      </c>
      <c r="L97" s="41" t="str">
        <f>IF(ISBLANK(Values!E96),"",IF($CO97="DEFAULT", Values!$B$18, ""))</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40"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IF(ISBLANK(Values!E96),"",IF(CO97&lt;&gt;"DEFAULT", "", 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9"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40" t="str">
        <f>IF(ISBLANK(Values!E97),"",Values!F97 )</f>
        <v/>
      </c>
      <c r="K98" s="29" t="str">
        <f>IF(ISBLANK(Values!E97),"",IF(Values!J97, Values!$B$4, Values!$B$5))</f>
        <v/>
      </c>
      <c r="L98" s="41" t="str">
        <f>IF(ISBLANK(Values!E97),"",IF($CO98="DEFAULT", Values!$B$18, ""))</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40"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IF(ISBLANK(Values!E97),"",IF(CO98&lt;&gt;"DEFAULT", "", 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9"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40" t="str">
        <f>IF(ISBLANK(Values!E98),"",Values!F98 )</f>
        <v/>
      </c>
      <c r="K99" s="29" t="str">
        <f>IF(ISBLANK(Values!E98),"",IF(Values!J98, Values!$B$4, Values!$B$5))</f>
        <v/>
      </c>
      <c r="L99" s="41" t="str">
        <f>IF(ISBLANK(Values!E98),"",IF($CO99="DEFAULT", Values!$B$18, ""))</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40"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IF(ISBLANK(Values!E98),"",IF(CO99&lt;&gt;"DEFAULT", "", 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9"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40" t="str">
        <f>IF(ISBLANK(Values!E99),"",Values!F99 )</f>
        <v/>
      </c>
      <c r="K100" s="29" t="str">
        <f>IF(ISBLANK(Values!E99),"",IF(Values!J99, Values!$B$4, Values!$B$5))</f>
        <v/>
      </c>
      <c r="L100" s="41"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40"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IF(ISBLANK(Values!E99),"",IF(CO100&lt;&gt;"DEFAULT", "", 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9"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40" t="str">
        <f>IF(ISBLANK(Values!E100),"",Values!F100 )</f>
        <v/>
      </c>
      <c r="K101" s="29" t="str">
        <f>IF(ISBLANK(Values!E100),"",IF(Values!J100, Values!$B$4, Values!$B$5))</f>
        <v/>
      </c>
      <c r="L101" s="41"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40"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IF(ISBLANK(Values!E100),"",IF(CO101&lt;&gt;"DEFAULT", "", 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9"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40" t="str">
        <f>IF(ISBLANK(Values!E101),"",Values!F101 )</f>
        <v/>
      </c>
      <c r="K102" s="29" t="str">
        <f>IF(ISBLANK(Values!E101),"",IF(Values!J101, Values!$B$4, Values!$B$5))</f>
        <v/>
      </c>
      <c r="L102" s="41"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40"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IF(ISBLANK(Values!E101),"",IF(CO102&lt;&gt;"DEFAULT", "", 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9"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40" t="str">
        <f>IF(ISBLANK(Values!E102),"",Values!F102 )</f>
        <v/>
      </c>
      <c r="K103" s="29" t="str">
        <f>IF(ISBLANK(Values!E102),"",IF(Values!J102, Values!$B$4, Values!$B$5))</f>
        <v/>
      </c>
      <c r="L103" s="41"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40"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IF(ISBLANK(Values!E102),"",IF(CO103&lt;&gt;"DEFAULT", "", 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9"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40" t="str">
        <f>IF(ISBLANK(Values!E103),"",Values!F103 )</f>
        <v/>
      </c>
      <c r="K104" s="29" t="str">
        <f>IF(ISBLANK(Values!E103),"",IF(Values!J103, Values!$B$4, Values!$B$5))</f>
        <v/>
      </c>
      <c r="L104" s="41"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40"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IF(ISBLANK(Values!E103),"",IF(CO104&lt;&gt;"DEFAULT", "", 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9"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40" t="str">
        <f>IF(ISBLANK(Values!E104),"",Values!F104 )</f>
        <v/>
      </c>
      <c r="K105" s="29" t="str">
        <f>IF(ISBLANK(Values!E104),"",IF(Values!J104, Values!$B$4, Values!$B$5))</f>
        <v/>
      </c>
      <c r="L105" s="41"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40"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IF(ISBLANK(Values!E104),"",IF(CO105&lt;&gt;"DEFAULT", "", 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9"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40" t="str">
        <f>IF(ISBLANK(Values!E105),"",Values!F105 )</f>
        <v/>
      </c>
      <c r="K106" s="29" t="str">
        <f>IF(ISBLANK(Values!E105),"",IF(Values!J105, Values!$B$4, Values!$B$5))</f>
        <v/>
      </c>
      <c r="L106" s="41"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40"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IF(ISBLANK(Values!E105),"",IF(CO106&lt;&gt;"DEFAULT", "", 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9"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40" t="str">
        <f>IF(ISBLANK(Values!E106),"",Values!F106 )</f>
        <v/>
      </c>
      <c r="K107" s="29" t="str">
        <f>IF(ISBLANK(Values!E106),"",IF(Values!J106, Values!$B$4, Values!$B$5))</f>
        <v/>
      </c>
      <c r="L107" s="41"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40"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IF(ISBLANK(Values!E106),"",IF(CO107&lt;&gt;"DEFAULT", "", 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9"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40" t="str">
        <f>IF(ISBLANK(Values!E107),"",Values!F107 )</f>
        <v/>
      </c>
      <c r="K108" s="29" t="str">
        <f>IF(ISBLANK(Values!E107),"",IF(Values!J107, Values!$B$4, Values!$B$5))</f>
        <v/>
      </c>
      <c r="L108" s="41"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40"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IF(ISBLANK(Values!E107),"",IF(CO108&lt;&gt;"DEFAULT", "", 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9"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40" t="str">
        <f>IF(ISBLANK(Values!E108),"",Values!F108 )</f>
        <v/>
      </c>
      <c r="K109" s="29" t="str">
        <f>IF(ISBLANK(Values!E108),"",IF(Values!J108, Values!$B$4, Values!$B$5))</f>
        <v/>
      </c>
      <c r="L109" s="41"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40"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IF(ISBLANK(Values!E108),"",IF(CO109&lt;&gt;"DEFAULT", "", 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9"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40" t="str">
        <f>IF(ISBLANK(Values!E109),"",Values!F109 )</f>
        <v/>
      </c>
      <c r="K110" s="29" t="str">
        <f>IF(ISBLANK(Values!E109),"",IF(Values!J109, Values!$B$4, Values!$B$5))</f>
        <v/>
      </c>
      <c r="L110" s="41"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40"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IF(ISBLANK(Values!E109),"",IF(CO110&lt;&gt;"DEFAULT", "", 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9"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40" t="str">
        <f>IF(ISBLANK(Values!E110),"",Values!F110 )</f>
        <v/>
      </c>
      <c r="K111" s="29" t="str">
        <f>IF(ISBLANK(Values!E110),"",IF(Values!J110, Values!$B$4, Values!$B$5))</f>
        <v/>
      </c>
      <c r="L111" s="41"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40"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IF(ISBLANK(Values!E110),"",IF(CO111&lt;&gt;"DEFAULT", "", 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9"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40" t="str">
        <f>IF(ISBLANK(Values!E111),"",Values!F111 )</f>
        <v/>
      </c>
      <c r="K112" s="29" t="str">
        <f>IF(ISBLANK(Values!E111),"",IF(Values!J111, Values!$B$4, Values!$B$5))</f>
        <v/>
      </c>
      <c r="L112" s="41"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40"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IF(ISBLANK(Values!E111),"",IF(CO112&lt;&gt;"DEFAULT", "", 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9"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40" t="str">
        <f>IF(ISBLANK(Values!E112),"",Values!F112 )</f>
        <v/>
      </c>
      <c r="K113" s="29" t="str">
        <f>IF(ISBLANK(Values!E112),"",IF(Values!J112, Values!$B$4, Values!$B$5))</f>
        <v/>
      </c>
      <c r="L113" s="41"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40"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IF(ISBLANK(Values!E112),"",IF(CO113&lt;&gt;"DEFAULT", "", 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9"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40" t="str">
        <f>IF(ISBLANK(Values!E113),"",Values!F113 )</f>
        <v/>
      </c>
      <c r="K114" s="29" t="str">
        <f>IF(ISBLANK(Values!E113),"",IF(Values!J113, Values!$B$4, Values!$B$5))</f>
        <v/>
      </c>
      <c r="L114" s="41"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40"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IF(ISBLANK(Values!E113),"",IF(CO114&lt;&gt;"DEFAULT", "", 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9"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40" t="str">
        <f>IF(ISBLANK(Values!E114),"",Values!F114 )</f>
        <v/>
      </c>
      <c r="K115" s="29" t="str">
        <f>IF(ISBLANK(Values!E114),"",IF(Values!J114, Values!$B$4, Values!$B$5))</f>
        <v/>
      </c>
      <c r="L115" s="41"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40"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9"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40" t="str">
        <f>IF(ISBLANK(Values!E115),"",Values!F115 )</f>
        <v/>
      </c>
      <c r="K116" s="29" t="str">
        <f>IF(ISBLANK(Values!E115),"",IF(Values!J115, Values!$B$4, Values!$B$5))</f>
        <v/>
      </c>
      <c r="L116" s="41"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40"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9"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40" t="str">
        <f>IF(ISBLANK(Values!E116),"",Values!F116 )</f>
        <v/>
      </c>
      <c r="K117" s="29" t="str">
        <f>IF(ISBLANK(Values!E116),"",IF(Values!J116, Values!$B$4, Values!$B$5))</f>
        <v/>
      </c>
      <c r="L117" s="41"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40"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9"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40" t="str">
        <f>IF(ISBLANK(Values!E117),"",Values!F117 )</f>
        <v/>
      </c>
      <c r="K118" s="29" t="str">
        <f>IF(ISBLANK(Values!E117),"",IF(Values!J117, Values!$B$4, Values!$B$5))</f>
        <v/>
      </c>
      <c r="L118" s="41"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40"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9"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40" t="str">
        <f>IF(ISBLANK(Values!E118),"",Values!F118 )</f>
        <v/>
      </c>
      <c r="K119" s="29" t="str">
        <f>IF(ISBLANK(Values!E118),"",IF(Values!J118, Values!$B$4, Values!$B$5))</f>
        <v/>
      </c>
      <c r="L119" s="41"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40"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9"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40" t="str">
        <f>IF(ISBLANK(Values!E119),"",Values!F119 )</f>
        <v/>
      </c>
      <c r="K120" s="29" t="str">
        <f>IF(ISBLANK(Values!E119),"",IF(Values!J119, Values!$B$4, Values!$B$5))</f>
        <v/>
      </c>
      <c r="L120" s="41"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40"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9"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40" t="str">
        <f>IF(ISBLANK(Values!E120),"",Values!F120 )</f>
        <v/>
      </c>
      <c r="K121" s="29" t="str">
        <f>IF(ISBLANK(Values!E120),"",IF(Values!J120, Values!$B$4, Values!$B$5))</f>
        <v/>
      </c>
      <c r="L121" s="41"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40"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9"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40" t="str">
        <f>IF(ISBLANK(Values!E121),"",Values!F121 )</f>
        <v/>
      </c>
      <c r="K122" s="29" t="str">
        <f>IF(ISBLANK(Values!E121),"",IF(Values!J121, Values!$B$4, Values!$B$5))</f>
        <v/>
      </c>
      <c r="L122" s="41"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40"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9"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40" t="str">
        <f>IF(ISBLANK(Values!E122),"",Values!F122 )</f>
        <v/>
      </c>
      <c r="K123" s="29" t="str">
        <f>IF(ISBLANK(Values!E122),"",IF(Values!J122, Values!$B$4, Values!$B$5))</f>
        <v/>
      </c>
      <c r="L123" s="41"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40"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9"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40" t="str">
        <f>IF(ISBLANK(Values!E123),"",Values!F123 )</f>
        <v/>
      </c>
      <c r="K124" s="29" t="str">
        <f>IF(ISBLANK(Values!E123),"",IF(Values!J123, Values!$B$4, Values!$B$5))</f>
        <v/>
      </c>
      <c r="L124" s="41"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40"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9"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40" t="str">
        <f>IF(ISBLANK(Values!E124),"",Values!F124 )</f>
        <v/>
      </c>
      <c r="K125" s="29" t="str">
        <f>IF(ISBLANK(Values!E124),"",IF(Values!J124, Values!$B$4, Values!$B$5))</f>
        <v/>
      </c>
      <c r="L125" s="41"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40"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9"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40" t="str">
        <f>IF(ISBLANK(Values!E125),"",Values!F125 )</f>
        <v/>
      </c>
      <c r="K126" s="29" t="str">
        <f>IF(ISBLANK(Values!E125),"",IF(Values!J125, Values!$B$4, Values!$B$5))</f>
        <v/>
      </c>
      <c r="L126" s="41"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40"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9"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40" t="str">
        <f>IF(ISBLANK(Values!E126),"",Values!F126 )</f>
        <v/>
      </c>
      <c r="K127" s="29" t="str">
        <f>IF(ISBLANK(Values!E126),"",IF(Values!J126, Values!$B$4, Values!$B$5))</f>
        <v/>
      </c>
      <c r="L127" s="41"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40"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9"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40" t="str">
        <f>IF(ISBLANK(Values!E127),"",Values!F127 )</f>
        <v/>
      </c>
      <c r="K128" s="29" t="str">
        <f>IF(ISBLANK(Values!E127),"",IF(Values!J127, Values!$B$4, Values!$B$5))</f>
        <v/>
      </c>
      <c r="L128" s="41"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40"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9"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40" t="str">
        <f>IF(ISBLANK(Values!E128),"",Values!F128 )</f>
        <v/>
      </c>
      <c r="K129" s="29" t="str">
        <f>IF(ISBLANK(Values!E128),"",IF(Values!J128, Values!$B$4, Values!$B$5))</f>
        <v/>
      </c>
      <c r="L129" s="41"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40"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9"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40" t="str">
        <f>IF(ISBLANK(Values!E129),"",Values!F129 )</f>
        <v/>
      </c>
      <c r="K130" s="29" t="str">
        <f>IF(ISBLANK(Values!E129),"",IF(Values!J129, Values!$B$4, Values!$B$5))</f>
        <v/>
      </c>
      <c r="L130" s="41"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40"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9"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40" t="str">
        <f>IF(ISBLANK(Values!E130),"",Values!F130 )</f>
        <v/>
      </c>
      <c r="K131" s="29" t="str">
        <f>IF(ISBLANK(Values!E130),"",IF(Values!J130, Values!$B$4, Values!$B$5))</f>
        <v/>
      </c>
      <c r="L131" s="41"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40"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9"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40" t="str">
        <f>IF(ISBLANK(Values!E131),"",Values!F131 )</f>
        <v/>
      </c>
      <c r="K132" s="29" t="str">
        <f>IF(ISBLANK(Values!E131),"",IF(Values!J131, Values!$B$4, Values!$B$5))</f>
        <v/>
      </c>
      <c r="L132" s="41"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40"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9"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40" t="str">
        <f>IF(ISBLANK(Values!E132),"",Values!F132 )</f>
        <v/>
      </c>
      <c r="K133" s="29" t="str">
        <f>IF(ISBLANK(Values!E132),"",IF(Values!J132, Values!$B$4, Values!$B$5))</f>
        <v/>
      </c>
      <c r="L133" s="41"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40"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9"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40" t="str">
        <f>IF(ISBLANK(Values!E133),"",Values!F133 )</f>
        <v/>
      </c>
      <c r="K134" s="29" t="str">
        <f>IF(ISBLANK(Values!E133),"",IF(Values!J133, Values!$B$4, Values!$B$5))</f>
        <v/>
      </c>
      <c r="L134" s="41"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40"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9"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40" t="str">
        <f>IF(ISBLANK(Values!E134),"",Values!F134 )</f>
        <v/>
      </c>
      <c r="K135" s="29" t="str">
        <f>IF(ISBLANK(Values!E134),"",IF(Values!J134, Values!$B$4, Values!$B$5))</f>
        <v/>
      </c>
      <c r="L135" s="41"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40"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9"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40" t="str">
        <f>IF(ISBLANK(Values!E135),"",Values!F135 )</f>
        <v/>
      </c>
      <c r="K136" s="29" t="str">
        <f>IF(ISBLANK(Values!E135),"",IF(Values!J135, Values!$B$4, Values!$B$5))</f>
        <v/>
      </c>
      <c r="L136" s="41"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40"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9"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40" t="str">
        <f>IF(ISBLANK(Values!E136),"",Values!F136 )</f>
        <v/>
      </c>
      <c r="K137" s="29" t="str">
        <f>IF(ISBLANK(Values!E136),"",IF(Values!J136, Values!$B$4, Values!$B$5))</f>
        <v/>
      </c>
      <c r="L137" s="41"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40"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9"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40" t="str">
        <f>IF(ISBLANK(Values!E137),"",Values!F137 )</f>
        <v/>
      </c>
      <c r="K138" s="29" t="str">
        <f>IF(ISBLANK(Values!E137),"",IF(Values!J137, Values!$B$4, Values!$B$5))</f>
        <v/>
      </c>
      <c r="L138" s="41"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40"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9"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40" t="str">
        <f>IF(ISBLANK(Values!E138),"",Values!F138 )</f>
        <v/>
      </c>
      <c r="K139" s="29" t="str">
        <f>IF(ISBLANK(Values!E138),"",IF(Values!J138, Values!$B$4, Values!$B$5))</f>
        <v/>
      </c>
      <c r="L139" s="41"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40"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9"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40" t="str">
        <f>IF(ISBLANK(Values!E139),"",Values!F139 )</f>
        <v/>
      </c>
      <c r="K140" s="29" t="str">
        <f>IF(ISBLANK(Values!E139),"",IF(Values!J139, Values!$B$4, Values!$B$5))</f>
        <v/>
      </c>
      <c r="L140" s="41"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40"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9"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40" t="str">
        <f>IF(ISBLANK(Values!E140),"",Values!F140 )</f>
        <v/>
      </c>
      <c r="K141" s="29" t="str">
        <f>IF(ISBLANK(Values!E140),"",IF(Values!J140, Values!$B$4, Values!$B$5))</f>
        <v/>
      </c>
      <c r="L141" s="41"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40"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9"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40" t="str">
        <f>IF(ISBLANK(Values!E141),"",Values!F141 )</f>
        <v/>
      </c>
      <c r="K142" s="29" t="str">
        <f>IF(ISBLANK(Values!E141),"",IF(Values!J141, Values!$B$4, Values!$B$5))</f>
        <v/>
      </c>
      <c r="L142" s="41"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40"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9"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40" t="str">
        <f>IF(ISBLANK(Values!E142),"",Values!F142 )</f>
        <v/>
      </c>
      <c r="K143" s="29" t="str">
        <f>IF(ISBLANK(Values!E142),"",IF(Values!J142, Values!$B$4, Values!$B$5))</f>
        <v/>
      </c>
      <c r="L143" s="41"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40"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9"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40" t="str">
        <f>IF(ISBLANK(Values!E143),"",Values!F143 )</f>
        <v/>
      </c>
      <c r="K144" s="29" t="str">
        <f>IF(ISBLANK(Values!E143),"",IF(Values!J143, Values!$B$4, Values!$B$5))</f>
        <v/>
      </c>
      <c r="L144" s="41"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40"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9"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40" t="str">
        <f>IF(ISBLANK(Values!E144),"",Values!F144 )</f>
        <v/>
      </c>
      <c r="K145" s="29" t="str">
        <f>IF(ISBLANK(Values!E144),"",IF(Values!J144, Values!$B$4, Values!$B$5))</f>
        <v/>
      </c>
      <c r="L145" s="41"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40"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9"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40" t="str">
        <f>IF(ISBLANK(Values!E145),"",Values!F145 )</f>
        <v/>
      </c>
      <c r="K146" s="29" t="str">
        <f>IF(ISBLANK(Values!E145),"",IF(Values!J145, Values!$B$4, Values!$B$5))</f>
        <v/>
      </c>
      <c r="L146" s="41"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40"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9"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40" t="str">
        <f>IF(ISBLANK(Values!E146),"",Values!F146 )</f>
        <v/>
      </c>
      <c r="K147" s="29" t="str">
        <f>IF(ISBLANK(Values!E146),"",IF(Values!J146, Values!$B$4, Values!$B$5))</f>
        <v/>
      </c>
      <c r="L147" s="41"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40"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9"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40" t="str">
        <f>IF(ISBLANK(Values!E147),"",Values!F147 )</f>
        <v/>
      </c>
      <c r="K148" s="29" t="str">
        <f>IF(ISBLANK(Values!E147),"",IF(Values!J147, Values!$B$4, Values!$B$5))</f>
        <v/>
      </c>
      <c r="L148" s="41"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40"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9"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40" t="str">
        <f>IF(ISBLANK(Values!E148),"",Values!F148 )</f>
        <v/>
      </c>
      <c r="K149" s="29" t="str">
        <f>IF(ISBLANK(Values!E148),"",IF(Values!J148, Values!$B$4, Values!$B$5))</f>
        <v/>
      </c>
      <c r="L149" s="41"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40"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9"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40" t="str">
        <f>IF(ISBLANK(Values!E149),"",Values!F149 )</f>
        <v/>
      </c>
      <c r="K150" s="29" t="str">
        <f>IF(ISBLANK(Values!E149),"",IF(Values!J149, Values!$B$4, Values!$B$5))</f>
        <v/>
      </c>
      <c r="L150" s="41"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40"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9"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40" t="str">
        <f>IF(ISBLANK(Values!E150),"",Values!F150 )</f>
        <v/>
      </c>
      <c r="K151" s="29" t="str">
        <f>IF(ISBLANK(Values!E150),"",IF(Values!J150, Values!$B$4, Values!$B$5))</f>
        <v/>
      </c>
      <c r="L151" s="41"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40"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9"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40" t="str">
        <f>IF(ISBLANK(Values!E151),"",Values!F151 )</f>
        <v/>
      </c>
      <c r="K152" s="29" t="str">
        <f>IF(ISBLANK(Values!E151),"",IF(Values!J151, Values!$B$4, Values!$B$5))</f>
        <v/>
      </c>
      <c r="L152" s="41"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40"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9"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40" t="str">
        <f>IF(ISBLANK(Values!E152),"",Values!F152 )</f>
        <v/>
      </c>
      <c r="K153" s="29" t="str">
        <f>IF(ISBLANK(Values!E152),"",IF(Values!J152, Values!$B$4, Values!$B$5))</f>
        <v/>
      </c>
      <c r="L153" s="41"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40"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9"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40" t="str">
        <f>IF(ISBLANK(Values!E153),"",Values!F153 )</f>
        <v/>
      </c>
      <c r="K154" s="29" t="str">
        <f>IF(ISBLANK(Values!E153),"",IF(Values!J153, Values!$B$4, Values!$B$5))</f>
        <v/>
      </c>
      <c r="L154" s="41"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40"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9"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40" t="str">
        <f>IF(ISBLANK(Values!E154),"",Values!F154 )</f>
        <v/>
      </c>
      <c r="K155" s="29" t="str">
        <f>IF(ISBLANK(Values!E154),"",IF(Values!J154, Values!$B$4, Values!$B$5))</f>
        <v/>
      </c>
      <c r="L155" s="41"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40"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9"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40" t="str">
        <f>IF(ISBLANK(Values!E155),"",Values!F155 )</f>
        <v/>
      </c>
      <c r="K156" s="29" t="str">
        <f>IF(ISBLANK(Values!E155),"",IF(Values!J155, Values!$B$4, Values!$B$5))</f>
        <v/>
      </c>
      <c r="L156" s="41"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40"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9"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40" t="str">
        <f>IF(ISBLANK(Values!E156),"",Values!F156 )</f>
        <v/>
      </c>
      <c r="K157" s="29" t="str">
        <f>IF(ISBLANK(Values!E156),"",IF(Values!J156, Values!$B$4, Values!$B$5))</f>
        <v/>
      </c>
      <c r="L157" s="41"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40"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9"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40" t="str">
        <f>IF(ISBLANK(Values!E157),"",Values!F157 )</f>
        <v/>
      </c>
      <c r="K158" s="29" t="str">
        <f>IF(ISBLANK(Values!E157),"",IF(Values!J157, Values!$B$4, Values!$B$5))</f>
        <v/>
      </c>
      <c r="L158" s="41"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40"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9"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40" t="str">
        <f>IF(ISBLANK(Values!E158),"",Values!F158 )</f>
        <v/>
      </c>
      <c r="K159" s="29" t="str">
        <f>IF(ISBLANK(Values!E158),"",IF(Values!J158, Values!$B$4, Values!$B$5))</f>
        <v/>
      </c>
      <c r="L159" s="41"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40"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9"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40" t="str">
        <f>IF(ISBLANK(Values!E159),"",Values!F159 )</f>
        <v/>
      </c>
      <c r="K160" s="29" t="str">
        <f>IF(ISBLANK(Values!E159),"",IF(Values!J159, Values!$B$4, Values!$B$5))</f>
        <v/>
      </c>
      <c r="L160" s="41"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40"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9"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40" t="str">
        <f>IF(ISBLANK(Values!E160),"",Values!F160 )</f>
        <v/>
      </c>
      <c r="K161" s="29" t="str">
        <f>IF(ISBLANK(Values!E160),"",IF(Values!J160, Values!$B$4, Values!$B$5))</f>
        <v/>
      </c>
      <c r="L161" s="41"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40"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9"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40" t="str">
        <f>IF(ISBLANK(Values!E161),"",Values!F161 )</f>
        <v/>
      </c>
      <c r="K162" s="29" t="str">
        <f>IF(ISBLANK(Values!E161),"",IF(Values!J161, Values!$B$4, Values!$B$5))</f>
        <v/>
      </c>
      <c r="L162" s="41"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40"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9"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40" t="str">
        <f>IF(ISBLANK(Values!E162),"",Values!F162 )</f>
        <v/>
      </c>
      <c r="K163" s="29" t="str">
        <f>IF(ISBLANK(Values!E162),"",IF(Values!J162, Values!$B$4, Values!$B$5))</f>
        <v/>
      </c>
      <c r="L163" s="41"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40"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9"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40" t="str">
        <f>IF(ISBLANK(Values!E163),"",Values!F163 )</f>
        <v/>
      </c>
      <c r="K164" s="29" t="str">
        <f>IF(ISBLANK(Values!E163),"",IF(Values!J163, Values!$B$4, Values!$B$5))</f>
        <v/>
      </c>
      <c r="L164" s="41"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40"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9"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40" t="str">
        <f>IF(ISBLANK(Values!E164),"",Values!F164 )</f>
        <v/>
      </c>
      <c r="K165" s="29" t="str">
        <f>IF(ISBLANK(Values!E164),"",IF(Values!J164, Values!$B$4, Values!$B$5))</f>
        <v/>
      </c>
      <c r="L165" s="41"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40"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9"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40" t="str">
        <f>IF(ISBLANK(Values!E165),"",Values!F165 )</f>
        <v/>
      </c>
      <c r="K166" s="29" t="str">
        <f>IF(ISBLANK(Values!E165),"",IF(Values!J165, Values!$B$4, Values!$B$5))</f>
        <v/>
      </c>
      <c r="L166" s="41"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40"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9"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40" t="str">
        <f>IF(ISBLANK(Values!E166),"",Values!F166 )</f>
        <v/>
      </c>
      <c r="K167" s="29" t="str">
        <f>IF(ISBLANK(Values!E166),"",IF(Values!J166, Values!$B$4, Values!$B$5))</f>
        <v/>
      </c>
      <c r="L167" s="41"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40"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9"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40" t="str">
        <f>IF(ISBLANK(Values!E167),"",Values!F167 )</f>
        <v/>
      </c>
      <c r="K168" s="29" t="str">
        <f>IF(ISBLANK(Values!E167),"",IF(Values!J167, Values!$B$4, Values!$B$5))</f>
        <v/>
      </c>
      <c r="L168" s="41"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40"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9"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40" t="str">
        <f>IF(ISBLANK(Values!E168),"",Values!F168 )</f>
        <v/>
      </c>
      <c r="K169" s="29" t="str">
        <f>IF(ISBLANK(Values!E168),"",IF(Values!J168, Values!$B$4, Values!$B$5))</f>
        <v/>
      </c>
      <c r="L169" s="41"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40"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9"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40" t="str">
        <f>IF(ISBLANK(Values!E169),"",Values!F169 )</f>
        <v/>
      </c>
      <c r="K170" s="29" t="str">
        <f>IF(ISBLANK(Values!E169),"",IF(Values!J169, Values!$B$4, Values!$B$5))</f>
        <v/>
      </c>
      <c r="L170" s="41"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40"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9"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40" t="str">
        <f>IF(ISBLANK(Values!E170),"",Values!F170 )</f>
        <v/>
      </c>
      <c r="K171" s="29" t="str">
        <f>IF(ISBLANK(Values!E170),"",IF(Values!J170, Values!$B$4, Values!$B$5))</f>
        <v/>
      </c>
      <c r="L171" s="41"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40"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9"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40" t="str">
        <f>IF(ISBLANK(Values!E171),"",Values!F171 )</f>
        <v/>
      </c>
      <c r="K172" s="29" t="str">
        <f>IF(ISBLANK(Values!E171),"",IF(Values!J171, Values!$B$4, Values!$B$5))</f>
        <v/>
      </c>
      <c r="L172" s="41"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40"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9"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40" t="str">
        <f>IF(ISBLANK(Values!E172),"",Values!F172 )</f>
        <v/>
      </c>
      <c r="K173" s="29" t="str">
        <f>IF(ISBLANK(Values!E172),"",IF(Values!J172, Values!$B$4, Values!$B$5))</f>
        <v/>
      </c>
      <c r="L173" s="41"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40"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9"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40" t="str">
        <f>IF(ISBLANK(Values!E173),"",Values!F173 )</f>
        <v/>
      </c>
      <c r="K174" s="29" t="str">
        <f>IF(ISBLANK(Values!E173),"",IF(Values!J173, Values!$B$4, Values!$B$5))</f>
        <v/>
      </c>
      <c r="L174" s="41"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40"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9"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40" t="str">
        <f>IF(ISBLANK(Values!E174),"",Values!F174 )</f>
        <v/>
      </c>
      <c r="K175" s="29" t="str">
        <f>IF(ISBLANK(Values!E174),"",IF(Values!J174, Values!$B$4, Values!$B$5))</f>
        <v/>
      </c>
      <c r="L175" s="41"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40"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9"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40" t="str">
        <f>IF(ISBLANK(Values!E175),"",Values!F175 )</f>
        <v/>
      </c>
      <c r="K176" s="29" t="str">
        <f>IF(ISBLANK(Values!E175),"",IF(Values!J175, Values!$B$4, Values!$B$5))</f>
        <v/>
      </c>
      <c r="L176" s="41"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40"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9"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40" t="str">
        <f>IF(ISBLANK(Values!E176),"",Values!F176 )</f>
        <v/>
      </c>
      <c r="K177" s="29" t="str">
        <f>IF(ISBLANK(Values!E176),"",IF(Values!J176, Values!$B$4, Values!$B$5))</f>
        <v/>
      </c>
      <c r="L177" s="41"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40"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9"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40" t="str">
        <f>IF(ISBLANK(Values!E177),"",Values!F177 )</f>
        <v/>
      </c>
      <c r="K178" s="29" t="str">
        <f>IF(ISBLANK(Values!E177),"",IF(Values!J177, Values!$B$4, Values!$B$5))</f>
        <v/>
      </c>
      <c r="L178" s="41"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40"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9"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40" t="str">
        <f>IF(ISBLANK(Values!E178),"",Values!F178 )</f>
        <v/>
      </c>
      <c r="K179" s="29" t="str">
        <f>IF(ISBLANK(Values!E178),"",IF(Values!J178, Values!$B$4, Values!$B$5))</f>
        <v/>
      </c>
      <c r="L179" s="41"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40"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9"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40" t="str">
        <f>IF(ISBLANK(Values!E179),"",Values!F179 )</f>
        <v/>
      </c>
      <c r="K180" s="29" t="str">
        <f>IF(ISBLANK(Values!E179),"",IF(Values!J179, Values!$B$4, Values!$B$5))</f>
        <v/>
      </c>
      <c r="L180" s="41"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40"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9"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40" t="str">
        <f>IF(ISBLANK(Values!E180),"",Values!F180 )</f>
        <v/>
      </c>
      <c r="K181" s="29" t="str">
        <f>IF(ISBLANK(Values!E180),"",IF(Values!J180, Values!$B$4, Values!$B$5))</f>
        <v/>
      </c>
      <c r="L181" s="41"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40"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9"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40" t="str">
        <f>IF(ISBLANK(Values!E181),"",Values!F181 )</f>
        <v/>
      </c>
      <c r="K182" s="29" t="str">
        <f>IF(ISBLANK(Values!E181),"",IF(Values!J181, Values!$B$4, Values!$B$5))</f>
        <v/>
      </c>
      <c r="L182" s="41"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40"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9"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40" t="str">
        <f>IF(ISBLANK(Values!E182),"",Values!F182 )</f>
        <v/>
      </c>
      <c r="K183" s="29" t="str">
        <f>IF(ISBLANK(Values!E182),"",IF(Values!J182, Values!$B$4, Values!$B$5))</f>
        <v/>
      </c>
      <c r="L183" s="41"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40"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9"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40" t="str">
        <f>IF(ISBLANK(Values!E183),"",Values!F183 &amp; " variations")</f>
        <v/>
      </c>
      <c r="K184" s="29" t="str">
        <f>IF(ISBLANK(Values!E183),"",IF(Values!J183, Values!$B$4, Values!$B$5))</f>
        <v/>
      </c>
      <c r="L184" s="41"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40"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9"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40" t="str">
        <f>IF(ISBLANK(Values!E184),"",Values!F184 &amp; " variations")</f>
        <v/>
      </c>
      <c r="K185" s="29" t="str">
        <f>IF(ISBLANK(Values!E184),"",IF(Values!J184, Values!$B$4, Values!$B$5))</f>
        <v/>
      </c>
      <c r="L185" s="41"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40"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9"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40" t="str">
        <f>IF(ISBLANK(Values!E185),"",Values!F185 &amp; " variations")</f>
        <v/>
      </c>
      <c r="K186" s="29" t="str">
        <f>IF(ISBLANK(Values!E185),"",IF(Values!J185, Values!$B$4, Values!$B$5))</f>
        <v/>
      </c>
      <c r="L186" s="41"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40"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9"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40" t="str">
        <f>IF(ISBLANK(Values!E186),"",Values!F186 &amp; " variations")</f>
        <v/>
      </c>
      <c r="K187" s="29" t="str">
        <f>IF(ISBLANK(Values!E186),"",IF(Values!J186, Values!$B$4, Values!$B$5))</f>
        <v/>
      </c>
      <c r="L187" s="41"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40"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9"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40" t="str">
        <f>IF(ISBLANK(Values!E187),"",Values!F187 &amp; " variations")</f>
        <v/>
      </c>
      <c r="K188" s="29" t="str">
        <f>IF(ISBLANK(Values!E187),"",IF(Values!J187, Values!$B$4, Values!$B$5))</f>
        <v/>
      </c>
      <c r="L188" s="41"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40"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9"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40" t="str">
        <f>IF(ISBLANK(Values!E188),"",Values!F188 &amp; " variations")</f>
        <v/>
      </c>
      <c r="K189" s="29" t="str">
        <f>IF(ISBLANK(Values!E188),"",IF(Values!J188, Values!$B$4, Values!$B$5))</f>
        <v/>
      </c>
      <c r="L189" s="41"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40"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9"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40" t="str">
        <f>IF(ISBLANK(Values!E189),"",Values!F189 &amp; " variations")</f>
        <v/>
      </c>
      <c r="K190" s="29" t="str">
        <f>IF(ISBLANK(Values!E189),"",IF(Values!J189, Values!$B$4, Values!$B$5))</f>
        <v/>
      </c>
      <c r="L190" s="41"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40"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9"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40" t="str">
        <f>IF(ISBLANK(Values!E190),"",Values!F190 &amp; " variations")</f>
        <v/>
      </c>
      <c r="K191" s="29" t="str">
        <f>IF(ISBLANK(Values!E190),"",IF(Values!J190, Values!$B$4, Values!$B$5))</f>
        <v/>
      </c>
      <c r="L191" s="41"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40"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9"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40" t="str">
        <f>IF(ISBLANK(Values!E191),"",Values!F191 &amp; " variations")</f>
        <v/>
      </c>
      <c r="K192" s="29" t="str">
        <f>IF(ISBLANK(Values!E191),"",IF(Values!J191, Values!$B$4, Values!$B$5))</f>
        <v/>
      </c>
      <c r="L192" s="41"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40"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9"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40" t="str">
        <f>IF(ISBLANK(Values!E192),"",Values!F192 &amp; " variations")</f>
        <v/>
      </c>
      <c r="K193" s="29" t="str">
        <f>IF(ISBLANK(Values!E192),"",IF(Values!J192, Values!$B$4, Values!$B$5))</f>
        <v/>
      </c>
      <c r="L193" s="41"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40"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9"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40" t="str">
        <f>IF(ISBLANK(Values!E193),"",Values!F193 &amp; " variations")</f>
        <v/>
      </c>
      <c r="K194" s="29" t="str">
        <f>IF(ISBLANK(Values!E193),"",IF(Values!J193, Values!$B$4, Values!$B$5))</f>
        <v/>
      </c>
      <c r="L194" s="41"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40"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9"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40" t="str">
        <f>IF(ISBLANK(Values!E194),"",Values!F194 &amp; " variations")</f>
        <v/>
      </c>
      <c r="K195" s="29" t="str">
        <f>IF(ISBLANK(Values!E194),"",IF(Values!J194, Values!$B$4, Values!$B$5))</f>
        <v/>
      </c>
      <c r="L195" s="41"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40"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9"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40" t="str">
        <f>IF(ISBLANK(Values!E195),"",Values!F195 &amp; " variations")</f>
        <v/>
      </c>
      <c r="K196" s="29" t="str">
        <f>IF(ISBLANK(Values!E195),"",IF(Values!J195, Values!$B$4, Values!$B$5))</f>
        <v/>
      </c>
      <c r="L196" s="41"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40"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9"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40" t="str">
        <f>IF(ISBLANK(Values!E196),"",Values!F196 &amp; " variations")</f>
        <v/>
      </c>
      <c r="K197" s="29" t="str">
        <f>IF(ISBLANK(Values!E196),"",IF(Values!J196, Values!$B$4, Values!$B$5))</f>
        <v/>
      </c>
      <c r="L197" s="41"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40"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9"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40" t="str">
        <f>IF(ISBLANK(Values!E197),"",Values!F197 &amp; " variations")</f>
        <v/>
      </c>
      <c r="K198" s="29" t="str">
        <f>IF(ISBLANK(Values!E197),"",IF(Values!J197, Values!$B$4, Values!$B$5))</f>
        <v/>
      </c>
      <c r="L198" s="41"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40"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9"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40" t="str">
        <f>IF(ISBLANK(Values!E198),"",Values!F198 &amp; " variations")</f>
        <v/>
      </c>
      <c r="K199" s="29" t="str">
        <f>IF(ISBLANK(Values!E198),"",IF(Values!J198, Values!$B$4, Values!$B$5))</f>
        <v/>
      </c>
      <c r="L199" s="41"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40"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9"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40" t="str">
        <f>IF(ISBLANK(Values!E199),"",Values!F199 &amp; " variations")</f>
        <v/>
      </c>
      <c r="K200" s="29" t="str">
        <f>IF(ISBLANK(Values!E199),"",IF(Values!J199, Values!$B$4, Values!$B$5))</f>
        <v/>
      </c>
      <c r="L200" s="41"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40"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9"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40" t="str">
        <f>IF(ISBLANK(Values!E200),"",Values!F200 &amp; " variations")</f>
        <v/>
      </c>
      <c r="K201" s="29" t="str">
        <f>IF(ISBLANK(Values!E200),"",IF(Values!J200, Values!$B$4, Values!$B$5))</f>
        <v/>
      </c>
      <c r="L201" s="41"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40"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9"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40" t="str">
        <f>IF(ISBLANK(Values!E201),"",Values!F201 &amp; " variations")</f>
        <v/>
      </c>
      <c r="K202" s="29" t="str">
        <f>IF(ISBLANK(Values!E201),"",IF(Values!J201, Values!$B$4, Values!$B$5))</f>
        <v/>
      </c>
      <c r="L202" s="41"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40"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9"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40" t="str">
        <f>IF(ISBLANK(Values!E202),"",Values!F202 &amp; " variations")</f>
        <v/>
      </c>
      <c r="K203" s="29" t="str">
        <f>IF(ISBLANK(Values!E202),"",IF(Values!J202, Values!$B$4, Values!$B$5))</f>
        <v/>
      </c>
      <c r="L203" s="41"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40"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9"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40" t="str">
        <f>IF(ISBLANK(Values!E203),"",Values!F203 &amp; " variations")</f>
        <v/>
      </c>
      <c r="K204" s="29" t="str">
        <f>IF(ISBLANK(Values!E203),"",IF(Values!J203, Values!$B$4, Values!$B$5))</f>
        <v/>
      </c>
      <c r="L204" s="41"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40"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352</v>
      </c>
      <c r="B1" s="48"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1" t="s">
        <v>353</v>
      </c>
      <c r="F1" s="1"/>
      <c r="G1" s="1"/>
      <c r="H1" s="49"/>
      <c r="I1" s="49"/>
    </row>
    <row r="2" spans="1:22" ht="14" x14ac:dyDescent="0.15">
      <c r="A2" s="47" t="s">
        <v>354</v>
      </c>
      <c r="B2" s="48"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ht="14" x14ac:dyDescent="0.15">
      <c r="A3" s="47" t="s">
        <v>355</v>
      </c>
      <c r="B3" s="50" t="s">
        <v>356</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8" x14ac:dyDescent="0.15">
      <c r="A4" s="47" t="s">
        <v>371</v>
      </c>
      <c r="B4" s="51">
        <v>15</v>
      </c>
      <c r="C4" s="52" t="b">
        <f>FALSE()</f>
        <v>0</v>
      </c>
      <c r="D4" s="52" t="b">
        <f>TRUE()</f>
        <v>1</v>
      </c>
      <c r="E4" s="50">
        <v>5714401508014</v>
      </c>
      <c r="F4" s="50" t="s">
        <v>372</v>
      </c>
      <c r="G4" s="53"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4" t="b">
        <f>TRUE()</f>
        <v>1</v>
      </c>
      <c r="J4" s="55" t="b">
        <v>0</v>
      </c>
      <c r="K4" s="46" t="s">
        <v>626</v>
      </c>
      <c r="L4" s="56" t="b">
        <v>1</v>
      </c>
      <c r="M4" s="57" t="str">
        <f t="shared" ref="M4:M35" si="0">IF(ISBLANK(K4),"",IF(L4, "https://raw.githubusercontent.com/PatrickVibild/TellusAmazonPictures/master/pictures/"&amp;K4&amp;"/1.jpg","https://download.lenovo.com/Images/Parts/"&amp;K4&amp;"/"&amp;K4&amp;"_A.jpg"))</f>
        <v>https://raw.githubusercontent.com/PatrickVibild/TellusAmazonPictures/master/pictures/Lenovo/B50-80/RG/DE/1.jpg</v>
      </c>
      <c r="N4" s="57" t="str">
        <f t="shared" ref="N4:N35" si="1">IF(ISBLANK(K4),"",IF(L4, "https://raw.githubusercontent.com/PatrickVibild/TellusAmazonPictures/master/pictures/"&amp;K4&amp;"/2.jpg","https://download.lenovo.com/Images/Parts/"&amp;K4&amp;"/"&amp;K4&amp;"_B.jpg"))</f>
        <v>https://raw.githubusercontent.com/PatrickVibild/TellusAmazonPictures/master/pictures/Lenovo/B50-80/RG/DE/2.jpg</v>
      </c>
      <c r="O4" s="58" t="str">
        <f t="shared" ref="O4:O35" si="2">IF(ISBLANK(K4),"",IF(L4, "https://raw.githubusercontent.com/PatrickVibild/TellusAmazonPictures/master/pictures/"&amp;K4&amp;"/3.jpg","https://download.lenovo.com/Images/Parts/"&amp;K4&amp;"/"&amp;K4&amp;"_details.jpg"))</f>
        <v>https://raw.githubusercontent.com/PatrickVibild/TellusAmazonPictures/master/pictures/Lenovo/B50-80/RG/DE/3.jpg</v>
      </c>
      <c r="P4" t="str">
        <f t="shared" ref="P4:P35" si="3">IF(ISBLANK(K4),"",IF(L4, "https://raw.githubusercontent.com/PatrickVibild/TellusAmazonPictures/master/pictures/"&amp;K4&amp;"/4.jpg", ""))</f>
        <v>https://raw.githubusercontent.com/PatrickVibild/TellusAmazonPictures/master/pictures/Lenovo/B50-80/RG/DE/4.jpg</v>
      </c>
      <c r="Q4" t="str">
        <f t="shared" ref="Q4:Q35" si="4">IF(ISBLANK(K4),"",IF(L4, "https://raw.githubusercontent.com/PatrickVibild/TellusAmazonPictures/master/pictures/"&amp;K4&amp;"/5.jpg", ""))</f>
        <v>https://raw.githubusercontent.com/PatrickVibild/TellusAmazonPictures/master/pictures/Lenovo/B50-80/RG/DE/5.jpg</v>
      </c>
      <c r="R4" t="str">
        <f t="shared" ref="R4:R35" si="5">IF(ISBLANK(K4),"",IF(L4, "https://raw.githubusercontent.com/PatrickVibild/TellusAmazonPictures/master/pictures/"&amp;K4&amp;"/6.jpg", ""))</f>
        <v>https://raw.githubusercontent.com/PatrickVibild/TellusAmazonPictures/master/pictures/Lenovo/B50-80/RG/DE/6.jpg</v>
      </c>
      <c r="S4" t="str">
        <f t="shared" ref="S4:S35" si="6">IF(ISBLANK(K4),"",IF(L4, "https://raw.githubusercontent.com/PatrickVibild/TellusAmazonPictures/master/pictures/"&amp;K4&amp;"/7.jpg", ""))</f>
        <v>https://raw.githubusercontent.com/PatrickVibild/TellusAmazonPictures/master/pictures/Lenovo/B50-80/RG/DE/7.jpg</v>
      </c>
      <c r="T4" t="str">
        <f t="shared" ref="T4:T35" si="7">IF(ISBLANK(K4),"",IF(L4, "https://raw.githubusercontent.com/PatrickVibild/TellusAmazonPictures/master/pictures/"&amp;K4&amp;"/8.jpg",""))</f>
        <v>https://raw.githubusercontent.com/PatrickVibild/TellusAmazonPictures/master/pictures/Lenovo/B50-80/RG/DE/8.jpg</v>
      </c>
      <c r="U4" t="str">
        <f t="shared" ref="U4:U35" si="8">IF(ISBLANK(K4),"",IF(L4, "https://raw.githubusercontent.com/PatrickVibild/TellusAmazonPictures/master/pictures/"&amp;K4&amp;"/9.jpg", ""))</f>
        <v>https://raw.githubusercontent.com/PatrickVibild/TellusAmazonPictures/master/pictures/Lenovo/B50-80/RG/DE/9.jpg</v>
      </c>
      <c r="V4" s="59">
        <f>MATCH(G4,options!$D$1:$D$20,0)</f>
        <v>1</v>
      </c>
    </row>
    <row r="5" spans="1:22" ht="28" x14ac:dyDescent="0.15">
      <c r="A5" s="47" t="s">
        <v>374</v>
      </c>
      <c r="B5" s="51">
        <v>15</v>
      </c>
      <c r="C5" s="52" t="b">
        <f>FALSE()</f>
        <v>0</v>
      </c>
      <c r="D5" s="52" t="b">
        <f>TRUE()</f>
        <v>1</v>
      </c>
      <c r="E5" s="50">
        <v>5714401508021</v>
      </c>
      <c r="F5" s="50" t="s">
        <v>375</v>
      </c>
      <c r="G5" s="60"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4" t="b">
        <f>TRUE()</f>
        <v>1</v>
      </c>
      <c r="J5" s="55" t="b">
        <v>0</v>
      </c>
      <c r="K5" s="46" t="s">
        <v>627</v>
      </c>
      <c r="L5" s="56" t="b">
        <v>1</v>
      </c>
      <c r="M5" s="57" t="str">
        <f t="shared" si="0"/>
        <v>https://raw.githubusercontent.com/PatrickVibild/TellusAmazonPictures/master/pictures/Lenovo/B50-80/RG/FR/1.jpg</v>
      </c>
      <c r="N5" s="57" t="str">
        <f t="shared" si="1"/>
        <v>https://raw.githubusercontent.com/PatrickVibild/TellusAmazonPictures/master/pictures/Lenovo/B50-80/RG/FR/2.jpg</v>
      </c>
      <c r="O5" s="58" t="str">
        <f t="shared" si="2"/>
        <v>https://raw.githubusercontent.com/PatrickVibild/TellusAmazonPictures/master/pictures/Lenovo/B50-80/RG/FR/3.jpg</v>
      </c>
      <c r="P5" t="str">
        <f t="shared" si="3"/>
        <v>https://raw.githubusercontent.com/PatrickVibild/TellusAmazonPictures/master/pictures/Lenovo/B50-80/RG/FR/4.jpg</v>
      </c>
      <c r="Q5" t="str">
        <f t="shared" si="4"/>
        <v>https://raw.githubusercontent.com/PatrickVibild/TellusAmazonPictures/master/pictures/Lenovo/B50-80/RG/FR/5.jpg</v>
      </c>
      <c r="R5" t="str">
        <f t="shared" si="5"/>
        <v>https://raw.githubusercontent.com/PatrickVibild/TellusAmazonPictures/master/pictures/Lenovo/B50-80/RG/FR/6.jpg</v>
      </c>
      <c r="S5" t="str">
        <f t="shared" si="6"/>
        <v>https://raw.githubusercontent.com/PatrickVibild/TellusAmazonPictures/master/pictures/Lenovo/B50-80/RG/FR/7.jpg</v>
      </c>
      <c r="T5" t="str">
        <f t="shared" si="7"/>
        <v>https://raw.githubusercontent.com/PatrickVibild/TellusAmazonPictures/master/pictures/Lenovo/B50-80/RG/FR/8.jpg</v>
      </c>
      <c r="U5" t="str">
        <f t="shared" si="8"/>
        <v>https://raw.githubusercontent.com/PatrickVibild/TellusAmazonPictures/master/pictures/Lenovo/B50-80/RG/FR/9.jpg</v>
      </c>
      <c r="V5" s="59">
        <f>MATCH(G5,options!$D$1:$D$20,0)</f>
        <v>2</v>
      </c>
    </row>
    <row r="6" spans="1:22" ht="28" x14ac:dyDescent="0.15">
      <c r="A6" s="47" t="s">
        <v>377</v>
      </c>
      <c r="B6" s="61" t="s">
        <v>450</v>
      </c>
      <c r="C6" s="52" t="b">
        <f>FALSE()</f>
        <v>0</v>
      </c>
      <c r="D6" s="52" t="b">
        <f>TRUE()</f>
        <v>1</v>
      </c>
      <c r="E6" s="50">
        <v>5714401508038</v>
      </c>
      <c r="F6" s="50" t="s">
        <v>379</v>
      </c>
      <c r="G6" s="60"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4" t="b">
        <f>TRUE()</f>
        <v>1</v>
      </c>
      <c r="J6" s="55" t="b">
        <v>0</v>
      </c>
      <c r="K6" s="46" t="s">
        <v>628</v>
      </c>
      <c r="L6" s="56" t="b">
        <v>1</v>
      </c>
      <c r="M6" s="57" t="str">
        <f t="shared" si="0"/>
        <v>https://raw.githubusercontent.com/PatrickVibild/TellusAmazonPictures/master/pictures/Lenovo/B50-80/RG/IT/1.jpg</v>
      </c>
      <c r="N6" s="57" t="str">
        <f t="shared" si="1"/>
        <v>https://raw.githubusercontent.com/PatrickVibild/TellusAmazonPictures/master/pictures/Lenovo/B50-80/RG/IT/2.jpg</v>
      </c>
      <c r="O6" s="58" t="str">
        <f t="shared" si="2"/>
        <v>https://raw.githubusercontent.com/PatrickVibild/TellusAmazonPictures/master/pictures/Lenovo/B50-80/RG/IT/3.jpg</v>
      </c>
      <c r="P6" t="str">
        <f t="shared" si="3"/>
        <v>https://raw.githubusercontent.com/PatrickVibild/TellusAmazonPictures/master/pictures/Lenovo/B50-80/RG/IT/4.jpg</v>
      </c>
      <c r="Q6" t="str">
        <f t="shared" si="4"/>
        <v>https://raw.githubusercontent.com/PatrickVibild/TellusAmazonPictures/master/pictures/Lenovo/B50-80/RG/IT/5.jpg</v>
      </c>
      <c r="R6" t="str">
        <f t="shared" si="5"/>
        <v>https://raw.githubusercontent.com/PatrickVibild/TellusAmazonPictures/master/pictures/Lenovo/B50-80/RG/IT/6.jpg</v>
      </c>
      <c r="S6" t="str">
        <f t="shared" si="6"/>
        <v>https://raw.githubusercontent.com/PatrickVibild/TellusAmazonPictures/master/pictures/Lenovo/B50-80/RG/IT/7.jpg</v>
      </c>
      <c r="T6" t="str">
        <f t="shared" si="7"/>
        <v>https://raw.githubusercontent.com/PatrickVibild/TellusAmazonPictures/master/pictures/Lenovo/B50-80/RG/IT/8.jpg</v>
      </c>
      <c r="U6" t="str">
        <f t="shared" si="8"/>
        <v>https://raw.githubusercontent.com/PatrickVibild/TellusAmazonPictures/master/pictures/Lenovo/B50-80/RG/IT/9.jpg</v>
      </c>
      <c r="V6" s="59">
        <f>MATCH(G6,options!$D$1:$D$20,0)</f>
        <v>3</v>
      </c>
    </row>
    <row r="7" spans="1:22" ht="28" x14ac:dyDescent="0.15">
      <c r="A7" s="47" t="s">
        <v>381</v>
      </c>
      <c r="B7" s="62" t="str">
        <f>IF(B6=options!C1,"32","41")</f>
        <v>32</v>
      </c>
      <c r="C7" s="52" t="b">
        <f>FALSE()</f>
        <v>0</v>
      </c>
      <c r="D7" s="52" t="b">
        <f>TRUE()</f>
        <v>1</v>
      </c>
      <c r="E7" s="50">
        <v>5714401508045</v>
      </c>
      <c r="F7" s="50" t="s">
        <v>382</v>
      </c>
      <c r="G7" s="60"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4" t="b">
        <f>TRUE()</f>
        <v>1</v>
      </c>
      <c r="J7" s="55" t="b">
        <v>0</v>
      </c>
      <c r="K7" s="46" t="s">
        <v>629</v>
      </c>
      <c r="L7" s="56" t="b">
        <v>1</v>
      </c>
      <c r="M7" s="57" t="str">
        <f t="shared" si="0"/>
        <v>https://raw.githubusercontent.com/PatrickVibild/TellusAmazonPictures/master/pictures/Lenovo/B50-80/RG/ES/1.jpg</v>
      </c>
      <c r="N7" s="57" t="str">
        <f t="shared" si="1"/>
        <v>https://raw.githubusercontent.com/PatrickVibild/TellusAmazonPictures/master/pictures/Lenovo/B50-80/RG/ES/2.jpg</v>
      </c>
      <c r="O7" s="58" t="str">
        <f t="shared" si="2"/>
        <v>https://raw.githubusercontent.com/PatrickVibild/TellusAmazonPictures/master/pictures/Lenovo/B50-80/RG/ES/3.jpg</v>
      </c>
      <c r="P7" t="str">
        <f t="shared" si="3"/>
        <v>https://raw.githubusercontent.com/PatrickVibild/TellusAmazonPictures/master/pictures/Lenovo/B50-80/RG/ES/4.jpg</v>
      </c>
      <c r="Q7" t="str">
        <f t="shared" si="4"/>
        <v>https://raw.githubusercontent.com/PatrickVibild/TellusAmazonPictures/master/pictures/Lenovo/B50-80/RG/ES/5.jpg</v>
      </c>
      <c r="R7" t="str">
        <f t="shared" si="5"/>
        <v>https://raw.githubusercontent.com/PatrickVibild/TellusAmazonPictures/master/pictures/Lenovo/B50-80/RG/ES/6.jpg</v>
      </c>
      <c r="S7" t="str">
        <f t="shared" si="6"/>
        <v>https://raw.githubusercontent.com/PatrickVibild/TellusAmazonPictures/master/pictures/Lenovo/B50-80/RG/ES/7.jpg</v>
      </c>
      <c r="T7" t="str">
        <f t="shared" si="7"/>
        <v>https://raw.githubusercontent.com/PatrickVibild/TellusAmazonPictures/master/pictures/Lenovo/B50-80/RG/ES/8.jpg</v>
      </c>
      <c r="U7" t="str">
        <f t="shared" si="8"/>
        <v>https://raw.githubusercontent.com/PatrickVibild/TellusAmazonPictures/master/pictures/Lenovo/B50-80/RG/ES/9.jpg</v>
      </c>
      <c r="V7" s="59">
        <f>MATCH(G7,options!$D$1:$D$20,0)</f>
        <v>4</v>
      </c>
    </row>
    <row r="8" spans="1:22" ht="28" x14ac:dyDescent="0.15">
      <c r="A8" s="47" t="s">
        <v>384</v>
      </c>
      <c r="B8" s="62" t="str">
        <f>IF(B6=options!C1,"18","17")</f>
        <v>18</v>
      </c>
      <c r="C8" s="52" t="b">
        <f>FALSE()</f>
        <v>0</v>
      </c>
      <c r="D8" s="52" t="b">
        <f>TRUE()</f>
        <v>1</v>
      </c>
      <c r="E8" s="50">
        <v>5714401508052</v>
      </c>
      <c r="F8" s="50" t="s">
        <v>385</v>
      </c>
      <c r="G8" s="60"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46" t="s">
        <v>630</v>
      </c>
      <c r="L8" s="56" t="b">
        <v>1</v>
      </c>
      <c r="M8" s="57" t="str">
        <f t="shared" si="0"/>
        <v>https://raw.githubusercontent.com/PatrickVibild/TellusAmazonPictures/master/pictures/Lenovo/B50-80/RG/UK/1.jpg</v>
      </c>
      <c r="N8" s="57" t="str">
        <f t="shared" si="1"/>
        <v>https://raw.githubusercontent.com/PatrickVibild/TellusAmazonPictures/master/pictures/Lenovo/B50-80/RG/UK/2.jpg</v>
      </c>
      <c r="O8" s="58" t="str">
        <f t="shared" si="2"/>
        <v>https://raw.githubusercontent.com/PatrickVibild/TellusAmazonPictures/master/pictures/Lenovo/B50-80/RG/UK/3.jpg</v>
      </c>
      <c r="P8" t="str">
        <f t="shared" si="3"/>
        <v>https://raw.githubusercontent.com/PatrickVibild/TellusAmazonPictures/master/pictures/Lenovo/B50-80/RG/UK/4.jpg</v>
      </c>
      <c r="Q8" t="str">
        <f t="shared" si="4"/>
        <v>https://raw.githubusercontent.com/PatrickVibild/TellusAmazonPictures/master/pictures/Lenovo/B50-80/RG/UK/5.jpg</v>
      </c>
      <c r="R8" t="str">
        <f t="shared" si="5"/>
        <v>https://raw.githubusercontent.com/PatrickVibild/TellusAmazonPictures/master/pictures/Lenovo/B50-80/RG/UK/6.jpg</v>
      </c>
      <c r="S8" t="str">
        <f t="shared" si="6"/>
        <v>https://raw.githubusercontent.com/PatrickVibild/TellusAmazonPictures/master/pictures/Lenovo/B50-80/RG/UK/7.jpg</v>
      </c>
      <c r="T8" t="str">
        <f t="shared" si="7"/>
        <v>https://raw.githubusercontent.com/PatrickVibild/TellusAmazonPictures/master/pictures/Lenovo/B50-80/RG/UK/8.jpg</v>
      </c>
      <c r="U8" t="str">
        <f t="shared" si="8"/>
        <v>https://raw.githubusercontent.com/PatrickVibild/TellusAmazonPictures/master/pictures/Lenovo/B50-80/RG/UK/9.jpg</v>
      </c>
      <c r="V8" s="59">
        <f>MATCH(G8,options!$D$1:$D$20,0)</f>
        <v>5</v>
      </c>
    </row>
    <row r="9" spans="1:22" ht="28" x14ac:dyDescent="0.15">
      <c r="A9" s="47" t="s">
        <v>387</v>
      </c>
      <c r="B9" s="62" t="str">
        <f>IF(B6=options!C1,"2","5")</f>
        <v>2</v>
      </c>
      <c r="C9" s="52" t="b">
        <f>FALSE()</f>
        <v>0</v>
      </c>
      <c r="D9" s="52" t="b">
        <v>1</v>
      </c>
      <c r="E9" s="50"/>
      <c r="F9" s="50"/>
      <c r="G9" s="60"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4" t="b">
        <f>TRUE()</f>
        <v>1</v>
      </c>
      <c r="J9" s="55" t="b">
        <v>0</v>
      </c>
      <c r="K9" s="46" t="s">
        <v>631</v>
      </c>
      <c r="L9" s="56" t="b">
        <v>1</v>
      </c>
      <c r="M9" s="57" t="str">
        <f t="shared" si="0"/>
        <v>https://raw.githubusercontent.com/PatrickVibild/TellusAmazonPictures/master/pictures/Lenovo/B50-80/RG/NOR/1.jpg</v>
      </c>
      <c r="N9" s="57" t="str">
        <f t="shared" si="1"/>
        <v>https://raw.githubusercontent.com/PatrickVibild/TellusAmazonPictures/master/pictures/Lenovo/B50-80/RG/NOR/2.jpg</v>
      </c>
      <c r="O9" s="58" t="str">
        <f t="shared" si="2"/>
        <v>https://raw.githubusercontent.com/PatrickVibild/TellusAmazonPictures/master/pictures/Lenovo/B50-80/RG/NOR/3.jpg</v>
      </c>
      <c r="P9" t="str">
        <f t="shared" si="3"/>
        <v>https://raw.githubusercontent.com/PatrickVibild/TellusAmazonPictures/master/pictures/Lenovo/B50-80/RG/NOR/4.jpg</v>
      </c>
      <c r="Q9" t="str">
        <f t="shared" si="4"/>
        <v>https://raw.githubusercontent.com/PatrickVibild/TellusAmazonPictures/master/pictures/Lenovo/B50-80/RG/NOR/5.jpg</v>
      </c>
      <c r="R9" t="str">
        <f t="shared" si="5"/>
        <v>https://raw.githubusercontent.com/PatrickVibild/TellusAmazonPictures/master/pictures/Lenovo/B50-80/RG/NOR/6.jpg</v>
      </c>
      <c r="S9" t="str">
        <f t="shared" si="6"/>
        <v>https://raw.githubusercontent.com/PatrickVibild/TellusAmazonPictures/master/pictures/Lenovo/B50-80/RG/NOR/7.jpg</v>
      </c>
      <c r="T9" t="str">
        <f t="shared" si="7"/>
        <v>https://raw.githubusercontent.com/PatrickVibild/TellusAmazonPictures/master/pictures/Lenovo/B50-80/RG/NOR/8.jpg</v>
      </c>
      <c r="U9" t="str">
        <f t="shared" si="8"/>
        <v>https://raw.githubusercontent.com/PatrickVibild/TellusAmazonPictures/master/pictures/Lenovo/B50-80/RG/NOR/9.jpg</v>
      </c>
      <c r="V9" s="59">
        <f>MATCH(G9,options!$D$1:$D$20,0)</f>
        <v>6</v>
      </c>
    </row>
    <row r="10" spans="1:22" ht="28" x14ac:dyDescent="0.15">
      <c r="A10" t="s">
        <v>389</v>
      </c>
      <c r="B10" s="63"/>
      <c r="C10" s="52" t="b">
        <f>FALSE()</f>
        <v>0</v>
      </c>
      <c r="D10" s="52" t="b">
        <f>FALSE()</f>
        <v>0</v>
      </c>
      <c r="E10" s="50"/>
      <c r="F10" s="50"/>
      <c r="G10" s="60" t="s">
        <v>390</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4" t="b">
        <f>TRUE()</f>
        <v>1</v>
      </c>
      <c r="J10" s="55" t="b">
        <v>0</v>
      </c>
      <c r="K10" s="46" t="s">
        <v>632</v>
      </c>
      <c r="L10" s="56" t="b">
        <v>1</v>
      </c>
      <c r="M10" s="57" t="str">
        <f t="shared" si="0"/>
        <v>https://raw.githubusercontent.com/PatrickVibild/TellusAmazonPictures/master/pictures/Lenovo/B50-80/DE/1.jpg</v>
      </c>
      <c r="N10" s="57" t="str">
        <f t="shared" si="1"/>
        <v>https://raw.githubusercontent.com/PatrickVibild/TellusAmazonPictures/master/pictures/Lenovo/B50-80/DE/2.jpg</v>
      </c>
      <c r="O10" s="58" t="str">
        <f t="shared" si="2"/>
        <v>https://raw.githubusercontent.com/PatrickVibild/TellusAmazonPictures/master/pictures/Lenovo/B50-80/DE/3.jpg</v>
      </c>
      <c r="P10" t="str">
        <f t="shared" si="3"/>
        <v>https://raw.githubusercontent.com/PatrickVibild/TellusAmazonPictures/master/pictures/Lenovo/B50-80/DE/4.jpg</v>
      </c>
      <c r="Q10" t="str">
        <f t="shared" si="4"/>
        <v>https://raw.githubusercontent.com/PatrickVibild/TellusAmazonPictures/master/pictures/Lenovo/B50-80/DE/5.jpg</v>
      </c>
      <c r="R10" t="str">
        <f t="shared" si="5"/>
        <v>https://raw.githubusercontent.com/PatrickVibild/TellusAmazonPictures/master/pictures/Lenovo/B50-80/DE/6.jpg</v>
      </c>
      <c r="S10" t="str">
        <f t="shared" si="6"/>
        <v>https://raw.githubusercontent.com/PatrickVibild/TellusAmazonPictures/master/pictures/Lenovo/B50-80/DE/7.jpg</v>
      </c>
      <c r="T10" t="str">
        <f t="shared" si="7"/>
        <v>https://raw.githubusercontent.com/PatrickVibild/TellusAmazonPictures/master/pictures/Lenovo/B50-80/DE/8.jpg</v>
      </c>
      <c r="U10" t="str">
        <f t="shared" si="8"/>
        <v>https://raw.githubusercontent.com/PatrickVibild/TellusAmazonPictures/master/pictures/Lenovo/B50-80/DE/9.jpg</v>
      </c>
      <c r="V10" s="59">
        <f>MATCH(G10,options!$D$1:$D$20,0)</f>
        <v>7</v>
      </c>
    </row>
    <row r="11" spans="1:22" ht="28" x14ac:dyDescent="0.15">
      <c r="A11" s="47" t="s">
        <v>391</v>
      </c>
      <c r="B11" s="64">
        <v>100</v>
      </c>
      <c r="C11" s="52" t="b">
        <v>1</v>
      </c>
      <c r="D11" s="52" t="b">
        <f>FALSE()</f>
        <v>0</v>
      </c>
      <c r="E11" s="50">
        <v>5714401508083</v>
      </c>
      <c r="F11" s="50" t="s">
        <v>392</v>
      </c>
      <c r="G11" s="60" t="s">
        <v>393</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4" t="b">
        <f>TRUE()</f>
        <v>1</v>
      </c>
      <c r="J11" s="55" t="b">
        <v>0</v>
      </c>
      <c r="K11" s="46" t="s">
        <v>633</v>
      </c>
      <c r="L11" s="56" t="b">
        <v>1</v>
      </c>
      <c r="M11" s="70" t="str">
        <f t="shared" si="0"/>
        <v>https://raw.githubusercontent.com/PatrickVibild/TellusAmazonPictures/master/pictures/Lenovo/B50-80/RG/US/1.jpg</v>
      </c>
      <c r="N11" s="57" t="str">
        <f t="shared" si="1"/>
        <v>https://raw.githubusercontent.com/PatrickVibild/TellusAmazonPictures/master/pictures/Lenovo/B50-80/RG/US/2.jpg</v>
      </c>
      <c r="O11" s="58" t="str">
        <f t="shared" si="2"/>
        <v>https://raw.githubusercontent.com/PatrickVibild/TellusAmazonPictures/master/pictures/Lenovo/B50-80/RG/US/3.jpg</v>
      </c>
      <c r="P11" t="str">
        <f t="shared" si="3"/>
        <v>https://raw.githubusercontent.com/PatrickVibild/TellusAmazonPictures/master/pictures/Lenovo/B50-80/RG/US/4.jpg</v>
      </c>
      <c r="Q11" t="str">
        <f t="shared" si="4"/>
        <v>https://raw.githubusercontent.com/PatrickVibild/TellusAmazonPictures/master/pictures/Lenovo/B50-80/RG/US/5.jpg</v>
      </c>
      <c r="R11" t="str">
        <f t="shared" si="5"/>
        <v>https://raw.githubusercontent.com/PatrickVibild/TellusAmazonPictures/master/pictures/Lenovo/B50-80/RG/US/6.jpg</v>
      </c>
      <c r="S11" t="str">
        <f t="shared" si="6"/>
        <v>https://raw.githubusercontent.com/PatrickVibild/TellusAmazonPictures/master/pictures/Lenovo/B50-80/RG/US/7.jpg</v>
      </c>
      <c r="T11" t="str">
        <f t="shared" si="7"/>
        <v>https://raw.githubusercontent.com/PatrickVibild/TellusAmazonPictures/master/pictures/Lenovo/B50-80/RG/US/8.jpg</v>
      </c>
      <c r="U11" t="str">
        <f t="shared" si="8"/>
        <v>https://raw.githubusercontent.com/PatrickVibild/TellusAmazonPictures/master/pictures/Lenovo/B50-80/RG/US/9.jpg</v>
      </c>
      <c r="V11" s="59">
        <f>MATCH(G11,options!$D$1:$D$20,0)</f>
        <v>18</v>
      </c>
    </row>
    <row r="12" spans="1:22" ht="14" x14ac:dyDescent="0.15">
      <c r="B12" s="63"/>
      <c r="C12" s="52" t="b">
        <f>FALSE()</f>
        <v>0</v>
      </c>
      <c r="D12" s="52" t="b">
        <f>FALSE()</f>
        <v>0</v>
      </c>
      <c r="E12" s="65"/>
      <c r="F12" s="46"/>
      <c r="G12" s="60" t="s">
        <v>394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4" t="b">
        <f>TRUE()</f>
        <v>1</v>
      </c>
      <c r="J12" s="55" t="b">
        <v>0</v>
      </c>
      <c r="K12" s="46" t="s">
        <v>395</v>
      </c>
      <c r="L12" s="56" t="b">
        <f>FALSE()</f>
        <v>0</v>
      </c>
      <c r="M12" s="57" t="str">
        <f t="shared" si="0"/>
        <v>https://download.lenovo.com/Images/Parts/01AV508/01AV508_A.jpg</v>
      </c>
      <c r="N12" s="57" t="str">
        <f t="shared" si="1"/>
        <v>https://download.lenovo.com/Images/Parts/01AV508/01AV508_B.jpg</v>
      </c>
      <c r="O12" s="58" t="str">
        <f t="shared" si="2"/>
        <v>https://download.lenovo.com/Images/Parts/01AV508/01AV508_details.jpg</v>
      </c>
      <c r="P12" t="str">
        <f t="shared" si="3"/>
        <v/>
      </c>
      <c r="Q12" t="str">
        <f t="shared" si="4"/>
        <v/>
      </c>
      <c r="R12" t="str">
        <f t="shared" si="5"/>
        <v/>
      </c>
      <c r="S12" t="str">
        <f t="shared" si="6"/>
        <v/>
      </c>
      <c r="T12" t="str">
        <f t="shared" si="7"/>
        <v/>
      </c>
      <c r="U12" t="str">
        <f t="shared" si="8"/>
        <v/>
      </c>
      <c r="V12" s="59">
        <f>MATCH(G12,options!$D$1:$D$20,0)</f>
        <v>20</v>
      </c>
    </row>
    <row r="13" spans="1:22" ht="14" x14ac:dyDescent="0.15">
      <c r="A13" s="47" t="s">
        <v>396</v>
      </c>
      <c r="B13" s="50" t="s">
        <v>397</v>
      </c>
      <c r="C13" s="52" t="b">
        <f>FALSE()</f>
        <v>0</v>
      </c>
      <c r="D13" s="52" t="b">
        <f>FALSE()</f>
        <v>0</v>
      </c>
      <c r="E13" s="65"/>
      <c r="F13" s="46"/>
      <c r="G13" s="60" t="s">
        <v>398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4" t="b">
        <f>TRUE()</f>
        <v>1</v>
      </c>
      <c r="J13" s="55" t="b">
        <v>0</v>
      </c>
      <c r="K13" s="46" t="s">
        <v>399</v>
      </c>
      <c r="L13" s="56" t="b">
        <f>FALSE()</f>
        <v>0</v>
      </c>
      <c r="M13" s="57" t="str">
        <f t="shared" si="0"/>
        <v>https://download.lenovo.com/Images/Parts/04X0224/04X0224_A.jpg</v>
      </c>
      <c r="N13" s="57" t="str">
        <f t="shared" si="1"/>
        <v>https://download.lenovo.com/Images/Parts/04X0224/04X0224_B.jpg</v>
      </c>
      <c r="O13" s="58" t="str">
        <f t="shared" si="2"/>
        <v>https://download.lenovo.com/Images/Parts/04X0224/04X0224_details.jpg</v>
      </c>
      <c r="P13" t="str">
        <f t="shared" si="3"/>
        <v/>
      </c>
      <c r="Q13" t="str">
        <f t="shared" si="4"/>
        <v/>
      </c>
      <c r="R13" t="str">
        <f t="shared" si="5"/>
        <v/>
      </c>
      <c r="S13" t="str">
        <f t="shared" si="6"/>
        <v/>
      </c>
      <c r="T13" t="str">
        <f t="shared" si="7"/>
        <v/>
      </c>
      <c r="U13" t="str">
        <f t="shared" si="8"/>
        <v/>
      </c>
      <c r="V13" s="59">
        <f>MATCH(G13,options!$D$1:$D$20,0)</f>
        <v>9</v>
      </c>
    </row>
    <row r="14" spans="1:22" ht="14" x14ac:dyDescent="0.15">
      <c r="A14" s="47" t="s">
        <v>400</v>
      </c>
      <c r="B14" s="50">
        <v>5714401508991</v>
      </c>
      <c r="C14" s="52" t="b">
        <f>FALSE()</f>
        <v>0</v>
      </c>
      <c r="D14" s="52" t="b">
        <f>FALSE()</f>
        <v>0</v>
      </c>
      <c r="E14" s="65"/>
      <c r="F14" s="46"/>
      <c r="G14" s="60" t="s">
        <v>401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4" t="b">
        <f>TRUE()</f>
        <v>1</v>
      </c>
      <c r="J14" s="55" t="b">
        <v>0</v>
      </c>
      <c r="K14" s="46" t="s">
        <v>402</v>
      </c>
      <c r="L14" s="56" t="b">
        <f>FALSE()</f>
        <v>0</v>
      </c>
      <c r="M14" s="57" t="str">
        <f t="shared" si="0"/>
        <v>https://download.lenovo.com/Images/Parts/04X0230/04X0230_A.jpg</v>
      </c>
      <c r="N14" s="57" t="str">
        <f t="shared" si="1"/>
        <v>https://download.lenovo.com/Images/Parts/04X0230/04X0230_B.jpg</v>
      </c>
      <c r="O14" s="58" t="str">
        <f t="shared" si="2"/>
        <v>https://download.lenovo.com/Images/Parts/04X0230/04X0230_details.jpg</v>
      </c>
      <c r="P14" t="str">
        <f t="shared" si="3"/>
        <v/>
      </c>
      <c r="Q14" t="str">
        <f t="shared" si="4"/>
        <v/>
      </c>
      <c r="R14" t="str">
        <f t="shared" si="5"/>
        <v/>
      </c>
      <c r="S14" t="str">
        <f t="shared" si="6"/>
        <v/>
      </c>
      <c r="T14" t="str">
        <f t="shared" si="7"/>
        <v/>
      </c>
      <c r="U14" t="str">
        <f t="shared" si="8"/>
        <v/>
      </c>
      <c r="V14" s="59">
        <f>MATCH(G14,options!$D$1:$D$20,0)</f>
        <v>19</v>
      </c>
    </row>
    <row r="15" spans="1:22" ht="14" x14ac:dyDescent="0.15">
      <c r="B15" s="63"/>
      <c r="C15" s="52" t="b">
        <f>FALSE()</f>
        <v>0</v>
      </c>
      <c r="D15" s="52" t="b">
        <f>FALSE()</f>
        <v>0</v>
      </c>
      <c r="E15" s="65"/>
      <c r="F15" s="46"/>
      <c r="G15" s="60" t="s">
        <v>403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4" t="b">
        <f>TRUE()</f>
        <v>1</v>
      </c>
      <c r="J15" s="55" t="b">
        <v>0</v>
      </c>
      <c r="K15" s="46" t="s">
        <v>404</v>
      </c>
      <c r="L15" s="56" t="b">
        <f>FALSE()</f>
        <v>0</v>
      </c>
      <c r="M15" s="57" t="str">
        <f t="shared" si="0"/>
        <v>https://download.lenovo.com/Images/Parts/04X0196/04X0196_A.jpg</v>
      </c>
      <c r="N15" s="57" t="str">
        <f t="shared" si="1"/>
        <v>https://download.lenovo.com/Images/Parts/04X0196/04X0196_B.jpg</v>
      </c>
      <c r="O15" s="58" t="str">
        <f t="shared" si="2"/>
        <v>https://download.lenovo.com/Images/Parts/04X0196/04X0196_details.jpg</v>
      </c>
      <c r="P15" t="str">
        <f t="shared" si="3"/>
        <v/>
      </c>
      <c r="Q15" t="str">
        <f t="shared" si="4"/>
        <v/>
      </c>
      <c r="R15" t="str">
        <f t="shared" si="5"/>
        <v/>
      </c>
      <c r="S15" t="str">
        <f t="shared" si="6"/>
        <v/>
      </c>
      <c r="T15" t="str">
        <f t="shared" si="7"/>
        <v/>
      </c>
      <c r="U15" t="str">
        <f t="shared" si="8"/>
        <v/>
      </c>
      <c r="V15" s="59">
        <f>MATCH(G15,options!$D$1:$D$20,0)</f>
        <v>10</v>
      </c>
    </row>
    <row r="16" spans="1:22" ht="14" x14ac:dyDescent="0.15">
      <c r="A16" s="47" t="s">
        <v>405</v>
      </c>
      <c r="B16" s="75" t="s">
        <v>625</v>
      </c>
      <c r="C16" s="52" t="b">
        <f>FALSE()</f>
        <v>0</v>
      </c>
      <c r="D16" s="52" t="b">
        <f>FALSE()</f>
        <v>0</v>
      </c>
      <c r="E16" s="65"/>
      <c r="F16" s="46"/>
      <c r="G16" s="60" t="s">
        <v>406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4" t="b">
        <f>TRUE()</f>
        <v>1</v>
      </c>
      <c r="J16" s="55" t="b">
        <v>0</v>
      </c>
      <c r="K16" s="46" t="s">
        <v>407</v>
      </c>
      <c r="L16" s="56" t="b">
        <f>FALSE()</f>
        <v>0</v>
      </c>
      <c r="M16" s="57" t="str">
        <f t="shared" si="0"/>
        <v>https://download.lenovo.com/Images/Parts/04Y0920/04Y0920_A.jpg</v>
      </c>
      <c r="N16" s="57" t="str">
        <f t="shared" si="1"/>
        <v>https://download.lenovo.com/Images/Parts/04Y0920/04Y0920_B.jpg</v>
      </c>
      <c r="O16" s="58" t="str">
        <f t="shared" si="2"/>
        <v>https://download.lenovo.com/Images/Parts/04Y0920/04Y0920_details.jpg</v>
      </c>
      <c r="P16" t="str">
        <f t="shared" si="3"/>
        <v/>
      </c>
      <c r="Q16" t="str">
        <f t="shared" si="4"/>
        <v/>
      </c>
      <c r="R16" t="str">
        <f t="shared" si="5"/>
        <v/>
      </c>
      <c r="S16" t="str">
        <f t="shared" si="6"/>
        <v/>
      </c>
      <c r="T16" t="str">
        <f t="shared" si="7"/>
        <v/>
      </c>
      <c r="U16" t="str">
        <f t="shared" si="8"/>
        <v/>
      </c>
      <c r="V16" s="59">
        <f>MATCH(G16,options!$D$1:$D$20,0)</f>
        <v>11</v>
      </c>
    </row>
    <row r="17" spans="1:22" ht="14" x14ac:dyDescent="0.15">
      <c r="B17" s="63"/>
      <c r="C17" s="52" t="b">
        <f>FALSE()</f>
        <v>0</v>
      </c>
      <c r="D17" s="52" t="b">
        <f>FALSE()</f>
        <v>0</v>
      </c>
      <c r="E17" s="65"/>
      <c r="F17" s="46"/>
      <c r="G17" s="60" t="s">
        <v>408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4" t="b">
        <f>TRUE()</f>
        <v>1</v>
      </c>
      <c r="J17" s="55" t="b">
        <v>0</v>
      </c>
      <c r="K17" s="46" t="s">
        <v>409</v>
      </c>
      <c r="L17" s="56" t="b">
        <f>FALSE()</f>
        <v>0</v>
      </c>
      <c r="M17" s="57" t="str">
        <f t="shared" si="0"/>
        <v>https://download.lenovo.com/Images/Parts/04X0236/04X0236_A.jpg</v>
      </c>
      <c r="N17" s="57" t="str">
        <f t="shared" si="1"/>
        <v>https://download.lenovo.com/Images/Parts/04X0236/04X0236_B.jpg</v>
      </c>
      <c r="O17" s="58" t="str">
        <f t="shared" si="2"/>
        <v>https://download.lenovo.com/Images/Parts/04X0236/04X0236_details.jpg</v>
      </c>
      <c r="P17" t="str">
        <f t="shared" si="3"/>
        <v/>
      </c>
      <c r="Q17" t="str">
        <f t="shared" si="4"/>
        <v/>
      </c>
      <c r="R17" t="str">
        <f t="shared" si="5"/>
        <v/>
      </c>
      <c r="S17" t="str">
        <f t="shared" si="6"/>
        <v/>
      </c>
      <c r="T17" t="str">
        <f t="shared" si="7"/>
        <v/>
      </c>
      <c r="U17" t="str">
        <f t="shared" si="8"/>
        <v/>
      </c>
      <c r="V17" s="59">
        <f>MATCH(G17,options!$D$1:$D$20,0)</f>
        <v>12</v>
      </c>
    </row>
    <row r="18" spans="1:22" ht="14" x14ac:dyDescent="0.15">
      <c r="A18" s="47" t="s">
        <v>410</v>
      </c>
      <c r="B18" s="64">
        <v>10</v>
      </c>
      <c r="C18" s="52" t="b">
        <f>FALSE()</f>
        <v>0</v>
      </c>
      <c r="D18" s="52" t="b">
        <f>FALSE()</f>
        <v>0</v>
      </c>
      <c r="E18" s="65"/>
      <c r="F18" s="46"/>
      <c r="G18" s="60" t="s">
        <v>411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4" t="b">
        <f>TRUE()</f>
        <v>1</v>
      </c>
      <c r="J18" s="55" t="b">
        <v>0</v>
      </c>
      <c r="K18" s="46" t="s">
        <v>412</v>
      </c>
      <c r="L18" s="56" t="b">
        <f>FALSE()</f>
        <v>0</v>
      </c>
      <c r="M18" s="57" t="str">
        <f t="shared" si="0"/>
        <v>https://download.lenovo.com/Images/Parts/04X0237/04X0237_A.jpg</v>
      </c>
      <c r="N18" s="57" t="str">
        <f t="shared" si="1"/>
        <v>https://download.lenovo.com/Images/Parts/04X0237/04X0237_B.jpg</v>
      </c>
      <c r="O18" s="58" t="str">
        <f t="shared" si="2"/>
        <v>https://download.lenovo.com/Images/Parts/04X0237/04X0237_details.jpg</v>
      </c>
      <c r="P18" t="str">
        <f t="shared" si="3"/>
        <v/>
      </c>
      <c r="Q18" t="str">
        <f t="shared" si="4"/>
        <v/>
      </c>
      <c r="R18" t="str">
        <f t="shared" si="5"/>
        <v/>
      </c>
      <c r="S18" t="str">
        <f t="shared" si="6"/>
        <v/>
      </c>
      <c r="T18" t="str">
        <f t="shared" si="7"/>
        <v/>
      </c>
      <c r="U18" t="str">
        <f t="shared" si="8"/>
        <v/>
      </c>
      <c r="V18" s="59">
        <f>MATCH(G18,options!$D$1:$D$20,0)</f>
        <v>13</v>
      </c>
    </row>
    <row r="19" spans="1:22" ht="14" x14ac:dyDescent="0.15">
      <c r="B19" s="63"/>
      <c r="C19" s="52" t="b">
        <f>FALSE()</f>
        <v>0</v>
      </c>
      <c r="D19" s="52" t="b">
        <f>FALSE()</f>
        <v>0</v>
      </c>
      <c r="E19" s="65"/>
      <c r="F19" s="46"/>
      <c r="G19" s="60" t="s">
        <v>413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4" t="b">
        <f>TRUE()</f>
        <v>1</v>
      </c>
      <c r="J19" s="55" t="b">
        <v>0</v>
      </c>
      <c r="K19" s="46" t="s">
        <v>414</v>
      </c>
      <c r="L19" s="56" t="b">
        <f>FALSE()</f>
        <v>0</v>
      </c>
      <c r="M19" s="57" t="str">
        <f t="shared" si="0"/>
        <v>https://download.lenovo.com/Images/Parts/04Y0964/04Y0964_A.jpg</v>
      </c>
      <c r="N19" s="57" t="str">
        <f t="shared" si="1"/>
        <v>https://download.lenovo.com/Images/Parts/04Y0964/04Y0964_B.jpg</v>
      </c>
      <c r="O19" s="58" t="str">
        <f t="shared" si="2"/>
        <v>https://download.lenovo.com/Images/Parts/04Y0964/04Y0964_details.jpg</v>
      </c>
      <c r="P19" t="str">
        <f t="shared" si="3"/>
        <v/>
      </c>
      <c r="Q19" t="str">
        <f t="shared" si="4"/>
        <v/>
      </c>
      <c r="R19" t="str">
        <f t="shared" si="5"/>
        <v/>
      </c>
      <c r="S19" t="str">
        <f t="shared" si="6"/>
        <v/>
      </c>
      <c r="T19" t="str">
        <f t="shared" si="7"/>
        <v/>
      </c>
      <c r="U19" t="str">
        <f t="shared" si="8"/>
        <v/>
      </c>
      <c r="V19" s="59">
        <f>MATCH(G19,options!$D$1:$D$20,0)</f>
        <v>14</v>
      </c>
    </row>
    <row r="20" spans="1:22" ht="14" x14ac:dyDescent="0.15">
      <c r="A20" s="47" t="s">
        <v>415</v>
      </c>
      <c r="B20" s="66" t="s">
        <v>416</v>
      </c>
      <c r="C20" s="52" t="b">
        <f>FALSE()</f>
        <v>0</v>
      </c>
      <c r="D20" s="52" t="b">
        <f>FALSE()</f>
        <v>0</v>
      </c>
      <c r="E20" s="65"/>
      <c r="F20" s="46"/>
      <c r="G20" s="60" t="s">
        <v>417</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4" t="b">
        <f>TRUE()</f>
        <v>1</v>
      </c>
      <c r="J20" s="55" t="b">
        <v>0</v>
      </c>
      <c r="K20" s="46" t="s">
        <v>418</v>
      </c>
      <c r="L20" s="56" t="b">
        <f>FALSE()</f>
        <v>0</v>
      </c>
      <c r="M20" s="57" t="str">
        <f t="shared" si="0"/>
        <v>https://download.lenovo.com/Images/Parts/04X0242/04X0242_A.jpg</v>
      </c>
      <c r="N20" s="57" t="str">
        <f t="shared" si="1"/>
        <v>https://download.lenovo.com/Images/Parts/04X0242/04X0242_B.jpg</v>
      </c>
      <c r="O20" s="58" t="str">
        <f t="shared" si="2"/>
        <v>https://download.lenovo.com/Images/Parts/04X0242/04X0242_details.jpg</v>
      </c>
      <c r="P20" t="str">
        <f t="shared" si="3"/>
        <v/>
      </c>
      <c r="Q20" t="str">
        <f t="shared" si="4"/>
        <v/>
      </c>
      <c r="R20" t="str">
        <f t="shared" si="5"/>
        <v/>
      </c>
      <c r="S20" t="str">
        <f t="shared" si="6"/>
        <v/>
      </c>
      <c r="T20" t="str">
        <f t="shared" si="7"/>
        <v/>
      </c>
      <c r="U20" t="str">
        <f t="shared" si="8"/>
        <v/>
      </c>
      <c r="V20" s="59">
        <f>MATCH(G20,options!$D$1:$D$20,0)</f>
        <v>15</v>
      </c>
    </row>
    <row r="21" spans="1:22" ht="28" x14ac:dyDescent="0.15">
      <c r="B21" s="63"/>
      <c r="C21" s="52" t="b">
        <f>FALSE()</f>
        <v>0</v>
      </c>
      <c r="D21" s="52" t="b">
        <f>FALSE()</f>
        <v>0</v>
      </c>
      <c r="E21" s="65"/>
      <c r="F21" s="46"/>
      <c r="G21" s="60" t="s">
        <v>419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0</v>
      </c>
      <c r="K21" s="46" t="s">
        <v>420</v>
      </c>
      <c r="L21" s="56" t="b">
        <f>TRUE()</f>
        <v>1</v>
      </c>
      <c r="M21" s="57" t="str">
        <f t="shared" si="0"/>
        <v>https://raw.githubusercontent.com/PatrickVibild/TellusAmazonPictures/master/pictures/Lenovo/X240/BL/USI/1.jpg</v>
      </c>
      <c r="N21" s="57" t="str">
        <f t="shared" si="1"/>
        <v>https://raw.githubusercontent.com/PatrickVibild/TellusAmazonPictures/master/pictures/Lenovo/X240/BL/USI/2.jpg</v>
      </c>
      <c r="O21" s="58"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9">
        <f>MATCH(G21,options!$D$1:$D$20,0)</f>
        <v>16</v>
      </c>
    </row>
    <row r="22" spans="1:22" ht="28" x14ac:dyDescent="0.15">
      <c r="B22" s="63"/>
      <c r="C22" s="52" t="b">
        <f>TRUE()</f>
        <v>1</v>
      </c>
      <c r="D22" s="52" t="b">
        <f>FALSE()</f>
        <v>0</v>
      </c>
      <c r="E22" s="65"/>
      <c r="F22" s="46"/>
      <c r="G22" s="60" t="s">
        <v>393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4" t="b">
        <f>TRUE()</f>
        <v>1</v>
      </c>
      <c r="J22" s="55" t="b">
        <f>TRUE()</f>
        <v>1</v>
      </c>
      <c r="K22" s="46" t="s">
        <v>421</v>
      </c>
      <c r="L22" s="56" t="b">
        <f>TRUE()</f>
        <v>1</v>
      </c>
      <c r="M22" s="57" t="str">
        <f t="shared" si="0"/>
        <v>https://raw.githubusercontent.com/PatrickVibild/TellusAmazonPictures/master/pictures/Lenovo/X240/BL/US/1.jpg</v>
      </c>
      <c r="N22" s="57" t="str">
        <f t="shared" si="1"/>
        <v>https://raw.githubusercontent.com/PatrickVibild/TellusAmazonPictures/master/pictures/Lenovo/X240/BL/US/2.jpg</v>
      </c>
      <c r="O22" s="58"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9">
        <f>MATCH(G22,options!$D$1:$D$20,0)</f>
        <v>18</v>
      </c>
    </row>
    <row r="23" spans="1:22" ht="56" x14ac:dyDescent="0.15">
      <c r="A23" s="47" t="s">
        <v>422</v>
      </c>
      <c r="B23" s="48"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2" t="b">
        <f>FALSE()</f>
        <v>0</v>
      </c>
      <c r="D23" s="52" t="b">
        <f>TRUE()</f>
        <v>1</v>
      </c>
      <c r="E23" s="65"/>
      <c r="F23" s="46"/>
      <c r="G23" s="60"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Allemand</v>
      </c>
      <c r="I23" s="54" t="b">
        <f>TRUE()</f>
        <v>1</v>
      </c>
      <c r="J23" s="55" t="b">
        <f>FALSE()</f>
        <v>0</v>
      </c>
      <c r="K23" s="46" t="s">
        <v>423</v>
      </c>
      <c r="L23" s="56" t="b">
        <f>FALSE()</f>
        <v>0</v>
      </c>
      <c r="M23" s="57" t="str">
        <f t="shared" si="0"/>
        <v>https://download.lenovo.com/Images/Parts/04Y0950/04Y0950_A.jpg</v>
      </c>
      <c r="N23" s="57" t="str">
        <f t="shared" si="1"/>
        <v>https://download.lenovo.com/Images/Parts/04Y0950/04Y0950_B.jpg</v>
      </c>
      <c r="O23" s="58" t="str">
        <f t="shared" si="2"/>
        <v>https://download.lenovo.com/Images/Parts/04Y0950/04Y0950_details.jpg</v>
      </c>
      <c r="P23" t="str">
        <f t="shared" si="3"/>
        <v/>
      </c>
      <c r="Q23" t="str">
        <f t="shared" si="4"/>
        <v/>
      </c>
      <c r="R23" t="str">
        <f t="shared" si="5"/>
        <v/>
      </c>
      <c r="S23" t="str">
        <f t="shared" si="6"/>
        <v/>
      </c>
      <c r="T23" t="str">
        <f t="shared" si="7"/>
        <v/>
      </c>
      <c r="U23" t="str">
        <f t="shared" si="8"/>
        <v/>
      </c>
      <c r="V23" s="59">
        <f>MATCH(G23,options!$D$1:$D$20,0)</f>
        <v>1</v>
      </c>
    </row>
    <row r="24" spans="1:22" ht="56" x14ac:dyDescent="0.15">
      <c r="A24" s="47" t="s">
        <v>424</v>
      </c>
      <c r="B24" s="48"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2" t="b">
        <f>FALSE()</f>
        <v>0</v>
      </c>
      <c r="D24" s="52" t="b">
        <f>TRUE()</f>
        <v>1</v>
      </c>
      <c r="E24" s="65"/>
      <c r="F24" s="46"/>
      <c r="G24" s="60"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54" t="b">
        <f>TRUE()</f>
        <v>1</v>
      </c>
      <c r="J24" s="55" t="b">
        <f>FALSE()</f>
        <v>0</v>
      </c>
      <c r="K24" s="46" t="s">
        <v>425</v>
      </c>
      <c r="L24" s="56" t="b">
        <f>FALSE()</f>
        <v>0</v>
      </c>
      <c r="M24" s="57" t="str">
        <f t="shared" si="0"/>
        <v>https://download.lenovo.com/Images/Parts/04Y0902/04Y0902_A.jpg</v>
      </c>
      <c r="N24" s="57" t="str">
        <f t="shared" si="1"/>
        <v>https://download.lenovo.com/Images/Parts/04Y0902/04Y0902_B.jpg</v>
      </c>
      <c r="O24" s="58" t="str">
        <f t="shared" si="2"/>
        <v>https://download.lenovo.com/Images/Parts/04Y0902/04Y0902_details.jpg</v>
      </c>
      <c r="P24" t="str">
        <f t="shared" si="3"/>
        <v/>
      </c>
      <c r="Q24" t="str">
        <f t="shared" si="4"/>
        <v/>
      </c>
      <c r="R24" t="str">
        <f t="shared" si="5"/>
        <v/>
      </c>
      <c r="S24" t="str">
        <f t="shared" si="6"/>
        <v/>
      </c>
      <c r="T24" t="str">
        <f t="shared" si="7"/>
        <v/>
      </c>
      <c r="U24" t="str">
        <f t="shared" si="8"/>
        <v/>
      </c>
      <c r="V24" s="59">
        <f>MATCH(G24,options!$D$1:$D$20,0)</f>
        <v>2</v>
      </c>
    </row>
    <row r="25" spans="1:22" ht="42" x14ac:dyDescent="0.15">
      <c r="A25" s="47" t="s">
        <v>426</v>
      </c>
      <c r="B25" s="48"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52" t="b">
        <f>FALSE()</f>
        <v>0</v>
      </c>
      <c r="D25" s="52" t="b">
        <f>TRUE()</f>
        <v>1</v>
      </c>
      <c r="E25" s="65"/>
      <c r="F25" s="46"/>
      <c r="G25" s="60"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54" t="b">
        <f>TRUE()</f>
        <v>1</v>
      </c>
      <c r="J25" s="55" t="b">
        <f>FALSE()</f>
        <v>0</v>
      </c>
      <c r="K25" s="46" t="s">
        <v>427</v>
      </c>
      <c r="L25" s="56" t="b">
        <f>FALSE()</f>
        <v>0</v>
      </c>
      <c r="M25" s="57" t="str">
        <f t="shared" si="0"/>
        <v>https://download.lenovo.com/Images/Parts/04Y0917/04Y0917_A.jpg</v>
      </c>
      <c r="N25" s="57" t="str">
        <f t="shared" si="1"/>
        <v>https://download.lenovo.com/Images/Parts/04Y0917/04Y0917_B.jpg</v>
      </c>
      <c r="O25" s="58" t="str">
        <f t="shared" si="2"/>
        <v>https://download.lenovo.com/Images/Parts/04Y0917/04Y0917_details.jpg</v>
      </c>
      <c r="P25" t="str">
        <f t="shared" si="3"/>
        <v/>
      </c>
      <c r="Q25" t="str">
        <f t="shared" si="4"/>
        <v/>
      </c>
      <c r="R25" t="str">
        <f t="shared" si="5"/>
        <v/>
      </c>
      <c r="S25" t="str">
        <f t="shared" si="6"/>
        <v/>
      </c>
      <c r="T25" t="str">
        <f t="shared" si="7"/>
        <v/>
      </c>
      <c r="U25" t="str">
        <f t="shared" si="8"/>
        <v/>
      </c>
      <c r="V25" s="59">
        <f>MATCH(G25,options!$D$1:$D$20,0)</f>
        <v>3</v>
      </c>
    </row>
    <row r="26" spans="1:22" ht="14" x14ac:dyDescent="0.15">
      <c r="A26" s="47" t="s">
        <v>428</v>
      </c>
      <c r="B26" s="48" t="str">
        <f>IF(Values!$B$36=English!$B$2,English!B6, IF(Values!$B$36=German!$B$2,German!B6, IF(Values!$B$36=Italian!$B$2,Italian!B6, IF(Values!$B$36=Spanish!$B$2, Spanish!B6, IF(Values!$B$36=French!$B$2, French!B6, IF(Values!$B$36=Dutch!$B$2,Dutch!B6, IF(Values!$B$36=English!$D$32, English!D36, 0)))))))</f>
        <v>👉  DISPOSITION - {flag} {language} rétroéclairé.</v>
      </c>
      <c r="C26" s="52" t="b">
        <f>FALSE()</f>
        <v>0</v>
      </c>
      <c r="D26" s="52" t="b">
        <f>TRUE()</f>
        <v>1</v>
      </c>
      <c r="E26" s="65"/>
      <c r="F26" s="46"/>
      <c r="G26" s="60"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54" t="b">
        <f>TRUE()</f>
        <v>1</v>
      </c>
      <c r="J26" s="55" t="b">
        <f>FALSE()</f>
        <v>0</v>
      </c>
      <c r="K26" s="46" t="s">
        <v>429</v>
      </c>
      <c r="L26" s="56" t="b">
        <f>FALSE()</f>
        <v>0</v>
      </c>
      <c r="M26" s="57" t="str">
        <f t="shared" si="0"/>
        <v>https://download.lenovo.com/Images/Parts/04Y0910/04Y0910_A.jpg</v>
      </c>
      <c r="N26" s="57" t="str">
        <f t="shared" si="1"/>
        <v>https://download.lenovo.com/Images/Parts/04Y0910/04Y0910_B.jpg</v>
      </c>
      <c r="O26" s="58" t="str">
        <f t="shared" si="2"/>
        <v>https://download.lenovo.com/Images/Parts/04Y0910/04Y0910_details.jpg</v>
      </c>
      <c r="P26" t="str">
        <f t="shared" si="3"/>
        <v/>
      </c>
      <c r="Q26" t="str">
        <f t="shared" si="4"/>
        <v/>
      </c>
      <c r="R26" t="str">
        <f t="shared" si="5"/>
        <v/>
      </c>
      <c r="S26" t="str">
        <f t="shared" si="6"/>
        <v/>
      </c>
      <c r="T26" t="str">
        <f t="shared" si="7"/>
        <v/>
      </c>
      <c r="U26" t="str">
        <f t="shared" si="8"/>
        <v/>
      </c>
      <c r="V26" s="59">
        <f>MATCH(G26,options!$D$1:$D$20,0)</f>
        <v>4</v>
      </c>
    </row>
    <row r="27" spans="1:22" ht="42" x14ac:dyDescent="0.15">
      <c r="A27" s="47" t="s">
        <v>426</v>
      </c>
      <c r="B27" s="48"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C27" s="52" t="b">
        <f>FALSE()</f>
        <v>0</v>
      </c>
      <c r="D27" s="52" t="b">
        <f>TRUE()</f>
        <v>1</v>
      </c>
      <c r="E27" s="65"/>
      <c r="F27" s="46"/>
      <c r="G27" s="60"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b">
        <f>TRUE()</f>
        <v>1</v>
      </c>
      <c r="J27" s="55" t="b">
        <f>FALSE()</f>
        <v>0</v>
      </c>
      <c r="K27" s="46" t="s">
        <v>430</v>
      </c>
      <c r="L27" s="56" t="b">
        <f>FALSE()</f>
        <v>0</v>
      </c>
      <c r="M27" s="57" t="str">
        <f t="shared" si="0"/>
        <v>https://download.lenovo.com/Images/Parts/04Y0929/04Y0929_A.jpg</v>
      </c>
      <c r="N27" s="57" t="str">
        <f t="shared" si="1"/>
        <v>https://download.lenovo.com/Images/Parts/04Y0929/04Y0929_B.jpg</v>
      </c>
      <c r="O27" s="58" t="str">
        <f t="shared" si="2"/>
        <v>https://download.lenovo.com/Images/Parts/04Y0929/04Y0929_details.jpg</v>
      </c>
      <c r="P27" t="str">
        <f t="shared" si="3"/>
        <v/>
      </c>
      <c r="Q27" t="str">
        <f t="shared" si="4"/>
        <v/>
      </c>
      <c r="R27" t="str">
        <f t="shared" si="5"/>
        <v/>
      </c>
      <c r="S27" t="str">
        <f t="shared" si="6"/>
        <v/>
      </c>
      <c r="T27" t="str">
        <f t="shared" si="7"/>
        <v/>
      </c>
      <c r="U27" t="str">
        <f t="shared" si="8"/>
        <v/>
      </c>
      <c r="V27" s="59">
        <f>MATCH(G27,options!$D$1:$D$20,0)</f>
        <v>5</v>
      </c>
    </row>
    <row r="28" spans="1:22" ht="14" x14ac:dyDescent="0.15">
      <c r="B28" s="67"/>
      <c r="C28" s="52" t="b">
        <f>FALSE()</f>
        <v>0</v>
      </c>
      <c r="D28" s="52" t="b">
        <f>FALSE()</f>
        <v>0</v>
      </c>
      <c r="E28" s="65"/>
      <c r="F28" s="46"/>
      <c r="G28" s="60"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54" t="b">
        <f>TRUE()</f>
        <v>1</v>
      </c>
      <c r="J28" s="55" t="b">
        <f>FALSE()</f>
        <v>0</v>
      </c>
      <c r="K28" s="46" t="s">
        <v>431</v>
      </c>
      <c r="L28" s="56" t="b">
        <f>FALSE()</f>
        <v>0</v>
      </c>
      <c r="M28" s="57" t="str">
        <f t="shared" si="0"/>
        <v>https://download.lenovo.com/Images/Parts/01AX351/01AX351_A.jpg</v>
      </c>
      <c r="N28" s="57" t="str">
        <f t="shared" si="1"/>
        <v>https://download.lenovo.com/Images/Parts/01AX351/01AX351_B.jpg</v>
      </c>
      <c r="O28" s="58" t="str">
        <f t="shared" si="2"/>
        <v>https://download.lenovo.com/Images/Parts/01AX351/01AX351_details.jpg</v>
      </c>
      <c r="P28" t="str">
        <f t="shared" si="3"/>
        <v/>
      </c>
      <c r="Q28" t="str">
        <f t="shared" si="4"/>
        <v/>
      </c>
      <c r="R28" t="str">
        <f t="shared" si="5"/>
        <v/>
      </c>
      <c r="S28" t="str">
        <f t="shared" si="6"/>
        <v/>
      </c>
      <c r="T28" t="str">
        <f t="shared" si="7"/>
        <v/>
      </c>
      <c r="U28" t="str">
        <f t="shared" si="8"/>
        <v/>
      </c>
      <c r="V28" s="59">
        <f>MATCH(G28,options!$D$1:$D$20,0)</f>
        <v>6</v>
      </c>
    </row>
    <row r="29" spans="1:22" ht="56" x14ac:dyDescent="0.15">
      <c r="A29" s="47" t="s">
        <v>432</v>
      </c>
      <c r="B29" s="48"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2" t="b">
        <f>FALSE()</f>
        <v>0</v>
      </c>
      <c r="D29" s="52" t="b">
        <f>FALSE()</f>
        <v>0</v>
      </c>
      <c r="E29" s="65"/>
      <c r="F29" s="46"/>
      <c r="G29" s="60" t="s">
        <v>390</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54" t="b">
        <f>TRUE()</f>
        <v>1</v>
      </c>
      <c r="J29" s="55" t="b">
        <f>FALSE()</f>
        <v>0</v>
      </c>
      <c r="K29" s="46" t="s">
        <v>433</v>
      </c>
      <c r="L29" s="56" t="b">
        <f>FALSE()</f>
        <v>0</v>
      </c>
      <c r="M29" s="57" t="str">
        <f t="shared" si="0"/>
        <v>https://download.lenovo.com/Images/Parts/04Y0906/04Y0906_A.jpg</v>
      </c>
      <c r="N29" s="57" t="str">
        <f t="shared" si="1"/>
        <v>https://download.lenovo.com/Images/Parts/04Y0906/04Y0906_B.jpg</v>
      </c>
      <c r="O29" s="58" t="str">
        <f t="shared" si="2"/>
        <v>https://download.lenovo.com/Images/Parts/04Y0906/04Y0906_details.jpg</v>
      </c>
      <c r="P29" t="str">
        <f t="shared" si="3"/>
        <v/>
      </c>
      <c r="Q29" t="str">
        <f t="shared" si="4"/>
        <v/>
      </c>
      <c r="R29" t="str">
        <f t="shared" si="5"/>
        <v/>
      </c>
      <c r="S29" t="str">
        <f t="shared" si="6"/>
        <v/>
      </c>
      <c r="T29" t="str">
        <f t="shared" si="7"/>
        <v/>
      </c>
      <c r="U29" t="str">
        <f t="shared" si="8"/>
        <v/>
      </c>
      <c r="V29" s="59">
        <f>MATCH(G29,options!$D$1:$D$20,0)</f>
        <v>7</v>
      </c>
    </row>
    <row r="30" spans="1:22" ht="14" x14ac:dyDescent="0.15">
      <c r="B30" s="67"/>
      <c r="C30" s="52" t="b">
        <f>FALSE()</f>
        <v>0</v>
      </c>
      <c r="D30" s="52" t="b">
        <f>FALSE()</f>
        <v>0</v>
      </c>
      <c r="E30" s="65"/>
      <c r="F30" s="46"/>
      <c r="G30" s="60" t="s">
        <v>434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54" t="b">
        <f>TRUE()</f>
        <v>1</v>
      </c>
      <c r="J30" s="55" t="b">
        <f>FALSE()</f>
        <v>0</v>
      </c>
      <c r="K30" s="46" t="s">
        <v>435</v>
      </c>
      <c r="L30" s="56" t="b">
        <f>FALSE()</f>
        <v>0</v>
      </c>
      <c r="M30" s="57" t="str">
        <f t="shared" si="0"/>
        <v>https://download.lenovo.com/Images/Parts/04Y0907/04Y0907_A.jpg</v>
      </c>
      <c r="N30" s="57" t="str">
        <f t="shared" si="1"/>
        <v>https://download.lenovo.com/Images/Parts/04Y0907/04Y0907_B.jpg</v>
      </c>
      <c r="O30" s="58" t="str">
        <f t="shared" si="2"/>
        <v>https://download.lenovo.com/Images/Parts/04Y0907/04Y0907_details.jpg</v>
      </c>
      <c r="P30" t="str">
        <f t="shared" si="3"/>
        <v/>
      </c>
      <c r="Q30" t="str">
        <f t="shared" si="4"/>
        <v/>
      </c>
      <c r="R30" t="str">
        <f t="shared" si="5"/>
        <v/>
      </c>
      <c r="S30" t="str">
        <f t="shared" si="6"/>
        <v/>
      </c>
      <c r="T30" t="str">
        <f t="shared" si="7"/>
        <v/>
      </c>
      <c r="U30" t="str">
        <f t="shared" si="8"/>
        <v/>
      </c>
      <c r="V30" s="59">
        <f>MATCH(G30,options!$D$1:$D$20,0)</f>
        <v>8</v>
      </c>
    </row>
    <row r="31" spans="1:22" ht="42" x14ac:dyDescent="0.15">
      <c r="A31" s="47" t="s">
        <v>436</v>
      </c>
      <c r="B31" s="48"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2" t="b">
        <f>FALSE()</f>
        <v>0</v>
      </c>
      <c r="D31" s="52" t="b">
        <f>FALSE()</f>
        <v>0</v>
      </c>
      <c r="E31" s="65"/>
      <c r="F31" s="46"/>
      <c r="G31" s="60"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54" t="b">
        <f>TRUE()</f>
        <v>1</v>
      </c>
      <c r="J31" s="55" t="b">
        <f>FALSE()</f>
        <v>0</v>
      </c>
      <c r="K31" s="46" t="s">
        <v>437</v>
      </c>
      <c r="L31" s="56" t="b">
        <f>FALSE()</f>
        <v>0</v>
      </c>
      <c r="M31" s="57" t="str">
        <f t="shared" si="0"/>
        <v>https://download.lenovo.com/Images/Parts/04Y0908/04Y0908_A.jpg</v>
      </c>
      <c r="N31" s="57" t="str">
        <f t="shared" si="1"/>
        <v>https://download.lenovo.com/Images/Parts/04Y0908/04Y0908_B.jpg</v>
      </c>
      <c r="O31" s="58" t="str">
        <f t="shared" si="2"/>
        <v>https://download.lenovo.com/Images/Parts/04Y0908/04Y0908_details.jpg</v>
      </c>
      <c r="P31" t="str">
        <f t="shared" si="3"/>
        <v/>
      </c>
      <c r="Q31" t="str">
        <f t="shared" si="4"/>
        <v/>
      </c>
      <c r="R31" t="str">
        <f t="shared" si="5"/>
        <v/>
      </c>
      <c r="S31" t="str">
        <f t="shared" si="6"/>
        <v/>
      </c>
      <c r="T31" t="str">
        <f t="shared" si="7"/>
        <v/>
      </c>
      <c r="U31" t="str">
        <f t="shared" si="8"/>
        <v/>
      </c>
      <c r="V31" s="59">
        <f>MATCH(G31,options!$D$1:$D$20,0)</f>
        <v>20</v>
      </c>
    </row>
    <row r="32" spans="1:22" ht="14" x14ac:dyDescent="0.15">
      <c r="C32" s="52" t="b">
        <f>FALSE()</f>
        <v>0</v>
      </c>
      <c r="D32" s="52" t="b">
        <f>FALSE()</f>
        <v>0</v>
      </c>
      <c r="E32" s="65"/>
      <c r="F32" s="46"/>
      <c r="G32" s="60"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54" t="b">
        <f>TRUE()</f>
        <v>1</v>
      </c>
      <c r="J32" s="55" t="b">
        <f>FALSE()</f>
        <v>0</v>
      </c>
      <c r="K32" s="46" t="s">
        <v>438</v>
      </c>
      <c r="L32" s="56" t="b">
        <f>FALSE()</f>
        <v>0</v>
      </c>
      <c r="M32" s="57" t="str">
        <f t="shared" si="0"/>
        <v>https://download.lenovo.com/Images/Parts/04Y0947/04Y0947_A.jpg</v>
      </c>
      <c r="N32" s="57" t="str">
        <f t="shared" si="1"/>
        <v>https://download.lenovo.com/Images/Parts/04Y0947/04Y0947_B.jpg</v>
      </c>
      <c r="O32" s="58" t="str">
        <f t="shared" si="2"/>
        <v>https://download.lenovo.com/Images/Parts/04Y0947/04Y0947_details.jpg</v>
      </c>
      <c r="P32" t="str">
        <f t="shared" si="3"/>
        <v/>
      </c>
      <c r="Q32" t="str">
        <f t="shared" si="4"/>
        <v/>
      </c>
      <c r="R32" t="str">
        <f t="shared" si="5"/>
        <v/>
      </c>
      <c r="S32" t="str">
        <f t="shared" si="6"/>
        <v/>
      </c>
      <c r="T32" t="str">
        <f t="shared" si="7"/>
        <v/>
      </c>
      <c r="U32" t="str">
        <f t="shared" si="8"/>
        <v/>
      </c>
      <c r="V32" s="59">
        <f>MATCH(G32,options!$D$1:$D$20,0)</f>
        <v>9</v>
      </c>
    </row>
    <row r="33" spans="1:22" ht="14" x14ac:dyDescent="0.15">
      <c r="A33" s="47" t="s">
        <v>439</v>
      </c>
      <c r="B33" s="48"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52" t="b">
        <f>FALSE()</f>
        <v>0</v>
      </c>
      <c r="D33" s="52" t="b">
        <f>FALSE()</f>
        <v>0</v>
      </c>
      <c r="E33" s="65"/>
      <c r="F33" s="46"/>
      <c r="G33" s="60" t="s">
        <v>401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54" t="b">
        <f>TRUE()</f>
        <v>1</v>
      </c>
      <c r="J33" s="55" t="b">
        <f>FALSE()</f>
        <v>0</v>
      </c>
      <c r="K33" s="46" t="s">
        <v>440</v>
      </c>
      <c r="L33" s="56" t="b">
        <f>FALSE()</f>
        <v>0</v>
      </c>
      <c r="M33" s="57" t="str">
        <f t="shared" si="0"/>
        <v>https://download.lenovo.com/Images/Parts/04Y0915/04Y0915_A.jpg</v>
      </c>
      <c r="N33" s="57" t="str">
        <f t="shared" si="1"/>
        <v>https://download.lenovo.com/Images/Parts/04Y0915/04Y0915_B.jpg</v>
      </c>
      <c r="O33" s="58" t="str">
        <f t="shared" si="2"/>
        <v>https://download.lenovo.com/Images/Parts/04Y0915/04Y0915_details.jpg</v>
      </c>
      <c r="P33" t="str">
        <f t="shared" si="3"/>
        <v/>
      </c>
      <c r="Q33" t="str">
        <f t="shared" si="4"/>
        <v/>
      </c>
      <c r="R33" t="str">
        <f t="shared" si="5"/>
        <v/>
      </c>
      <c r="S33" t="str">
        <f t="shared" si="6"/>
        <v/>
      </c>
      <c r="T33" t="str">
        <f t="shared" si="7"/>
        <v/>
      </c>
      <c r="U33" t="str">
        <f t="shared" si="8"/>
        <v/>
      </c>
      <c r="V33" s="59">
        <f>MATCH(G33,options!$D$1:$D$20,0)</f>
        <v>19</v>
      </c>
    </row>
    <row r="34" spans="1:22" ht="14" x14ac:dyDescent="0.15">
      <c r="C34" s="52" t="b">
        <f>FALSE()</f>
        <v>0</v>
      </c>
      <c r="D34" s="52" t="b">
        <f>FALSE()</f>
        <v>0</v>
      </c>
      <c r="E34" s="65"/>
      <c r="F34" s="46"/>
      <c r="G34" s="60"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54" t="b">
        <f>TRUE()</f>
        <v>1</v>
      </c>
      <c r="J34" s="55" t="b">
        <f>FALSE()</f>
        <v>0</v>
      </c>
      <c r="K34" s="46" t="s">
        <v>441</v>
      </c>
      <c r="L34" s="56" t="b">
        <f>FALSE()</f>
        <v>0</v>
      </c>
      <c r="M34" s="57" t="str">
        <f t="shared" si="0"/>
        <v>https://download.lenovo.com/Images/Parts/04Y0919/04Y0919_A.jpg</v>
      </c>
      <c r="N34" s="57" t="str">
        <f t="shared" si="1"/>
        <v>https://download.lenovo.com/Images/Parts/04Y0919/04Y0919_B.jpg</v>
      </c>
      <c r="O34" s="58" t="str">
        <f t="shared" si="2"/>
        <v>https://download.lenovo.com/Images/Parts/04Y0919/04Y0919_details.jpg</v>
      </c>
      <c r="P34" t="str">
        <f t="shared" si="3"/>
        <v/>
      </c>
      <c r="Q34" t="str">
        <f t="shared" si="4"/>
        <v/>
      </c>
      <c r="R34" t="str">
        <f t="shared" si="5"/>
        <v/>
      </c>
      <c r="S34" t="str">
        <f t="shared" si="6"/>
        <v/>
      </c>
      <c r="T34" t="str">
        <f t="shared" si="7"/>
        <v/>
      </c>
      <c r="U34" t="str">
        <f t="shared" si="8"/>
        <v/>
      </c>
      <c r="V34" s="59">
        <f>MATCH(G34,options!$D$1:$D$20,0)</f>
        <v>10</v>
      </c>
    </row>
    <row r="35" spans="1:22" ht="14" x14ac:dyDescent="0.15">
      <c r="C35" s="52" t="b">
        <f>FALSE()</f>
        <v>0</v>
      </c>
      <c r="D35" s="52" t="b">
        <f>FALSE()</f>
        <v>0</v>
      </c>
      <c r="E35" s="65"/>
      <c r="F35" s="46"/>
      <c r="G35" s="60" t="s">
        <v>406</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54" t="b">
        <f>TRUE()</f>
        <v>1</v>
      </c>
      <c r="J35" s="55" t="b">
        <f>FALSE()</f>
        <v>0</v>
      </c>
      <c r="K35" s="46" t="s">
        <v>407</v>
      </c>
      <c r="L35" s="56" t="b">
        <f>FALSE()</f>
        <v>0</v>
      </c>
      <c r="M35" s="57" t="str">
        <f t="shared" si="0"/>
        <v>https://download.lenovo.com/Images/Parts/04Y0920/04Y0920_A.jpg</v>
      </c>
      <c r="N35" s="57" t="str">
        <f t="shared" si="1"/>
        <v>https://download.lenovo.com/Images/Parts/04Y0920/04Y0920_B.jpg</v>
      </c>
      <c r="O35" s="58" t="str">
        <f t="shared" si="2"/>
        <v>https://download.lenovo.com/Images/Parts/04Y0920/04Y0920_details.jpg</v>
      </c>
      <c r="P35" t="str">
        <f t="shared" si="3"/>
        <v/>
      </c>
      <c r="Q35" t="str">
        <f t="shared" si="4"/>
        <v/>
      </c>
      <c r="R35" t="str">
        <f t="shared" si="5"/>
        <v/>
      </c>
      <c r="S35" t="str">
        <f t="shared" si="6"/>
        <v/>
      </c>
      <c r="T35" t="str">
        <f t="shared" si="7"/>
        <v/>
      </c>
      <c r="U35" t="str">
        <f t="shared" si="8"/>
        <v/>
      </c>
      <c r="V35" s="59">
        <f>MATCH(G35,options!$D$1:$D$20,0)</f>
        <v>11</v>
      </c>
    </row>
    <row r="36" spans="1:22" ht="14" x14ac:dyDescent="0.15">
      <c r="A36" s="47" t="s">
        <v>442</v>
      </c>
      <c r="B36" s="66" t="s">
        <v>376</v>
      </c>
      <c r="C36" s="52" t="b">
        <f>FALSE()</f>
        <v>0</v>
      </c>
      <c r="D36" s="52" t="b">
        <f>FALSE()</f>
        <v>0</v>
      </c>
      <c r="E36" s="65"/>
      <c r="F36" s="46"/>
      <c r="G36" s="60" t="s">
        <v>408</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54" t="b">
        <f>TRUE()</f>
        <v>1</v>
      </c>
      <c r="J36" s="55" t="b">
        <f>FALSE()</f>
        <v>0</v>
      </c>
      <c r="K36" s="46" t="s">
        <v>409</v>
      </c>
      <c r="L36" s="56" t="b">
        <f>FALSE()</f>
        <v>0</v>
      </c>
      <c r="M36" s="57" t="str">
        <f t="shared" ref="M36:M67" si="9">IF(ISBLANK(K36),"",IF(L36, "https://raw.githubusercontent.com/PatrickVibild/TellusAmazonPictures/master/pictures/"&amp;K36&amp;"/1.jpg","https://download.lenovo.com/Images/Parts/"&amp;K36&amp;"/"&amp;K36&amp;"_A.jpg"))</f>
        <v>https://download.lenovo.com/Images/Parts/04X0236/04X0236_A.jpg</v>
      </c>
      <c r="N36" s="57" t="str">
        <f t="shared" ref="N36:N67" si="10">IF(ISBLANK(K36),"",IF(L36, "https://raw.githubusercontent.com/PatrickVibild/TellusAmazonPictures/master/pictures/"&amp;K36&amp;"/2.jpg","https://download.lenovo.com/Images/Parts/"&amp;K36&amp;"/"&amp;K36&amp;"_B.jpg"))</f>
        <v>https://download.lenovo.com/Images/Parts/04X0236/04X0236_B.jpg</v>
      </c>
      <c r="O36" s="58"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9">
        <f>MATCH(G36,options!$D$1:$D$20,0)</f>
        <v>12</v>
      </c>
    </row>
    <row r="37" spans="1:22" ht="14" x14ac:dyDescent="0.15">
      <c r="A37" t="s">
        <v>444</v>
      </c>
      <c r="B37" s="66" t="s">
        <v>452</v>
      </c>
      <c r="C37" s="52" t="b">
        <f>FALSE()</f>
        <v>0</v>
      </c>
      <c r="D37" s="52" t="b">
        <f>FALSE()</f>
        <v>0</v>
      </c>
      <c r="E37" s="65"/>
      <c r="F37" s="46"/>
      <c r="G37" s="60"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54" t="b">
        <f>TRUE()</f>
        <v>1</v>
      </c>
      <c r="J37" s="55" t="b">
        <f>FALSE()</f>
        <v>0</v>
      </c>
      <c r="K37" s="46" t="s">
        <v>445</v>
      </c>
      <c r="L37" s="56" t="b">
        <f>FALSE()</f>
        <v>0</v>
      </c>
      <c r="M37" s="57" t="str">
        <f t="shared" si="9"/>
        <v>https://download.lenovo.com/Images/Parts/04Y0960/04Y0960_A.jpg</v>
      </c>
      <c r="N37" s="57" t="str">
        <f t="shared" si="10"/>
        <v>https://download.lenovo.com/Images/Parts/04Y0960/04Y0960_B.jpg</v>
      </c>
      <c r="O37" s="58" t="str">
        <f t="shared" si="11"/>
        <v>https://download.lenovo.com/Images/Parts/04Y0960/04Y0960_details.jpg</v>
      </c>
      <c r="P37" t="str">
        <f t="shared" si="12"/>
        <v/>
      </c>
      <c r="Q37" t="str">
        <f t="shared" si="13"/>
        <v/>
      </c>
      <c r="R37" t="str">
        <f t="shared" si="14"/>
        <v/>
      </c>
      <c r="S37" t="str">
        <f t="shared" si="15"/>
        <v/>
      </c>
      <c r="T37" t="str">
        <f t="shared" si="16"/>
        <v/>
      </c>
      <c r="U37" t="str">
        <f t="shared" si="17"/>
        <v/>
      </c>
      <c r="V37" s="59">
        <f>MATCH(G37,options!$D$1:$D$20,0)</f>
        <v>13</v>
      </c>
    </row>
    <row r="38" spans="1:22" ht="14" x14ac:dyDescent="0.15">
      <c r="C38" s="52" t="b">
        <f>FALSE()</f>
        <v>0</v>
      </c>
      <c r="D38" s="52" t="b">
        <f>FALSE()</f>
        <v>0</v>
      </c>
      <c r="E38" s="65"/>
      <c r="F38" s="46"/>
      <c r="G38" s="60" t="s">
        <v>413</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54" t="b">
        <f>TRUE()</f>
        <v>1</v>
      </c>
      <c r="J38" s="55" t="b">
        <f>FALSE()</f>
        <v>0</v>
      </c>
      <c r="K38" s="46" t="s">
        <v>414</v>
      </c>
      <c r="L38" s="56" t="b">
        <f>FALSE()</f>
        <v>0</v>
      </c>
      <c r="M38" s="57" t="str">
        <f t="shared" si="9"/>
        <v>https://download.lenovo.com/Images/Parts/04Y0964/04Y0964_A.jpg</v>
      </c>
      <c r="N38" s="57" t="str">
        <f t="shared" si="10"/>
        <v>https://download.lenovo.com/Images/Parts/04Y0964/04Y0964_B.jpg</v>
      </c>
      <c r="O38" s="58" t="str">
        <f t="shared" si="11"/>
        <v>https://download.lenovo.com/Images/Parts/04Y0964/04Y0964_details.jpg</v>
      </c>
      <c r="P38" t="str">
        <f t="shared" si="12"/>
        <v/>
      </c>
      <c r="Q38" t="str">
        <f t="shared" si="13"/>
        <v/>
      </c>
      <c r="R38" t="str">
        <f t="shared" si="14"/>
        <v/>
      </c>
      <c r="S38" t="str">
        <f t="shared" si="15"/>
        <v/>
      </c>
      <c r="T38" t="str">
        <f t="shared" si="16"/>
        <v/>
      </c>
      <c r="U38" t="str">
        <f t="shared" si="17"/>
        <v/>
      </c>
      <c r="V38" s="59">
        <f>MATCH(G38,options!$D$1:$D$20,0)</f>
        <v>14</v>
      </c>
    </row>
    <row r="39" spans="1:22" ht="14" x14ac:dyDescent="0.15">
      <c r="C39" s="52" t="b">
        <f>FALSE()</f>
        <v>0</v>
      </c>
      <c r="D39" s="52" t="b">
        <f>FALSE()</f>
        <v>0</v>
      </c>
      <c r="E39" s="65"/>
      <c r="F39" s="46"/>
      <c r="G39" s="60" t="s">
        <v>417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54" t="b">
        <f>TRUE()</f>
        <v>1</v>
      </c>
      <c r="J39" s="55" t="b">
        <f>FALSE()</f>
        <v>0</v>
      </c>
      <c r="K39" s="46" t="s">
        <v>446</v>
      </c>
      <c r="L39" s="56" t="b">
        <f>FALSE()</f>
        <v>0</v>
      </c>
      <c r="M39" s="57" t="str">
        <f t="shared" si="9"/>
        <v>https://download.lenovo.com/Images/Parts/04Y0927/04Y0927_A.jpg</v>
      </c>
      <c r="N39" s="57" t="str">
        <f t="shared" si="10"/>
        <v>https://download.lenovo.com/Images/Parts/04Y0927/04Y0927_B.jpg</v>
      </c>
      <c r="O39" s="58" t="str">
        <f t="shared" si="11"/>
        <v>https://download.lenovo.com/Images/Parts/04Y0927/04Y0927_details.jpg</v>
      </c>
      <c r="P39" t="str">
        <f t="shared" si="12"/>
        <v/>
      </c>
      <c r="Q39" t="str">
        <f t="shared" si="13"/>
        <v/>
      </c>
      <c r="R39" t="str">
        <f t="shared" si="14"/>
        <v/>
      </c>
      <c r="S39" t="str">
        <f t="shared" si="15"/>
        <v/>
      </c>
      <c r="T39" t="str">
        <f t="shared" si="16"/>
        <v/>
      </c>
      <c r="U39" t="str">
        <f t="shared" si="17"/>
        <v/>
      </c>
      <c r="V39" s="59">
        <f>MATCH(G39,options!$D$1:$D$20,0)</f>
        <v>15</v>
      </c>
    </row>
    <row r="40" spans="1:22" ht="14" x14ac:dyDescent="0.15">
      <c r="C40" s="52" t="b">
        <f>FALSE()</f>
        <v>0</v>
      </c>
      <c r="D40" s="52" t="b">
        <f>FALSE()</f>
        <v>0</v>
      </c>
      <c r="E40" s="65"/>
      <c r="F40" s="46"/>
      <c r="G40" s="60" t="s">
        <v>419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b">
        <f>TRUE()</f>
        <v>1</v>
      </c>
      <c r="J40" s="55" t="b">
        <f>FALSE()</f>
        <v>0</v>
      </c>
      <c r="K40" s="46" t="s">
        <v>447</v>
      </c>
      <c r="L40" s="56" t="b">
        <f>FALSE()</f>
        <v>0</v>
      </c>
      <c r="M40" s="57" t="str">
        <f t="shared" si="9"/>
        <v>https://download.lenovo.com/Images/Parts/04Y0930/04Y0930_A.jpg</v>
      </c>
      <c r="N40" s="57" t="str">
        <f t="shared" si="10"/>
        <v>https://download.lenovo.com/Images/Parts/04Y0930/04Y0930_B.jpg</v>
      </c>
      <c r="O40" s="58" t="str">
        <f t="shared" si="11"/>
        <v>https://download.lenovo.com/Images/Parts/04Y0930/04Y0930_details.jpg</v>
      </c>
      <c r="P40" t="str">
        <f t="shared" si="12"/>
        <v/>
      </c>
      <c r="Q40" t="str">
        <f t="shared" si="13"/>
        <v/>
      </c>
      <c r="R40" t="str">
        <f t="shared" si="14"/>
        <v/>
      </c>
      <c r="S40" t="str">
        <f t="shared" si="15"/>
        <v/>
      </c>
      <c r="T40" t="str">
        <f t="shared" si="16"/>
        <v/>
      </c>
      <c r="U40" t="str">
        <f t="shared" si="17"/>
        <v/>
      </c>
      <c r="V40" s="59">
        <f>MATCH(G40,options!$D$1:$D$20,0)</f>
        <v>16</v>
      </c>
    </row>
    <row r="41" spans="1:22" ht="14" x14ac:dyDescent="0.15">
      <c r="C41" s="52" t="b">
        <f>FALSE()</f>
        <v>0</v>
      </c>
      <c r="D41" s="52" t="b">
        <f>FALSE()</f>
        <v>0</v>
      </c>
      <c r="E41" s="65"/>
      <c r="F41" s="46"/>
      <c r="G41" s="60" t="s">
        <v>393</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b">
        <f>TRUE()</f>
        <v>1</v>
      </c>
      <c r="J41" s="55" t="b">
        <f>FALSE()</f>
        <v>0</v>
      </c>
      <c r="K41" s="46" t="s">
        <v>448</v>
      </c>
      <c r="L41" s="56" t="b">
        <f>FALSE()</f>
        <v>0</v>
      </c>
      <c r="M41" s="57" t="str">
        <f t="shared" si="9"/>
        <v>https://download.lenovo.com/Images/Parts/04Y0938/04Y0938_A.jpg</v>
      </c>
      <c r="N41" s="57" t="str">
        <f t="shared" si="10"/>
        <v>https://download.lenovo.com/Images/Parts/04Y0938/04Y0938_B.jpg</v>
      </c>
      <c r="O41" s="58" t="str">
        <f t="shared" si="11"/>
        <v>https://download.lenovo.com/Images/Parts/04Y0938/04Y0938_details.jpg</v>
      </c>
      <c r="P41" t="str">
        <f t="shared" si="12"/>
        <v/>
      </c>
      <c r="Q41" t="str">
        <f t="shared" si="13"/>
        <v/>
      </c>
      <c r="R41" t="str">
        <f t="shared" si="14"/>
        <v/>
      </c>
      <c r="S41" t="str">
        <f t="shared" si="15"/>
        <v/>
      </c>
      <c r="T41" t="str">
        <f t="shared" si="16"/>
        <v/>
      </c>
      <c r="U41" t="str">
        <f t="shared" si="17"/>
        <v/>
      </c>
      <c r="V41" s="59">
        <f>MATCH(G41,options!$D$1:$D$20,0)</f>
        <v>18</v>
      </c>
    </row>
    <row r="42" spans="1:22" x14ac:dyDescent="0.15">
      <c r="C42" s="52"/>
      <c r="D42" s="52"/>
      <c r="E42" s="50"/>
      <c r="F42" s="50"/>
      <c r="G42" s="53" t="s">
        <v>449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4" t="b">
        <f>TRUE()</f>
        <v>1</v>
      </c>
      <c r="J42" s="55" t="b">
        <f>FALSE()</f>
        <v>0</v>
      </c>
      <c r="K42" s="50"/>
      <c r="L42" s="56"/>
      <c r="M42" s="57" t="str">
        <f t="shared" si="9"/>
        <v/>
      </c>
      <c r="N42" s="57" t="str">
        <f t="shared" si="10"/>
        <v/>
      </c>
      <c r="O42" s="58" t="str">
        <f t="shared" si="11"/>
        <v/>
      </c>
      <c r="P42" t="str">
        <f t="shared" si="12"/>
        <v/>
      </c>
      <c r="Q42" t="str">
        <f t="shared" si="13"/>
        <v/>
      </c>
      <c r="R42" t="str">
        <f t="shared" si="14"/>
        <v/>
      </c>
      <c r="S42" t="str">
        <f t="shared" si="15"/>
        <v/>
      </c>
      <c r="T42" t="str">
        <f t="shared" si="16"/>
        <v/>
      </c>
      <c r="U42" t="str">
        <f t="shared" si="17"/>
        <v/>
      </c>
      <c r="V42" s="59">
        <f>MATCH(G42,options!$D$1:$D$20,0)</f>
        <v>17</v>
      </c>
    </row>
    <row r="43" spans="1:22" x14ac:dyDescent="0.15">
      <c r="C43" s="52"/>
      <c r="D43" s="52"/>
      <c r="E43" s="50"/>
      <c r="F43" s="50"/>
      <c r="G43" s="53" t="s">
        <v>393</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b">
        <f>TRUE()</f>
        <v>1</v>
      </c>
      <c r="J43" s="55" t="b">
        <f>FALSE()</f>
        <v>0</v>
      </c>
      <c r="K43" s="50"/>
      <c r="L43" s="56"/>
      <c r="M43" s="57" t="str">
        <f t="shared" si="9"/>
        <v/>
      </c>
      <c r="N43" s="57" t="str">
        <f t="shared" si="10"/>
        <v/>
      </c>
      <c r="O43" s="58" t="str">
        <f t="shared" si="11"/>
        <v/>
      </c>
      <c r="P43" t="str">
        <f t="shared" si="12"/>
        <v/>
      </c>
      <c r="Q43" t="str">
        <f t="shared" si="13"/>
        <v/>
      </c>
      <c r="R43" t="str">
        <f t="shared" si="14"/>
        <v/>
      </c>
      <c r="S43" t="str">
        <f t="shared" si="15"/>
        <v/>
      </c>
      <c r="T43" t="str">
        <f t="shared" si="16"/>
        <v/>
      </c>
      <c r="U43" t="str">
        <f t="shared" si="17"/>
        <v/>
      </c>
      <c r="V43" s="59">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t="shared" si="9"/>
        <v/>
      </c>
      <c r="N44" s="57" t="str">
        <f t="shared" si="10"/>
        <v/>
      </c>
      <c r="O44" s="58" t="str">
        <f t="shared" si="11"/>
        <v/>
      </c>
      <c r="P44" t="str">
        <f t="shared" si="12"/>
        <v/>
      </c>
      <c r="Q44" t="str">
        <f t="shared" si="13"/>
        <v/>
      </c>
      <c r="R44" t="str">
        <f t="shared" si="14"/>
        <v/>
      </c>
      <c r="S44" t="str">
        <f t="shared" si="15"/>
        <v/>
      </c>
      <c r="T44" t="str">
        <f t="shared" si="16"/>
        <v/>
      </c>
      <c r="U44" t="str">
        <f t="shared" si="17"/>
        <v/>
      </c>
      <c r="V44" s="59"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t="shared" si="9"/>
        <v/>
      </c>
      <c r="N45" s="57" t="str">
        <f t="shared" si="10"/>
        <v/>
      </c>
      <c r="O45" s="58" t="str">
        <f t="shared" si="11"/>
        <v/>
      </c>
      <c r="P45" t="str">
        <f t="shared" si="12"/>
        <v/>
      </c>
      <c r="Q45" t="str">
        <f t="shared" si="13"/>
        <v/>
      </c>
      <c r="R45" t="str">
        <f t="shared" si="14"/>
        <v/>
      </c>
      <c r="S45" t="str">
        <f t="shared" si="15"/>
        <v/>
      </c>
      <c r="T45" t="str">
        <f t="shared" si="16"/>
        <v/>
      </c>
      <c r="U45" t="str">
        <f t="shared" si="17"/>
        <v/>
      </c>
      <c r="V45" s="59"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t="shared" si="9"/>
        <v/>
      </c>
      <c r="N46" s="57" t="str">
        <f t="shared" si="10"/>
        <v/>
      </c>
      <c r="O46" s="58" t="str">
        <f t="shared" si="11"/>
        <v/>
      </c>
      <c r="P46" t="str">
        <f t="shared" si="12"/>
        <v/>
      </c>
      <c r="Q46" t="str">
        <f t="shared" si="13"/>
        <v/>
      </c>
      <c r="R46" t="str">
        <f t="shared" si="14"/>
        <v/>
      </c>
      <c r="S46" t="str">
        <f t="shared" si="15"/>
        <v/>
      </c>
      <c r="T46" t="str">
        <f t="shared" si="16"/>
        <v/>
      </c>
      <c r="U46" t="str">
        <f t="shared" si="17"/>
        <v/>
      </c>
      <c r="V46" s="59"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t="shared" si="9"/>
        <v/>
      </c>
      <c r="N47" s="57" t="str">
        <f t="shared" si="10"/>
        <v/>
      </c>
      <c r="O47" s="58" t="str">
        <f t="shared" si="11"/>
        <v/>
      </c>
      <c r="P47" t="str">
        <f t="shared" si="12"/>
        <v/>
      </c>
      <c r="Q47" t="str">
        <f t="shared" si="13"/>
        <v/>
      </c>
      <c r="R47" t="str">
        <f t="shared" si="14"/>
        <v/>
      </c>
      <c r="S47" t="str">
        <f t="shared" si="15"/>
        <v/>
      </c>
      <c r="T47" t="str">
        <f t="shared" si="16"/>
        <v/>
      </c>
      <c r="U47" t="str">
        <f t="shared" si="17"/>
        <v/>
      </c>
      <c r="V47" s="59"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t="shared" si="9"/>
        <v/>
      </c>
      <c r="N48" s="57" t="str">
        <f t="shared" si="10"/>
        <v/>
      </c>
      <c r="O48" s="58" t="str">
        <f t="shared" si="11"/>
        <v/>
      </c>
      <c r="P48" t="str">
        <f t="shared" si="12"/>
        <v/>
      </c>
      <c r="Q48" t="str">
        <f t="shared" si="13"/>
        <v/>
      </c>
      <c r="R48" t="str">
        <f t="shared" si="14"/>
        <v/>
      </c>
      <c r="S48" t="str">
        <f t="shared" si="15"/>
        <v/>
      </c>
      <c r="T48" t="str">
        <f t="shared" si="16"/>
        <v/>
      </c>
      <c r="U48" t="str">
        <f t="shared" si="17"/>
        <v/>
      </c>
      <c r="V48" s="59"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t="shared" si="9"/>
        <v/>
      </c>
      <c r="N49" s="57" t="str">
        <f t="shared" si="10"/>
        <v/>
      </c>
      <c r="O49" s="58" t="str">
        <f t="shared" si="11"/>
        <v/>
      </c>
      <c r="P49" t="str">
        <f t="shared" si="12"/>
        <v/>
      </c>
      <c r="Q49" t="str">
        <f t="shared" si="13"/>
        <v/>
      </c>
      <c r="R49" t="str">
        <f t="shared" si="14"/>
        <v/>
      </c>
      <c r="S49" t="str">
        <f t="shared" si="15"/>
        <v/>
      </c>
      <c r="T49" t="str">
        <f t="shared" si="16"/>
        <v/>
      </c>
      <c r="U49" t="str">
        <f t="shared" si="17"/>
        <v/>
      </c>
      <c r="V49" s="59"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t="shared" si="9"/>
        <v/>
      </c>
      <c r="N50" s="57" t="str">
        <f t="shared" si="10"/>
        <v/>
      </c>
      <c r="O50" s="58" t="str">
        <f t="shared" si="11"/>
        <v/>
      </c>
      <c r="P50" t="str">
        <f t="shared" si="12"/>
        <v/>
      </c>
      <c r="Q50" t="str">
        <f t="shared" si="13"/>
        <v/>
      </c>
      <c r="R50" t="str">
        <f t="shared" si="14"/>
        <v/>
      </c>
      <c r="S50" t="str">
        <f t="shared" si="15"/>
        <v/>
      </c>
      <c r="T50" t="str">
        <f t="shared" si="16"/>
        <v/>
      </c>
      <c r="U50" t="str">
        <f t="shared" si="17"/>
        <v/>
      </c>
      <c r="V50" s="59"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t="shared" si="9"/>
        <v/>
      </c>
      <c r="N51" s="57" t="str">
        <f t="shared" si="10"/>
        <v/>
      </c>
      <c r="O51" s="58" t="str">
        <f t="shared" si="11"/>
        <v/>
      </c>
      <c r="P51" t="str">
        <f t="shared" si="12"/>
        <v/>
      </c>
      <c r="Q51" t="str">
        <f t="shared" si="13"/>
        <v/>
      </c>
      <c r="R51" t="str">
        <f t="shared" si="14"/>
        <v/>
      </c>
      <c r="S51" t="str">
        <f t="shared" si="15"/>
        <v/>
      </c>
      <c r="T51" t="str">
        <f t="shared" si="16"/>
        <v/>
      </c>
      <c r="U51" t="str">
        <f t="shared" si="17"/>
        <v/>
      </c>
      <c r="V51" s="59"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t="shared" si="9"/>
        <v/>
      </c>
      <c r="N52" s="57" t="str">
        <f t="shared" si="10"/>
        <v/>
      </c>
      <c r="O52" s="58" t="str">
        <f t="shared" si="11"/>
        <v/>
      </c>
      <c r="P52" t="str">
        <f t="shared" si="12"/>
        <v/>
      </c>
      <c r="Q52" t="str">
        <f t="shared" si="13"/>
        <v/>
      </c>
      <c r="R52" t="str">
        <f t="shared" si="14"/>
        <v/>
      </c>
      <c r="S52" t="str">
        <f t="shared" si="15"/>
        <v/>
      </c>
      <c r="T52" t="str">
        <f t="shared" si="16"/>
        <v/>
      </c>
      <c r="U52" t="str">
        <f t="shared" si="17"/>
        <v/>
      </c>
      <c r="V52" s="59"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t="shared" si="9"/>
        <v/>
      </c>
      <c r="N53" s="57" t="str">
        <f t="shared" si="10"/>
        <v/>
      </c>
      <c r="O53" s="58" t="str">
        <f t="shared" si="11"/>
        <v/>
      </c>
      <c r="P53" t="str">
        <f t="shared" si="12"/>
        <v/>
      </c>
      <c r="Q53" t="str">
        <f t="shared" si="13"/>
        <v/>
      </c>
      <c r="R53" t="str">
        <f t="shared" si="14"/>
        <v/>
      </c>
      <c r="S53" t="str">
        <f t="shared" si="15"/>
        <v/>
      </c>
      <c r="T53" t="str">
        <f t="shared" si="16"/>
        <v/>
      </c>
      <c r="U53" t="str">
        <f t="shared" si="17"/>
        <v/>
      </c>
      <c r="V53" s="59"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t="shared" si="9"/>
        <v/>
      </c>
      <c r="N54" s="57" t="str">
        <f t="shared" si="10"/>
        <v/>
      </c>
      <c r="O54" s="58" t="str">
        <f t="shared" si="11"/>
        <v/>
      </c>
      <c r="P54" t="str">
        <f t="shared" si="12"/>
        <v/>
      </c>
      <c r="Q54" t="str">
        <f t="shared" si="13"/>
        <v/>
      </c>
      <c r="R54" t="str">
        <f t="shared" si="14"/>
        <v/>
      </c>
      <c r="S54" t="str">
        <f t="shared" si="15"/>
        <v/>
      </c>
      <c r="T54" t="str">
        <f t="shared" si="16"/>
        <v/>
      </c>
      <c r="U54" t="str">
        <f t="shared" si="17"/>
        <v/>
      </c>
      <c r="V54" s="59"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t="shared" si="9"/>
        <v/>
      </c>
      <c r="N55" s="57" t="str">
        <f t="shared" si="10"/>
        <v/>
      </c>
      <c r="O55" s="58" t="str">
        <f t="shared" si="11"/>
        <v/>
      </c>
      <c r="P55" t="str">
        <f t="shared" si="12"/>
        <v/>
      </c>
      <c r="Q55" t="str">
        <f t="shared" si="13"/>
        <v/>
      </c>
      <c r="R55" t="str">
        <f t="shared" si="14"/>
        <v/>
      </c>
      <c r="S55" t="str">
        <f t="shared" si="15"/>
        <v/>
      </c>
      <c r="T55" t="str">
        <f t="shared" si="16"/>
        <v/>
      </c>
      <c r="U55" t="str">
        <f t="shared" si="17"/>
        <v/>
      </c>
      <c r="V55" s="59"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t="shared" si="9"/>
        <v/>
      </c>
      <c r="N56" s="57" t="str">
        <f t="shared" si="10"/>
        <v/>
      </c>
      <c r="O56" s="58" t="str">
        <f t="shared" si="11"/>
        <v/>
      </c>
      <c r="P56" t="str">
        <f t="shared" si="12"/>
        <v/>
      </c>
      <c r="Q56" t="str">
        <f t="shared" si="13"/>
        <v/>
      </c>
      <c r="R56" t="str">
        <f t="shared" si="14"/>
        <v/>
      </c>
      <c r="S56" t="str">
        <f t="shared" si="15"/>
        <v/>
      </c>
      <c r="T56" t="str">
        <f t="shared" si="16"/>
        <v/>
      </c>
      <c r="U56" t="str">
        <f t="shared" si="17"/>
        <v/>
      </c>
      <c r="V56" s="59"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t="shared" si="9"/>
        <v/>
      </c>
      <c r="N57" s="57" t="str">
        <f t="shared" si="10"/>
        <v/>
      </c>
      <c r="O57" s="58" t="str">
        <f t="shared" si="11"/>
        <v/>
      </c>
      <c r="P57" t="str">
        <f t="shared" si="12"/>
        <v/>
      </c>
      <c r="Q57" t="str">
        <f t="shared" si="13"/>
        <v/>
      </c>
      <c r="R57" t="str">
        <f t="shared" si="14"/>
        <v/>
      </c>
      <c r="S57" t="str">
        <f t="shared" si="15"/>
        <v/>
      </c>
      <c r="T57" t="str">
        <f t="shared" si="16"/>
        <v/>
      </c>
      <c r="U57" t="str">
        <f t="shared" si="17"/>
        <v/>
      </c>
      <c r="V57" s="59"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t="shared" si="9"/>
        <v/>
      </c>
      <c r="N58" s="57" t="str">
        <f t="shared" si="10"/>
        <v/>
      </c>
      <c r="O58" s="58" t="str">
        <f t="shared" si="11"/>
        <v/>
      </c>
      <c r="P58" t="str">
        <f t="shared" si="12"/>
        <v/>
      </c>
      <c r="Q58" t="str">
        <f t="shared" si="13"/>
        <v/>
      </c>
      <c r="R58" t="str">
        <f t="shared" si="14"/>
        <v/>
      </c>
      <c r="S58" t="str">
        <f t="shared" si="15"/>
        <v/>
      </c>
      <c r="T58" t="str">
        <f t="shared" si="16"/>
        <v/>
      </c>
      <c r="U58" t="str">
        <f t="shared" si="17"/>
        <v/>
      </c>
      <c r="V58" s="59"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t="shared" si="9"/>
        <v/>
      </c>
      <c r="N59" s="57" t="str">
        <f t="shared" si="10"/>
        <v/>
      </c>
      <c r="O59" s="58" t="str">
        <f t="shared" si="11"/>
        <v/>
      </c>
      <c r="P59" t="str">
        <f t="shared" si="12"/>
        <v/>
      </c>
      <c r="Q59" t="str">
        <f t="shared" si="13"/>
        <v/>
      </c>
      <c r="R59" t="str">
        <f t="shared" si="14"/>
        <v/>
      </c>
      <c r="S59" t="str">
        <f t="shared" si="15"/>
        <v/>
      </c>
      <c r="T59" t="str">
        <f t="shared" si="16"/>
        <v/>
      </c>
      <c r="U59" t="str">
        <f t="shared" si="17"/>
        <v/>
      </c>
      <c r="V59" s="59"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t="shared" si="9"/>
        <v/>
      </c>
      <c r="N60" s="57" t="str">
        <f t="shared" si="10"/>
        <v/>
      </c>
      <c r="O60" s="58" t="str">
        <f t="shared" si="11"/>
        <v/>
      </c>
      <c r="P60" t="str">
        <f t="shared" si="12"/>
        <v/>
      </c>
      <c r="Q60" t="str">
        <f t="shared" si="13"/>
        <v/>
      </c>
      <c r="R60" t="str">
        <f t="shared" si="14"/>
        <v/>
      </c>
      <c r="S60" t="str">
        <f t="shared" si="15"/>
        <v/>
      </c>
      <c r="T60" t="str">
        <f t="shared" si="16"/>
        <v/>
      </c>
      <c r="U60" t="str">
        <f t="shared" si="17"/>
        <v/>
      </c>
      <c r="V60" s="59"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t="shared" si="9"/>
        <v/>
      </c>
      <c r="N61" s="57" t="str">
        <f t="shared" si="10"/>
        <v/>
      </c>
      <c r="O61" s="58" t="str">
        <f t="shared" si="11"/>
        <v/>
      </c>
      <c r="P61" t="str">
        <f t="shared" si="12"/>
        <v/>
      </c>
      <c r="Q61" t="str">
        <f t="shared" si="13"/>
        <v/>
      </c>
      <c r="R61" t="str">
        <f t="shared" si="14"/>
        <v/>
      </c>
      <c r="S61" t="str">
        <f t="shared" si="15"/>
        <v/>
      </c>
      <c r="T61" t="str">
        <f t="shared" si="16"/>
        <v/>
      </c>
      <c r="U61" t="str">
        <f t="shared" si="17"/>
        <v/>
      </c>
      <c r="V61" s="59"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t="shared" si="9"/>
        <v/>
      </c>
      <c r="N62" s="57" t="str">
        <f t="shared" si="10"/>
        <v/>
      </c>
      <c r="O62" s="58" t="str">
        <f t="shared" si="11"/>
        <v/>
      </c>
      <c r="P62" t="str">
        <f t="shared" si="12"/>
        <v/>
      </c>
      <c r="Q62" t="str">
        <f t="shared" si="13"/>
        <v/>
      </c>
      <c r="R62" t="str">
        <f t="shared" si="14"/>
        <v/>
      </c>
      <c r="S62" t="str">
        <f t="shared" si="15"/>
        <v/>
      </c>
      <c r="T62" t="str">
        <f t="shared" si="16"/>
        <v/>
      </c>
      <c r="U62" t="str">
        <f t="shared" si="17"/>
        <v/>
      </c>
      <c r="V62" s="59"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t="shared" si="9"/>
        <v/>
      </c>
      <c r="N63" s="57" t="str">
        <f t="shared" si="10"/>
        <v/>
      </c>
      <c r="O63" s="58" t="str">
        <f t="shared" si="11"/>
        <v/>
      </c>
      <c r="P63" t="str">
        <f t="shared" si="12"/>
        <v/>
      </c>
      <c r="Q63" t="str">
        <f t="shared" si="13"/>
        <v/>
      </c>
      <c r="R63" t="str">
        <f t="shared" si="14"/>
        <v/>
      </c>
      <c r="S63" t="str">
        <f t="shared" si="15"/>
        <v/>
      </c>
      <c r="T63" t="str">
        <f t="shared" si="16"/>
        <v/>
      </c>
      <c r="U63" t="str">
        <f t="shared" si="17"/>
        <v/>
      </c>
      <c r="V63" s="59"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t="shared" si="9"/>
        <v/>
      </c>
      <c r="N64" s="57" t="str">
        <f t="shared" si="10"/>
        <v/>
      </c>
      <c r="O64" s="58" t="str">
        <f t="shared" si="11"/>
        <v/>
      </c>
      <c r="P64" t="str">
        <f t="shared" si="12"/>
        <v/>
      </c>
      <c r="Q64" t="str">
        <f t="shared" si="13"/>
        <v/>
      </c>
      <c r="R64" t="str">
        <f t="shared" si="14"/>
        <v/>
      </c>
      <c r="S64" t="str">
        <f t="shared" si="15"/>
        <v/>
      </c>
      <c r="T64" t="str">
        <f t="shared" si="16"/>
        <v/>
      </c>
      <c r="U64" t="str">
        <f t="shared" si="17"/>
        <v/>
      </c>
      <c r="V64" s="59"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t="shared" si="9"/>
        <v/>
      </c>
      <c r="N65" s="57" t="str">
        <f t="shared" si="10"/>
        <v/>
      </c>
      <c r="O65" s="58" t="str">
        <f t="shared" si="11"/>
        <v/>
      </c>
      <c r="P65" t="str">
        <f t="shared" si="12"/>
        <v/>
      </c>
      <c r="Q65" t="str">
        <f t="shared" si="13"/>
        <v/>
      </c>
      <c r="R65" t="str">
        <f t="shared" si="14"/>
        <v/>
      </c>
      <c r="S65" t="str">
        <f t="shared" si="15"/>
        <v/>
      </c>
      <c r="T65" t="str">
        <f t="shared" si="16"/>
        <v/>
      </c>
      <c r="U65" t="str">
        <f t="shared" si="17"/>
        <v/>
      </c>
      <c r="V65" s="59"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t="shared" si="9"/>
        <v/>
      </c>
      <c r="N66" s="57" t="str">
        <f t="shared" si="10"/>
        <v/>
      </c>
      <c r="O66" s="58" t="str">
        <f t="shared" si="11"/>
        <v/>
      </c>
      <c r="P66" t="str">
        <f t="shared" si="12"/>
        <v/>
      </c>
      <c r="Q66" t="str">
        <f t="shared" si="13"/>
        <v/>
      </c>
      <c r="R66" t="str">
        <f t="shared" si="14"/>
        <v/>
      </c>
      <c r="S66" t="str">
        <f t="shared" si="15"/>
        <v/>
      </c>
      <c r="T66" t="str">
        <f t="shared" si="16"/>
        <v/>
      </c>
      <c r="U66" t="str">
        <f t="shared" si="17"/>
        <v/>
      </c>
      <c r="V66" s="59"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t="shared" si="9"/>
        <v/>
      </c>
      <c r="N67" s="57" t="str">
        <f t="shared" si="10"/>
        <v/>
      </c>
      <c r="O67" s="58" t="str">
        <f t="shared" si="11"/>
        <v/>
      </c>
      <c r="P67" t="str">
        <f t="shared" si="12"/>
        <v/>
      </c>
      <c r="Q67" t="str">
        <f t="shared" si="13"/>
        <v/>
      </c>
      <c r="R67" t="str">
        <f t="shared" si="14"/>
        <v/>
      </c>
      <c r="S67" t="str">
        <f t="shared" si="15"/>
        <v/>
      </c>
      <c r="T67" t="str">
        <f t="shared" si="16"/>
        <v/>
      </c>
      <c r="U67" t="str">
        <f t="shared" si="17"/>
        <v/>
      </c>
      <c r="V67" s="59"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t="shared" ref="M68:M99" si="18">IF(ISBLANK(K68),"",IF(L68, "https://raw.githubusercontent.com/PatrickVibild/TellusAmazonPictures/master/pictures/"&amp;K68&amp;"/1.jpg","https://download.lenovo.com/Images/Parts/"&amp;K68&amp;"/"&amp;K68&amp;"_A.jpg"))</f>
        <v/>
      </c>
      <c r="N68" s="57" t="str">
        <f t="shared" ref="N68:N103" si="19">IF(ISBLANK(K68),"",IF(L68, "https://raw.githubusercontent.com/PatrickVibild/TellusAmazonPictures/master/pictures/"&amp;K68&amp;"/2.jpg","https://download.lenovo.com/Images/Parts/"&amp;K68&amp;"/"&amp;K68&amp;"_B.jpg"))</f>
        <v/>
      </c>
      <c r="O68" s="5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9"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t="shared" si="18"/>
        <v/>
      </c>
      <c r="N69" s="57" t="str">
        <f t="shared" si="19"/>
        <v/>
      </c>
      <c r="O69" s="58" t="str">
        <f t="shared" si="20"/>
        <v/>
      </c>
      <c r="P69" t="str">
        <f t="shared" si="21"/>
        <v/>
      </c>
      <c r="Q69" t="str">
        <f t="shared" si="22"/>
        <v/>
      </c>
      <c r="R69" t="str">
        <f t="shared" si="23"/>
        <v/>
      </c>
      <c r="S69" t="str">
        <f t="shared" si="24"/>
        <v/>
      </c>
      <c r="T69" t="str">
        <f t="shared" si="25"/>
        <v/>
      </c>
      <c r="U69" t="str">
        <f t="shared" si="26"/>
        <v/>
      </c>
      <c r="V69" s="59"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t="shared" si="18"/>
        <v/>
      </c>
      <c r="N70" s="57" t="str">
        <f t="shared" si="19"/>
        <v/>
      </c>
      <c r="O70" s="58" t="str">
        <f t="shared" si="20"/>
        <v/>
      </c>
      <c r="P70" t="str">
        <f t="shared" si="21"/>
        <v/>
      </c>
      <c r="Q70" t="str">
        <f t="shared" si="22"/>
        <v/>
      </c>
      <c r="R70" t="str">
        <f t="shared" si="23"/>
        <v/>
      </c>
      <c r="S70" t="str">
        <f t="shared" si="24"/>
        <v/>
      </c>
      <c r="T70" t="str">
        <f t="shared" si="25"/>
        <v/>
      </c>
      <c r="U70" t="str">
        <f t="shared" si="26"/>
        <v/>
      </c>
      <c r="V70" s="59"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t="shared" si="18"/>
        <v/>
      </c>
      <c r="N71" s="57" t="str">
        <f t="shared" si="19"/>
        <v/>
      </c>
      <c r="O71" s="58" t="str">
        <f t="shared" si="20"/>
        <v/>
      </c>
      <c r="P71" t="str">
        <f t="shared" si="21"/>
        <v/>
      </c>
      <c r="Q71" t="str">
        <f t="shared" si="22"/>
        <v/>
      </c>
      <c r="R71" t="str">
        <f t="shared" si="23"/>
        <v/>
      </c>
      <c r="S71" t="str">
        <f t="shared" si="24"/>
        <v/>
      </c>
      <c r="T71" t="str">
        <f t="shared" si="25"/>
        <v/>
      </c>
      <c r="U71" t="str">
        <f t="shared" si="26"/>
        <v/>
      </c>
      <c r="V71" s="59"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t="shared" si="18"/>
        <v/>
      </c>
      <c r="N72" s="57" t="str">
        <f t="shared" si="19"/>
        <v/>
      </c>
      <c r="O72" s="58" t="str">
        <f t="shared" si="20"/>
        <v/>
      </c>
      <c r="P72" t="str">
        <f t="shared" si="21"/>
        <v/>
      </c>
      <c r="Q72" t="str">
        <f t="shared" si="22"/>
        <v/>
      </c>
      <c r="R72" t="str">
        <f t="shared" si="23"/>
        <v/>
      </c>
      <c r="S72" t="str">
        <f t="shared" si="24"/>
        <v/>
      </c>
      <c r="T72" t="str">
        <f t="shared" si="25"/>
        <v/>
      </c>
      <c r="U72" t="str">
        <f t="shared" si="26"/>
        <v/>
      </c>
      <c r="V72" s="59"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t="shared" si="18"/>
        <v/>
      </c>
      <c r="N73" s="57" t="str">
        <f t="shared" si="19"/>
        <v/>
      </c>
      <c r="O73" s="58" t="str">
        <f t="shared" si="20"/>
        <v/>
      </c>
      <c r="P73" t="str">
        <f t="shared" si="21"/>
        <v/>
      </c>
      <c r="Q73" t="str">
        <f t="shared" si="22"/>
        <v/>
      </c>
      <c r="R73" t="str">
        <f t="shared" si="23"/>
        <v/>
      </c>
      <c r="S73" t="str">
        <f t="shared" si="24"/>
        <v/>
      </c>
      <c r="T73" t="str">
        <f t="shared" si="25"/>
        <v/>
      </c>
      <c r="U73" t="str">
        <f t="shared" si="26"/>
        <v/>
      </c>
      <c r="V73" s="59"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t="shared" si="18"/>
        <v/>
      </c>
      <c r="N74" s="57" t="str">
        <f t="shared" si="19"/>
        <v/>
      </c>
      <c r="O74" s="58" t="str">
        <f t="shared" si="20"/>
        <v/>
      </c>
      <c r="P74" t="str">
        <f t="shared" si="21"/>
        <v/>
      </c>
      <c r="Q74" t="str">
        <f t="shared" si="22"/>
        <v/>
      </c>
      <c r="R74" t="str">
        <f t="shared" si="23"/>
        <v/>
      </c>
      <c r="S74" t="str">
        <f t="shared" si="24"/>
        <v/>
      </c>
      <c r="T74" t="str">
        <f t="shared" si="25"/>
        <v/>
      </c>
      <c r="U74" t="str">
        <f t="shared" si="26"/>
        <v/>
      </c>
      <c r="V74" s="59"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t="shared" si="18"/>
        <v/>
      </c>
      <c r="N75" s="57" t="str">
        <f t="shared" si="19"/>
        <v/>
      </c>
      <c r="O75" s="58" t="str">
        <f t="shared" si="20"/>
        <v/>
      </c>
      <c r="P75" t="str">
        <f t="shared" si="21"/>
        <v/>
      </c>
      <c r="Q75" t="str">
        <f t="shared" si="22"/>
        <v/>
      </c>
      <c r="R75" t="str">
        <f t="shared" si="23"/>
        <v/>
      </c>
      <c r="S75" t="str">
        <f t="shared" si="24"/>
        <v/>
      </c>
      <c r="T75" t="str">
        <f t="shared" si="25"/>
        <v/>
      </c>
      <c r="U75" t="str">
        <f t="shared" si="26"/>
        <v/>
      </c>
      <c r="V75" s="59"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t="shared" si="18"/>
        <v/>
      </c>
      <c r="N76" s="57" t="str">
        <f t="shared" si="19"/>
        <v/>
      </c>
      <c r="O76" s="58" t="str">
        <f t="shared" si="20"/>
        <v/>
      </c>
      <c r="P76" t="str">
        <f t="shared" si="21"/>
        <v/>
      </c>
      <c r="Q76" t="str">
        <f t="shared" si="22"/>
        <v/>
      </c>
      <c r="R76" t="str">
        <f t="shared" si="23"/>
        <v/>
      </c>
      <c r="S76" t="str">
        <f t="shared" si="24"/>
        <v/>
      </c>
      <c r="T76" t="str">
        <f t="shared" si="25"/>
        <v/>
      </c>
      <c r="U76" t="str">
        <f t="shared" si="26"/>
        <v/>
      </c>
      <c r="V76" s="59"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t="shared" si="18"/>
        <v/>
      </c>
      <c r="N77" s="57" t="str">
        <f t="shared" si="19"/>
        <v/>
      </c>
      <c r="O77" s="58" t="str">
        <f t="shared" si="20"/>
        <v/>
      </c>
      <c r="P77" t="str">
        <f t="shared" si="21"/>
        <v/>
      </c>
      <c r="Q77" t="str">
        <f t="shared" si="22"/>
        <v/>
      </c>
      <c r="R77" t="str">
        <f t="shared" si="23"/>
        <v/>
      </c>
      <c r="S77" t="str">
        <f t="shared" si="24"/>
        <v/>
      </c>
      <c r="T77" t="str">
        <f t="shared" si="25"/>
        <v/>
      </c>
      <c r="U77" t="str">
        <f t="shared" si="26"/>
        <v/>
      </c>
      <c r="V77" s="59"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t="shared" si="18"/>
        <v/>
      </c>
      <c r="N78" s="57" t="str">
        <f t="shared" si="19"/>
        <v/>
      </c>
      <c r="O78" s="58" t="str">
        <f t="shared" si="20"/>
        <v/>
      </c>
      <c r="P78" t="str">
        <f t="shared" si="21"/>
        <v/>
      </c>
      <c r="Q78" t="str">
        <f t="shared" si="22"/>
        <v/>
      </c>
      <c r="R78" t="str">
        <f t="shared" si="23"/>
        <v/>
      </c>
      <c r="S78" t="str">
        <f t="shared" si="24"/>
        <v/>
      </c>
      <c r="T78" t="str">
        <f t="shared" si="25"/>
        <v/>
      </c>
      <c r="U78" t="str">
        <f t="shared" si="26"/>
        <v/>
      </c>
      <c r="V78" s="59"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t="shared" si="18"/>
        <v/>
      </c>
      <c r="N79" s="57" t="str">
        <f t="shared" si="19"/>
        <v/>
      </c>
      <c r="O79" s="58" t="str">
        <f t="shared" si="20"/>
        <v/>
      </c>
      <c r="P79" t="str">
        <f t="shared" si="21"/>
        <v/>
      </c>
      <c r="Q79" t="str">
        <f t="shared" si="22"/>
        <v/>
      </c>
      <c r="R79" t="str">
        <f t="shared" si="23"/>
        <v/>
      </c>
      <c r="S79" t="str">
        <f t="shared" si="24"/>
        <v/>
      </c>
      <c r="T79" t="str">
        <f t="shared" si="25"/>
        <v/>
      </c>
      <c r="U79" t="str">
        <f t="shared" si="26"/>
        <v/>
      </c>
      <c r="V79" s="59"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t="shared" si="18"/>
        <v/>
      </c>
      <c r="N80" s="57" t="str">
        <f t="shared" si="19"/>
        <v/>
      </c>
      <c r="O80" s="58" t="str">
        <f t="shared" si="20"/>
        <v/>
      </c>
      <c r="P80" t="str">
        <f t="shared" si="21"/>
        <v/>
      </c>
      <c r="Q80" t="str">
        <f t="shared" si="22"/>
        <v/>
      </c>
      <c r="R80" t="str">
        <f t="shared" si="23"/>
        <v/>
      </c>
      <c r="S80" t="str">
        <f t="shared" si="24"/>
        <v/>
      </c>
      <c r="T80" t="str">
        <f t="shared" si="25"/>
        <v/>
      </c>
      <c r="U80" t="str">
        <f t="shared" si="26"/>
        <v/>
      </c>
      <c r="V80" s="59"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t="shared" si="18"/>
        <v/>
      </c>
      <c r="N81" s="57" t="str">
        <f t="shared" si="19"/>
        <v/>
      </c>
      <c r="O81" s="58" t="str">
        <f t="shared" si="20"/>
        <v/>
      </c>
      <c r="P81" t="str">
        <f t="shared" si="21"/>
        <v/>
      </c>
      <c r="Q81" t="str">
        <f t="shared" si="22"/>
        <v/>
      </c>
      <c r="R81" t="str">
        <f t="shared" si="23"/>
        <v/>
      </c>
      <c r="S81" t="str">
        <f t="shared" si="24"/>
        <v/>
      </c>
      <c r="T81" t="str">
        <f t="shared" si="25"/>
        <v/>
      </c>
      <c r="U81" t="str">
        <f t="shared" si="26"/>
        <v/>
      </c>
      <c r="V81" s="59"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t="shared" si="18"/>
        <v/>
      </c>
      <c r="N82" s="57" t="str">
        <f t="shared" si="19"/>
        <v/>
      </c>
      <c r="O82" s="58" t="str">
        <f t="shared" si="20"/>
        <v/>
      </c>
      <c r="P82" t="str">
        <f t="shared" si="21"/>
        <v/>
      </c>
      <c r="Q82" t="str">
        <f t="shared" si="22"/>
        <v/>
      </c>
      <c r="R82" t="str">
        <f t="shared" si="23"/>
        <v/>
      </c>
      <c r="S82" t="str">
        <f t="shared" si="24"/>
        <v/>
      </c>
      <c r="T82" t="str">
        <f t="shared" si="25"/>
        <v/>
      </c>
      <c r="U82" t="str">
        <f t="shared" si="26"/>
        <v/>
      </c>
      <c r="V82" s="59"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t="shared" si="18"/>
        <v/>
      </c>
      <c r="N83" s="57" t="str">
        <f t="shared" si="19"/>
        <v/>
      </c>
      <c r="O83" s="58" t="str">
        <f t="shared" si="20"/>
        <v/>
      </c>
      <c r="P83" t="str">
        <f t="shared" si="21"/>
        <v/>
      </c>
      <c r="Q83" t="str">
        <f t="shared" si="22"/>
        <v/>
      </c>
      <c r="R83" t="str">
        <f t="shared" si="23"/>
        <v/>
      </c>
      <c r="S83" t="str">
        <f t="shared" si="24"/>
        <v/>
      </c>
      <c r="T83" t="str">
        <f t="shared" si="25"/>
        <v/>
      </c>
      <c r="U83" t="str">
        <f t="shared" si="26"/>
        <v/>
      </c>
      <c r="V83" s="59"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t="shared" si="18"/>
        <v/>
      </c>
      <c r="N84" s="57" t="str">
        <f t="shared" si="19"/>
        <v/>
      </c>
      <c r="O84" s="58" t="str">
        <f t="shared" si="20"/>
        <v/>
      </c>
      <c r="P84" t="str">
        <f t="shared" si="21"/>
        <v/>
      </c>
      <c r="Q84" t="str">
        <f t="shared" si="22"/>
        <v/>
      </c>
      <c r="R84" t="str">
        <f t="shared" si="23"/>
        <v/>
      </c>
      <c r="S84" t="str">
        <f t="shared" si="24"/>
        <v/>
      </c>
      <c r="T84" t="str">
        <f t="shared" si="25"/>
        <v/>
      </c>
      <c r="U84" t="str">
        <f t="shared" si="26"/>
        <v/>
      </c>
      <c r="V84" s="59"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t="shared" si="18"/>
        <v/>
      </c>
      <c r="N85" s="57" t="str">
        <f t="shared" si="19"/>
        <v/>
      </c>
      <c r="O85" s="58" t="str">
        <f t="shared" si="20"/>
        <v/>
      </c>
      <c r="P85" t="str">
        <f t="shared" si="21"/>
        <v/>
      </c>
      <c r="Q85" t="str">
        <f t="shared" si="22"/>
        <v/>
      </c>
      <c r="R85" t="str">
        <f t="shared" si="23"/>
        <v/>
      </c>
      <c r="S85" t="str">
        <f t="shared" si="24"/>
        <v/>
      </c>
      <c r="T85" t="str">
        <f t="shared" si="25"/>
        <v/>
      </c>
      <c r="U85" t="str">
        <f t="shared" si="26"/>
        <v/>
      </c>
      <c r="V85" s="59"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t="shared" si="18"/>
        <v/>
      </c>
      <c r="N86" s="57" t="str">
        <f t="shared" si="19"/>
        <v/>
      </c>
      <c r="O86" s="58" t="str">
        <f t="shared" si="20"/>
        <v/>
      </c>
      <c r="P86" t="str">
        <f t="shared" si="21"/>
        <v/>
      </c>
      <c r="Q86" t="str">
        <f t="shared" si="22"/>
        <v/>
      </c>
      <c r="R86" t="str">
        <f t="shared" si="23"/>
        <v/>
      </c>
      <c r="S86" t="str">
        <f t="shared" si="24"/>
        <v/>
      </c>
      <c r="T86" t="str">
        <f t="shared" si="25"/>
        <v/>
      </c>
      <c r="U86" t="str">
        <f t="shared" si="26"/>
        <v/>
      </c>
      <c r="V86" s="59"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t="shared" si="18"/>
        <v/>
      </c>
      <c r="N87" s="57" t="str">
        <f t="shared" si="19"/>
        <v/>
      </c>
      <c r="O87" s="58" t="str">
        <f t="shared" si="20"/>
        <v/>
      </c>
      <c r="P87" t="str">
        <f t="shared" si="21"/>
        <v/>
      </c>
      <c r="Q87" t="str">
        <f t="shared" si="22"/>
        <v/>
      </c>
      <c r="R87" t="str">
        <f t="shared" si="23"/>
        <v/>
      </c>
      <c r="S87" t="str">
        <f t="shared" si="24"/>
        <v/>
      </c>
      <c r="T87" t="str">
        <f t="shared" si="25"/>
        <v/>
      </c>
      <c r="U87" t="str">
        <f t="shared" si="26"/>
        <v/>
      </c>
      <c r="V87" s="59"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t="shared" si="18"/>
        <v/>
      </c>
      <c r="N88" s="57" t="str">
        <f t="shared" si="19"/>
        <v/>
      </c>
      <c r="O88" s="58" t="str">
        <f t="shared" si="20"/>
        <v/>
      </c>
      <c r="P88" t="str">
        <f t="shared" si="21"/>
        <v/>
      </c>
      <c r="Q88" t="str">
        <f t="shared" si="22"/>
        <v/>
      </c>
      <c r="R88" t="str">
        <f t="shared" si="23"/>
        <v/>
      </c>
      <c r="S88" t="str">
        <f t="shared" si="24"/>
        <v/>
      </c>
      <c r="T88" t="str">
        <f t="shared" si="25"/>
        <v/>
      </c>
      <c r="U88" t="str">
        <f t="shared" si="26"/>
        <v/>
      </c>
      <c r="V88" s="59"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t="shared" si="18"/>
        <v/>
      </c>
      <c r="N89" s="57" t="str">
        <f t="shared" si="19"/>
        <v/>
      </c>
      <c r="O89" s="58" t="str">
        <f t="shared" si="20"/>
        <v/>
      </c>
      <c r="P89" t="str">
        <f t="shared" si="21"/>
        <v/>
      </c>
      <c r="Q89" t="str">
        <f t="shared" si="22"/>
        <v/>
      </c>
      <c r="R89" t="str">
        <f t="shared" si="23"/>
        <v/>
      </c>
      <c r="S89" t="str">
        <f t="shared" si="24"/>
        <v/>
      </c>
      <c r="T89" t="str">
        <f t="shared" si="25"/>
        <v/>
      </c>
      <c r="U89" t="str">
        <f t="shared" si="26"/>
        <v/>
      </c>
      <c r="V89" s="59"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t="shared" si="18"/>
        <v/>
      </c>
      <c r="N90" s="57" t="str">
        <f t="shared" si="19"/>
        <v/>
      </c>
      <c r="O90" s="58" t="str">
        <f t="shared" si="20"/>
        <v/>
      </c>
      <c r="P90" t="str">
        <f t="shared" si="21"/>
        <v/>
      </c>
      <c r="Q90" t="str">
        <f t="shared" si="22"/>
        <v/>
      </c>
      <c r="R90" t="str">
        <f t="shared" si="23"/>
        <v/>
      </c>
      <c r="S90" t="str">
        <f t="shared" si="24"/>
        <v/>
      </c>
      <c r="T90" t="str">
        <f t="shared" si="25"/>
        <v/>
      </c>
      <c r="U90" t="str">
        <f t="shared" si="26"/>
        <v/>
      </c>
      <c r="V90" s="59"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t="shared" si="18"/>
        <v/>
      </c>
      <c r="N91" s="57" t="str">
        <f t="shared" si="19"/>
        <v/>
      </c>
      <c r="O91" s="58" t="str">
        <f t="shared" si="20"/>
        <v/>
      </c>
      <c r="P91" t="str">
        <f t="shared" si="21"/>
        <v/>
      </c>
      <c r="Q91" t="str">
        <f t="shared" si="22"/>
        <v/>
      </c>
      <c r="R91" t="str">
        <f t="shared" si="23"/>
        <v/>
      </c>
      <c r="S91" t="str">
        <f t="shared" si="24"/>
        <v/>
      </c>
      <c r="T91" t="str">
        <f t="shared" si="25"/>
        <v/>
      </c>
      <c r="U91" t="str">
        <f t="shared" si="26"/>
        <v/>
      </c>
      <c r="V91" s="59"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t="shared" si="18"/>
        <v/>
      </c>
      <c r="N92" s="57" t="str">
        <f t="shared" si="19"/>
        <v/>
      </c>
      <c r="O92" s="58" t="str">
        <f t="shared" si="20"/>
        <v/>
      </c>
      <c r="P92" t="str">
        <f t="shared" si="21"/>
        <v/>
      </c>
      <c r="Q92" t="str">
        <f t="shared" si="22"/>
        <v/>
      </c>
      <c r="R92" t="str">
        <f t="shared" si="23"/>
        <v/>
      </c>
      <c r="S92" t="str">
        <f t="shared" si="24"/>
        <v/>
      </c>
      <c r="T92" t="str">
        <f t="shared" si="25"/>
        <v/>
      </c>
      <c r="U92" t="str">
        <f t="shared" si="26"/>
        <v/>
      </c>
      <c r="V92" s="59"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t="shared" si="18"/>
        <v/>
      </c>
      <c r="N93" s="57" t="str">
        <f t="shared" si="19"/>
        <v/>
      </c>
      <c r="O93" s="58" t="str">
        <f t="shared" si="20"/>
        <v/>
      </c>
      <c r="P93" t="str">
        <f t="shared" si="21"/>
        <v/>
      </c>
      <c r="Q93" t="str">
        <f t="shared" si="22"/>
        <v/>
      </c>
      <c r="R93" t="str">
        <f t="shared" si="23"/>
        <v/>
      </c>
      <c r="S93" t="str">
        <f t="shared" si="24"/>
        <v/>
      </c>
      <c r="T93" t="str">
        <f t="shared" si="25"/>
        <v/>
      </c>
      <c r="U93" t="str">
        <f t="shared" si="26"/>
        <v/>
      </c>
      <c r="V93" s="59"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t="shared" si="18"/>
        <v/>
      </c>
      <c r="N94" s="57" t="str">
        <f t="shared" si="19"/>
        <v/>
      </c>
      <c r="O94" s="58" t="str">
        <f t="shared" si="20"/>
        <v/>
      </c>
      <c r="P94" t="str">
        <f t="shared" si="21"/>
        <v/>
      </c>
      <c r="Q94" t="str">
        <f t="shared" si="22"/>
        <v/>
      </c>
      <c r="R94" t="str">
        <f t="shared" si="23"/>
        <v/>
      </c>
      <c r="S94" t="str">
        <f t="shared" si="24"/>
        <v/>
      </c>
      <c r="T94" t="str">
        <f t="shared" si="25"/>
        <v/>
      </c>
      <c r="U94" t="str">
        <f t="shared" si="26"/>
        <v/>
      </c>
      <c r="V94" s="59"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t="shared" si="18"/>
        <v/>
      </c>
      <c r="N95" s="57" t="str">
        <f t="shared" si="19"/>
        <v/>
      </c>
      <c r="O95" s="58" t="str">
        <f t="shared" si="20"/>
        <v/>
      </c>
      <c r="P95" t="str">
        <f t="shared" si="21"/>
        <v/>
      </c>
      <c r="Q95" t="str">
        <f t="shared" si="22"/>
        <v/>
      </c>
      <c r="R95" t="str">
        <f t="shared" si="23"/>
        <v/>
      </c>
      <c r="S95" t="str">
        <f t="shared" si="24"/>
        <v/>
      </c>
      <c r="T95" t="str">
        <f t="shared" si="25"/>
        <v/>
      </c>
      <c r="U95" t="str">
        <f t="shared" si="26"/>
        <v/>
      </c>
      <c r="V95" s="59"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t="shared" si="18"/>
        <v/>
      </c>
      <c r="N96" s="57" t="str">
        <f t="shared" si="19"/>
        <v/>
      </c>
      <c r="O96" s="58" t="str">
        <f t="shared" si="20"/>
        <v/>
      </c>
      <c r="P96" t="str">
        <f t="shared" si="21"/>
        <v/>
      </c>
      <c r="Q96" t="str">
        <f t="shared" si="22"/>
        <v/>
      </c>
      <c r="R96" t="str">
        <f t="shared" si="23"/>
        <v/>
      </c>
      <c r="S96" t="str">
        <f t="shared" si="24"/>
        <v/>
      </c>
      <c r="T96" t="str">
        <f t="shared" si="25"/>
        <v/>
      </c>
      <c r="U96" t="str">
        <f t="shared" si="26"/>
        <v/>
      </c>
      <c r="V96" s="59"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t="shared" si="18"/>
        <v/>
      </c>
      <c r="N97" s="57" t="str">
        <f t="shared" si="19"/>
        <v/>
      </c>
      <c r="O97" s="58" t="str">
        <f t="shared" si="20"/>
        <v/>
      </c>
      <c r="P97" t="str">
        <f t="shared" si="21"/>
        <v/>
      </c>
      <c r="Q97" t="str">
        <f t="shared" si="22"/>
        <v/>
      </c>
      <c r="R97" t="str">
        <f t="shared" si="23"/>
        <v/>
      </c>
      <c r="S97" t="str">
        <f t="shared" si="24"/>
        <v/>
      </c>
      <c r="T97" t="str">
        <f t="shared" si="25"/>
        <v/>
      </c>
      <c r="U97" t="str">
        <f t="shared" si="26"/>
        <v/>
      </c>
      <c r="V97" s="59"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t="shared" si="18"/>
        <v/>
      </c>
      <c r="N98" s="57" t="str">
        <f t="shared" si="19"/>
        <v/>
      </c>
      <c r="O98" s="58" t="str">
        <f t="shared" si="20"/>
        <v/>
      </c>
      <c r="P98" t="str">
        <f t="shared" si="21"/>
        <v/>
      </c>
      <c r="Q98" t="str">
        <f t="shared" si="22"/>
        <v/>
      </c>
      <c r="R98" t="str">
        <f t="shared" si="23"/>
        <v/>
      </c>
      <c r="S98" t="str">
        <f t="shared" si="24"/>
        <v/>
      </c>
      <c r="T98" t="str">
        <f t="shared" si="25"/>
        <v/>
      </c>
      <c r="U98" t="str">
        <f t="shared" si="26"/>
        <v/>
      </c>
      <c r="V98" s="59"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t="shared" si="18"/>
        <v/>
      </c>
      <c r="N99" s="57" t="str">
        <f t="shared" si="19"/>
        <v/>
      </c>
      <c r="O99" s="58" t="str">
        <f t="shared" si="20"/>
        <v/>
      </c>
      <c r="P99" t="str">
        <f t="shared" si="21"/>
        <v/>
      </c>
      <c r="Q99" t="str">
        <f t="shared" si="22"/>
        <v/>
      </c>
      <c r="R99" t="str">
        <f t="shared" si="23"/>
        <v/>
      </c>
      <c r="S99" t="str">
        <f t="shared" si="24"/>
        <v/>
      </c>
      <c r="T99" t="str">
        <f t="shared" si="25"/>
        <v/>
      </c>
      <c r="U99" t="str">
        <f t="shared" si="26"/>
        <v/>
      </c>
      <c r="V99" s="59"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t="shared" ref="M100:M131" si="27">IF(ISBLANK(K100),"",IF(L100, "https://raw.githubusercontent.com/PatrickVibild/TellusAmazonPictures/master/pictures/"&amp;K100&amp;"/1.jpg","https://download.lenovo.com/Images/Parts/"&amp;K100&amp;"/"&amp;K100&amp;"_A.jpg"))</f>
        <v/>
      </c>
      <c r="N100" s="57" t="str">
        <f t="shared" si="19"/>
        <v/>
      </c>
      <c r="O100" s="58" t="str">
        <f t="shared" si="20"/>
        <v/>
      </c>
      <c r="P100" t="str">
        <f t="shared" si="21"/>
        <v/>
      </c>
      <c r="Q100" t="str">
        <f t="shared" si="22"/>
        <v/>
      </c>
      <c r="R100" t="str">
        <f t="shared" si="23"/>
        <v/>
      </c>
      <c r="S100" t="str">
        <f t="shared" si="24"/>
        <v/>
      </c>
      <c r="T100" t="str">
        <f t="shared" si="25"/>
        <v/>
      </c>
      <c r="U100" t="str">
        <f t="shared" si="26"/>
        <v/>
      </c>
      <c r="V100" s="59"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t="shared" si="27"/>
        <v/>
      </c>
      <c r="N101" s="57" t="str">
        <f t="shared" si="19"/>
        <v/>
      </c>
      <c r="O101" s="58" t="str">
        <f t="shared" si="20"/>
        <v/>
      </c>
      <c r="P101" t="str">
        <f t="shared" si="21"/>
        <v/>
      </c>
      <c r="Q101" t="str">
        <f t="shared" si="22"/>
        <v/>
      </c>
      <c r="R101" t="str">
        <f t="shared" si="23"/>
        <v/>
      </c>
      <c r="S101" t="str">
        <f t="shared" si="24"/>
        <v/>
      </c>
      <c r="T101" t="str">
        <f t="shared" si="25"/>
        <v/>
      </c>
      <c r="U101" t="str">
        <f t="shared" si="26"/>
        <v/>
      </c>
      <c r="V101" s="59"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t="shared" si="27"/>
        <v/>
      </c>
      <c r="N102" s="57" t="str">
        <f t="shared" si="19"/>
        <v/>
      </c>
      <c r="O102" s="58" t="str">
        <f t="shared" si="20"/>
        <v/>
      </c>
      <c r="P102" t="str">
        <f t="shared" si="21"/>
        <v/>
      </c>
      <c r="Q102" t="str">
        <f t="shared" si="22"/>
        <v/>
      </c>
      <c r="R102" t="str">
        <f t="shared" si="23"/>
        <v/>
      </c>
      <c r="S102" t="str">
        <f t="shared" si="24"/>
        <v/>
      </c>
      <c r="T102" t="str">
        <f t="shared" si="25"/>
        <v/>
      </c>
      <c r="U102" t="str">
        <f t="shared" si="26"/>
        <v/>
      </c>
      <c r="V102" s="59"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t="shared" si="27"/>
        <v/>
      </c>
      <c r="N103" s="57" t="str">
        <f t="shared" si="19"/>
        <v/>
      </c>
      <c r="O103" s="58" t="str">
        <f t="shared" si="20"/>
        <v/>
      </c>
      <c r="P103" t="str">
        <f t="shared" si="21"/>
        <v/>
      </c>
      <c r="Q103" t="str">
        <f t="shared" si="22"/>
        <v/>
      </c>
      <c r="R103" t="str">
        <f t="shared" si="23"/>
        <v/>
      </c>
      <c r="S103" t="str">
        <f t="shared" si="24"/>
        <v/>
      </c>
      <c r="T103" t="str">
        <f t="shared" si="25"/>
        <v/>
      </c>
      <c r="U103" t="str">
        <f t="shared" si="26"/>
        <v/>
      </c>
      <c r="V103" s="59"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52" t="b">
        <f>TRUE()</f>
        <v>1</v>
      </c>
      <c r="C1" t="s">
        <v>450</v>
      </c>
      <c r="D1" s="53" t="s">
        <v>373</v>
      </c>
      <c r="E1" t="s">
        <v>451</v>
      </c>
      <c r="F1" t="s">
        <v>443</v>
      </c>
      <c r="G1" t="s">
        <v>452</v>
      </c>
    </row>
    <row r="2" spans="1:7" x14ac:dyDescent="0.15">
      <c r="A2" t="s">
        <v>453</v>
      </c>
      <c r="B2" s="52" t="b">
        <f>FALSE()</f>
        <v>0</v>
      </c>
      <c r="C2" t="s">
        <v>378</v>
      </c>
      <c r="D2" s="53" t="s">
        <v>376</v>
      </c>
      <c r="E2" t="s">
        <v>454</v>
      </c>
      <c r="F2" t="s">
        <v>376</v>
      </c>
      <c r="G2" t="s">
        <v>393</v>
      </c>
    </row>
    <row r="3" spans="1:7" x14ac:dyDescent="0.15">
      <c r="A3" t="s">
        <v>455</v>
      </c>
      <c r="D3" s="53" t="s">
        <v>380</v>
      </c>
      <c r="E3" t="s">
        <v>456</v>
      </c>
      <c r="F3" t="s">
        <v>373</v>
      </c>
    </row>
    <row r="4" spans="1:7" x14ac:dyDescent="0.15">
      <c r="D4" s="53" t="s">
        <v>383</v>
      </c>
      <c r="E4" t="s">
        <v>457</v>
      </c>
      <c r="F4" t="s">
        <v>380</v>
      </c>
    </row>
    <row r="5" spans="1:7" x14ac:dyDescent="0.15">
      <c r="D5" s="53" t="s">
        <v>386</v>
      </c>
      <c r="E5" t="s">
        <v>458</v>
      </c>
      <c r="F5" t="s">
        <v>383</v>
      </c>
    </row>
    <row r="6" spans="1:7" x14ac:dyDescent="0.15">
      <c r="D6" s="53" t="s">
        <v>388</v>
      </c>
      <c r="E6" t="s">
        <v>459</v>
      </c>
      <c r="F6" t="s">
        <v>403</v>
      </c>
    </row>
    <row r="7" spans="1:7" x14ac:dyDescent="0.15">
      <c r="D7" s="53" t="s">
        <v>390</v>
      </c>
      <c r="E7" t="s">
        <v>460</v>
      </c>
    </row>
    <row r="8" spans="1:7" x14ac:dyDescent="0.15">
      <c r="D8" s="53" t="s">
        <v>434</v>
      </c>
      <c r="E8" t="s">
        <v>461</v>
      </c>
    </row>
    <row r="9" spans="1:7" x14ac:dyDescent="0.15">
      <c r="D9" s="53" t="s">
        <v>398</v>
      </c>
      <c r="E9" t="s">
        <v>462</v>
      </c>
    </row>
    <row r="10" spans="1:7" x14ac:dyDescent="0.15">
      <c r="D10" s="53" t="s">
        <v>403</v>
      </c>
      <c r="E10" t="s">
        <v>463</v>
      </c>
    </row>
    <row r="11" spans="1:7" x14ac:dyDescent="0.15">
      <c r="D11" s="53" t="s">
        <v>406</v>
      </c>
      <c r="E11" t="s">
        <v>464</v>
      </c>
    </row>
    <row r="12" spans="1:7" x14ac:dyDescent="0.15">
      <c r="D12" s="53" t="s">
        <v>408</v>
      </c>
      <c r="E12" t="s">
        <v>465</v>
      </c>
    </row>
    <row r="13" spans="1:7" x14ac:dyDescent="0.15">
      <c r="D13" s="53" t="s">
        <v>411</v>
      </c>
      <c r="E13" t="s">
        <v>466</v>
      </c>
    </row>
    <row r="14" spans="1:7" x14ac:dyDescent="0.15">
      <c r="D14" s="53" t="s">
        <v>413</v>
      </c>
      <c r="E14" t="s">
        <v>467</v>
      </c>
    </row>
    <row r="15" spans="1:7" x14ac:dyDescent="0.15">
      <c r="D15" s="53" t="s">
        <v>417</v>
      </c>
      <c r="E15" t="s">
        <v>468</v>
      </c>
    </row>
    <row r="16" spans="1:7" x14ac:dyDescent="0.15">
      <c r="D16" s="53" t="s">
        <v>419</v>
      </c>
      <c r="E16" s="71" t="s">
        <v>469</v>
      </c>
    </row>
    <row r="17" spans="4:5" x14ac:dyDescent="0.15">
      <c r="D17" s="53" t="s">
        <v>449</v>
      </c>
      <c r="E17" t="s">
        <v>470</v>
      </c>
    </row>
    <row r="18" spans="4:5" x14ac:dyDescent="0.15">
      <c r="D18" s="53" t="s">
        <v>393</v>
      </c>
      <c r="E18" t="s">
        <v>471</v>
      </c>
    </row>
    <row r="19" spans="4:5" x14ac:dyDescent="0.15">
      <c r="D19" s="53" t="s">
        <v>401</v>
      </c>
      <c r="E19" t="s">
        <v>472</v>
      </c>
    </row>
    <row r="20" spans="4:5" x14ac:dyDescent="0.15">
      <c r="D20" s="53" t="s">
        <v>394</v>
      </c>
      <c r="E20" t="s">
        <v>473</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443</v>
      </c>
    </row>
    <row r="3" spans="1:2" x14ac:dyDescent="0.15">
      <c r="B3" s="73" t="s">
        <v>474</v>
      </c>
    </row>
    <row r="4" spans="1:2" x14ac:dyDescent="0.15">
      <c r="B4" s="73" t="s">
        <v>475</v>
      </c>
    </row>
    <row r="5" spans="1:2" x14ac:dyDescent="0.15">
      <c r="B5" s="73" t="s">
        <v>476</v>
      </c>
    </row>
    <row r="6" spans="1:2" x14ac:dyDescent="0.15">
      <c r="A6" t="s">
        <v>477</v>
      </c>
      <c r="B6" s="73" t="s">
        <v>478</v>
      </c>
    </row>
    <row r="7" spans="1:2" x14ac:dyDescent="0.15">
      <c r="B7" s="73" t="s">
        <v>479</v>
      </c>
    </row>
    <row r="8" spans="1:2" x14ac:dyDescent="0.15">
      <c r="A8" t="s">
        <v>40</v>
      </c>
      <c r="B8" s="73" t="s">
        <v>480</v>
      </c>
    </row>
    <row r="9" spans="1:2" x14ac:dyDescent="0.15">
      <c r="A9" t="s">
        <v>481</v>
      </c>
      <c r="B9" s="73" t="s">
        <v>482</v>
      </c>
    </row>
    <row r="10" spans="1:2" x14ac:dyDescent="0.15">
      <c r="B10" t="s">
        <v>483</v>
      </c>
    </row>
    <row r="11" spans="1:2" x14ac:dyDescent="0.15">
      <c r="B11" t="s">
        <v>484</v>
      </c>
    </row>
    <row r="14" spans="1:2" x14ac:dyDescent="0.15">
      <c r="B14" s="73" t="s">
        <v>485</v>
      </c>
    </row>
    <row r="20" spans="2:2" x14ac:dyDescent="0.15">
      <c r="B20" s="53" t="s">
        <v>373</v>
      </c>
    </row>
    <row r="21" spans="2:2" x14ac:dyDescent="0.15">
      <c r="B21" s="53" t="s">
        <v>376</v>
      </c>
    </row>
    <row r="22" spans="2:2" x14ac:dyDescent="0.15">
      <c r="B22" s="53" t="s">
        <v>380</v>
      </c>
    </row>
    <row r="23" spans="2:2" x14ac:dyDescent="0.15">
      <c r="B23" s="53" t="s">
        <v>383</v>
      </c>
    </row>
    <row r="24" spans="2:2" x14ac:dyDescent="0.15">
      <c r="B24" s="53" t="s">
        <v>386</v>
      </c>
    </row>
    <row r="25" spans="2:2" x14ac:dyDescent="0.15">
      <c r="B25" s="53" t="s">
        <v>388</v>
      </c>
    </row>
    <row r="26" spans="2:2" x14ac:dyDescent="0.15">
      <c r="B26" s="53" t="s">
        <v>390</v>
      </c>
    </row>
    <row r="27" spans="2:2" x14ac:dyDescent="0.15">
      <c r="B27" s="53" t="s">
        <v>434</v>
      </c>
    </row>
    <row r="28" spans="2:2" x14ac:dyDescent="0.15">
      <c r="B28" s="53" t="s">
        <v>398</v>
      </c>
    </row>
    <row r="29" spans="2:2" x14ac:dyDescent="0.15">
      <c r="B29" s="53" t="s">
        <v>403</v>
      </c>
    </row>
    <row r="30" spans="2:2" x14ac:dyDescent="0.15">
      <c r="B30" s="53" t="s">
        <v>406</v>
      </c>
    </row>
    <row r="31" spans="2:2" x14ac:dyDescent="0.15">
      <c r="B31" s="53" t="s">
        <v>408</v>
      </c>
    </row>
    <row r="32" spans="2:2" x14ac:dyDescent="0.15">
      <c r="B32" s="53" t="s">
        <v>411</v>
      </c>
    </row>
    <row r="33" spans="2:4" x14ac:dyDescent="0.15">
      <c r="B33" s="53" t="s">
        <v>413</v>
      </c>
    </row>
    <row r="34" spans="2:4" x14ac:dyDescent="0.15">
      <c r="B34" s="53" t="s">
        <v>417</v>
      </c>
      <c r="D34" s="73"/>
    </row>
    <row r="35" spans="2:4" x14ac:dyDescent="0.15">
      <c r="B35" s="53" t="s">
        <v>419</v>
      </c>
      <c r="D35" s="73"/>
    </row>
    <row r="36" spans="2:4" x14ac:dyDescent="0.15">
      <c r="B36" s="53" t="s">
        <v>449</v>
      </c>
      <c r="D36" s="73"/>
    </row>
    <row r="37" spans="2:4" x14ac:dyDescent="0.15">
      <c r="B37" s="53" t="s">
        <v>393</v>
      </c>
      <c r="D37" s="73"/>
    </row>
    <row r="38" spans="2:4" x14ac:dyDescent="0.15">
      <c r="B38" s="53" t="s">
        <v>401</v>
      </c>
      <c r="D38" s="73"/>
    </row>
    <row r="39" spans="2:4" x14ac:dyDescent="0.15">
      <c r="B39" s="53" t="s">
        <v>394</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2" t="s">
        <v>486</v>
      </c>
    </row>
    <row r="4" spans="1:2" ht="16" x14ac:dyDescent="0.2">
      <c r="B4" s="72" t="s">
        <v>487</v>
      </c>
    </row>
    <row r="5" spans="1:2" ht="16" x14ac:dyDescent="0.2">
      <c r="B5" s="72" t="s">
        <v>488</v>
      </c>
    </row>
    <row r="6" spans="1:2" ht="16" x14ac:dyDescent="0.2">
      <c r="B6" s="72" t="s">
        <v>489</v>
      </c>
    </row>
    <row r="7" spans="1:2" ht="16" x14ac:dyDescent="0.2">
      <c r="B7" s="72" t="s">
        <v>490</v>
      </c>
    </row>
    <row r="8" spans="1:2" x14ac:dyDescent="0.15">
      <c r="A8" t="s">
        <v>491</v>
      </c>
      <c r="B8" t="s">
        <v>492</v>
      </c>
    </row>
    <row r="9" spans="1:2" x14ac:dyDescent="0.15">
      <c r="A9" t="s">
        <v>493</v>
      </c>
      <c r="B9" t="s">
        <v>494</v>
      </c>
    </row>
    <row r="10" spans="1:2" x14ac:dyDescent="0.15">
      <c r="B10" t="s">
        <v>495</v>
      </c>
    </row>
    <row r="11" spans="1:2" x14ac:dyDescent="0.15">
      <c r="B11" t="s">
        <v>496</v>
      </c>
    </row>
    <row r="14" spans="1:2" x14ac:dyDescent="0.15">
      <c r="B14" t="s">
        <v>497</v>
      </c>
    </row>
    <row r="20" spans="2:2" x14ac:dyDescent="0.15">
      <c r="B20" t="s">
        <v>498</v>
      </c>
    </row>
    <row r="21" spans="2:2" x14ac:dyDescent="0.15">
      <c r="B21" t="s">
        <v>499</v>
      </c>
    </row>
    <row r="22" spans="2:2" x14ac:dyDescent="0.15">
      <c r="B22" t="s">
        <v>500</v>
      </c>
    </row>
    <row r="23" spans="2:2" x14ac:dyDescent="0.15">
      <c r="B23" t="s">
        <v>501</v>
      </c>
    </row>
    <row r="24" spans="2:2" x14ac:dyDescent="0.15">
      <c r="B24" t="s">
        <v>386</v>
      </c>
    </row>
    <row r="25" spans="2:2" x14ac:dyDescent="0.15">
      <c r="B25" t="s">
        <v>502</v>
      </c>
    </row>
    <row r="26" spans="2:2" x14ac:dyDescent="0.15">
      <c r="B26" t="s">
        <v>503</v>
      </c>
    </row>
    <row r="27" spans="2:2" x14ac:dyDescent="0.15">
      <c r="B27" t="s">
        <v>504</v>
      </c>
    </row>
    <row r="28" spans="2:2" x14ac:dyDescent="0.15">
      <c r="B28" t="s">
        <v>505</v>
      </c>
    </row>
    <row r="29" spans="2:2" x14ac:dyDescent="0.15">
      <c r="B29" t="s">
        <v>506</v>
      </c>
    </row>
    <row r="30" spans="2:2" x14ac:dyDescent="0.15">
      <c r="B30" t="s">
        <v>507</v>
      </c>
    </row>
    <row r="31" spans="2:2" x14ac:dyDescent="0.15">
      <c r="B31" t="s">
        <v>508</v>
      </c>
    </row>
    <row r="32" spans="2:2" x14ac:dyDescent="0.15">
      <c r="B32" t="s">
        <v>509</v>
      </c>
    </row>
    <row r="33" spans="2:2" x14ac:dyDescent="0.15">
      <c r="B33" t="s">
        <v>510</v>
      </c>
    </row>
    <row r="34" spans="2:2" x14ac:dyDescent="0.15">
      <c r="B34" t="s">
        <v>511</v>
      </c>
    </row>
    <row r="35" spans="2:2" x14ac:dyDescent="0.15">
      <c r="B35" t="s">
        <v>419</v>
      </c>
    </row>
    <row r="36" spans="2:2" x14ac:dyDescent="0.15">
      <c r="B36" t="s">
        <v>512</v>
      </c>
    </row>
    <row r="37" spans="2:2" x14ac:dyDescent="0.15">
      <c r="B37" t="s">
        <v>513</v>
      </c>
    </row>
    <row r="38" spans="2:2" x14ac:dyDescent="0.15">
      <c r="B38" t="s">
        <v>514</v>
      </c>
    </row>
    <row r="39" spans="2:2" x14ac:dyDescent="0.15">
      <c r="B39" t="s">
        <v>515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G23" sqref="G23"/>
    </sheetView>
  </sheetViews>
  <sheetFormatPr baseColWidth="10" defaultColWidth="12.1640625" defaultRowHeight="13" x14ac:dyDescent="0.15"/>
  <sheetData>
    <row r="1" spans="1:2" x14ac:dyDescent="0.15">
      <c r="B1" s="73"/>
    </row>
    <row r="2" spans="1:2" x14ac:dyDescent="0.15">
      <c r="B2" s="73" t="s">
        <v>383</v>
      </c>
    </row>
    <row r="3" spans="1:2" x14ac:dyDescent="0.15">
      <c r="B3" s="73" t="s">
        <v>516</v>
      </c>
    </row>
    <row r="4" spans="1:2" x14ac:dyDescent="0.15">
      <c r="B4" s="73" t="s">
        <v>517</v>
      </c>
    </row>
    <row r="5" spans="1:2" x14ac:dyDescent="0.15">
      <c r="B5" s="73" t="s">
        <v>518</v>
      </c>
    </row>
    <row r="6" spans="1:2" x14ac:dyDescent="0.15">
      <c r="B6" s="73" t="s">
        <v>519</v>
      </c>
    </row>
    <row r="7" spans="1:2" x14ac:dyDescent="0.15">
      <c r="B7" s="73" t="s">
        <v>520</v>
      </c>
    </row>
    <row r="8" spans="1:2" x14ac:dyDescent="0.15">
      <c r="A8" t="s">
        <v>491</v>
      </c>
      <c r="B8" s="73" t="s">
        <v>521</v>
      </c>
    </row>
    <row r="9" spans="1:2" x14ac:dyDescent="0.15">
      <c r="A9" t="s">
        <v>493</v>
      </c>
      <c r="B9" s="73" t="s">
        <v>522</v>
      </c>
    </row>
    <row r="10" spans="1:2" x14ac:dyDescent="0.15">
      <c r="B10" s="73" t="s">
        <v>523</v>
      </c>
    </row>
    <row r="11" spans="1:2" x14ac:dyDescent="0.15">
      <c r="B11" s="73" t="s">
        <v>524</v>
      </c>
    </row>
    <row r="12" spans="1:2" x14ac:dyDescent="0.15">
      <c r="B12" s="73"/>
    </row>
    <row r="13" spans="1:2" x14ac:dyDescent="0.15">
      <c r="B13" s="73"/>
    </row>
    <row r="14" spans="1:2" x14ac:dyDescent="0.15">
      <c r="B14" s="73" t="s">
        <v>525</v>
      </c>
    </row>
    <row r="15" spans="1:2" x14ac:dyDescent="0.15">
      <c r="B15" s="73"/>
    </row>
    <row r="20" spans="2:2" x14ac:dyDescent="0.15">
      <c r="B20" t="s">
        <v>526</v>
      </c>
    </row>
    <row r="21" spans="2:2" x14ac:dyDescent="0.15">
      <c r="B21" t="s">
        <v>527</v>
      </c>
    </row>
    <row r="22" spans="2:2" x14ac:dyDescent="0.15">
      <c r="B22" t="s">
        <v>528</v>
      </c>
    </row>
    <row r="23" spans="2:2" x14ac:dyDescent="0.15">
      <c r="B23" t="s">
        <v>529</v>
      </c>
    </row>
    <row r="24" spans="2:2" x14ac:dyDescent="0.15">
      <c r="B24" t="s">
        <v>530</v>
      </c>
    </row>
    <row r="25" spans="2:2" x14ac:dyDescent="0.15">
      <c r="B25" t="s">
        <v>531</v>
      </c>
    </row>
    <row r="26" spans="2:2" x14ac:dyDescent="0.15">
      <c r="B26" t="s">
        <v>532</v>
      </c>
    </row>
    <row r="27" spans="2:2" x14ac:dyDescent="0.15">
      <c r="B27" t="s">
        <v>533</v>
      </c>
    </row>
    <row r="28" spans="2:2" x14ac:dyDescent="0.15">
      <c r="B28" t="s">
        <v>534</v>
      </c>
    </row>
    <row r="29" spans="2:2" x14ac:dyDescent="0.15">
      <c r="B29" t="s">
        <v>535</v>
      </c>
    </row>
    <row r="30" spans="2:2" x14ac:dyDescent="0.15">
      <c r="B30" t="s">
        <v>536</v>
      </c>
    </row>
    <row r="31" spans="2:2" x14ac:dyDescent="0.15">
      <c r="B31" t="s">
        <v>537</v>
      </c>
    </row>
    <row r="32" spans="2:2" x14ac:dyDescent="0.15">
      <c r="B32" t="s">
        <v>538</v>
      </c>
    </row>
    <row r="33" spans="2:2" x14ac:dyDescent="0.15">
      <c r="B33" t="s">
        <v>539</v>
      </c>
    </row>
    <row r="34" spans="2:2" x14ac:dyDescent="0.15">
      <c r="B34" t="s">
        <v>540</v>
      </c>
    </row>
    <row r="35" spans="2:2" x14ac:dyDescent="0.15">
      <c r="B35" t="s">
        <v>541</v>
      </c>
    </row>
    <row r="36" spans="2:2" x14ac:dyDescent="0.15">
      <c r="B36" t="s">
        <v>542</v>
      </c>
    </row>
    <row r="37" spans="2:2" x14ac:dyDescent="0.15">
      <c r="B37" t="s">
        <v>393</v>
      </c>
    </row>
    <row r="38" spans="2:2" x14ac:dyDescent="0.15">
      <c r="B38" t="s">
        <v>543</v>
      </c>
    </row>
    <row r="39" spans="2:2" x14ac:dyDescent="0.15">
      <c r="B39" t="s">
        <v>544</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545</v>
      </c>
    </row>
    <row r="4" spans="2:2" x14ac:dyDescent="0.15">
      <c r="B4" t="s">
        <v>546</v>
      </c>
    </row>
    <row r="5" spans="2:2" x14ac:dyDescent="0.15">
      <c r="B5" t="s">
        <v>547</v>
      </c>
    </row>
    <row r="6" spans="2:2" x14ac:dyDescent="0.15">
      <c r="B6" t="s">
        <v>548</v>
      </c>
    </row>
    <row r="7" spans="2:2" x14ac:dyDescent="0.15">
      <c r="B7" t="s">
        <v>549</v>
      </c>
    </row>
    <row r="8" spans="2:2" ht="16" x14ac:dyDescent="0.2">
      <c r="B8" s="72" t="s">
        <v>550</v>
      </c>
    </row>
    <row r="9" spans="2:2" x14ac:dyDescent="0.15">
      <c r="B9" t="s">
        <v>551</v>
      </c>
    </row>
    <row r="10" spans="2:2" x14ac:dyDescent="0.15">
      <c r="B10" s="73" t="s">
        <v>552</v>
      </c>
    </row>
    <row r="11" spans="2:2" x14ac:dyDescent="0.15">
      <c r="B11" s="73" t="s">
        <v>553</v>
      </c>
    </row>
    <row r="14" spans="2:2" x14ac:dyDescent="0.15">
      <c r="B14" t="s">
        <v>554</v>
      </c>
    </row>
    <row r="20" spans="2:2" x14ac:dyDescent="0.15">
      <c r="B20" t="s">
        <v>555</v>
      </c>
    </row>
    <row r="21" spans="2:2" x14ac:dyDescent="0.15">
      <c r="B21" t="s">
        <v>556</v>
      </c>
    </row>
    <row r="22" spans="2:2" x14ac:dyDescent="0.15">
      <c r="B22" t="s">
        <v>557</v>
      </c>
    </row>
    <row r="23" spans="2:2" x14ac:dyDescent="0.15">
      <c r="B23" t="s">
        <v>558</v>
      </c>
    </row>
    <row r="24" spans="2:2" x14ac:dyDescent="0.15">
      <c r="B24" t="s">
        <v>386</v>
      </c>
    </row>
    <row r="25" spans="2:2" x14ac:dyDescent="0.15">
      <c r="B25" t="s">
        <v>559</v>
      </c>
    </row>
    <row r="26" spans="2:2" x14ac:dyDescent="0.15">
      <c r="B26" t="s">
        <v>560</v>
      </c>
    </row>
    <row r="27" spans="2:2" x14ac:dyDescent="0.15">
      <c r="B27" t="s">
        <v>561</v>
      </c>
    </row>
    <row r="28" spans="2:2" x14ac:dyDescent="0.15">
      <c r="B28" t="s">
        <v>562</v>
      </c>
    </row>
    <row r="29" spans="2:2" x14ac:dyDescent="0.15">
      <c r="B29" t="s">
        <v>563</v>
      </c>
    </row>
    <row r="30" spans="2:2" x14ac:dyDescent="0.15">
      <c r="B30" t="s">
        <v>564</v>
      </c>
    </row>
    <row r="31" spans="2:2" x14ac:dyDescent="0.15">
      <c r="B31" t="s">
        <v>565</v>
      </c>
    </row>
    <row r="32" spans="2:2" x14ac:dyDescent="0.15">
      <c r="B32" t="s">
        <v>566</v>
      </c>
    </row>
    <row r="33" spans="2:2" x14ac:dyDescent="0.15">
      <c r="B33" t="s">
        <v>567</v>
      </c>
    </row>
    <row r="34" spans="2:2" x14ac:dyDescent="0.15">
      <c r="B34" t="s">
        <v>568</v>
      </c>
    </row>
    <row r="35" spans="2:2" x14ac:dyDescent="0.15">
      <c r="B35" t="s">
        <v>569</v>
      </c>
    </row>
    <row r="36" spans="2:2" x14ac:dyDescent="0.15">
      <c r="B36" t="s">
        <v>570</v>
      </c>
    </row>
    <row r="37" spans="2:2" x14ac:dyDescent="0.15">
      <c r="B37" t="s">
        <v>393</v>
      </c>
    </row>
    <row r="38" spans="2:2" x14ac:dyDescent="0.15">
      <c r="B38" t="s">
        <v>571</v>
      </c>
    </row>
    <row r="39" spans="2:2" x14ac:dyDescent="0.15">
      <c r="B39" t="s">
        <v>572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72" t="s">
        <v>573</v>
      </c>
    </row>
    <row r="4" spans="2:2" ht="16" x14ac:dyDescent="0.2">
      <c r="B4" s="72" t="s">
        <v>574</v>
      </c>
    </row>
    <row r="5" spans="2:2" x14ac:dyDescent="0.15">
      <c r="B5" t="s">
        <v>575</v>
      </c>
    </row>
    <row r="6" spans="2:2" ht="16" x14ac:dyDescent="0.2">
      <c r="B6" s="72" t="s">
        <v>576</v>
      </c>
    </row>
    <row r="7" spans="2:2" ht="16" x14ac:dyDescent="0.2">
      <c r="B7" s="72" t="s">
        <v>577</v>
      </c>
    </row>
    <row r="8" spans="2:2" x14ac:dyDescent="0.15">
      <c r="B8" t="s">
        <v>578</v>
      </c>
    </row>
    <row r="9" spans="2:2" x14ac:dyDescent="0.15">
      <c r="B9" s="74" t="s">
        <v>579</v>
      </c>
    </row>
    <row r="10" spans="2:2" x14ac:dyDescent="0.15">
      <c r="B10" t="s">
        <v>580</v>
      </c>
    </row>
    <row r="11" spans="2:2" x14ac:dyDescent="0.15">
      <c r="B11" t="s">
        <v>581</v>
      </c>
    </row>
    <row r="14" spans="2:2" ht="16" x14ac:dyDescent="0.2">
      <c r="B14" s="72" t="s">
        <v>582</v>
      </c>
    </row>
    <row r="20" spans="2:2" x14ac:dyDescent="0.15">
      <c r="B20" t="s">
        <v>583</v>
      </c>
    </row>
    <row r="21" spans="2:2" x14ac:dyDescent="0.15">
      <c r="B21" t="s">
        <v>584</v>
      </c>
    </row>
    <row r="22" spans="2:2" x14ac:dyDescent="0.15">
      <c r="B22" t="s">
        <v>528</v>
      </c>
    </row>
    <row r="23" spans="2:2" x14ac:dyDescent="0.15">
      <c r="B23" t="s">
        <v>585</v>
      </c>
    </row>
    <row r="24" spans="2:2" x14ac:dyDescent="0.15">
      <c r="B24" t="s">
        <v>386</v>
      </c>
    </row>
    <row r="25" spans="2:2" x14ac:dyDescent="0.15">
      <c r="B25" t="s">
        <v>586</v>
      </c>
    </row>
    <row r="26" spans="2:2" x14ac:dyDescent="0.15">
      <c r="B26" t="s">
        <v>532</v>
      </c>
    </row>
    <row r="27" spans="2:2" x14ac:dyDescent="0.15">
      <c r="B27" t="s">
        <v>587</v>
      </c>
    </row>
    <row r="28" spans="2:2" x14ac:dyDescent="0.15">
      <c r="B28" t="s">
        <v>588</v>
      </c>
    </row>
    <row r="29" spans="2:2" x14ac:dyDescent="0.15">
      <c r="B29" t="s">
        <v>589</v>
      </c>
    </row>
    <row r="30" spans="2:2" x14ac:dyDescent="0.15">
      <c r="B30" t="s">
        <v>590</v>
      </c>
    </row>
    <row r="31" spans="2:2" x14ac:dyDescent="0.15">
      <c r="B31" t="s">
        <v>591</v>
      </c>
    </row>
    <row r="32" spans="2:2" x14ac:dyDescent="0.15">
      <c r="B32" t="s">
        <v>592</v>
      </c>
    </row>
    <row r="33" spans="2:2" x14ac:dyDescent="0.15">
      <c r="B33" t="s">
        <v>593</v>
      </c>
    </row>
    <row r="34" spans="2:2" x14ac:dyDescent="0.15">
      <c r="B34" t="s">
        <v>594</v>
      </c>
    </row>
    <row r="35" spans="2:2" x14ac:dyDescent="0.15">
      <c r="B35" t="s">
        <v>569</v>
      </c>
    </row>
    <row r="36" spans="2:2" x14ac:dyDescent="0.15">
      <c r="B36" t="s">
        <v>595</v>
      </c>
    </row>
    <row r="37" spans="2:2" x14ac:dyDescent="0.15">
      <c r="B37" t="s">
        <v>513</v>
      </c>
    </row>
    <row r="38" spans="2:2" x14ac:dyDescent="0.15">
      <c r="B38" t="s">
        <v>596</v>
      </c>
    </row>
    <row r="39" spans="2:2" x14ac:dyDescent="0.15">
      <c r="B39" t="s">
        <v>597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403</v>
      </c>
    </row>
    <row r="3" spans="2:2" x14ac:dyDescent="0.15">
      <c r="B3" t="s">
        <v>598</v>
      </c>
    </row>
    <row r="4" spans="2:2" x14ac:dyDescent="0.15">
      <c r="B4" t="s">
        <v>599</v>
      </c>
    </row>
    <row r="5" spans="2:2" x14ac:dyDescent="0.15">
      <c r="B5" t="s">
        <v>600</v>
      </c>
    </row>
    <row r="6" spans="2:2" x14ac:dyDescent="0.15">
      <c r="B6" t="s">
        <v>601</v>
      </c>
    </row>
    <row r="7" spans="2:2" x14ac:dyDescent="0.15">
      <c r="B7" t="s">
        <v>602</v>
      </c>
    </row>
    <row r="8" spans="2:2" x14ac:dyDescent="0.15">
      <c r="B8" t="s">
        <v>603</v>
      </c>
    </row>
    <row r="9" spans="2:2" x14ac:dyDescent="0.15">
      <c r="B9" t="s">
        <v>604</v>
      </c>
    </row>
    <row r="10" spans="2:2" x14ac:dyDescent="0.15">
      <c r="B10" t="s">
        <v>605</v>
      </c>
    </row>
    <row r="11" spans="2:2" x14ac:dyDescent="0.15">
      <c r="B11" t="s">
        <v>606</v>
      </c>
    </row>
    <row r="14" spans="2:2" x14ac:dyDescent="0.15">
      <c r="B14" t="s">
        <v>607</v>
      </c>
    </row>
    <row r="20" spans="2:2" x14ac:dyDescent="0.15">
      <c r="B20" t="s">
        <v>608</v>
      </c>
    </row>
    <row r="21" spans="2:2" x14ac:dyDescent="0.15">
      <c r="B21" t="s">
        <v>609</v>
      </c>
    </row>
    <row r="22" spans="2:2" x14ac:dyDescent="0.15">
      <c r="B22" t="s">
        <v>610</v>
      </c>
    </row>
    <row r="23" spans="2:2" x14ac:dyDescent="0.15">
      <c r="B23" t="s">
        <v>611</v>
      </c>
    </row>
    <row r="24" spans="2:2" x14ac:dyDescent="0.15">
      <c r="B24" t="s">
        <v>386</v>
      </c>
    </row>
    <row r="25" spans="2:2" x14ac:dyDescent="0.15">
      <c r="B25" t="s">
        <v>612</v>
      </c>
    </row>
    <row r="26" spans="2:2" x14ac:dyDescent="0.15">
      <c r="B26" t="s">
        <v>613</v>
      </c>
    </row>
    <row r="27" spans="2:2" x14ac:dyDescent="0.15">
      <c r="B27" t="s">
        <v>614</v>
      </c>
    </row>
    <row r="28" spans="2:2" x14ac:dyDescent="0.15">
      <c r="B28" t="s">
        <v>615</v>
      </c>
    </row>
    <row r="29" spans="2:2" x14ac:dyDescent="0.15">
      <c r="B29" t="s">
        <v>616</v>
      </c>
    </row>
    <row r="30" spans="2:2" x14ac:dyDescent="0.15">
      <c r="B30" t="s">
        <v>617</v>
      </c>
    </row>
    <row r="31" spans="2:2" x14ac:dyDescent="0.15">
      <c r="B31" t="s">
        <v>618</v>
      </c>
    </row>
    <row r="32" spans="2:2" x14ac:dyDescent="0.15">
      <c r="B32" t="s">
        <v>619</v>
      </c>
    </row>
    <row r="33" spans="2:2" x14ac:dyDescent="0.15">
      <c r="B33" t="s">
        <v>620</v>
      </c>
    </row>
    <row r="34" spans="2:2" x14ac:dyDescent="0.15">
      <c r="B34" t="s">
        <v>621</v>
      </c>
    </row>
    <row r="35" spans="2:2" x14ac:dyDescent="0.15">
      <c r="B35" t="s">
        <v>622</v>
      </c>
    </row>
    <row r="36" spans="2:2" x14ac:dyDescent="0.15">
      <c r="B36" t="s">
        <v>512</v>
      </c>
    </row>
    <row r="37" spans="2:2" x14ac:dyDescent="0.15">
      <c r="B37" t="s">
        <v>393</v>
      </c>
    </row>
    <row r="38" spans="2:2" x14ac:dyDescent="0.15">
      <c r="B38" t="s">
        <v>623</v>
      </c>
    </row>
    <row r="39" spans="2:2" x14ac:dyDescent="0.15">
      <c r="B39" t="s">
        <v>624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180</cp:revision>
  <dcterms:created xsi:type="dcterms:W3CDTF">2020-07-27T15:42:24Z</dcterms:created>
  <dcterms:modified xsi:type="dcterms:W3CDTF">2022-07-30T07:46:49Z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