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B50/"/>
    </mc:Choice>
  </mc:AlternateContent>
  <xr:revisionPtr revIDLastSave="0" documentId="8_{20152AFC-8F62-7B48-AB91-801F13677B66}"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EI6" i="1" s="1"/>
  <c r="V30" i="2"/>
  <c r="H30" i="2" s="1"/>
  <c r="Q30" i="2"/>
  <c r="P30" i="2"/>
  <c r="O30" i="2"/>
  <c r="L30" i="2"/>
  <c r="M30" i="2" s="1"/>
  <c r="J30" i="2"/>
  <c r="I30" i="2"/>
  <c r="D30" i="2"/>
  <c r="C30" i="2"/>
  <c r="V29" i="2"/>
  <c r="H29" i="2" s="1"/>
  <c r="U29" i="2"/>
  <c r="M29" i="2"/>
  <c r="L29" i="2"/>
  <c r="S29" i="2" s="1"/>
  <c r="J29" i="2"/>
  <c r="I29" i="2"/>
  <c r="D29" i="2"/>
  <c r="C29" i="2"/>
  <c r="B29" i="2"/>
  <c r="AB5" i="1" s="1"/>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AJ12" i="1" s="1"/>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F8" i="1" s="1"/>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Q12" i="1"/>
  <c r="CO12" i="1"/>
  <c r="L12" i="1" s="1"/>
  <c r="CL12" i="1"/>
  <c r="CJ12" i="1"/>
  <c r="CH12" i="1"/>
  <c r="CG12" i="1"/>
  <c r="BH12" i="1"/>
  <c r="BG12" i="1"/>
  <c r="BF12" i="1"/>
  <c r="BE12" i="1"/>
  <c r="AV12" i="1"/>
  <c r="AM12" i="1"/>
  <c r="AI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O9" i="1"/>
  <c r="DA9" i="1"/>
  <c r="CZ9" i="1"/>
  <c r="CV9" i="1"/>
  <c r="CU9" i="1"/>
  <c r="CT9" i="1"/>
  <c r="CS9" i="1"/>
  <c r="CQ9" i="1"/>
  <c r="CO9" i="1"/>
  <c r="L9" i="1" s="1"/>
  <c r="CL9" i="1"/>
  <c r="CK9" i="1"/>
  <c r="CJ9" i="1"/>
  <c r="CH9" i="1"/>
  <c r="CG9" i="1"/>
  <c r="BH9" i="1"/>
  <c r="BG9" i="1"/>
  <c r="BF9" i="1"/>
  <c r="BE9" i="1"/>
  <c r="AV9" i="1"/>
  <c r="AT9" i="1"/>
  <c r="AM9" i="1"/>
  <c r="AI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DY8" i="1"/>
  <c r="DP8" i="1"/>
  <c r="DO8" i="1"/>
  <c r="DA8" i="1"/>
  <c r="CZ8" i="1"/>
  <c r="CV8" i="1"/>
  <c r="CU8" i="1"/>
  <c r="CT8" i="1"/>
  <c r="CS8" i="1"/>
  <c r="CQ8" i="1"/>
  <c r="CP8" i="1"/>
  <c r="CO8" i="1"/>
  <c r="L8" i="1" s="1"/>
  <c r="CL8" i="1"/>
  <c r="CJ8" i="1"/>
  <c r="CH8" i="1"/>
  <c r="CG8" i="1"/>
  <c r="BH8" i="1"/>
  <c r="BG8" i="1"/>
  <c r="BF8" i="1"/>
  <c r="BE8" i="1"/>
  <c r="AV8" i="1"/>
  <c r="AT8" i="1"/>
  <c r="AM8" i="1"/>
  <c r="AI8" i="1"/>
  <c r="AB8" i="1"/>
  <c r="AA8" i="1"/>
  <c r="Z8" i="1"/>
  <c r="Y8" i="1"/>
  <c r="X8" i="1"/>
  <c r="W8" i="1"/>
  <c r="U8" i="1"/>
  <c r="T8" i="1"/>
  <c r="S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Q7" i="1"/>
  <c r="CP7" i="1"/>
  <c r="CO7" i="1"/>
  <c r="FE7" i="1" s="1"/>
  <c r="CL7" i="1"/>
  <c r="CJ7" i="1"/>
  <c r="CH7" i="1"/>
  <c r="CG7" i="1"/>
  <c r="BH7" i="1"/>
  <c r="BG7" i="1"/>
  <c r="BF7" i="1"/>
  <c r="BE7" i="1"/>
  <c r="AV7" i="1"/>
  <c r="AT7" i="1"/>
  <c r="AM7" i="1"/>
  <c r="AJ7" i="1"/>
  <c r="AI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Q6" i="1"/>
  <c r="CO6" i="1"/>
  <c r="L6" i="1" s="1"/>
  <c r="CL6" i="1"/>
  <c r="CJ6" i="1"/>
  <c r="CH6" i="1"/>
  <c r="CG6" i="1"/>
  <c r="BH6" i="1"/>
  <c r="BG6" i="1"/>
  <c r="BF6" i="1"/>
  <c r="BE6" i="1"/>
  <c r="AV6" i="1"/>
  <c r="AM6" i="1"/>
  <c r="AI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DY5" i="1"/>
  <c r="DP5" i="1"/>
  <c r="DO5" i="1"/>
  <c r="DA5" i="1"/>
  <c r="CZ5" i="1"/>
  <c r="CV5" i="1"/>
  <c r="CU5" i="1"/>
  <c r="CT5" i="1"/>
  <c r="CS5" i="1"/>
  <c r="CQ5" i="1"/>
  <c r="CP5" i="1"/>
  <c r="CO5" i="1"/>
  <c r="L5" i="1" s="1"/>
  <c r="CL5" i="1"/>
  <c r="CJ5" i="1"/>
  <c r="CH5" i="1"/>
  <c r="CG5" i="1"/>
  <c r="BH5" i="1"/>
  <c r="BG5" i="1"/>
  <c r="BF5" i="1"/>
  <c r="BE5" i="1"/>
  <c r="AV5" i="1"/>
  <c r="AT5" i="1"/>
  <c r="AM5" i="1"/>
  <c r="AL5" i="1"/>
  <c r="AJ5" i="1"/>
  <c r="AI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AB6" i="1" l="1"/>
  <c r="AB7" i="1"/>
  <c r="AL8" i="1"/>
  <c r="AB9" i="1"/>
  <c r="AB12" i="1"/>
  <c r="AL7" i="1"/>
  <c r="EI8" i="1"/>
  <c r="EI5" i="1"/>
  <c r="AJ9" i="1"/>
  <c r="DP7" i="1"/>
  <c r="EI7" i="1"/>
  <c r="AL9" i="1"/>
  <c r="AJ6" i="1"/>
  <c r="DP6" i="1"/>
  <c r="AJ8" i="1"/>
  <c r="DP9" i="1"/>
  <c r="DP12" i="1"/>
  <c r="AK9" i="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<sst xmlns="http://schemas.openxmlformats.org/spreadsheetml/2006/main" count="787" uniqueCount="634">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</sst>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xf numFmtId="0" fontId="0" fillId="14" borderId="0" xfId="0" applyFill="1" applyAlignment="1">
      <alignment horizontal="left" wrapText="1"/>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B5080 parent</v>
      </c>
      <c r="C4" s="30" t="s">
        <v>345</v>
      </c>
      <c r="D4" s="31">
        <f>Values!B14</f>
        <v>5714401508991</v>
      </c>
      <c r="E4" s="32" t="s">
        <v>346</v>
      </c>
      <c r="F4" s="29" t="str">
        <f>SUBSTITUTE(Values!B1, "{language}", "") &amp; " " &amp; Values!B3</f>
        <v>sostituzione della tastiera  retroilluminata per Lenovo Thinkpad B50-80 B50-30 B50-30 B50-45 B50-70</v>
      </c>
      <c r="G4" s="30" t="s">
        <v>345</v>
      </c>
      <c r="H4" s="28" t="str">
        <f>Values!B16</f>
        <v>computer-keyboards</v>
      </c>
      <c r="I4" s="28" t="str">
        <f>IF(ISBLANK(Values!E3),"","4730574031")</f>
        <v>4730574031</v>
      </c>
      <c r="J4" s="33" t="str">
        <f>Values!B13</f>
        <v>Lenovo B5080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B50-80 Regular - DE</v>
      </c>
      <c r="C5" s="33" t="str">
        <f>IF(ISBLANK(Values!E4),"","TellusRem")</f>
        <v>TellusRem</v>
      </c>
      <c r="D5" s="31">
        <f>IF(ISBLANK(Values!E4),"",Values!E4)</f>
        <v>5714401508014</v>
      </c>
      <c r="E5" s="32" t="str">
        <f>IF(ISBLANK(Values!E4),"","EAN")</f>
        <v>EAN</v>
      </c>
      <c r="F5" s="29" t="str">
        <f>IF(ISBLANK(Values!E4),"",IF(Values!J4, SUBSTITUTE(Values!$B$1, "{language}", Values!H4) &amp; " " &amp;Values!$B$3, SUBSTITUTE(Values!$B$2, "{language}", Values!$H4) &amp; " " &amp;Values!$B$3))</f>
        <v>sostituzione della tastiera Tedesco non retroilluminata per Lenovo Thinkpad B50-80 B50-30 B50-30 B50-45 B50-70</v>
      </c>
      <c r="G5" s="33" t="str">
        <f>IF(ISBLANK(Values!E4),"","TellusRem")</f>
        <v>TellusRem</v>
      </c>
      <c r="H5" s="28" t="str">
        <f>IF(ISBLANK(Values!E4),"",Values!$B$16)</f>
        <v>computer-keyboards</v>
      </c>
      <c r="I5" s="28" t="str">
        <f>IF(ISBLANK(Values!E4),"","4730574031")</f>
        <v>4730574031</v>
      </c>
      <c r="J5" s="40" t="str">
        <f>IF(ISBLANK(Values!E4),"",Values!F4 )</f>
        <v>Lenovo B50-80 Regular - DE</v>
      </c>
      <c r="K5" s="29">
        <f>IF(ISBLANK(Values!E4),"",IF(Values!J4, Values!$B$4, Values!$B$5))</f>
        <v>15</v>
      </c>
      <c r="L5" s="41" t="str">
        <f>IF(ISBLANK(Values!E4),"",IF($CO5="DEFAULT", Values!$B$18, ""))</f>
        <v/>
      </c>
      <c r="M5" s="29" t="str">
        <f>IF(ISBLANK(Values!E4),"",Values!$M4)</f>
        <v>https://raw.githubusercontent.com/PatrickVibild/TellusAmazonPictures/master/pictures/Lenovo/B50-80/RG/DE/1.jpg</v>
      </c>
      <c r="N5" s="29" t="str">
        <f>IF(ISBLANK(Values!$F4),"",Values!N4)</f>
        <v>https://raw.githubusercontent.com/PatrickVibild/TellusAmazonPictures/master/pictures/Lenovo/B50-80/RG/DE/2.jpg</v>
      </c>
      <c r="O5" s="29" t="str">
        <f>IF(ISBLANK(Values!$F4),"",Values!O4)</f>
        <v>https://raw.githubusercontent.com/PatrickVibild/TellusAmazonPictures/master/pictures/Lenovo/B50-80/RG/DE/3.jpg</v>
      </c>
      <c r="P5" s="29" t="str">
        <f>IF(ISBLANK(Values!$F4),"",Values!P4)</f>
        <v>https://raw.githubusercontent.com/PatrickVibild/TellusAmazonPictures/master/pictures/Lenovo/B50-80/RG/DE/4.jpg</v>
      </c>
      <c r="Q5" s="29" t="str">
        <f>IF(ISBLANK(Values!$F4),"",Values!Q4)</f>
        <v>https://raw.githubusercontent.com/PatrickVibild/TellusAmazonPictures/master/pictures/Lenovo/B50-80/RG/DE/5.jpg</v>
      </c>
      <c r="R5" s="29" t="str">
        <f>IF(ISBLANK(Values!$F4),"",Values!R4)</f>
        <v>https://raw.githubusercontent.com/PatrickVibild/TellusAmazonPictures/master/pictures/Lenovo/B50-80/RG/DE/6.jpg</v>
      </c>
      <c r="S5" s="29" t="str">
        <f>IF(ISBLANK(Values!$F4),"",Values!S4)</f>
        <v>https://raw.githubusercontent.com/PatrickVibild/TellusAmazonPictures/master/pictures/Lenovo/B50-80/RG/DE/7.jpg</v>
      </c>
      <c r="T5" s="29" t="str">
        <f>IF(ISBLANK(Values!$F4),"",Values!T4)</f>
        <v>https://raw.githubusercontent.com/PatrickVibild/TellusAmazonPictures/master/pictures/Lenovo/B50-80/RG/DE/8.jpg</v>
      </c>
      <c r="U5" s="29" t="str">
        <f>IF(ISBLANK(Values!$F4),"",Values!U4)</f>
        <v>https://raw.githubusercontent.com/PatrickVibild/TellusAmazonPictures/master/pictures/Lenovo/B50-80/RG/DE/9.jpg</v>
      </c>
      <c r="W5" s="33" t="str">
        <f>IF(ISBLANK(Values!E4),"","Child")</f>
        <v>Child</v>
      </c>
      <c r="X5" s="33" t="str">
        <f>IF(ISBLANK(Values!E4),"",Values!$B$13)</f>
        <v>Lenovo B5080 parent</v>
      </c>
      <c r="Y5" s="40" t="str">
        <f>IF(ISBLANK(Values!E4),"","Size-Color")</f>
        <v>Size-Color</v>
      </c>
      <c r="Z5" s="33" t="str">
        <f>IF(ISBLANK(Values!E4),"","variation")</f>
        <v>variation</v>
      </c>
      <c r="AA5" s="37"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t="str">
        <f>IF(ISBLANK(Values!$E4), "", "not_applicable")</f>
        <v>not_applicable</v>
      </c>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B50-80 Regular - FR</v>
      </c>
      <c r="C6" s="33" t="str">
        <f>IF(ISBLANK(Values!E5),"","TellusRem")</f>
        <v>TellusRem</v>
      </c>
      <c r="D6" s="31">
        <f>IF(ISBLANK(Values!E5),"",Values!E5)</f>
        <v>5714401508021</v>
      </c>
      <c r="E6" s="32" t="str">
        <f>IF(ISBLANK(Values!E5),"","EAN")</f>
        <v>EAN</v>
      </c>
      <c r="F6" s="29" t="str">
        <f>IF(ISBLANK(Values!E5),"",IF(Values!J5, SUBSTITUTE(Values!$B$1, "{language}", Values!H5) &amp; " " &amp;Values!$B$3, SUBSTITUTE(Values!$B$2, "{language}", Values!$H5) &amp; " " &amp;Values!$B$3))</f>
        <v>sostituzione della tastiera Francese non retroilluminata per Lenovo Thinkpad B50-80 B50-30 B50-30 B50-45 B50-70</v>
      </c>
      <c r="G6" s="33" t="str">
        <f>IF(ISBLANK(Values!E5),"","TellusRem")</f>
        <v>TellusRem</v>
      </c>
      <c r="H6" s="28" t="str">
        <f>IF(ISBLANK(Values!E5),"",Values!$B$16)</f>
        <v>computer-keyboards</v>
      </c>
      <c r="I6" s="28" t="str">
        <f>IF(ISBLANK(Values!E5),"","4730574031")</f>
        <v>4730574031</v>
      </c>
      <c r="J6" s="40" t="str">
        <f>IF(ISBLANK(Values!E5),"",Values!F5 )</f>
        <v>Lenovo B50-80 Regular - FR</v>
      </c>
      <c r="K6" s="29">
        <f>IF(ISBLANK(Values!E5),"",IF(Values!J5, Values!$B$4, Values!$B$5))</f>
        <v>15</v>
      </c>
      <c r="L6" s="41" t="str">
        <f>IF(ISBLANK(Values!E5),"",IF($CO6="DEFAULT", Values!$B$18, ""))</f>
        <v/>
      </c>
      <c r="M6" s="29" t="str">
        <f>IF(ISBLANK(Values!E5),"",Values!$M5)</f>
        <v>https://raw.githubusercontent.com/PatrickVibild/TellusAmazonPictures/master/pictures/Lenovo/B50-80/RG/FR/1.jpg</v>
      </c>
      <c r="N6" s="29" t="str">
        <f>IF(ISBLANK(Values!$F5),"",Values!N5)</f>
        <v>https://raw.githubusercontent.com/PatrickVibild/TellusAmazonPictures/master/pictures/Lenovo/B50-80/RG/FR/2.jpg</v>
      </c>
      <c r="O6" s="29" t="str">
        <f>IF(ISBLANK(Values!$F5),"",Values!O5)</f>
        <v>https://raw.githubusercontent.com/PatrickVibild/TellusAmazonPictures/master/pictures/Lenovo/B50-80/RG/FR/3.jpg</v>
      </c>
      <c r="P6" s="29" t="str">
        <f>IF(ISBLANK(Values!$F5),"",Values!P5)</f>
        <v>https://raw.githubusercontent.com/PatrickVibild/TellusAmazonPictures/master/pictures/Lenovo/B50-80/RG/FR/4.jpg</v>
      </c>
      <c r="Q6" s="29" t="str">
        <f>IF(ISBLANK(Values!$F5),"",Values!Q5)</f>
        <v>https://raw.githubusercontent.com/PatrickVibild/TellusAmazonPictures/master/pictures/Lenovo/B50-80/RG/FR/5.jpg</v>
      </c>
      <c r="R6" s="29" t="str">
        <f>IF(ISBLANK(Values!$F5),"",Values!R5)</f>
        <v>https://raw.githubusercontent.com/PatrickVibild/TellusAmazonPictures/master/pictures/Lenovo/B50-80/RG/FR/6.jpg</v>
      </c>
      <c r="S6" s="29" t="str">
        <f>IF(ISBLANK(Values!$F5),"",Values!S5)</f>
        <v>https://raw.githubusercontent.com/PatrickVibild/TellusAmazonPictures/master/pictures/Lenovo/B50-80/RG/FR/7.jpg</v>
      </c>
      <c r="T6" s="29" t="str">
        <f>IF(ISBLANK(Values!$F5),"",Values!T5)</f>
        <v>https://raw.githubusercontent.com/PatrickVibild/TellusAmazonPictures/master/pictures/Lenovo/B50-80/RG/FR/8.jpg</v>
      </c>
      <c r="U6" s="29" t="str">
        <f>IF(ISBLANK(Values!$F5),"",Values!U5)</f>
        <v>https://raw.githubusercontent.com/PatrickVibild/TellusAmazonPictures/master/pictures/Lenovo/B50-80/RG/FR/9.jpg</v>
      </c>
      <c r="W6" s="33" t="str">
        <f>IF(ISBLANK(Values!E5),"","Child")</f>
        <v>Child</v>
      </c>
      <c r="X6" s="33" t="str">
        <f>IF(ISBLANK(Values!E5),"",Values!$B$13)</f>
        <v>Lenovo B5080 parent</v>
      </c>
      <c r="Y6" s="40" t="str">
        <f>IF(ISBLANK(Values!E5),"","Size-Color")</f>
        <v>Size-Color</v>
      </c>
      <c r="Z6" s="33" t="str">
        <f>IF(ISBLANK(Values!E5),"","variation")</f>
        <v>variation</v>
      </c>
      <c r="AA6" s="37"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t="str">
        <f>IF(ISBLANK(Values!$E5), "", "not_applicable")</f>
        <v>not_applicable</v>
      </c>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B50-80 Regular - IT</v>
      </c>
      <c r="C7" s="33" t="str">
        <f>IF(ISBLANK(Values!E6),"","TellusRem")</f>
        <v>TellusRem</v>
      </c>
      <c r="D7" s="31">
        <f>IF(ISBLANK(Values!E6),"",Values!E6)</f>
        <v>5714401508038</v>
      </c>
      <c r="E7" s="32" t="str">
        <f>IF(ISBLANK(Values!E6),"","EAN")</f>
        <v>EAN</v>
      </c>
      <c r="F7" s="29" t="str">
        <f>IF(ISBLANK(Values!E6),"",IF(Values!J6, SUBSTITUTE(Values!$B$1, "{language}", Values!H6) &amp; " " &amp;Values!$B$3, SUBSTITUTE(Values!$B$2, "{language}", Values!$H6) &amp; " " &amp;Values!$B$3))</f>
        <v>sostituzione della tastiera Italiano non retroilluminata per Lenovo Thinkpad B50-80 B50-30 B50-30 B50-45 B50-70</v>
      </c>
      <c r="G7" s="33" t="str">
        <f>IF(ISBLANK(Values!E6),"","TellusRem")</f>
        <v>TellusRem</v>
      </c>
      <c r="H7" s="28" t="str">
        <f>IF(ISBLANK(Values!E6),"",Values!$B$16)</f>
        <v>computer-keyboards</v>
      </c>
      <c r="I7" s="28" t="str">
        <f>IF(ISBLANK(Values!E6),"","4730574031")</f>
        <v>4730574031</v>
      </c>
      <c r="J7" s="40" t="str">
        <f>IF(ISBLANK(Values!E6),"",Values!F6 )</f>
        <v>Lenovo B50-80 Regular - IT</v>
      </c>
      <c r="K7" s="29">
        <f>IF(ISBLANK(Values!E6),"",IF(Values!J6, Values!$B$4, Values!$B$5))</f>
        <v>15</v>
      </c>
      <c r="L7" s="41" t="str">
        <f>IF(ISBLANK(Values!E6),"",IF($CO7="DEFAULT", Values!$B$18, ""))</f>
        <v/>
      </c>
      <c r="M7" s="29" t="str">
        <f>IF(ISBLANK(Values!E6),"",Values!$M6)</f>
        <v>https://raw.githubusercontent.com/PatrickVibild/TellusAmazonPictures/master/pictures/Lenovo/B50-80/RG/IT/1.jpg</v>
      </c>
      <c r="N7" s="29" t="str">
        <f>IF(ISBLANK(Values!$F6),"",Values!N6)</f>
        <v>https://raw.githubusercontent.com/PatrickVibild/TellusAmazonPictures/master/pictures/Lenovo/B50-80/RG/IT/2.jpg</v>
      </c>
      <c r="O7" s="29" t="str">
        <f>IF(ISBLANK(Values!$F6),"",Values!O6)</f>
        <v>https://raw.githubusercontent.com/PatrickVibild/TellusAmazonPictures/master/pictures/Lenovo/B50-80/RG/IT/3.jpg</v>
      </c>
      <c r="P7" s="29" t="str">
        <f>IF(ISBLANK(Values!$F6),"",Values!P6)</f>
        <v>https://raw.githubusercontent.com/PatrickVibild/TellusAmazonPictures/master/pictures/Lenovo/B50-80/RG/IT/4.jpg</v>
      </c>
      <c r="Q7" s="29" t="str">
        <f>IF(ISBLANK(Values!$F6),"",Values!Q6)</f>
        <v>https://raw.githubusercontent.com/PatrickVibild/TellusAmazonPictures/master/pictures/Lenovo/B50-80/RG/IT/5.jpg</v>
      </c>
      <c r="R7" s="29" t="str">
        <f>IF(ISBLANK(Values!$F6),"",Values!R6)</f>
        <v>https://raw.githubusercontent.com/PatrickVibild/TellusAmazonPictures/master/pictures/Lenovo/B50-80/RG/IT/6.jpg</v>
      </c>
      <c r="S7" s="29" t="str">
        <f>IF(ISBLANK(Values!$F6),"",Values!S6)</f>
        <v>https://raw.githubusercontent.com/PatrickVibild/TellusAmazonPictures/master/pictures/Lenovo/B50-80/RG/IT/7.jpg</v>
      </c>
      <c r="T7" s="29" t="str">
        <f>IF(ISBLANK(Values!$F6),"",Values!T6)</f>
        <v>https://raw.githubusercontent.com/PatrickVibild/TellusAmazonPictures/master/pictures/Lenovo/B50-80/RG/IT/8.jpg</v>
      </c>
      <c r="U7" s="29" t="str">
        <f>IF(ISBLANK(Values!$F6),"",Values!U6)</f>
        <v>https://raw.githubusercontent.com/PatrickVibild/TellusAmazonPictures/master/pictures/Lenovo/B50-80/RG/IT/9.jpg</v>
      </c>
      <c r="W7" s="33" t="str">
        <f>IF(ISBLANK(Values!E6),"","Child")</f>
        <v>Child</v>
      </c>
      <c r="X7" s="33" t="str">
        <f>IF(ISBLANK(Values!E6),"",Values!$B$13)</f>
        <v>Lenovo B5080 parent</v>
      </c>
      <c r="Y7" s="40" t="str">
        <f>IF(ISBLANK(Values!E6),"","Size-Color")</f>
        <v>Size-Color</v>
      </c>
      <c r="Z7" s="33" t="str">
        <f>IF(ISBLANK(Values!E6),"","variation")</f>
        <v>variation</v>
      </c>
      <c r="AA7" s="37" t="str">
        <f>IF(ISBLANK(Values!E6),"",Values!$B$20)</f>
        <v>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37" t="str">
        <f>IF(ISBLANK(Values!E6),"",Values!$B$7)</f>
        <v>32</v>
      </c>
      <c r="CQ7" s="37" t="str">
        <f>IF(ISBLANK(Values!E6),"",Values!$B$8)</f>
        <v>18</v>
      </c>
      <c r="CR7" s="37"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44" t="str">
        <f>IF(ISBLANK(Values!$E6), "", "not_applicable")</f>
        <v>not_applicable</v>
      </c>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B50-80 Regular - ES</v>
      </c>
      <c r="C8" s="33" t="str">
        <f>IF(ISBLANK(Values!E7),"","TellusRem")</f>
        <v>TellusRem</v>
      </c>
      <c r="D8" s="31">
        <f>IF(ISBLANK(Values!E7),"",Values!E7)</f>
        <v>5714401508045</v>
      </c>
      <c r="E8" s="32" t="str">
        <f>IF(ISBLANK(Values!E7),"","EAN")</f>
        <v>EAN</v>
      </c>
      <c r="F8" s="29" t="str">
        <f>IF(ISBLANK(Values!E7),"",IF(Values!J7, SUBSTITUTE(Values!$B$1, "{language}", Values!H7) &amp; " " &amp;Values!$B$3, SUBSTITUTE(Values!$B$2, "{language}", Values!$H7) &amp; " " &amp;Values!$B$3))</f>
        <v>sostituzione della tastiera Spagnolo non retroilluminata per Lenovo Thinkpad B50-80 B50-30 B50-30 B50-45 B50-70</v>
      </c>
      <c r="G8" s="33" t="str">
        <f>IF(ISBLANK(Values!E7),"","TellusRem")</f>
        <v>TellusRem</v>
      </c>
      <c r="H8" s="28" t="str">
        <f>IF(ISBLANK(Values!E7),"",Values!$B$16)</f>
        <v>computer-keyboards</v>
      </c>
      <c r="I8" s="28" t="str">
        <f>IF(ISBLANK(Values!E7),"","4730574031")</f>
        <v>4730574031</v>
      </c>
      <c r="J8" s="40" t="str">
        <f>IF(ISBLANK(Values!E7),"",Values!F7 )</f>
        <v>Lenovo B50-80 Regular - ES</v>
      </c>
      <c r="K8" s="29">
        <f>IF(ISBLANK(Values!E7),"",IF(Values!J7, Values!$B$4, Values!$B$5))</f>
        <v>15</v>
      </c>
      <c r="L8" s="41" t="str">
        <f>IF(ISBLANK(Values!E7),"",IF($CO8="DEFAULT", Values!$B$18, ""))</f>
        <v/>
      </c>
      <c r="M8" s="29" t="str">
        <f>IF(ISBLANK(Values!E7),"",Values!$M7)</f>
        <v>https://raw.githubusercontent.com/PatrickVibild/TellusAmazonPictures/master/pictures/Lenovo/B50-80/RG/ES/1.jpg</v>
      </c>
      <c r="N8" s="29" t="str">
        <f>IF(ISBLANK(Values!$F7),"",Values!N7)</f>
        <v>https://raw.githubusercontent.com/PatrickVibild/TellusAmazonPictures/master/pictures/Lenovo/B50-80/RG/ES/2.jpg</v>
      </c>
      <c r="O8" s="29" t="str">
        <f>IF(ISBLANK(Values!$F7),"",Values!O7)</f>
        <v>https://raw.githubusercontent.com/PatrickVibild/TellusAmazonPictures/master/pictures/Lenovo/B50-80/RG/ES/3.jpg</v>
      </c>
      <c r="P8" s="29" t="str">
        <f>IF(ISBLANK(Values!$F7),"",Values!P7)</f>
        <v>https://raw.githubusercontent.com/PatrickVibild/TellusAmazonPictures/master/pictures/Lenovo/B50-80/RG/ES/4.jpg</v>
      </c>
      <c r="Q8" s="29" t="str">
        <f>IF(ISBLANK(Values!$F7),"",Values!Q7)</f>
        <v>https://raw.githubusercontent.com/PatrickVibild/TellusAmazonPictures/master/pictures/Lenovo/B50-80/RG/ES/5.jpg</v>
      </c>
      <c r="R8" s="29" t="str">
        <f>IF(ISBLANK(Values!$F7),"",Values!R7)</f>
        <v>https://raw.githubusercontent.com/PatrickVibild/TellusAmazonPictures/master/pictures/Lenovo/B50-80/RG/ES/6.jpg</v>
      </c>
      <c r="S8" s="29" t="str">
        <f>IF(ISBLANK(Values!$F7),"",Values!S7)</f>
        <v>https://raw.githubusercontent.com/PatrickVibild/TellusAmazonPictures/master/pictures/Lenovo/B50-80/RG/ES/7.jpg</v>
      </c>
      <c r="T8" s="29" t="str">
        <f>IF(ISBLANK(Values!$F7),"",Values!T7)</f>
        <v>https://raw.githubusercontent.com/PatrickVibild/TellusAmazonPictures/master/pictures/Lenovo/B50-80/RG/ES/8.jpg</v>
      </c>
      <c r="U8" s="29" t="str">
        <f>IF(ISBLANK(Values!$F7),"",Values!U7)</f>
        <v>https://raw.githubusercontent.com/PatrickVibild/TellusAmazonPictures/master/pictures/Lenovo/B50-80/RG/ES/9.jpg</v>
      </c>
      <c r="W8" s="33" t="str">
        <f>IF(ISBLANK(Values!E7),"","Child")</f>
        <v>Child</v>
      </c>
      <c r="X8" s="33" t="str">
        <f>IF(ISBLANK(Values!E7),"",Values!$B$13)</f>
        <v>Lenovo B5080 parent</v>
      </c>
      <c r="Y8" s="40" t="str">
        <f>IF(ISBLANK(Values!E7),"","Size-Color")</f>
        <v>Size-Color</v>
      </c>
      <c r="Z8" s="33" t="str">
        <f>IF(ISBLANK(Values!E7),"","variation")</f>
        <v>variation</v>
      </c>
      <c r="AA8" s="37" t="str">
        <f>IF(ISBLANK(Values!E7),"",Values!$B$20)</f>
        <v>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8" s="29" t="str">
        <f>IF(ISBLANK(Values!E7),"",Values!H7)</f>
        <v>Spagnolo</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37" t="str">
        <f>IF(ISBLANK(Values!E7),"",Values!$B$7)</f>
        <v>32</v>
      </c>
      <c r="CQ8" s="37" t="str">
        <f>IF(ISBLANK(Values!E7),"",Values!$B$8)</f>
        <v>18</v>
      </c>
      <c r="CR8" s="37"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44" t="str">
        <f>IF(ISBLANK(Values!$E7), "", "not_applicable")</f>
        <v>not_applicable</v>
      </c>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B50-80 Regular - UK</v>
      </c>
      <c r="C9" s="33" t="str">
        <f>IF(ISBLANK(Values!E8),"","TellusRem")</f>
        <v>TellusRem</v>
      </c>
      <c r="D9" s="31">
        <f>IF(ISBLANK(Values!E8),"",Values!E8)</f>
        <v>5714401508052</v>
      </c>
      <c r="E9" s="32" t="str">
        <f>IF(ISBLANK(Values!E8),"","EAN")</f>
        <v>EAN</v>
      </c>
      <c r="F9" s="29" t="str">
        <f>IF(ISBLANK(Values!E8),"",IF(Values!J8, SUBSTITUTE(Values!$B$1, "{language}", Values!H8) &amp; " " &amp;Values!$B$3, SUBSTITUTE(Values!$B$2, "{language}", Values!$H8) &amp; " " &amp;Values!$B$3))</f>
        <v>sostituzione della tastiera UK non retroilluminata per Lenovo Thinkpad B50-80 B50-30 B50-30 B50-45 B50-70</v>
      </c>
      <c r="G9" s="33" t="str">
        <f>IF(ISBLANK(Values!E8),"","TellusRem")</f>
        <v>TellusRem</v>
      </c>
      <c r="H9" s="28" t="str">
        <f>IF(ISBLANK(Values!E8),"",Values!$B$16)</f>
        <v>computer-keyboards</v>
      </c>
      <c r="I9" s="28" t="str">
        <f>IF(ISBLANK(Values!E8),"","4730574031")</f>
        <v>4730574031</v>
      </c>
      <c r="J9" s="40" t="str">
        <f>IF(ISBLANK(Values!E8),"",Values!F8 )</f>
        <v>Lenovo B50-80 Regular - UK</v>
      </c>
      <c r="K9" s="29">
        <f>IF(ISBLANK(Values!E8),"",IF(Values!J8, Values!$B$4, Values!$B$5))</f>
        <v>15</v>
      </c>
      <c r="L9" s="41" t="str">
        <f>IF(ISBLANK(Values!E8),"",IF($CO9="DEFAULT", Values!$B$18, ""))</f>
        <v/>
      </c>
      <c r="M9" s="29" t="str">
        <f>IF(ISBLANK(Values!E8),"",Values!$M8)</f>
        <v>https://raw.githubusercontent.com/PatrickVibild/TellusAmazonPictures/master/pictures/Lenovo/B50-80/RG/UK/1.jpg</v>
      </c>
      <c r="N9" s="29" t="str">
        <f>IF(ISBLANK(Values!$F8),"",Values!N8)</f>
        <v>https://raw.githubusercontent.com/PatrickVibild/TellusAmazonPictures/master/pictures/Lenovo/B50-80/RG/UK/2.jpg</v>
      </c>
      <c r="O9" s="29" t="str">
        <f>IF(ISBLANK(Values!$F8),"",Values!O8)</f>
        <v>https://raw.githubusercontent.com/PatrickVibild/TellusAmazonPictures/master/pictures/Lenovo/B50-80/RG/UK/3.jpg</v>
      </c>
      <c r="P9" s="29" t="str">
        <f>IF(ISBLANK(Values!$F8),"",Values!P8)</f>
        <v>https://raw.githubusercontent.com/PatrickVibild/TellusAmazonPictures/master/pictures/Lenovo/B50-80/RG/UK/4.jpg</v>
      </c>
      <c r="Q9" s="29" t="str">
        <f>IF(ISBLANK(Values!$F8),"",Values!Q8)</f>
        <v>https://raw.githubusercontent.com/PatrickVibild/TellusAmazonPictures/master/pictures/Lenovo/B50-80/RG/UK/5.jpg</v>
      </c>
      <c r="R9" s="29" t="str">
        <f>IF(ISBLANK(Values!$F8),"",Values!R8)</f>
        <v>https://raw.githubusercontent.com/PatrickVibild/TellusAmazonPictures/master/pictures/Lenovo/B50-80/RG/UK/6.jpg</v>
      </c>
      <c r="S9" s="29" t="str">
        <f>IF(ISBLANK(Values!$F8),"",Values!S8)</f>
        <v>https://raw.githubusercontent.com/PatrickVibild/TellusAmazonPictures/master/pictures/Lenovo/B50-80/RG/UK/7.jpg</v>
      </c>
      <c r="T9" s="29" t="str">
        <f>IF(ISBLANK(Values!$F8),"",Values!T8)</f>
        <v>https://raw.githubusercontent.com/PatrickVibild/TellusAmazonPictures/master/pictures/Lenovo/B50-80/RG/UK/8.jpg</v>
      </c>
      <c r="U9" s="29" t="str">
        <f>IF(ISBLANK(Values!$F8),"",Values!U8)</f>
        <v>https://raw.githubusercontent.com/PatrickVibild/TellusAmazonPictures/master/pictures/Lenovo/B50-80/RG/UK/9.jpg</v>
      </c>
      <c r="W9" s="33" t="str">
        <f>IF(ISBLANK(Values!E8),"","Child")</f>
        <v>Child</v>
      </c>
      <c r="X9" s="33" t="str">
        <f>IF(ISBLANK(Values!E8),"",Values!$B$13)</f>
        <v>Lenovo B5080 parent</v>
      </c>
      <c r="Y9" s="40" t="str">
        <f>IF(ISBLANK(Values!E8),"","Size-Color")</f>
        <v>Size-Color</v>
      </c>
      <c r="Z9" s="33" t="str">
        <f>IF(ISBLANK(Values!E8),"","variation")</f>
        <v>variation</v>
      </c>
      <c r="AA9" s="37" t="str">
        <f>IF(ISBLANK(Values!E8),"",Values!$B$20)</f>
        <v>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37" t="str">
        <f>IF(ISBLANK(Values!E8),"",Values!$B$7)</f>
        <v>32</v>
      </c>
      <c r="CQ9" s="37" t="str">
        <f>IF(ISBLANK(Values!E8),"",Values!$B$8)</f>
        <v>18</v>
      </c>
      <c r="CR9" s="37"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44" t="str">
        <f>IF(ISBLANK(Values!$E8), "", "not_applicable")</f>
        <v>not_applicable</v>
      </c>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17" x14ac:dyDescent="0.2">
      <c r="A10" s="28" t="str">
        <f>IF(ISBLANK(Values!E9),"",IF(Values!$B$37="EU","computercomponent","computer"))</f>
        <v/>
      </c>
      <c r="B10" s="39" t="str">
        <f>IF(ISBLANK(Values!E9),"",Values!F9)</f>
        <v/>
      </c>
      <c r="C10" s="33" t="str">
        <f>IF(ISBLANK(Values!E9),"","TellusRem")</f>
        <v/>
      </c>
      <c r="D10" s="31" t="str">
        <f>IF(ISBLANK(Values!E9),"",Values!E9)</f>
        <v/>
      </c>
      <c r="E10" s="32" t="str">
        <f>IF(ISBLANK(Values!E9),"","EAN")</f>
        <v/>
      </c>
      <c r="F10" s="29" t="str">
        <f>IF(ISBLANK(Values!E9),"",IF(Values!J9, SUBSTITUTE(Values!$B$1, "{language}", Values!H9) &amp; " " &amp;Values!$B$3, SUBSTITUTE(Values!$B$2, "{language}", Values!$H9) &amp; " " &amp;Values!$B$3))</f>
        <v/>
      </c>
      <c r="G10" s="33" t="str">
        <f>IF(ISBLANK(Values!E9),"","TellusRem")</f>
        <v/>
      </c>
      <c r="H10" s="28" t="str">
        <f>IF(ISBLANK(Values!E9),"",Values!$B$16)</f>
        <v/>
      </c>
      <c r="I10" s="28" t="str">
        <f>IF(ISBLANK(Values!E9),"","4730574031")</f>
        <v/>
      </c>
      <c r="J10" s="40" t="str">
        <f>IF(ISBLANK(Values!E9),"",Values!F9 )</f>
        <v/>
      </c>
      <c r="K10" s="29" t="str">
        <f>IF(ISBLANK(Values!E9),"",IF(Values!J9, Values!$B$4, Values!$B$5))</f>
        <v/>
      </c>
      <c r="L10" s="41" t="str">
        <f>IF(ISBLANK(Values!E9),"",IF($CO10="DEFAULT", Values!$B$18, ""))</f>
        <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
      </c>
      <c r="X10" s="33" t="str">
        <f>IF(ISBLANK(Values!E9),"",Values!$B$13)</f>
        <v/>
      </c>
      <c r="Y10" s="40" t="str">
        <f>IF(ISBLANK(Values!E9),"","Size-Color")</f>
        <v/>
      </c>
      <c r="Z10" s="33" t="str">
        <f>IF(ISBLANK(Values!E9),"","variation")</f>
        <v/>
      </c>
      <c r="AA10" s="37" t="str">
        <f>IF(ISBLANK(Values!E9),"",Values!$B$20)</f>
        <v/>
      </c>
      <c r="AB10" s="37" t="str">
        <f>IF(ISBLANK(Values!E9),"",Values!$B$29)</f>
        <v/>
      </c>
      <c r="AI10" s="42" t="str">
        <f>IF(ISBLANK(Values!E9),"",IF(Values!I9,Values!$B$23,Values!$B$33))</f>
        <v/>
      </c>
      <c r="AJ10" s="4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9" t="str">
        <f>IF(ISBLANK(Values!E9),"",Values!H9)</f>
        <v/>
      </c>
      <c r="AV10" s="37" t="str">
        <f>IF(ISBLANK(Values!E9),"",IF(Values!J9,"Backlit", "Non-Backlit"))</f>
        <v/>
      </c>
      <c r="BE10" s="28" t="str">
        <f>IF(ISBLANK(Values!E9),"","Professional Audience")</f>
        <v/>
      </c>
      <c r="BF10" s="28" t="str">
        <f>IF(ISBLANK(Values!E9),"","Consumer Audience")</f>
        <v/>
      </c>
      <c r="BG10" s="28" t="str">
        <f>IF(ISBLANK(Values!E9),"","Adults")</f>
        <v/>
      </c>
      <c r="BH10" s="28"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37" t="str">
        <f>IF(ISBLANK(Values!E9),"",Values!$B$7)</f>
        <v/>
      </c>
      <c r="CQ10" s="37" t="str">
        <f>IF(ISBLANK(Values!E9),"",Values!$B$8)</f>
        <v/>
      </c>
      <c r="CR10" s="37"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8" t="str">
        <f>IF(ISBLANK(Values!E9),"","Parts")</f>
        <v/>
      </c>
      <c r="DP10" s="28" t="str">
        <f>IF(ISBLANK(Values!E9),"",Values!$B$31)</f>
        <v/>
      </c>
      <c r="DS10" s="32"/>
      <c r="DY10" s="44" t="str">
        <f>IF(ISBLANK(Values!$E9), "", "not_applicable")</f>
        <v/>
      </c>
      <c r="DZ10" s="32"/>
      <c r="EA10" s="32"/>
      <c r="EB10" s="32"/>
      <c r="EC10" s="32"/>
      <c r="EI10" s="2" t="str">
        <f>IF(ISBLANK(Values!E9),"",Values!$B$31)</f>
        <v/>
      </c>
      <c r="ES10" s="2" t="str">
        <f>IF(ISBLANK(Values!E9),"","Amazon Tellus UPS")</f>
        <v/>
      </c>
      <c r="EV10" s="32" t="str">
        <f>IF(ISBLANK(Values!E9),"","New")</f>
        <v/>
      </c>
      <c r="FE10" s="2" t="str">
        <f>IF(ISBLANK(Values!E9),"",IF(CO10&lt;&gt;"DEFAULT", "", 3))</f>
        <v/>
      </c>
      <c r="FH10" s="2" t="str">
        <f>IF(ISBLANK(Values!E9),"","FALSE")</f>
        <v/>
      </c>
      <c r="FI10" s="37" t="str">
        <f>IF(ISBLANK(Values!E9),"","FALSE")</f>
        <v/>
      </c>
      <c r="FJ10" s="37" t="str">
        <f>IF(ISBLANK(Values!E9),"","FALSE")</f>
        <v/>
      </c>
      <c r="FM10" s="2" t="str">
        <f>IF(ISBLANK(Values!E9),"","1")</f>
        <v/>
      </c>
      <c r="FO10" s="29"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17" x14ac:dyDescent="0.2">
      <c r="A11" s="28" t="str">
        <f>IF(ISBLANK(Values!E10),"",IF(Values!$B$37="EU","computercomponent","computer"))</f>
        <v/>
      </c>
      <c r="B11" s="39" t="str">
        <f>IF(ISBLANK(Values!E10),"",Values!F10)</f>
        <v/>
      </c>
      <c r="C11" s="33" t="str">
        <f>IF(ISBLANK(Values!E10),"","TellusRem")</f>
        <v/>
      </c>
      <c r="D11" s="31" t="str">
        <f>IF(ISBLANK(Values!E10),"",Values!E10)</f>
        <v/>
      </c>
      <c r="E11" s="32" t="str">
        <f>IF(ISBLANK(Values!E10),"","EAN")</f>
        <v/>
      </c>
      <c r="F11" s="29" t="str">
        <f>IF(ISBLANK(Values!E10),"",IF(Values!J10, SUBSTITUTE(Values!$B$1, "{language}", Values!H10) &amp; " " &amp;Values!$B$3, SUBSTITUTE(Values!$B$2, "{language}", Values!$H10) &amp; " " &amp;Values!$B$3))</f>
        <v/>
      </c>
      <c r="G11" s="33" t="str">
        <f>IF(ISBLANK(Values!E10),"","TellusRem")</f>
        <v/>
      </c>
      <c r="H11" s="28" t="str">
        <f>IF(ISBLANK(Values!E10),"",Values!$B$16)</f>
        <v/>
      </c>
      <c r="I11" s="28" t="str">
        <f>IF(ISBLANK(Values!E10),"","4730574031")</f>
        <v/>
      </c>
      <c r="J11" s="40" t="str">
        <f>IF(ISBLANK(Values!E10),"",Values!F10 )</f>
        <v/>
      </c>
      <c r="K11" s="29" t="str">
        <f>IF(ISBLANK(Values!E10),"",IF(Values!J10, Values!$B$4, Values!$B$5))</f>
        <v/>
      </c>
      <c r="L11" s="41" t="str">
        <f>IF(ISBLANK(Values!E10),"",IF($CO11="DEFAULT", Values!$B$18, ""))</f>
        <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
      </c>
      <c r="X11" s="33" t="str">
        <f>IF(ISBLANK(Values!E10),"",Values!$B$13)</f>
        <v/>
      </c>
      <c r="Y11" s="40" t="str">
        <f>IF(ISBLANK(Values!E10),"","Size-Color")</f>
        <v/>
      </c>
      <c r="Z11" s="33" t="str">
        <f>IF(ISBLANK(Values!E10),"","variation")</f>
        <v/>
      </c>
      <c r="AA11" s="37" t="str">
        <f>IF(ISBLANK(Values!E10),"",Values!$B$20)</f>
        <v/>
      </c>
      <c r="AB11" s="37" t="str">
        <f>IF(ISBLANK(Values!E10),"",Values!$B$29)</f>
        <v/>
      </c>
      <c r="AI11" s="42" t="str">
        <f>IF(ISBLANK(Values!E10),"",IF(Values!I10,Values!$B$23,Values!$B$33))</f>
        <v/>
      </c>
      <c r="AJ11" s="4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9" t="str">
        <f>IF(ISBLANK(Values!E10),"",Values!H10)</f>
        <v/>
      </c>
      <c r="AV11" s="37" t="str">
        <f>IF(ISBLANK(Values!E10),"",IF(Values!J10,"Backlit", "Non-Backlit"))</f>
        <v/>
      </c>
      <c r="BE11" s="28" t="str">
        <f>IF(ISBLANK(Values!E10),"","Professional Audience")</f>
        <v/>
      </c>
      <c r="BF11" s="28" t="str">
        <f>IF(ISBLANK(Values!E10),"","Consumer Audience")</f>
        <v/>
      </c>
      <c r="BG11" s="28" t="str">
        <f>IF(ISBLANK(Values!E10),"","Adults")</f>
        <v/>
      </c>
      <c r="BH11" s="28"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37" t="str">
        <f>IF(ISBLANK(Values!E10),"",Values!$B$7)</f>
        <v/>
      </c>
      <c r="CQ11" s="37" t="str">
        <f>IF(ISBLANK(Values!E10),"",Values!$B$8)</f>
        <v/>
      </c>
      <c r="CR11" s="37"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8" t="str">
        <f>IF(ISBLANK(Values!E10),"","Parts")</f>
        <v/>
      </c>
      <c r="DP11" s="28" t="str">
        <f>IF(ISBLANK(Values!E10),"",Values!$B$31)</f>
        <v/>
      </c>
      <c r="DS11" s="32"/>
      <c r="DY11" s="44" t="str">
        <f>IF(ISBLANK(Values!$E10), "", "not_applicable")</f>
        <v/>
      </c>
      <c r="DZ11" s="32"/>
      <c r="EA11" s="32"/>
      <c r="EB11" s="32"/>
      <c r="EC11" s="32"/>
      <c r="EI11" s="2" t="str">
        <f>IF(ISBLANK(Values!E10),"",Values!$B$31)</f>
        <v/>
      </c>
      <c r="ES11" s="2" t="str">
        <f>IF(ISBLANK(Values!E10),"","Amazon Tellus UPS")</f>
        <v/>
      </c>
      <c r="EV11" s="32" t="str">
        <f>IF(ISBLANK(Values!E10),"","New")</f>
        <v/>
      </c>
      <c r="FE11" s="2" t="str">
        <f>IF(ISBLANK(Values!E10),"",IF(CO11&lt;&gt;"DEFAULT", "", 3))</f>
        <v/>
      </c>
      <c r="FH11" s="2" t="str">
        <f>IF(ISBLANK(Values!E10),"","FALSE")</f>
        <v/>
      </c>
      <c r="FI11" s="37" t="str">
        <f>IF(ISBLANK(Values!E10),"","FALSE")</f>
        <v/>
      </c>
      <c r="FJ11" s="37" t="str">
        <f>IF(ISBLANK(Values!E10),"","FALSE")</f>
        <v/>
      </c>
      <c r="FM11" s="2" t="str">
        <f>IF(ISBLANK(Values!E10),"","1")</f>
        <v/>
      </c>
      <c r="FO11" s="29"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48" x14ac:dyDescent="0.2">
      <c r="A12" s="28" t="str">
        <f>IF(ISBLANK(Values!E11),"",IF(Values!$B$37="EU","computercomponent","computer"))</f>
        <v>computercomponent</v>
      </c>
      <c r="B12" s="39" t="str">
        <f>IF(ISBLANK(Values!E11),"",Values!F11)</f>
        <v>Lenovo B50-80 Regular - US</v>
      </c>
      <c r="C12" s="33" t="str">
        <f>IF(ISBLANK(Values!E11),"","TellusRem")</f>
        <v>TellusRem</v>
      </c>
      <c r="D12" s="31">
        <f>IF(ISBLANK(Values!E11),"",Values!E11)</f>
        <v>5714401508083</v>
      </c>
      <c r="E12" s="32" t="str">
        <f>IF(ISBLANK(Values!E11),"","EAN")</f>
        <v>EAN</v>
      </c>
      <c r="F12" s="29" t="str">
        <f>IF(ISBLANK(Values!E11),"",IF(Values!J11, SUBSTITUTE(Values!$B$1, "{language}", Values!H11) &amp; " " &amp;Values!$B$3, SUBSTITUTE(Values!$B$2, "{language}", Values!$H11) &amp; " " &amp;Values!$B$3))</f>
        <v>sostituzione della tastiera US  non retroilluminata per Lenovo Thinkpad B50-80 B50-30 B50-30 B50-45 B50-70</v>
      </c>
      <c r="G12" s="33" t="str">
        <f>IF(ISBLANK(Values!E11),"","TellusRem")</f>
        <v>TellusRem</v>
      </c>
      <c r="H12" s="28" t="str">
        <f>IF(ISBLANK(Values!E11),"",Values!$B$16)</f>
        <v>computer-keyboards</v>
      </c>
      <c r="I12" s="28" t="str">
        <f>IF(ISBLANK(Values!E11),"","4730574031")</f>
        <v>4730574031</v>
      </c>
      <c r="J12" s="40" t="str">
        <f>IF(ISBLANK(Values!E11),"",Values!F11 )</f>
        <v>Lenovo B50-80 Regular - US</v>
      </c>
      <c r="K12" s="29">
        <f>IF(ISBLANK(Values!E11),"",IF(Values!J11, Values!$B$4, Values!$B$5))</f>
        <v>15</v>
      </c>
      <c r="L12" s="41">
        <f>IF(ISBLANK(Values!E11),"",IF($CO12="DEFAULT", Values!$B$18, ""))</f>
        <v>10</v>
      </c>
      <c r="M12" s="29" t="str">
        <f>IF(ISBLANK(Values!E11),"",Values!$M11)</f>
        <v>https://raw.githubusercontent.com/PatrickVibild/TellusAmazonPictures/master/pictures/Lenovo/B50-80/RG/US/1.jpg</v>
      </c>
      <c r="N12" s="29" t="str">
        <f>IF(ISBLANK(Values!$F11),"",Values!N11)</f>
        <v>https://raw.githubusercontent.com/PatrickVibild/TellusAmazonPictures/master/pictures/Lenovo/B50-80/RG/US/2.jpg</v>
      </c>
      <c r="O12" s="29" t="str">
        <f>IF(ISBLANK(Values!$F11),"",Values!O11)</f>
        <v>https://raw.githubusercontent.com/PatrickVibild/TellusAmazonPictures/master/pictures/Lenovo/B50-80/RG/US/3.jpg</v>
      </c>
      <c r="P12" s="29" t="str">
        <f>IF(ISBLANK(Values!$F11),"",Values!P11)</f>
        <v>https://raw.githubusercontent.com/PatrickVibild/TellusAmazonPictures/master/pictures/Lenovo/B50-80/RG/US/4.jpg</v>
      </c>
      <c r="Q12" s="29" t="str">
        <f>IF(ISBLANK(Values!$F11),"",Values!Q11)</f>
        <v>https://raw.githubusercontent.com/PatrickVibild/TellusAmazonPictures/master/pictures/Lenovo/B50-80/RG/US/5.jpg</v>
      </c>
      <c r="R12" s="29" t="str">
        <f>IF(ISBLANK(Values!$F11),"",Values!R11)</f>
        <v>https://raw.githubusercontent.com/PatrickVibild/TellusAmazonPictures/master/pictures/Lenovo/B50-80/RG/US/6.jpg</v>
      </c>
      <c r="S12" s="29" t="str">
        <f>IF(ISBLANK(Values!$F11),"",Values!S11)</f>
        <v>https://raw.githubusercontent.com/PatrickVibild/TellusAmazonPictures/master/pictures/Lenovo/B50-80/RG/US/7.jpg</v>
      </c>
      <c r="T12" s="29" t="str">
        <f>IF(ISBLANK(Values!$F11),"",Values!T11)</f>
        <v>https://raw.githubusercontent.com/PatrickVibild/TellusAmazonPictures/master/pictures/Lenovo/B50-80/RG/US/8.jpg</v>
      </c>
      <c r="U12" s="29" t="str">
        <f>IF(ISBLANK(Values!$F11),"",Values!U11)</f>
        <v>https://raw.githubusercontent.com/PatrickVibild/TellusAmazonPictures/master/pictures/Lenovo/B50-80/RG/US/9.jpg</v>
      </c>
      <c r="W12" s="33" t="str">
        <f>IF(ISBLANK(Values!E11),"","Child")</f>
        <v>Child</v>
      </c>
      <c r="X12" s="33" t="str">
        <f>IF(ISBLANK(Values!E11),"",Values!$B$13)</f>
        <v>Lenovo B5080 parent</v>
      </c>
      <c r="Y12" s="40" t="str">
        <f>IF(ISBLANK(Values!E11),"","Size-Color")</f>
        <v>Size-Color</v>
      </c>
      <c r="Z12" s="33" t="str">
        <f>IF(ISBLANK(Values!E11),"","variation")</f>
        <v>variation</v>
      </c>
      <c r="AA12" s="37" t="str">
        <f>IF(ISBLANK(Values!E11),"",Values!$B$20)</f>
        <v>Update</v>
      </c>
      <c r="AB12" s="37"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2"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B50-80 B50-30 B50-30 B50-45 B50-70</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US  NO retroilluminato. </v>
      </c>
      <c r="AM12" s="2" t="str">
        <f>SUBSTITUTE(IF(ISBLANK(Values!E11),"",Values!$B$27), "{model}", Values!$B$3)</f>
        <v xml:space="preserve">👉 COMPATIBILE CON - Lenovo B50-80 B50-30 B50-30 B50-45 B50-70. Si prega di controllare attentamente l'immagine e la descrizione prima di acquistare qualsiasi tastiera. Ciò garantisce di ottenere la tastiera del laptop corretta per il computer. Installazione super facile. </v>
      </c>
      <c r="AT12" s="29" t="str">
        <f>IF(ISBLANK(Values!E11),"",Values!H11)</f>
        <v xml:space="preserve">US </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37" t="str">
        <f>IF(ISBLANK(Values!E11),"",Values!$B$7)</f>
        <v>32</v>
      </c>
      <c r="CQ12" s="37" t="str">
        <f>IF(ISBLANK(Values!E11),"",Values!$B$8)</f>
        <v>18</v>
      </c>
      <c r="CR12" s="37"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s="44" t="str">
        <f>IF(ISBLANK(Values!$E11), "", "not_applicable")</f>
        <v>not_applicable</v>
      </c>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1">
        <v>15</v>
      </c>
      <c r="C4" s="52" t="b">
        <f>FALSE()</f>
        <v>0</v>
      </c>
      <c r="D4" s="52" t="b">
        <f>TRUE()</f>
        <v>1</v>
      </c>
      <c r="E4" s="50">
        <v>5714401508014</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b">
        <f>TRUE()</f>
        <v>1</v>
      </c>
      <c r="J4" s="55" t="b">
        <v>0</v>
      </c>
      <c r="K4" s="46" t="s">
        <v>626</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59">
        <f>MATCH(G4,options!$D$1:$D$20,0)</f>
        <v>1</v>
      </c>
    </row>
    <row r="5" spans="1:22" ht="28" x14ac:dyDescent="0.15">
      <c r="A5" s="47" t="s">
        <v>374</v>
      </c>
      <c r="B5" s="51">
        <v>15</v>
      </c>
      <c r="C5" s="52" t="b">
        <f>FALSE()</f>
        <v>0</v>
      </c>
      <c r="D5" s="52" t="b">
        <f>TRUE()</f>
        <v>1</v>
      </c>
      <c r="E5" s="50">
        <v>5714401508021</v>
      </c>
      <c r="F5" s="50" t="s">
        <v>375</v>
      </c>
      <c r="G5" s="60"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b">
        <f>TRUE()</f>
        <v>1</v>
      </c>
      <c r="J5" s="55" t="b">
        <v>0</v>
      </c>
      <c r="K5" s="46" t="s">
        <v>627</v>
      </c>
      <c r="L5" s="56" t="b">
        <v>1</v>
      </c>
      <c r="M5" s="57" t="str">
        <f t="shared" si="0"/>
        <v>https://raw.githubusercontent.com/PatrickVibild/TellusAmazonPictures/master/pictures/Lenovo/B50-80/RG/FR/1.jpg</v>
      </c>
      <c r="N5" s="57" t="str">
        <f t="shared" si="1"/>
        <v>https://raw.githubusercontent.com/PatrickVibild/TellusAmazonPictures/master/pictures/Lenovo/B50-80/RG/FR/2.jpg</v>
      </c>
      <c r="O5" s="58"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59">
        <f>MATCH(G5,options!$D$1:$D$20,0)</f>
        <v>2</v>
      </c>
    </row>
    <row r="6" spans="1:22" ht="28" x14ac:dyDescent="0.15">
      <c r="A6" s="47" t="s">
        <v>377</v>
      </c>
      <c r="B6" s="61" t="s">
        <v>450</v>
      </c>
      <c r="C6" s="52" t="b">
        <f>FALSE()</f>
        <v>0</v>
      </c>
      <c r="D6" s="52" t="b">
        <f>TRUE()</f>
        <v>1</v>
      </c>
      <c r="E6" s="50">
        <v>5714401508038</v>
      </c>
      <c r="F6" s="50" t="s">
        <v>379</v>
      </c>
      <c r="G6" s="60"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0</v>
      </c>
      <c r="K6" s="46" t="s">
        <v>628</v>
      </c>
      <c r="L6" s="56" t="b">
        <v>1</v>
      </c>
      <c r="M6" s="57" t="str">
        <f t="shared" si="0"/>
        <v>https://raw.githubusercontent.com/PatrickVibild/TellusAmazonPictures/master/pictures/Lenovo/B50-80/RG/IT/1.jpg</v>
      </c>
      <c r="N6" s="57" t="str">
        <f t="shared" si="1"/>
        <v>https://raw.githubusercontent.com/PatrickVibild/TellusAmazonPictures/master/pictures/Lenovo/B50-80/RG/IT/2.jpg</v>
      </c>
      <c r="O6" s="58"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59">
        <f>MATCH(G6,options!$D$1:$D$20,0)</f>
        <v>3</v>
      </c>
    </row>
    <row r="7" spans="1:22" ht="28" x14ac:dyDescent="0.15">
      <c r="A7" s="47" t="s">
        <v>381</v>
      </c>
      <c r="B7" s="62" t="str">
        <f>IF(B6=options!C1,"32","41")</f>
        <v>32</v>
      </c>
      <c r="C7" s="52" t="b">
        <f>FALSE()</f>
        <v>0</v>
      </c>
      <c r="D7" s="52" t="b">
        <f>TRUE()</f>
        <v>1</v>
      </c>
      <c r="E7" s="50">
        <v>5714401508045</v>
      </c>
      <c r="F7" s="50" t="s">
        <v>382</v>
      </c>
      <c r="G7" s="60"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b">
        <f>TRUE()</f>
        <v>1</v>
      </c>
      <c r="J7" s="55" t="b">
        <v>0</v>
      </c>
      <c r="K7" s="46" t="s">
        <v>629</v>
      </c>
      <c r="L7" s="56" t="b">
        <v>1</v>
      </c>
      <c r="M7" s="57" t="str">
        <f t="shared" si="0"/>
        <v>https://raw.githubusercontent.com/PatrickVibild/TellusAmazonPictures/master/pictures/Lenovo/B50-80/RG/ES/1.jpg</v>
      </c>
      <c r="N7" s="57" t="str">
        <f t="shared" si="1"/>
        <v>https://raw.githubusercontent.com/PatrickVibild/TellusAmazonPictures/master/pictures/Lenovo/B50-80/RG/ES/2.jpg</v>
      </c>
      <c r="O7" s="58"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59">
        <f>MATCH(G7,options!$D$1:$D$20,0)</f>
        <v>4</v>
      </c>
    </row>
    <row r="8" spans="1:22" ht="28" x14ac:dyDescent="0.15">
      <c r="A8" s="47" t="s">
        <v>384</v>
      </c>
      <c r="B8" s="62" t="str">
        <f>IF(B6=options!C1,"18","17")</f>
        <v>18</v>
      </c>
      <c r="C8" s="52" t="b">
        <f>FALSE()</f>
        <v>0</v>
      </c>
      <c r="D8" s="52" t="b">
        <f>TRUE()</f>
        <v>1</v>
      </c>
      <c r="E8" s="50">
        <v>5714401508052</v>
      </c>
      <c r="F8" s="50" t="s">
        <v>385</v>
      </c>
      <c r="G8" s="60"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630</v>
      </c>
      <c r="L8" s="56" t="b">
        <v>1</v>
      </c>
      <c r="M8" s="57" t="str">
        <f t="shared" si="0"/>
        <v>https://raw.githubusercontent.com/PatrickVibild/TellusAmazonPictures/master/pictures/Lenovo/B50-80/RG/UK/1.jpg</v>
      </c>
      <c r="N8" s="57" t="str">
        <f t="shared" si="1"/>
        <v>https://raw.githubusercontent.com/PatrickVibild/TellusAmazonPictures/master/pictures/Lenovo/B50-80/RG/UK/2.jpg</v>
      </c>
      <c r="O8" s="58"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59">
        <f>MATCH(G8,options!$D$1:$D$20,0)</f>
        <v>5</v>
      </c>
    </row>
    <row r="9" spans="1:22" ht="28" x14ac:dyDescent="0.15">
      <c r="A9" s="47" t="s">
        <v>387</v>
      </c>
      <c r="B9" s="62" t="str">
        <f>IF(B6=options!C1,"2","5")</f>
        <v>2</v>
      </c>
      <c r="C9" s="52" t="b">
        <f>FALSE()</f>
        <v>0</v>
      </c>
      <c r="D9" s="52" t="b">
        <v>1</v>
      </c>
      <c r="E9" s="50"/>
      <c r="F9" s="50"/>
      <c r="G9" s="60"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b">
        <f>TRUE()</f>
        <v>1</v>
      </c>
      <c r="J9" s="55" t="b">
        <v>0</v>
      </c>
      <c r="K9" s="46" t="s">
        <v>631</v>
      </c>
      <c r="L9" s="56" t="b">
        <v>1</v>
      </c>
      <c r="M9" s="57" t="str">
        <f t="shared" si="0"/>
        <v>https://raw.githubusercontent.com/PatrickVibild/TellusAmazonPictures/master/pictures/Lenovo/B50-80/RG/NOR/1.jpg</v>
      </c>
      <c r="N9" s="57" t="str">
        <f t="shared" si="1"/>
        <v>https://raw.githubusercontent.com/PatrickVibild/TellusAmazonPictures/master/pictures/Lenovo/B50-80/RG/NOR/2.jpg</v>
      </c>
      <c r="O9" s="58"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59">
        <f>MATCH(G9,options!$D$1:$D$20,0)</f>
        <v>6</v>
      </c>
    </row>
    <row r="10" spans="1:22" ht="28" x14ac:dyDescent="0.15">
      <c r="A10" t="s">
        <v>389</v>
      </c>
      <c r="B10" s="63"/>
      <c r="C10" s="52" t="b">
        <f>FALSE()</f>
        <v>0</v>
      </c>
      <c r="D10" s="52" t="b">
        <f>FALSE()</f>
        <v>0</v>
      </c>
      <c r="E10" s="50"/>
      <c r="F10" s="50"/>
      <c r="G10" s="60"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0</v>
      </c>
      <c r="K10" s="46" t="s">
        <v>632</v>
      </c>
      <c r="L10" s="56" t="b">
        <v>1</v>
      </c>
      <c r="M10" s="57" t="str">
        <f t="shared" si="0"/>
        <v>https://raw.githubusercontent.com/PatrickVibild/TellusAmazonPictures/master/pictures/Lenovo/B50-80/DE/1.jpg</v>
      </c>
      <c r="N10" s="57" t="str">
        <f t="shared" si="1"/>
        <v>https://raw.githubusercontent.com/PatrickVibild/TellusAmazonPictures/master/pictures/Lenovo/B50-80/DE/2.jpg</v>
      </c>
      <c r="O10" s="58"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59">
        <f>MATCH(G10,options!$D$1:$D$20,0)</f>
        <v>7</v>
      </c>
    </row>
    <row r="11" spans="1:22" ht="28" x14ac:dyDescent="0.15">
      <c r="A11" s="47" t="s">
        <v>391</v>
      </c>
      <c r="B11" s="64">
        <v>100</v>
      </c>
      <c r="C11" s="52" t="b">
        <v>1</v>
      </c>
      <c r="D11" s="52" t="b">
        <f>FALSE()</f>
        <v>0</v>
      </c>
      <c r="E11" s="50">
        <v>5714401508083</v>
      </c>
      <c r="F11" s="50" t="s">
        <v>392</v>
      </c>
      <c r="G11" s="60"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 xml:space="preserve">US </v>
      </c>
      <c r="I11" s="54" t="b">
        <f>TRUE()</f>
        <v>1</v>
      </c>
      <c r="J11" s="55" t="b">
        <v>0</v>
      </c>
      <c r="K11" s="46" t="s">
        <v>633</v>
      </c>
      <c r="L11" s="56" t="b">
        <v>1</v>
      </c>
      <c r="M11" s="70" t="str">
        <f t="shared" si="0"/>
        <v>https://raw.githubusercontent.com/PatrickVibild/TellusAmazonPictures/master/pictures/Lenovo/B50-80/RG/US/1.jpg</v>
      </c>
      <c r="N11" s="57" t="str">
        <f t="shared" si="1"/>
        <v>https://raw.githubusercontent.com/PatrickVibild/TellusAmazonPictures/master/pictures/Lenovo/B50-80/RG/US/2.jpg</v>
      </c>
      <c r="O11" s="58"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59">
        <f>MATCH(G11,options!$D$1:$D$20,0)</f>
        <v>18</v>
      </c>
    </row>
    <row r="12" spans="1:22" ht="14" x14ac:dyDescent="0.15">
      <c r="B12" s="63"/>
      <c r="C12" s="52" t="b">
        <f>FALSE()</f>
        <v>0</v>
      </c>
      <c r="D12" s="52" t="b">
        <f>FALSE()</f>
        <v>0</v>
      </c>
      <c r="E12" s="65"/>
      <c r="F12" s="46"/>
      <c r="G12" s="60"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4" t="b">
        <f>TRUE()</f>
        <v>1</v>
      </c>
      <c r="J12" s="55" t="b">
        <v>0</v>
      </c>
      <c r="K12" s="46" t="s">
        <v>395</v>
      </c>
      <c r="L12" s="56" t="b">
        <f>FALSE()</f>
        <v>0</v>
      </c>
      <c r="M12" s="57" t="str">
        <f t="shared" si="0"/>
        <v>https://download.lenovo.com/Images/Parts/01AV508/01AV508_A.jpg</v>
      </c>
      <c r="N12" s="57" t="str">
        <f t="shared" si="1"/>
        <v>https://download.lenovo.com/Images/Parts/01AV508/01AV508_B.jpg</v>
      </c>
      <c r="O12" s="58" t="str">
        <f t="shared" si="2"/>
        <v>https://download.lenovo.com/Images/Parts/01AV508/01AV508_details.jpg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7" t="s">
        <v>396</v>
      </c>
      <c r="B13" s="50" t="s">
        <v>397</v>
      </c>
      <c r="C13" s="52" t="b">
        <f>FALSE()</f>
        <v>0</v>
      </c>
      <c r="D13" s="52" t="b">
        <f>FALSE()</f>
        <v>0</v>
      </c>
      <c r="E13" s="65"/>
      <c r="F13" s="46"/>
      <c r="G13" s="60"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4" t="b">
        <f>TRUE()</f>
        <v>1</v>
      </c>
      <c r="J13" s="55" t="b">
        <v>0</v>
      </c>
      <c r="K13" s="46" t="s">
        <v>399</v>
      </c>
      <c r="L13" s="56" t="b">
        <f>FALSE()</f>
        <v>0</v>
      </c>
      <c r="M13" s="57" t="str">
        <f t="shared" si="0"/>
        <v>https://download.lenovo.com/Images/Parts/04X0224/04X0224_A.jpg</v>
      </c>
      <c r="N13" s="57" t="str">
        <f t="shared" si="1"/>
        <v>https://download.lenovo.com/Images/Parts/04X0224/04X0224_B.jpg</v>
      </c>
      <c r="O13" s="58" t="str">
        <f t="shared" si="2"/>
        <v>https://download.lenovo.com/Images/Parts/04X0224/04X0224_details.jpg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7" t="s">
        <v>400</v>
      </c>
      <c r="B14" s="50">
        <v>5714401508991</v>
      </c>
      <c r="C14" s="52" t="b">
        <f>FALSE()</f>
        <v>0</v>
      </c>
      <c r="D14" s="52" t="b">
        <f>FALSE()</f>
        <v>0</v>
      </c>
      <c r="E14" s="65"/>
      <c r="F14" s="46"/>
      <c r="G14" s="60"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4" t="b">
        <f>TRUE()</f>
        <v>1</v>
      </c>
      <c r="J14" s="55" t="b">
        <v>0</v>
      </c>
      <c r="K14" s="46" t="s">
        <v>402</v>
      </c>
      <c r="L14" s="56" t="b">
        <f>FALSE()</f>
        <v>0</v>
      </c>
      <c r="M14" s="57" t="str">
        <f t="shared" si="0"/>
        <v>https://download.lenovo.com/Images/Parts/04X0230/04X0230_A.jpg</v>
      </c>
      <c r="N14" s="57" t="str">
        <f t="shared" si="1"/>
        <v>https://download.lenovo.com/Images/Parts/04X0230/04X0230_B.jpg</v>
      </c>
      <c r="O14" s="58" t="str">
        <f t="shared" si="2"/>
        <v>https://download.lenovo.com/Images/Parts/04X0230/04X0230_details.jpg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3"/>
      <c r="C15" s="52" t="b">
        <f>FALSE()</f>
        <v>0</v>
      </c>
      <c r="D15" s="52" t="b">
        <f>FALSE()</f>
        <v>0</v>
      </c>
      <c r="E15" s="65"/>
      <c r="F15" s="46"/>
      <c r="G15" s="60"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4" t="b">
        <f>TRUE()</f>
        <v>1</v>
      </c>
      <c r="J15" s="55" t="b">
        <v>0</v>
      </c>
      <c r="K15" s="46" t="s">
        <v>404</v>
      </c>
      <c r="L15" s="56" t="b">
        <f>FALSE()</f>
        <v>0</v>
      </c>
      <c r="M15" s="57" t="str">
        <f t="shared" si="0"/>
        <v>https://download.lenovo.com/Images/Parts/04X0196/04X0196_A.jpg</v>
      </c>
      <c r="N15" s="57" t="str">
        <f t="shared" si="1"/>
        <v>https://download.lenovo.com/Images/Parts/04X0196/04X0196_B.jpg</v>
      </c>
      <c r="O15" s="58" t="str">
        <f t="shared" si="2"/>
        <v>https://download.lenovo.com/Images/Parts/04X0196/04X0196_details.jpg</v>
      </c>
      <c r="P15" t="str">
        <f t="shared" si="3"/>
        <v/>
      </c>
      <c r="Q15" t="str">
        <f t="shared" si="4"/>
        <v/>
      </c>
      <c r="R15" t="str">
        <f t="shared" si="5"/>
        <v/>
      </c>
      <c r="S15" t="str">
        <f t="shared" si="6"/>
        <v/>
      </c>
      <c r="T15" t="str">
        <f t="shared" si="7"/>
        <v/>
      </c>
      <c r="U15" t="str">
        <f t="shared" si="8"/>
        <v/>
      </c>
      <c r="V15" s="59">
        <f>MATCH(G15,options!$D$1:$D$20,0)</f>
        <v>10</v>
      </c>
    </row>
    <row r="16" spans="1:22" ht="14" x14ac:dyDescent="0.15">
      <c r="A16" s="47" t="s">
        <v>405</v>
      </c>
      <c r="B16" s="75" t="s">
        <v>625</v>
      </c>
      <c r="C16" s="52" t="b">
        <f>FALSE()</f>
        <v>0</v>
      </c>
      <c r="D16" s="52" t="b">
        <f>FALSE()</f>
        <v>0</v>
      </c>
      <c r="E16" s="65"/>
      <c r="F16" s="46"/>
      <c r="G16" s="60"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4" t="b">
        <f>TRUE()</f>
        <v>1</v>
      </c>
      <c r="J16" s="55" t="b">
        <v>0</v>
      </c>
      <c r="K16" s="46" t="s">
        <v>407</v>
      </c>
      <c r="L16" s="56" t="b">
        <f>FALSE()</f>
        <v>0</v>
      </c>
      <c r="M16" s="57" t="str">
        <f t="shared" si="0"/>
        <v>https://download.lenovo.com/Images/Parts/04Y0920/04Y0920_A.jpg</v>
      </c>
      <c r="N16" s="57" t="str">
        <f t="shared" si="1"/>
        <v>https://download.lenovo.com/Images/Parts/04Y0920/04Y0920_B.jpg</v>
      </c>
      <c r="O16" s="58" t="str">
        <f t="shared" si="2"/>
        <v>https://download.lenovo.com/Images/Parts/04Y0920/04Y0920_details.jpg</v>
      </c>
      <c r="P16" t="str">
        <f t="shared" si="3"/>
        <v/>
      </c>
      <c r="Q16" t="str">
        <f t="shared" si="4"/>
        <v/>
      </c>
      <c r="R16" t="str">
        <f t="shared" si="5"/>
        <v/>
      </c>
      <c r="S16" t="str">
        <f t="shared" si="6"/>
        <v/>
      </c>
      <c r="T16" t="str">
        <f t="shared" si="7"/>
        <v/>
      </c>
      <c r="U16" t="str">
        <f t="shared" si="8"/>
        <v/>
      </c>
      <c r="V16" s="59">
        <f>MATCH(G16,options!$D$1:$D$20,0)</f>
        <v>11</v>
      </c>
    </row>
    <row r="17" spans="1:22" ht="14" x14ac:dyDescent="0.15">
      <c r="B17" s="63"/>
      <c r="C17" s="52" t="b">
        <f>FALSE()</f>
        <v>0</v>
      </c>
      <c r="D17" s="52" t="b">
        <f>FALSE()</f>
        <v>0</v>
      </c>
      <c r="E17" s="65"/>
      <c r="F17" s="46"/>
      <c r="G17" s="60"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4" t="b">
        <f>TRUE()</f>
        <v>1</v>
      </c>
      <c r="J17" s="55" t="b">
        <v>0</v>
      </c>
      <c r="K17" s="46" t="s">
        <v>409</v>
      </c>
      <c r="L17" s="56" t="b">
        <f>FALSE()</f>
        <v>0</v>
      </c>
      <c r="M17" s="57" t="str">
        <f t="shared" si="0"/>
        <v>https://download.lenovo.com/Images/Parts/04X0236/04X0236_A.jpg</v>
      </c>
      <c r="N17" s="57" t="str">
        <f t="shared" si="1"/>
        <v>https://download.lenovo.com/Images/Parts/04X0236/04X0236_B.jpg</v>
      </c>
      <c r="O17" s="58" t="str">
        <f t="shared" si="2"/>
        <v>https://download.lenovo.com/Images/Parts/04X0236/04X0236_details.jpg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7" t="s">
        <v>410</v>
      </c>
      <c r="B18" s="64">
        <v>10</v>
      </c>
      <c r="C18" s="52" t="b">
        <f>FALSE()</f>
        <v>0</v>
      </c>
      <c r="D18" s="52" t="b">
        <f>FALSE()</f>
        <v>0</v>
      </c>
      <c r="E18" s="65"/>
      <c r="F18" s="46"/>
      <c r="G18" s="60"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4" t="b">
        <f>TRUE()</f>
        <v>1</v>
      </c>
      <c r="J18" s="55" t="b">
        <v>0</v>
      </c>
      <c r="K18" s="46" t="s">
        <v>412</v>
      </c>
      <c r="L18" s="56" t="b">
        <f>FALSE()</f>
        <v>0</v>
      </c>
      <c r="M18" s="57" t="str">
        <f t="shared" si="0"/>
        <v>https://download.lenovo.com/Images/Parts/04X0237/04X0237_A.jpg</v>
      </c>
      <c r="N18" s="57" t="str">
        <f t="shared" si="1"/>
        <v>https://download.lenovo.com/Images/Parts/04X0237/04X0237_B.jpg</v>
      </c>
      <c r="O18" s="58" t="str">
        <f t="shared" si="2"/>
        <v>https://download.lenovo.com/Images/Parts/04X0237/04X0237_details.jpg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3"/>
      <c r="C19" s="52" t="b">
        <f>FALSE()</f>
        <v>0</v>
      </c>
      <c r="D19" s="52" t="b">
        <f>FALSE()</f>
        <v>0</v>
      </c>
      <c r="E19" s="65"/>
      <c r="F19" s="46"/>
      <c r="G19" s="60"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4" t="b">
        <f>TRUE()</f>
        <v>1</v>
      </c>
      <c r="J19" s="55" t="b">
        <v>0</v>
      </c>
      <c r="K19" s="46" t="s">
        <v>414</v>
      </c>
      <c r="L19" s="56" t="b">
        <f>FALSE()</f>
        <v>0</v>
      </c>
      <c r="M19" s="57" t="str">
        <f t="shared" si="0"/>
        <v>https://download.lenovo.com/Images/Parts/04Y0964/04Y0964_A.jpg</v>
      </c>
      <c r="N19" s="57" t="str">
        <f t="shared" si="1"/>
        <v>https://download.lenovo.com/Images/Parts/04Y0964/04Y0964_B.jpg</v>
      </c>
      <c r="O19" s="58" t="str">
        <f t="shared" si="2"/>
        <v>https://download.lenovo.com/Images/Parts/04Y0964/04Y0964_details.jpg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7" t="s">
        <v>415</v>
      </c>
      <c r="B20" s="66" t="s">
        <v>416</v>
      </c>
      <c r="C20" s="52" t="b">
        <f>FALSE()</f>
        <v>0</v>
      </c>
      <c r="D20" s="52" t="b">
        <f>FALSE()</f>
        <v>0</v>
      </c>
      <c r="E20" s="65"/>
      <c r="F20" s="46"/>
      <c r="G20" s="60"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4" t="b">
        <f>TRUE()</f>
        <v>1</v>
      </c>
      <c r="J20" s="55" t="b">
        <v>0</v>
      </c>
      <c r="K20" s="46" t="s">
        <v>418</v>
      </c>
      <c r="L20" s="56" t="b">
        <f>FALSE()</f>
        <v>0</v>
      </c>
      <c r="M20" s="57" t="str">
        <f t="shared" si="0"/>
        <v>https://download.lenovo.com/Images/Parts/04X0242/04X0242_A.jpg</v>
      </c>
      <c r="N20" s="57" t="str">
        <f t="shared" si="1"/>
        <v>https://download.lenovo.com/Images/Parts/04X0242/04X0242_B.jpg</v>
      </c>
      <c r="O20" s="58" t="str">
        <f t="shared" si="2"/>
        <v>https://download.lenovo.com/Images/Parts/04X0242/04X0242_details.jpg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3"/>
      <c r="C21" s="52" t="b">
        <f>FALSE()</f>
        <v>0</v>
      </c>
      <c r="D21" s="52" t="b">
        <f>FALSE()</f>
        <v>0</v>
      </c>
      <c r="E21" s="65"/>
      <c r="F21" s="46"/>
      <c r="G21" s="60"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46" t="s">
        <v>420</v>
      </c>
      <c r="L21" s="56" t="b">
        <f>TRUE()</f>
        <v>1</v>
      </c>
      <c r="M21" s="57" t="str">
        <f t="shared" si="0"/>
        <v>https://raw.githubusercontent.com/PatrickVibild/TellusAmazonPictures/master/pictures/Lenovo/X240/BL/USI/1.jpg</v>
      </c>
      <c r="N21" s="57" t="str">
        <f t="shared" si="1"/>
        <v>https://raw.githubusercontent.com/PatrickVibild/TellusAmazonPictures/master/pictures/Lenovo/X240/BL/USI/2.jpg</v>
      </c>
      <c r="O21" s="58"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9">
        <f>MATCH(G21,options!$D$1:$D$20,0)</f>
        <v>16</v>
      </c>
    </row>
    <row r="22" spans="1:22" ht="28" x14ac:dyDescent="0.15">
      <c r="B22" s="63"/>
      <c r="C22" s="52" t="b">
        <f>TRUE()</f>
        <v>1</v>
      </c>
      <c r="D22" s="52" t="b">
        <f>FALSE()</f>
        <v>0</v>
      </c>
      <c r="E22" s="65"/>
      <c r="F22" s="46"/>
      <c r="G22" s="60"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54" t="b">
        <f>TRUE()</f>
        <v>1</v>
      </c>
      <c r="J22" s="55" t="b">
        <f>TRUE()</f>
        <v>1</v>
      </c>
      <c r="K22" s="46" t="s">
        <v>421</v>
      </c>
      <c r="L22" s="56" t="b">
        <f>TRUE()</f>
        <v>1</v>
      </c>
      <c r="M22" s="57" t="str">
        <f t="shared" si="0"/>
        <v>https://raw.githubusercontent.com/PatrickVibild/TellusAmazonPictures/master/pictures/Lenovo/X240/BL/US/1.jpg</v>
      </c>
      <c r="N22" s="57" t="str">
        <f t="shared" si="1"/>
        <v>https://raw.githubusercontent.com/PatrickVibild/TellusAmazonPictures/master/pictures/Lenovo/X240/BL/US/2.jpg</v>
      </c>
      <c r="O22" s="58"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9">
        <f>MATCH(G22,options!$D$1:$D$20,0)</f>
        <v>18</v>
      </c>
    </row>
    <row r="23" spans="1:22" ht="56" x14ac:dyDescent="0.15">
      <c r="A23" s="47" t="s">
        <v>422</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52" t="b">
        <f>FALSE()</f>
        <v>0</v>
      </c>
      <c r="D23" s="52" t="b">
        <f>TRUE()</f>
        <v>1</v>
      </c>
      <c r="E23" s="65"/>
      <c r="F23" s="46"/>
      <c r="G23" s="6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4" t="b">
        <f>TRUE()</f>
        <v>1</v>
      </c>
      <c r="J23" s="55" t="b">
        <f>FALSE()</f>
        <v>0</v>
      </c>
      <c r="K23" s="46" t="s">
        <v>423</v>
      </c>
      <c r="L23" s="56" t="b">
        <f>FALSE()</f>
        <v>0</v>
      </c>
      <c r="M23" s="57" t="str">
        <f t="shared" si="0"/>
        <v>https://download.lenovo.com/Images/Parts/04Y0950/04Y0950_A.jpg</v>
      </c>
      <c r="N23" s="57" t="str">
        <f t="shared" si="1"/>
        <v>https://download.lenovo.com/Images/Parts/04Y0950/04Y0950_B.jpg</v>
      </c>
      <c r="O23" s="58" t="str">
        <f t="shared" si="2"/>
        <v>https://download.lenovo.com/Images/Parts/04Y0950/04Y0950_details.jpg</v>
      </c>
      <c r="P23" t="str">
        <f t="shared" si="3"/>
        <v/>
      </c>
      <c r="Q23" t="str">
        <f t="shared" si="4"/>
        <v/>
      </c>
      <c r="R23" t="str">
        <f t="shared" si="5"/>
        <v/>
      </c>
      <c r="S23" t="str">
        <f t="shared" si="6"/>
        <v/>
      </c>
      <c r="T23" t="str">
        <f t="shared" si="7"/>
        <v/>
      </c>
      <c r="U23" t="str">
        <f t="shared" si="8"/>
        <v/>
      </c>
      <c r="V23" s="59">
        <f>MATCH(G23,options!$D$1:$D$20,0)</f>
        <v>1</v>
      </c>
    </row>
    <row r="24" spans="1:22" ht="56" x14ac:dyDescent="0.15">
      <c r="A24" s="47" t="s">
        <v>424</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t="b">
        <f>FALSE()</f>
        <v>0</v>
      </c>
      <c r="D24" s="52" t="b">
        <f>TRUE()</f>
        <v>1</v>
      </c>
      <c r="E24" s="65"/>
      <c r="F24" s="46"/>
      <c r="G24" s="60"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4" t="b">
        <f>TRUE()</f>
        <v>1</v>
      </c>
      <c r="J24" s="55" t="b">
        <f>FALSE()</f>
        <v>0</v>
      </c>
      <c r="K24" s="46" t="s">
        <v>425</v>
      </c>
      <c r="L24" s="56" t="b">
        <f>FALSE()</f>
        <v>0</v>
      </c>
      <c r="M24" s="57" t="str">
        <f t="shared" si="0"/>
        <v>https://download.lenovo.com/Images/Parts/04Y0902/04Y0902_A.jpg</v>
      </c>
      <c r="N24" s="57" t="str">
        <f t="shared" si="1"/>
        <v>https://download.lenovo.com/Images/Parts/04Y0902/04Y0902_B.jpg</v>
      </c>
      <c r="O24" s="58" t="str">
        <f t="shared" si="2"/>
        <v>https://download.lenovo.com/Images/Parts/04Y0902/04Y0902_details.jpg</v>
      </c>
      <c r="P24" t="str">
        <f t="shared" si="3"/>
        <v/>
      </c>
      <c r="Q24" t="str">
        <f t="shared" si="4"/>
        <v/>
      </c>
      <c r="R24" t="str">
        <f t="shared" si="5"/>
        <v/>
      </c>
      <c r="S24" t="str">
        <f t="shared" si="6"/>
        <v/>
      </c>
      <c r="T24" t="str">
        <f t="shared" si="7"/>
        <v/>
      </c>
      <c r="U24" t="str">
        <f t="shared" si="8"/>
        <v/>
      </c>
      <c r="V24" s="59">
        <f>MATCH(G24,options!$D$1:$D$20,0)</f>
        <v>2</v>
      </c>
    </row>
    <row r="25" spans="1:22" ht="42" x14ac:dyDescent="0.15">
      <c r="A25" s="47" t="s">
        <v>426</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2" t="b">
        <f>FALSE()</f>
        <v>0</v>
      </c>
      <c r="D25" s="52" t="b">
        <f>TRUE()</f>
        <v>1</v>
      </c>
      <c r="E25" s="65"/>
      <c r="F25" s="46"/>
      <c r="G25" s="60"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b">
        <f>TRUE()</f>
        <v>1</v>
      </c>
      <c r="J25" s="55" t="b">
        <f>FALSE()</f>
        <v>0</v>
      </c>
      <c r="K25" s="46" t="s">
        <v>427</v>
      </c>
      <c r="L25" s="56" t="b">
        <f>FALSE()</f>
        <v>0</v>
      </c>
      <c r="M25" s="57" t="str">
        <f t="shared" si="0"/>
        <v>https://download.lenovo.com/Images/Parts/04Y0917/04Y0917_A.jpg</v>
      </c>
      <c r="N25" s="57" t="str">
        <f t="shared" si="1"/>
        <v>https://download.lenovo.com/Images/Parts/04Y0917/04Y0917_B.jpg</v>
      </c>
      <c r="O25" s="58" t="str">
        <f t="shared" si="2"/>
        <v>https://download.lenovo.com/Images/Parts/04Y0917/04Y0917_details.jpg</v>
      </c>
      <c r="P25" t="str">
        <f t="shared" si="3"/>
        <v/>
      </c>
      <c r="Q25" t="str">
        <f t="shared" si="4"/>
        <v/>
      </c>
      <c r="R25" t="str">
        <f t="shared" si="5"/>
        <v/>
      </c>
      <c r="S25" t="str">
        <f t="shared" si="6"/>
        <v/>
      </c>
      <c r="T25" t="str">
        <f t="shared" si="7"/>
        <v/>
      </c>
      <c r="U25" t="str">
        <f t="shared" si="8"/>
        <v/>
      </c>
      <c r="V25" s="59">
        <f>MATCH(G25,options!$D$1:$D$20,0)</f>
        <v>3</v>
      </c>
    </row>
    <row r="26" spans="1:22" ht="14" x14ac:dyDescent="0.15">
      <c r="A26" s="47" t="s">
        <v>428</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2" t="b">
        <f>FALSE()</f>
        <v>0</v>
      </c>
      <c r="D26" s="52" t="b">
        <f>TRUE()</f>
        <v>1</v>
      </c>
      <c r="E26" s="65"/>
      <c r="F26" s="46"/>
      <c r="G26" s="60"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4" t="b">
        <f>TRUE()</f>
        <v>1</v>
      </c>
      <c r="J26" s="55" t="b">
        <f>FALSE()</f>
        <v>0</v>
      </c>
      <c r="K26" s="46" t="s">
        <v>429</v>
      </c>
      <c r="L26" s="56" t="b">
        <f>FALSE()</f>
        <v>0</v>
      </c>
      <c r="M26" s="57" t="str">
        <f t="shared" si="0"/>
        <v>https://download.lenovo.com/Images/Parts/04Y0910/04Y0910_A.jpg</v>
      </c>
      <c r="N26" s="57" t="str">
        <f t="shared" si="1"/>
        <v>https://download.lenovo.com/Images/Parts/04Y0910/04Y0910_B.jpg</v>
      </c>
      <c r="O26" s="58" t="str">
        <f t="shared" si="2"/>
        <v>https://download.lenovo.com/Images/Parts/04Y0910/04Y0910_details.jpg</v>
      </c>
      <c r="P26" t="str">
        <f t="shared" si="3"/>
        <v/>
      </c>
      <c r="Q26" t="str">
        <f t="shared" si="4"/>
        <v/>
      </c>
      <c r="R26" t="str">
        <f t="shared" si="5"/>
        <v/>
      </c>
      <c r="S26" t="str">
        <f t="shared" si="6"/>
        <v/>
      </c>
      <c r="T26" t="str">
        <f t="shared" si="7"/>
        <v/>
      </c>
      <c r="U26" t="str">
        <f t="shared" si="8"/>
        <v/>
      </c>
      <c r="V26" s="59">
        <f>MATCH(G26,options!$D$1:$D$20,0)</f>
        <v>4</v>
      </c>
    </row>
    <row r="27" spans="1:22" ht="42" x14ac:dyDescent="0.15">
      <c r="A27" s="47" t="s">
        <v>426</v>
      </c>
      <c r="B27" s="48"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52" t="b">
        <f>FALSE()</f>
        <v>0</v>
      </c>
      <c r="D27" s="52" t="b">
        <f>TRUE()</f>
        <v>1</v>
      </c>
      <c r="E27" s="65"/>
      <c r="F27" s="46"/>
      <c r="G27" s="60"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t="s">
        <v>430</v>
      </c>
      <c r="L27" s="56" t="b">
        <f>FALSE()</f>
        <v>0</v>
      </c>
      <c r="M27" s="57" t="str">
        <f t="shared" si="0"/>
        <v>https://download.lenovo.com/Images/Parts/04Y0929/04Y0929_A.jpg</v>
      </c>
      <c r="N27" s="57" t="str">
        <f t="shared" si="1"/>
        <v>https://download.lenovo.com/Images/Parts/04Y0929/04Y0929_B.jpg</v>
      </c>
      <c r="O27" s="58" t="str">
        <f t="shared" si="2"/>
        <v>https://download.lenovo.com/Images/Parts/04Y0929/04Y0929_details.jpg</v>
      </c>
      <c r="P27" t="str">
        <f t="shared" si="3"/>
        <v/>
      </c>
      <c r="Q27" t="str">
        <f t="shared" si="4"/>
        <v/>
      </c>
      <c r="R27" t="str">
        <f t="shared" si="5"/>
        <v/>
      </c>
      <c r="S27" t="str">
        <f t="shared" si="6"/>
        <v/>
      </c>
      <c r="T27" t="str">
        <f t="shared" si="7"/>
        <v/>
      </c>
      <c r="U27" t="str">
        <f t="shared" si="8"/>
        <v/>
      </c>
      <c r="V27" s="59">
        <f>MATCH(G27,options!$D$1:$D$20,0)</f>
        <v>5</v>
      </c>
    </row>
    <row r="28" spans="1:22" ht="14" x14ac:dyDescent="0.15">
      <c r="B28" s="67"/>
      <c r="C28" s="52" t="b">
        <f>FALSE()</f>
        <v>0</v>
      </c>
      <c r="D28" s="52" t="b">
        <f>FALSE()</f>
        <v>0</v>
      </c>
      <c r="E28" s="65"/>
      <c r="F28" s="46"/>
      <c r="G28" s="60"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4" t="b">
        <f>TRUE()</f>
        <v>1</v>
      </c>
      <c r="J28" s="55" t="b">
        <f>FALSE()</f>
        <v>0</v>
      </c>
      <c r="K28" s="46" t="s">
        <v>431</v>
      </c>
      <c r="L28" s="56" t="b">
        <f>FALSE()</f>
        <v>0</v>
      </c>
      <c r="M28" s="57" t="str">
        <f t="shared" si="0"/>
        <v>https://download.lenovo.com/Images/Parts/01AX351/01AX351_A.jpg</v>
      </c>
      <c r="N28" s="57" t="str">
        <f t="shared" si="1"/>
        <v>https://download.lenovo.com/Images/Parts/01AX351/01AX351_B.jpg</v>
      </c>
      <c r="O28" s="58" t="str">
        <f t="shared" si="2"/>
        <v>https://download.lenovo.com/Images/Parts/01AX351/01AX351_details.jpg</v>
      </c>
      <c r="P28" t="str">
        <f t="shared" si="3"/>
        <v/>
      </c>
      <c r="Q28" t="str">
        <f t="shared" si="4"/>
        <v/>
      </c>
      <c r="R28" t="str">
        <f t="shared" si="5"/>
        <v/>
      </c>
      <c r="S28" t="str">
        <f t="shared" si="6"/>
        <v/>
      </c>
      <c r="T28" t="str">
        <f t="shared" si="7"/>
        <v/>
      </c>
      <c r="U28" t="str">
        <f t="shared" si="8"/>
        <v/>
      </c>
      <c r="V28" s="59">
        <f>MATCH(G28,options!$D$1:$D$20,0)</f>
        <v>6</v>
      </c>
    </row>
    <row r="29" spans="1:22" ht="56" x14ac:dyDescent="0.15">
      <c r="A29" s="47" t="s">
        <v>432</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t="b">
        <f>FALSE()</f>
        <v>0</v>
      </c>
      <c r="D29" s="52" t="b">
        <f>FALSE()</f>
        <v>0</v>
      </c>
      <c r="E29" s="65"/>
      <c r="F29" s="46"/>
      <c r="G29" s="60"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b">
        <f>TRUE()</f>
        <v>1</v>
      </c>
      <c r="J29" s="55" t="b">
        <f>FALSE()</f>
        <v>0</v>
      </c>
      <c r="K29" s="46" t="s">
        <v>433</v>
      </c>
      <c r="L29" s="56" t="b">
        <f>FALSE()</f>
        <v>0</v>
      </c>
      <c r="M29" s="57" t="str">
        <f t="shared" si="0"/>
        <v>https://download.lenovo.com/Images/Parts/04Y0906/04Y0906_A.jpg</v>
      </c>
      <c r="N29" s="57" t="str">
        <f t="shared" si="1"/>
        <v>https://download.lenovo.com/Images/Parts/04Y0906/04Y0906_B.jpg</v>
      </c>
      <c r="O29" s="58" t="str">
        <f t="shared" si="2"/>
        <v>https://download.lenovo.com/Images/Parts/04Y0906/04Y0906_details.jpg</v>
      </c>
      <c r="P29" t="str">
        <f t="shared" si="3"/>
        <v/>
      </c>
      <c r="Q29" t="str">
        <f t="shared" si="4"/>
        <v/>
      </c>
      <c r="R29" t="str">
        <f t="shared" si="5"/>
        <v/>
      </c>
      <c r="S29" t="str">
        <f t="shared" si="6"/>
        <v/>
      </c>
      <c r="T29" t="str">
        <f t="shared" si="7"/>
        <v/>
      </c>
      <c r="U29" t="str">
        <f t="shared" si="8"/>
        <v/>
      </c>
      <c r="V29" s="59">
        <f>MATCH(G29,options!$D$1:$D$20,0)</f>
        <v>7</v>
      </c>
    </row>
    <row r="30" spans="1:22" ht="14" x14ac:dyDescent="0.15">
      <c r="B30" s="67"/>
      <c r="C30" s="52" t="b">
        <f>FALSE()</f>
        <v>0</v>
      </c>
      <c r="D30" s="52" t="b">
        <f>FALSE()</f>
        <v>0</v>
      </c>
      <c r="E30" s="65"/>
      <c r="F30" s="46"/>
      <c r="G30" s="60"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4" t="b">
        <f>TRUE()</f>
        <v>1</v>
      </c>
      <c r="J30" s="55" t="b">
        <f>FALSE()</f>
        <v>0</v>
      </c>
      <c r="K30" s="46" t="s">
        <v>435</v>
      </c>
      <c r="L30" s="56" t="b">
        <f>FALSE()</f>
        <v>0</v>
      </c>
      <c r="M30" s="57" t="str">
        <f t="shared" si="0"/>
        <v>https://download.lenovo.com/Images/Parts/04Y0907/04Y0907_A.jpg</v>
      </c>
      <c r="N30" s="57" t="str">
        <f t="shared" si="1"/>
        <v>https://download.lenovo.com/Images/Parts/04Y0907/04Y0907_B.jpg</v>
      </c>
      <c r="O30" s="58" t="str">
        <f t="shared" si="2"/>
        <v>https://download.lenovo.com/Images/Parts/04Y0907/04Y0907_details.jpg</v>
      </c>
      <c r="P30" t="str">
        <f t="shared" si="3"/>
        <v/>
      </c>
      <c r="Q30" t="str">
        <f t="shared" si="4"/>
        <v/>
      </c>
      <c r="R30" t="str">
        <f t="shared" si="5"/>
        <v/>
      </c>
      <c r="S30" t="str">
        <f t="shared" si="6"/>
        <v/>
      </c>
      <c r="T30" t="str">
        <f t="shared" si="7"/>
        <v/>
      </c>
      <c r="U30" t="str">
        <f t="shared" si="8"/>
        <v/>
      </c>
      <c r="V30" s="59">
        <f>MATCH(G30,options!$D$1:$D$20,0)</f>
        <v>8</v>
      </c>
    </row>
    <row r="31" spans="1:22" ht="42" x14ac:dyDescent="0.15">
      <c r="A31" s="47" t="s">
        <v>436</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t="b">
        <f>FALSE()</f>
        <v>0</v>
      </c>
      <c r="D31" s="52" t="b">
        <f>FALSE()</f>
        <v>0</v>
      </c>
      <c r="E31" s="65"/>
      <c r="F31" s="46"/>
      <c r="G31" s="60"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4" t="b">
        <f>TRUE()</f>
        <v>1</v>
      </c>
      <c r="J31" s="55" t="b">
        <f>FALSE()</f>
        <v>0</v>
      </c>
      <c r="K31" s="46" t="s">
        <v>437</v>
      </c>
      <c r="L31" s="56" t="b">
        <f>FALSE()</f>
        <v>0</v>
      </c>
      <c r="M31" s="57" t="str">
        <f t="shared" si="0"/>
        <v>https://download.lenovo.com/Images/Parts/04Y0908/04Y0908_A.jpg</v>
      </c>
      <c r="N31" s="57" t="str">
        <f t="shared" si="1"/>
        <v>https://download.lenovo.com/Images/Parts/04Y0908/04Y0908_B.jpg</v>
      </c>
      <c r="O31" s="58" t="str">
        <f t="shared" si="2"/>
        <v>https://download.lenovo.com/Images/Parts/04Y0908/04Y0908_details.jpg</v>
      </c>
      <c r="P31" t="str">
        <f t="shared" si="3"/>
        <v/>
      </c>
      <c r="Q31" t="str">
        <f t="shared" si="4"/>
        <v/>
      </c>
      <c r="R31" t="str">
        <f t="shared" si="5"/>
        <v/>
      </c>
      <c r="S31" t="str">
        <f t="shared" si="6"/>
        <v/>
      </c>
      <c r="T31" t="str">
        <f t="shared" si="7"/>
        <v/>
      </c>
      <c r="U31" t="str">
        <f t="shared" si="8"/>
        <v/>
      </c>
      <c r="V31" s="59">
        <f>MATCH(G31,options!$D$1:$D$20,0)</f>
        <v>20</v>
      </c>
    </row>
    <row r="32" spans="1:22" ht="14" x14ac:dyDescent="0.15">
      <c r="C32" s="52" t="b">
        <f>FALSE()</f>
        <v>0</v>
      </c>
      <c r="D32" s="52" t="b">
        <f>FALSE()</f>
        <v>0</v>
      </c>
      <c r="E32" s="65"/>
      <c r="F32" s="46"/>
      <c r="G32" s="60"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4" t="b">
        <f>TRUE()</f>
        <v>1</v>
      </c>
      <c r="J32" s="55" t="b">
        <f>FALSE()</f>
        <v>0</v>
      </c>
      <c r="K32" s="46" t="s">
        <v>438</v>
      </c>
      <c r="L32" s="56" t="b">
        <f>FALSE()</f>
        <v>0</v>
      </c>
      <c r="M32" s="57" t="str">
        <f t="shared" si="0"/>
        <v>https://download.lenovo.com/Images/Parts/04Y0947/04Y0947_A.jpg</v>
      </c>
      <c r="N32" s="57" t="str">
        <f t="shared" si="1"/>
        <v>https://download.lenovo.com/Images/Parts/04Y0947/04Y0947_B.jpg</v>
      </c>
      <c r="O32" s="58" t="str">
        <f t="shared" si="2"/>
        <v>https://download.lenovo.com/Images/Parts/04Y0947/04Y0947_details.jpg</v>
      </c>
      <c r="P32" t="str">
        <f t="shared" si="3"/>
        <v/>
      </c>
      <c r="Q32" t="str">
        <f t="shared" si="4"/>
        <v/>
      </c>
      <c r="R32" t="str">
        <f t="shared" si="5"/>
        <v/>
      </c>
      <c r="S32" t="str">
        <f t="shared" si="6"/>
        <v/>
      </c>
      <c r="T32" t="str">
        <f t="shared" si="7"/>
        <v/>
      </c>
      <c r="U32" t="str">
        <f t="shared" si="8"/>
        <v/>
      </c>
      <c r="V32" s="59">
        <f>MATCH(G32,options!$D$1:$D$20,0)</f>
        <v>9</v>
      </c>
    </row>
    <row r="33" spans="1:22" ht="14" x14ac:dyDescent="0.15">
      <c r="A33" s="47" t="s">
        <v>439</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2" t="b">
        <f>FALSE()</f>
        <v>0</v>
      </c>
      <c r="D33" s="52" t="b">
        <f>FALSE()</f>
        <v>0</v>
      </c>
      <c r="E33" s="65"/>
      <c r="F33" s="46"/>
      <c r="G33" s="60"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4" t="b">
        <f>TRUE()</f>
        <v>1</v>
      </c>
      <c r="J33" s="55" t="b">
        <f>FALSE()</f>
        <v>0</v>
      </c>
      <c r="K33" s="46" t="s">
        <v>440</v>
      </c>
      <c r="L33" s="56" t="b">
        <f>FALSE()</f>
        <v>0</v>
      </c>
      <c r="M33" s="57" t="str">
        <f t="shared" si="0"/>
        <v>https://download.lenovo.com/Images/Parts/04Y0915/04Y0915_A.jpg</v>
      </c>
      <c r="N33" s="57" t="str">
        <f t="shared" si="1"/>
        <v>https://download.lenovo.com/Images/Parts/04Y0915/04Y0915_B.jpg</v>
      </c>
      <c r="O33" s="58" t="str">
        <f t="shared" si="2"/>
        <v>https://download.lenovo.com/Images/Parts/04Y0915/04Y0915_details.jpg</v>
      </c>
      <c r="P33" t="str">
        <f t="shared" si="3"/>
        <v/>
      </c>
      <c r="Q33" t="str">
        <f t="shared" si="4"/>
        <v/>
      </c>
      <c r="R33" t="str">
        <f t="shared" si="5"/>
        <v/>
      </c>
      <c r="S33" t="str">
        <f t="shared" si="6"/>
        <v/>
      </c>
      <c r="T33" t="str">
        <f t="shared" si="7"/>
        <v/>
      </c>
      <c r="U33" t="str">
        <f t="shared" si="8"/>
        <v/>
      </c>
      <c r="V33" s="59">
        <f>MATCH(G33,options!$D$1:$D$20,0)</f>
        <v>19</v>
      </c>
    </row>
    <row r="34" spans="1:22" ht="14" x14ac:dyDescent="0.15">
      <c r="C34" s="52" t="b">
        <f>FALSE()</f>
        <v>0</v>
      </c>
      <c r="D34" s="52" t="b">
        <f>FALSE()</f>
        <v>0</v>
      </c>
      <c r="E34" s="65"/>
      <c r="F34" s="46"/>
      <c r="G34" s="60"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4" t="b">
        <f>TRUE()</f>
        <v>1</v>
      </c>
      <c r="J34" s="55" t="b">
        <f>FALSE()</f>
        <v>0</v>
      </c>
      <c r="K34" s="46" t="s">
        <v>441</v>
      </c>
      <c r="L34" s="56" t="b">
        <f>FALSE()</f>
        <v>0</v>
      </c>
      <c r="M34" s="57" t="str">
        <f t="shared" si="0"/>
        <v>https://download.lenovo.com/Images/Parts/04Y0919/04Y0919_A.jpg</v>
      </c>
      <c r="N34" s="57" t="str">
        <f t="shared" si="1"/>
        <v>https://download.lenovo.com/Images/Parts/04Y0919/04Y0919_B.jpg</v>
      </c>
      <c r="O34" s="58" t="str">
        <f t="shared" si="2"/>
        <v>https://download.lenovo.com/Images/Parts/04Y0919/04Y0919_details.jpg</v>
      </c>
      <c r="P34" t="str">
        <f t="shared" si="3"/>
        <v/>
      </c>
      <c r="Q34" t="str">
        <f t="shared" si="4"/>
        <v/>
      </c>
      <c r="R34" t="str">
        <f t="shared" si="5"/>
        <v/>
      </c>
      <c r="S34" t="str">
        <f t="shared" si="6"/>
        <v/>
      </c>
      <c r="T34" t="str">
        <f t="shared" si="7"/>
        <v/>
      </c>
      <c r="U34" t="str">
        <f t="shared" si="8"/>
        <v/>
      </c>
      <c r="V34" s="59">
        <f>MATCH(G34,options!$D$1:$D$20,0)</f>
        <v>10</v>
      </c>
    </row>
    <row r="35" spans="1:22" ht="14" x14ac:dyDescent="0.15">
      <c r="C35" s="52" t="b">
        <f>FALSE()</f>
        <v>0</v>
      </c>
      <c r="D35" s="52" t="b">
        <f>FALSE()</f>
        <v>0</v>
      </c>
      <c r="E35" s="65"/>
      <c r="F35" s="46"/>
      <c r="G35" s="60"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4" t="b">
        <f>TRUE()</f>
        <v>1</v>
      </c>
      <c r="J35" s="55" t="b">
        <f>FALSE()</f>
        <v>0</v>
      </c>
      <c r="K35" s="46" t="s">
        <v>407</v>
      </c>
      <c r="L35" s="56" t="b">
        <f>FALSE()</f>
        <v>0</v>
      </c>
      <c r="M35" s="57" t="str">
        <f t="shared" si="0"/>
        <v>https://download.lenovo.com/Images/Parts/04Y0920/04Y0920_A.jpg</v>
      </c>
      <c r="N35" s="57" t="str">
        <f t="shared" si="1"/>
        <v>https://download.lenovo.com/Images/Parts/04Y0920/04Y0920_B.jpg</v>
      </c>
      <c r="O35" s="58" t="str">
        <f t="shared" si="2"/>
        <v>https://download.lenovo.com/Images/Parts/04Y0920/04Y0920_details.jpg</v>
      </c>
      <c r="P35" t="str">
        <f t="shared" si="3"/>
        <v/>
      </c>
      <c r="Q35" t="str">
        <f t="shared" si="4"/>
        <v/>
      </c>
      <c r="R35" t="str">
        <f t="shared" si="5"/>
        <v/>
      </c>
      <c r="S35" t="str">
        <f t="shared" si="6"/>
        <v/>
      </c>
      <c r="T35" t="str">
        <f t="shared" si="7"/>
        <v/>
      </c>
      <c r="U35" t="str">
        <f t="shared" si="8"/>
        <v/>
      </c>
      <c r="V35" s="59">
        <f>MATCH(G35,options!$D$1:$D$20,0)</f>
        <v>11</v>
      </c>
    </row>
    <row r="36" spans="1:22" ht="14" x14ac:dyDescent="0.15">
      <c r="A36" s="47" t="s">
        <v>442</v>
      </c>
      <c r="B36" s="66" t="s">
        <v>380</v>
      </c>
      <c r="C36" s="52" t="b">
        <f>FALSE()</f>
        <v>0</v>
      </c>
      <c r="D36" s="52" t="b">
        <f>FALSE()</f>
        <v>0</v>
      </c>
      <c r="E36" s="65"/>
      <c r="F36" s="46"/>
      <c r="G36" s="60"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4" t="b">
        <f>TRUE()</f>
        <v>1</v>
      </c>
      <c r="J36" s="55" t="b">
        <f>FALSE()</f>
        <v>0</v>
      </c>
      <c r="K36" s="46" t="s">
        <v>409</v>
      </c>
      <c r="L36" s="56" t="b">
        <f>FALSE()</f>
        <v>0</v>
      </c>
      <c r="M36" s="57" t="str">
        <f t="shared" ref="M36:M67" si="9">IF(ISBLANK(K36),"",IF(L36, "https://raw.githubusercontent.com/PatrickVibild/TellusAmazonPictures/master/pictures/"&amp;K36&amp;"/1.jpg","https://download.lenovo.com/Images/Parts/"&amp;K36&amp;"/"&amp;K36&amp;"_A.jpg"))</f>
        <v>https://download.lenovo.com/Images/Parts/04X0236/04X0236_A.jpg</v>
      </c>
      <c r="N36" s="57" t="str">
        <f t="shared" ref="N36:N67" si="10">IF(ISBLANK(K36),"",IF(L36, "https://raw.githubusercontent.com/PatrickVibild/TellusAmazonPictures/master/pictures/"&amp;K36&amp;"/2.jpg","https://download.lenovo.com/Images/Parts/"&amp;K36&amp;"/"&amp;K36&amp;"_B.jpg"))</f>
        <v>https://download.lenovo.com/Images/Parts/04X0236/04X0236_B.jpg</v>
      </c>
      <c r="O36" s="58"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444</v>
      </c>
      <c r="B37" s="66" t="s">
        <v>452</v>
      </c>
      <c r="C37" s="52" t="b">
        <f>FALSE()</f>
        <v>0</v>
      </c>
      <c r="D37" s="52" t="b">
        <f>FALSE()</f>
        <v>0</v>
      </c>
      <c r="E37" s="65"/>
      <c r="F37" s="46"/>
      <c r="G37" s="60"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4" t="b">
        <f>TRUE()</f>
        <v>1</v>
      </c>
      <c r="J37" s="55" t="b">
        <f>FALSE()</f>
        <v>0</v>
      </c>
      <c r="K37" s="46" t="s">
        <v>445</v>
      </c>
      <c r="L37" s="56" t="b">
        <f>FALSE()</f>
        <v>0</v>
      </c>
      <c r="M37" s="57" t="str">
        <f t="shared" si="9"/>
        <v>https://download.lenovo.com/Images/Parts/04Y0960/04Y0960_A.jpg</v>
      </c>
      <c r="N37" s="57" t="str">
        <f t="shared" si="10"/>
        <v>https://download.lenovo.com/Images/Parts/04Y0960/04Y0960_B.jpg</v>
      </c>
      <c r="O37" s="58" t="str">
        <f t="shared" si="11"/>
        <v>https://download.lenovo.com/Images/Parts/04Y0960/04Y0960_details.jpg</v>
      </c>
      <c r="P37" t="str">
        <f t="shared" si="12"/>
        <v/>
      </c>
      <c r="Q37" t="str">
        <f t="shared" si="13"/>
        <v/>
      </c>
      <c r="R37" t="str">
        <f t="shared" si="14"/>
        <v/>
      </c>
      <c r="S37" t="str">
        <f t="shared" si="15"/>
        <v/>
      </c>
      <c r="T37" t="str">
        <f t="shared" si="16"/>
        <v/>
      </c>
      <c r="U37" t="str">
        <f t="shared" si="17"/>
        <v/>
      </c>
      <c r="V37" s="59">
        <f>MATCH(G37,options!$D$1:$D$20,0)</f>
        <v>13</v>
      </c>
    </row>
    <row r="38" spans="1:22" ht="14" x14ac:dyDescent="0.15">
      <c r="C38" s="52" t="b">
        <f>FALSE()</f>
        <v>0</v>
      </c>
      <c r="D38" s="52" t="b">
        <f>FALSE()</f>
        <v>0</v>
      </c>
      <c r="E38" s="65"/>
      <c r="F38" s="46"/>
      <c r="G38" s="60"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4" t="b">
        <f>TRUE()</f>
        <v>1</v>
      </c>
      <c r="J38" s="55" t="b">
        <f>FALSE()</f>
        <v>0</v>
      </c>
      <c r="K38" s="46" t="s">
        <v>414</v>
      </c>
      <c r="L38" s="56" t="b">
        <f>FALSE()</f>
        <v>0</v>
      </c>
      <c r="M38" s="57" t="str">
        <f t="shared" si="9"/>
        <v>https://download.lenovo.com/Images/Parts/04Y0964/04Y0964_A.jpg</v>
      </c>
      <c r="N38" s="57" t="str">
        <f t="shared" si="10"/>
        <v>https://download.lenovo.com/Images/Parts/04Y0964/04Y0964_B.jpg</v>
      </c>
      <c r="O38" s="58" t="str">
        <f t="shared" si="11"/>
        <v>https://download.lenovo.com/Images/Parts/04Y0964/04Y0964_details.jpg</v>
      </c>
      <c r="P38" t="str">
        <f t="shared" si="12"/>
        <v/>
      </c>
      <c r="Q38" t="str">
        <f t="shared" si="13"/>
        <v/>
      </c>
      <c r="R38" t="str">
        <f t="shared" si="14"/>
        <v/>
      </c>
      <c r="S38" t="str">
        <f t="shared" si="15"/>
        <v/>
      </c>
      <c r="T38" t="str">
        <f t="shared" si="16"/>
        <v/>
      </c>
      <c r="U38" t="str">
        <f t="shared" si="17"/>
        <v/>
      </c>
      <c r="V38" s="59">
        <f>MATCH(G38,options!$D$1:$D$20,0)</f>
        <v>14</v>
      </c>
    </row>
    <row r="39" spans="1:22" ht="14" x14ac:dyDescent="0.15">
      <c r="C39" s="52" t="b">
        <f>FALSE()</f>
        <v>0</v>
      </c>
      <c r="D39" s="52" t="b">
        <f>FALSE()</f>
        <v>0</v>
      </c>
      <c r="E39" s="65"/>
      <c r="F39" s="46"/>
      <c r="G39" s="60"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4" t="b">
        <f>TRUE()</f>
        <v>1</v>
      </c>
      <c r="J39" s="55" t="b">
        <f>FALSE()</f>
        <v>0</v>
      </c>
      <c r="K39" s="46" t="s">
        <v>446</v>
      </c>
      <c r="L39" s="56" t="b">
        <f>FALSE()</f>
        <v>0</v>
      </c>
      <c r="M39" s="57" t="str">
        <f t="shared" si="9"/>
        <v>https://download.lenovo.com/Images/Parts/04Y0927/04Y0927_A.jpg</v>
      </c>
      <c r="N39" s="57" t="str">
        <f t="shared" si="10"/>
        <v>https://download.lenovo.com/Images/Parts/04Y0927/04Y0927_B.jpg</v>
      </c>
      <c r="O39" s="58" t="str">
        <f t="shared" si="11"/>
        <v>https://download.lenovo.com/Images/Parts/04Y0927/04Y0927_details.jpg</v>
      </c>
      <c r="P39" t="str">
        <f t="shared" si="12"/>
        <v/>
      </c>
      <c r="Q39" t="str">
        <f t="shared" si="13"/>
        <v/>
      </c>
      <c r="R39" t="str">
        <f t="shared" si="14"/>
        <v/>
      </c>
      <c r="S39" t="str">
        <f t="shared" si="15"/>
        <v/>
      </c>
      <c r="T39" t="str">
        <f t="shared" si="16"/>
        <v/>
      </c>
      <c r="U39" t="str">
        <f t="shared" si="17"/>
        <v/>
      </c>
      <c r="V39" s="59">
        <f>MATCH(G39,options!$D$1:$D$20,0)</f>
        <v>15</v>
      </c>
    </row>
    <row r="40" spans="1:22" ht="14" x14ac:dyDescent="0.15">
      <c r="C40" s="52" t="b">
        <f>FALSE()</f>
        <v>0</v>
      </c>
      <c r="D40" s="52" t="b">
        <f>FALSE()</f>
        <v>0</v>
      </c>
      <c r="E40" s="65"/>
      <c r="F40" s="46"/>
      <c r="G40" s="60"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t="s">
        <v>447</v>
      </c>
      <c r="L40" s="56" t="b">
        <f>FALSE()</f>
        <v>0</v>
      </c>
      <c r="M40" s="57" t="str">
        <f t="shared" si="9"/>
        <v>https://download.lenovo.com/Images/Parts/04Y0930/04Y0930_A.jpg</v>
      </c>
      <c r="N40" s="57" t="str">
        <f t="shared" si="10"/>
        <v>https://download.lenovo.com/Images/Parts/04Y0930/04Y0930_B.jpg</v>
      </c>
      <c r="O40" s="58" t="str">
        <f t="shared" si="11"/>
        <v>https://download.lenovo.com/Images/Parts/04Y0930/04Y0930_details.jpg</v>
      </c>
      <c r="P40" t="str">
        <f t="shared" si="12"/>
        <v/>
      </c>
      <c r="Q40" t="str">
        <f t="shared" si="13"/>
        <v/>
      </c>
      <c r="R40" t="str">
        <f t="shared" si="14"/>
        <v/>
      </c>
      <c r="S40" t="str">
        <f t="shared" si="15"/>
        <v/>
      </c>
      <c r="T40" t="str">
        <f t="shared" si="16"/>
        <v/>
      </c>
      <c r="U40" t="str">
        <f t="shared" si="17"/>
        <v/>
      </c>
      <c r="V40" s="59">
        <f>MATCH(G40,options!$D$1:$D$20,0)</f>
        <v>16</v>
      </c>
    </row>
    <row r="41" spans="1:22" ht="14" x14ac:dyDescent="0.15">
      <c r="C41" s="52" t="b">
        <f>FALSE()</f>
        <v>0</v>
      </c>
      <c r="D41" s="52" t="b">
        <f>FALSE()</f>
        <v>0</v>
      </c>
      <c r="E41" s="65"/>
      <c r="F41" s="46"/>
      <c r="G41" s="60"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4" t="b">
        <f>TRUE()</f>
        <v>1</v>
      </c>
      <c r="J41" s="55" t="b">
        <f>FALSE()</f>
        <v>0</v>
      </c>
      <c r="K41" s="46" t="s">
        <v>448</v>
      </c>
      <c r="L41" s="56" t="b">
        <f>FALSE()</f>
        <v>0</v>
      </c>
      <c r="M41" s="57" t="str">
        <f t="shared" si="9"/>
        <v>https://download.lenovo.com/Images/Parts/04Y0938/04Y0938_A.jpg</v>
      </c>
      <c r="N41" s="57" t="str">
        <f t="shared" si="10"/>
        <v>https://download.lenovo.com/Images/Parts/04Y0938/04Y0938_B.jpg</v>
      </c>
      <c r="O41" s="58" t="str">
        <f t="shared" si="11"/>
        <v>https://download.lenovo.com/Images/Parts/04Y0938/04Y0938_details.jpg</v>
      </c>
      <c r="P41" t="str">
        <f t="shared" si="12"/>
        <v/>
      </c>
      <c r="Q41" t="str">
        <f t="shared" si="13"/>
        <v/>
      </c>
      <c r="R41" t="str">
        <f t="shared" si="14"/>
        <v/>
      </c>
      <c r="S41" t="str">
        <f t="shared" si="15"/>
        <v/>
      </c>
      <c r="T41" t="str">
        <f t="shared" si="16"/>
        <v/>
      </c>
      <c r="U41" t="str">
        <f t="shared" si="17"/>
        <v/>
      </c>
      <c r="V41" s="59">
        <f>MATCH(G41,options!$D$1:$D$20,0)</f>
        <v>18</v>
      </c>
    </row>
    <row r="42" spans="1:22" x14ac:dyDescent="0.15">
      <c r="C42" s="52"/>
      <c r="D42" s="52"/>
      <c r="E42" s="50"/>
      <c r="F42" s="50"/>
      <c r="G42" s="53"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t="b">
        <f>TRUE()</f>
        <v>1</v>
      </c>
      <c r="J42" s="55" t="b">
        <f>FALSE()</f>
        <v>0</v>
      </c>
      <c r="K42" s="50"/>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2"/>
      <c r="D43" s="52"/>
      <c r="E43" s="50"/>
      <c r="F43" s="50"/>
      <c r="G43" s="53"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4" t="b">
        <f>TRUE()</f>
        <v>1</v>
      </c>
      <c r="J43" s="55" t="b">
        <f>FALSE()</f>
        <v>0</v>
      </c>
      <c r="K43" s="50"/>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450</v>
      </c>
      <c r="D1" s="53" t="s">
        <v>373</v>
      </c>
      <c r="E1" t="s">
        <v>451</v>
      </c>
      <c r="F1" t="s">
        <v>443</v>
      </c>
      <c r="G1" t="s">
        <v>452</v>
      </c>
    </row>
    <row r="2" spans="1:7" x14ac:dyDescent="0.15">
      <c r="A2" t="s">
        <v>453</v>
      </c>
      <c r="B2" s="52" t="b">
        <f>FALSE()</f>
        <v>0</v>
      </c>
      <c r="C2" t="s">
        <v>378</v>
      </c>
      <c r="D2" s="53" t="s">
        <v>376</v>
      </c>
      <c r="E2" t="s">
        <v>454</v>
      </c>
      <c r="F2" t="s">
        <v>376</v>
      </c>
      <c r="G2" t="s">
        <v>393</v>
      </c>
    </row>
    <row r="3" spans="1:7" x14ac:dyDescent="0.15">
      <c r="A3" t="s">
        <v>455</v>
      </c>
      <c r="D3" s="53" t="s">
        <v>380</v>
      </c>
      <c r="E3" t="s">
        <v>456</v>
      </c>
      <c r="F3" t="s">
        <v>373</v>
      </c>
    </row>
    <row r="4" spans="1:7" x14ac:dyDescent="0.15">
      <c r="D4" s="53" t="s">
        <v>383</v>
      </c>
      <c r="E4" t="s">
        <v>457</v>
      </c>
      <c r="F4" t="s">
        <v>380</v>
      </c>
    </row>
    <row r="5" spans="1:7" x14ac:dyDescent="0.15">
      <c r="D5" s="53" t="s">
        <v>386</v>
      </c>
      <c r="E5" t="s">
        <v>458</v>
      </c>
      <c r="F5" t="s">
        <v>383</v>
      </c>
    </row>
    <row r="6" spans="1:7" x14ac:dyDescent="0.15">
      <c r="D6" s="53" t="s">
        <v>388</v>
      </c>
      <c r="E6" t="s">
        <v>459</v>
      </c>
      <c r="F6" t="s">
        <v>403</v>
      </c>
    </row>
    <row r="7" spans="1:7" x14ac:dyDescent="0.15">
      <c r="D7" s="53" t="s">
        <v>390</v>
      </c>
      <c r="E7" t="s">
        <v>460</v>
      </c>
    </row>
    <row r="8" spans="1:7" x14ac:dyDescent="0.15">
      <c r="D8" s="53" t="s">
        <v>434</v>
      </c>
      <c r="E8" t="s">
        <v>461</v>
      </c>
    </row>
    <row r="9" spans="1:7" x14ac:dyDescent="0.15">
      <c r="D9" s="53" t="s">
        <v>398</v>
      </c>
      <c r="E9" t="s">
        <v>462</v>
      </c>
    </row>
    <row r="10" spans="1:7" x14ac:dyDescent="0.15">
      <c r="D10" s="53" t="s">
        <v>403</v>
      </c>
      <c r="E10" t="s">
        <v>463</v>
      </c>
    </row>
    <row r="11" spans="1:7" x14ac:dyDescent="0.15">
      <c r="D11" s="53" t="s">
        <v>406</v>
      </c>
      <c r="E11" t="s">
        <v>464</v>
      </c>
    </row>
    <row r="12" spans="1:7" x14ac:dyDescent="0.15">
      <c r="D12" s="53" t="s">
        <v>408</v>
      </c>
      <c r="E12" t="s">
        <v>465</v>
      </c>
    </row>
    <row r="13" spans="1:7" x14ac:dyDescent="0.15">
      <c r="D13" s="53" t="s">
        <v>411</v>
      </c>
      <c r="E13" t="s">
        <v>466</v>
      </c>
    </row>
    <row r="14" spans="1:7" x14ac:dyDescent="0.15">
      <c r="D14" s="53" t="s">
        <v>413</v>
      </c>
      <c r="E14" t="s">
        <v>467</v>
      </c>
    </row>
    <row r="15" spans="1:7" x14ac:dyDescent="0.15">
      <c r="D15" s="53" t="s">
        <v>417</v>
      </c>
      <c r="E15" t="s">
        <v>468</v>
      </c>
    </row>
    <row r="16" spans="1:7" x14ac:dyDescent="0.15">
      <c r="D16" s="53" t="s">
        <v>419</v>
      </c>
      <c r="E16" s="71" t="s">
        <v>469</v>
      </c>
    </row>
    <row r="17" spans="4:5" x14ac:dyDescent="0.15">
      <c r="D17" s="53" t="s">
        <v>449</v>
      </c>
      <c r="E17" t="s">
        <v>470</v>
      </c>
    </row>
    <row r="18" spans="4:5" x14ac:dyDescent="0.15">
      <c r="D18" s="53" t="s">
        <v>393</v>
      </c>
      <c r="E18" t="s">
        <v>471</v>
      </c>
    </row>
    <row r="19" spans="4:5" x14ac:dyDescent="0.15">
      <c r="D19" s="53" t="s">
        <v>401</v>
      </c>
      <c r="E19" t="s">
        <v>472</v>
      </c>
    </row>
    <row r="20" spans="4:5" x14ac:dyDescent="0.15">
      <c r="D20" s="53" t="s">
        <v>394</v>
      </c>
      <c r="E20" t="s">
        <v>473</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73" t="s">
        <v>474</v>
      </c>
    </row>
    <row r="4" spans="1:2" x14ac:dyDescent="0.15">
      <c r="B4" s="73" t="s">
        <v>475</v>
      </c>
    </row>
    <row r="5" spans="1:2" x14ac:dyDescent="0.15">
      <c r="B5" s="73" t="s">
        <v>476</v>
      </c>
    </row>
    <row r="6" spans="1:2" x14ac:dyDescent="0.15">
      <c r="A6" t="s">
        <v>477</v>
      </c>
      <c r="B6" s="73" t="s">
        <v>478</v>
      </c>
    </row>
    <row r="7" spans="1:2" x14ac:dyDescent="0.15">
      <c r="B7" s="73" t="s">
        <v>479</v>
      </c>
    </row>
    <row r="8" spans="1:2" x14ac:dyDescent="0.15">
      <c r="A8" t="s">
        <v>40</v>
      </c>
      <c r="B8" s="73" t="s">
        <v>480</v>
      </c>
    </row>
    <row r="9" spans="1:2" x14ac:dyDescent="0.15">
      <c r="A9" t="s">
        <v>481</v>
      </c>
      <c r="B9" s="73" t="s">
        <v>482</v>
      </c>
    </row>
    <row r="10" spans="1:2" x14ac:dyDescent="0.15">
      <c r="B10" t="s">
        <v>483</v>
      </c>
    </row>
    <row r="11" spans="1:2" x14ac:dyDescent="0.15">
      <c r="B11" t="s">
        <v>484</v>
      </c>
    </row>
    <row r="14" spans="1:2" x14ac:dyDescent="0.15">
      <c r="B14" s="73" t="s">
        <v>485</v>
      </c>
    </row>
    <row r="20" spans="2:2" x14ac:dyDescent="0.15">
      <c r="B20" s="53" t="s">
        <v>373</v>
      </c>
    </row>
    <row r="21" spans="2:2" x14ac:dyDescent="0.15">
      <c r="B21" s="53" t="s">
        <v>376</v>
      </c>
    </row>
    <row r="22" spans="2:2" x14ac:dyDescent="0.15">
      <c r="B22" s="53" t="s">
        <v>380</v>
      </c>
    </row>
    <row r="23" spans="2:2" x14ac:dyDescent="0.15">
      <c r="B23" s="53" t="s">
        <v>383</v>
      </c>
    </row>
    <row r="24" spans="2:2" x14ac:dyDescent="0.15">
      <c r="B24" s="53" t="s">
        <v>386</v>
      </c>
    </row>
    <row r="25" spans="2:2" x14ac:dyDescent="0.15">
      <c r="B25" s="53" t="s">
        <v>388</v>
      </c>
    </row>
    <row r="26" spans="2:2" x14ac:dyDescent="0.15">
      <c r="B26" s="53" t="s">
        <v>390</v>
      </c>
    </row>
    <row r="27" spans="2:2" x14ac:dyDescent="0.15">
      <c r="B27" s="53" t="s">
        <v>434</v>
      </c>
    </row>
    <row r="28" spans="2:2" x14ac:dyDescent="0.15">
      <c r="B28" s="53" t="s">
        <v>398</v>
      </c>
    </row>
    <row r="29" spans="2:2" x14ac:dyDescent="0.15">
      <c r="B29" s="53" t="s">
        <v>403</v>
      </c>
    </row>
    <row r="30" spans="2:2" x14ac:dyDescent="0.15">
      <c r="B30" s="53" t="s">
        <v>406</v>
      </c>
    </row>
    <row r="31" spans="2:2" x14ac:dyDescent="0.15">
      <c r="B31" s="53" t="s">
        <v>408</v>
      </c>
    </row>
    <row r="32" spans="2:2" x14ac:dyDescent="0.15">
      <c r="B32" s="53" t="s">
        <v>411</v>
      </c>
    </row>
    <row r="33" spans="2:4" x14ac:dyDescent="0.15">
      <c r="B33" s="53" t="s">
        <v>413</v>
      </c>
    </row>
    <row r="34" spans="2:4" x14ac:dyDescent="0.15">
      <c r="B34" s="53" t="s">
        <v>417</v>
      </c>
      <c r="D34" s="73"/>
    </row>
    <row r="35" spans="2:4" x14ac:dyDescent="0.15">
      <c r="B35" s="53" t="s">
        <v>419</v>
      </c>
      <c r="D35" s="73"/>
    </row>
    <row r="36" spans="2:4" x14ac:dyDescent="0.15">
      <c r="B36" s="53" t="s">
        <v>449</v>
      </c>
      <c r="D36" s="73"/>
    </row>
    <row r="37" spans="2:4" x14ac:dyDescent="0.15">
      <c r="B37" s="53" t="s">
        <v>393</v>
      </c>
      <c r="D37" s="73"/>
    </row>
    <row r="38" spans="2:4" x14ac:dyDescent="0.15">
      <c r="B38" s="53" t="s">
        <v>401</v>
      </c>
      <c r="D38" s="73"/>
    </row>
    <row r="39" spans="2:4" x14ac:dyDescent="0.15">
      <c r="B39" s="53" t="s">
        <v>394</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486</v>
      </c>
    </row>
    <row r="4" spans="1:2" ht="16" x14ac:dyDescent="0.2">
      <c r="B4" s="72" t="s">
        <v>487</v>
      </c>
    </row>
    <row r="5" spans="1:2" ht="16" x14ac:dyDescent="0.2">
      <c r="B5" s="72" t="s">
        <v>488</v>
      </c>
    </row>
    <row r="6" spans="1:2" ht="16" x14ac:dyDescent="0.2">
      <c r="B6" s="72" t="s">
        <v>489</v>
      </c>
    </row>
    <row r="7" spans="1:2" ht="16" x14ac:dyDescent="0.2">
      <c r="B7" s="72"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73"/>
    </row>
    <row r="2" spans="1:2" x14ac:dyDescent="0.15">
      <c r="B2" s="73" t="s">
        <v>383</v>
      </c>
    </row>
    <row r="3" spans="1:2" x14ac:dyDescent="0.15">
      <c r="B3" s="73" t="s">
        <v>516</v>
      </c>
    </row>
    <row r="4" spans="1:2" x14ac:dyDescent="0.15">
      <c r="B4" s="73" t="s">
        <v>517</v>
      </c>
    </row>
    <row r="5" spans="1:2" x14ac:dyDescent="0.15">
      <c r="B5" s="73" t="s">
        <v>518</v>
      </c>
    </row>
    <row r="6" spans="1:2" x14ac:dyDescent="0.15">
      <c r="B6" s="73" t="s">
        <v>519</v>
      </c>
    </row>
    <row r="7" spans="1:2" x14ac:dyDescent="0.15">
      <c r="B7" s="73" t="s">
        <v>520</v>
      </c>
    </row>
    <row r="8" spans="1:2" x14ac:dyDescent="0.15">
      <c r="A8" t="s">
        <v>491</v>
      </c>
      <c r="B8" s="73" t="s">
        <v>521</v>
      </c>
    </row>
    <row r="9" spans="1:2" x14ac:dyDescent="0.15">
      <c r="A9" t="s">
        <v>493</v>
      </c>
      <c r="B9" s="73" t="s">
        <v>522</v>
      </c>
    </row>
    <row r="10" spans="1:2" x14ac:dyDescent="0.15">
      <c r="B10" s="73" t="s">
        <v>523</v>
      </c>
    </row>
    <row r="11" spans="1:2" x14ac:dyDescent="0.15">
      <c r="B11" s="73" t="s">
        <v>524</v>
      </c>
    </row>
    <row r="12" spans="1:2" x14ac:dyDescent="0.15">
      <c r="B12" s="73"/>
    </row>
    <row r="13" spans="1:2" x14ac:dyDescent="0.15">
      <c r="B13" s="73"/>
    </row>
    <row r="14" spans="1:2" x14ac:dyDescent="0.15">
      <c r="B14" s="73" t="s">
        <v>525</v>
      </c>
    </row>
    <row r="15" spans="1:2" x14ac:dyDescent="0.15">
      <c r="B15" s="73"/>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72" t="s">
        <v>550</v>
      </c>
    </row>
    <row r="9" spans="2:2" x14ac:dyDescent="0.15">
      <c r="B9" t="s">
        <v>551</v>
      </c>
    </row>
    <row r="10" spans="2:2" x14ac:dyDescent="0.15">
      <c r="B10" s="73" t="s">
        <v>552</v>
      </c>
    </row>
    <row r="11" spans="2:2" x14ac:dyDescent="0.15">
      <c r="B11" s="73"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2" t="s">
        <v>573</v>
      </c>
    </row>
    <row r="4" spans="2:2" ht="16" x14ac:dyDescent="0.2">
      <c r="B4" s="72" t="s">
        <v>574</v>
      </c>
    </row>
    <row r="5" spans="2:2" x14ac:dyDescent="0.15">
      <c r="B5" t="s">
        <v>575</v>
      </c>
    </row>
    <row r="6" spans="2:2" ht="16" x14ac:dyDescent="0.2">
      <c r="B6" s="72" t="s">
        <v>576</v>
      </c>
    </row>
    <row r="7" spans="2:2" ht="16" x14ac:dyDescent="0.2">
      <c r="B7" s="72" t="s">
        <v>577</v>
      </c>
    </row>
    <row r="8" spans="2:2" x14ac:dyDescent="0.15">
      <c r="B8" t="s">
        <v>578</v>
      </c>
    </row>
    <row r="9" spans="2:2" x14ac:dyDescent="0.15">
      <c r="B9" s="74" t="s">
        <v>579</v>
      </c>
    </row>
    <row r="10" spans="2:2" x14ac:dyDescent="0.15">
      <c r="B10" t="s">
        <v>580</v>
      </c>
    </row>
    <row r="11" spans="2:2" x14ac:dyDescent="0.15">
      <c r="B11" t="s">
        <v>581</v>
      </c>
    </row>
    <row r="14" spans="2:2" ht="16" x14ac:dyDescent="0.2">
      <c r="B14" s="72"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180</cp:revision>
  <dcterms:created xsi:type="dcterms:W3CDTF">2020-07-27T15:42:24Z</dcterms:created>
  <dcterms:modified xsi:type="dcterms:W3CDTF">2022-07-30T07:47:11Z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