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HP/WO/830 G7/"/>
    </mc:Choice>
  </mc:AlternateContent>
  <xr:revisionPtr revIDLastSave="0" documentId="8_{2FE8B521-D028-EF46-8B42-F6FE8ECC568F}" xr6:coauthVersionLast="47" xr6:coauthVersionMax="47" xr10:uidLastSave="{00000000-0000-0000-0000-000000000000}"/>
  <bookViews>
    <workbookView xWindow="34560" yWindow="500" windowWidth="51200" windowHeight="2704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H5" i="2" l="1"/>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B29" i="2"/>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B8" i="2"/>
  <c r="B7" i="2"/>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J23" i="2"/>
  <c r="I23" i="2"/>
  <c r="D23" i="2"/>
  <c r="C23" i="2"/>
  <c r="V22" i="2"/>
  <c r="T22" i="2"/>
  <c r="S22" i="2"/>
  <c r="R22" i="2"/>
  <c r="Q22" i="2"/>
  <c r="O22" i="2"/>
  <c r="N22" i="2"/>
  <c r="N23" i="1" s="1"/>
  <c r="M22" i="2"/>
  <c r="M23" i="1" s="1"/>
  <c r="J22" i="2"/>
  <c r="I22" i="2"/>
  <c r="D22" i="2"/>
  <c r="C22" i="2"/>
  <c r="V21" i="2"/>
  <c r="U21" i="2"/>
  <c r="T21" i="2"/>
  <c r="T22" i="1" s="1"/>
  <c r="S21" i="2"/>
  <c r="R21" i="2"/>
  <c r="Q21" i="2"/>
  <c r="P21" i="2"/>
  <c r="O21" i="2"/>
  <c r="N21" i="2"/>
  <c r="M21" i="2"/>
  <c r="J21" i="2"/>
  <c r="I21" i="2"/>
  <c r="D21" i="2"/>
  <c r="C21" i="2"/>
  <c r="V20" i="2"/>
  <c r="U20" i="2"/>
  <c r="T20" i="2"/>
  <c r="S20" i="2"/>
  <c r="R20" i="2"/>
  <c r="P20" i="2"/>
  <c r="O20" i="2"/>
  <c r="O21" i="1" s="1"/>
  <c r="N20" i="2"/>
  <c r="N21" i="1" s="1"/>
  <c r="J20" i="2"/>
  <c r="I20" i="2"/>
  <c r="D20" i="2"/>
  <c r="C20" i="2"/>
  <c r="V19" i="2"/>
  <c r="U19" i="2"/>
  <c r="U20" i="1" s="1"/>
  <c r="T19" i="2"/>
  <c r="T20" i="1" s="1"/>
  <c r="J19" i="2"/>
  <c r="FO20" i="1" s="1"/>
  <c r="I19" i="2"/>
  <c r="D19" i="2"/>
  <c r="C19" i="2"/>
  <c r="V18" i="2"/>
  <c r="R18" i="2"/>
  <c r="Q18" i="2"/>
  <c r="M18" i="2"/>
  <c r="P18" i="2"/>
  <c r="P19" i="1" s="1"/>
  <c r="J18" i="2"/>
  <c r="I18" i="2"/>
  <c r="D18" i="2"/>
  <c r="C18" i="2"/>
  <c r="CO19" i="1" s="1"/>
  <c r="V17" i="2"/>
  <c r="T17" i="2"/>
  <c r="S17" i="2"/>
  <c r="R17" i="2"/>
  <c r="Q17" i="2"/>
  <c r="P17" i="2"/>
  <c r="N17" i="2"/>
  <c r="M17" i="2"/>
  <c r="U17" i="2"/>
  <c r="U18" i="1" s="1"/>
  <c r="J17" i="2"/>
  <c r="I17" i="2"/>
  <c r="D17" i="2"/>
  <c r="C17" i="2"/>
  <c r="V16" i="2"/>
  <c r="U16" i="2"/>
  <c r="T16" i="2"/>
  <c r="S16" i="2"/>
  <c r="S17" i="1" s="1"/>
  <c r="R16" i="2"/>
  <c r="Q16" i="2"/>
  <c r="P16" i="2"/>
  <c r="O16" i="2"/>
  <c r="N16" i="2"/>
  <c r="M16" i="2"/>
  <c r="J16" i="2"/>
  <c r="I16" i="2"/>
  <c r="AT17" i="1"/>
  <c r="D16" i="2"/>
  <c r="CO17" i="1" s="1"/>
  <c r="C16" i="2"/>
  <c r="V15" i="2"/>
  <c r="U15" i="2"/>
  <c r="T15" i="2"/>
  <c r="S15" i="2"/>
  <c r="R15" i="2"/>
  <c r="Q15" i="2"/>
  <c r="P15" i="2"/>
  <c r="O15" i="2"/>
  <c r="N15" i="2"/>
  <c r="N16" i="1" s="1"/>
  <c r="M15" i="2"/>
  <c r="J15" i="2"/>
  <c r="I15" i="2"/>
  <c r="D15" i="2"/>
  <c r="C15" i="2"/>
  <c r="V14" i="2"/>
  <c r="U14" i="2"/>
  <c r="T14" i="2"/>
  <c r="T15" i="1" s="1"/>
  <c r="P14" i="2"/>
  <c r="O14" i="2"/>
  <c r="N14" i="2"/>
  <c r="M14" i="2"/>
  <c r="S14" i="2"/>
  <c r="S15" i="1" s="1"/>
  <c r="J14" i="2"/>
  <c r="I14" i="2"/>
  <c r="D14" i="2"/>
  <c r="C14" i="2"/>
  <c r="V13" i="2"/>
  <c r="H13" i="2" s="1"/>
  <c r="Q13" i="2"/>
  <c r="P13" i="2"/>
  <c r="P14" i="1" s="1"/>
  <c r="O13" i="2"/>
  <c r="O14" i="1" s="1"/>
  <c r="J13" i="2"/>
  <c r="I13" i="2"/>
  <c r="D13" i="2"/>
  <c r="C13" i="2"/>
  <c r="V12" i="2"/>
  <c r="H12" i="2" s="1"/>
  <c r="U12" i="2"/>
  <c r="U13" i="1" s="1"/>
  <c r="J12" i="2"/>
  <c r="I12" i="2"/>
  <c r="D12" i="2"/>
  <c r="C12" i="2"/>
  <c r="V11" i="2"/>
  <c r="H11" i="2" s="1"/>
  <c r="AT12" i="1" s="1"/>
  <c r="U11" i="2"/>
  <c r="T11" i="2"/>
  <c r="S11" i="2"/>
  <c r="R11" i="2"/>
  <c r="Q11" i="2"/>
  <c r="P11" i="2"/>
  <c r="O11" i="2"/>
  <c r="N11" i="2"/>
  <c r="M11" i="2"/>
  <c r="J11" i="2"/>
  <c r="I11" i="2"/>
  <c r="D11" i="2"/>
  <c r="CO12" i="1" s="1"/>
  <c r="C11" i="2"/>
  <c r="V10" i="2"/>
  <c r="H10" i="2" s="1"/>
  <c r="AT11" i="1" s="1"/>
  <c r="T10" i="2"/>
  <c r="S10" i="2"/>
  <c r="R10" i="2"/>
  <c r="Q10" i="2"/>
  <c r="O10" i="2"/>
  <c r="N10" i="2"/>
  <c r="M10" i="2"/>
  <c r="M11" i="1" s="1"/>
  <c r="J10" i="2"/>
  <c r="I10" i="2"/>
  <c r="D10" i="2"/>
  <c r="C10" i="2"/>
  <c r="V9" i="2"/>
  <c r="U9" i="2"/>
  <c r="T9" i="2"/>
  <c r="T10" i="1" s="1"/>
  <c r="S9" i="2"/>
  <c r="R9" i="2"/>
  <c r="R10" i="1" s="1"/>
  <c r="Q9" i="2"/>
  <c r="Q10" i="1" s="1"/>
  <c r="P9" i="2"/>
  <c r="P10" i="1" s="1"/>
  <c r="O9" i="2"/>
  <c r="O10" i="1" s="1"/>
  <c r="N9" i="2"/>
  <c r="M9" i="2"/>
  <c r="J9" i="2"/>
  <c r="I9" i="2"/>
  <c r="D9" i="2"/>
  <c r="C9" i="2"/>
  <c r="V8" i="2"/>
  <c r="Q8" i="2"/>
  <c r="Q9" i="1" s="1"/>
  <c r="P8" i="2"/>
  <c r="P9" i="1" s="1"/>
  <c r="O8" i="2"/>
  <c r="O9" i="1" s="1"/>
  <c r="J8" i="2"/>
  <c r="I8" i="2"/>
  <c r="D8" i="2"/>
  <c r="C8" i="2"/>
  <c r="CQ23" i="1"/>
  <c r="V7" i="2"/>
  <c r="T7" i="2"/>
  <c r="T8" i="1" s="1"/>
  <c r="S7" i="2"/>
  <c r="S8" i="1" s="1"/>
  <c r="R7" i="2"/>
  <c r="R8" i="1" s="1"/>
  <c r="Q7" i="2"/>
  <c r="P7" i="2"/>
  <c r="N7" i="2"/>
  <c r="M7" i="2"/>
  <c r="M8" i="1" s="1"/>
  <c r="U7" i="2"/>
  <c r="U8" i="1" s="1"/>
  <c r="J7" i="2"/>
  <c r="I7" i="2"/>
  <c r="D7" i="2"/>
  <c r="C7" i="2"/>
  <c r="V6" i="2"/>
  <c r="U6" i="2"/>
  <c r="T6" i="2"/>
  <c r="T7" i="1" s="1"/>
  <c r="Q6" i="2"/>
  <c r="P6" i="2"/>
  <c r="O6" i="2"/>
  <c r="N6" i="2"/>
  <c r="M6" i="2"/>
  <c r="M7" i="1" s="1"/>
  <c r="S6" i="2"/>
  <c r="S7" i="1" s="1"/>
  <c r="J6" i="2"/>
  <c r="I6" i="2"/>
  <c r="D6" i="2"/>
  <c r="C6" i="2"/>
  <c r="CO7" i="1" s="1"/>
  <c r="V5" i="2"/>
  <c r="Q5" i="2"/>
  <c r="P5" i="2"/>
  <c r="M5" i="2"/>
  <c r="M6" i="1" s="1"/>
  <c r="O5" i="2"/>
  <c r="O6" i="1" s="1"/>
  <c r="J5" i="2"/>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V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V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V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V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V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V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V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V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V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V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V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V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V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V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P14" i="1"/>
  <c r="DO14" i="1"/>
  <c r="DA14" i="1"/>
  <c r="CZ14" i="1"/>
  <c r="CV14" i="1"/>
  <c r="CU14" i="1"/>
  <c r="CT14" i="1"/>
  <c r="CS14" i="1"/>
  <c r="CR14" i="1"/>
  <c r="CP14" i="1"/>
  <c r="CO14" i="1"/>
  <c r="L14" i="1" s="1"/>
  <c r="CL14" i="1"/>
  <c r="CK14" i="1"/>
  <c r="CJ14" i="1"/>
  <c r="CI14" i="1"/>
  <c r="CH14" i="1"/>
  <c r="CG14" i="1"/>
  <c r="BH14" i="1"/>
  <c r="BG14" i="1"/>
  <c r="BF14" i="1"/>
  <c r="BE14" i="1"/>
  <c r="AV14" i="1"/>
  <c r="AB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EI13" i="1"/>
  <c r="DY13" i="1"/>
  <c r="DP13" i="1"/>
  <c r="DO13" i="1"/>
  <c r="DA13" i="1"/>
  <c r="CZ13" i="1"/>
  <c r="CV13" i="1"/>
  <c r="CU13" i="1"/>
  <c r="CT13" i="1"/>
  <c r="CS13" i="1"/>
  <c r="CR13" i="1"/>
  <c r="CP13" i="1"/>
  <c r="CO13" i="1"/>
  <c r="L13" i="1" s="1"/>
  <c r="CL13" i="1"/>
  <c r="CK13" i="1"/>
  <c r="CI13" i="1"/>
  <c r="CH13" i="1"/>
  <c r="CG13" i="1"/>
  <c r="BH13" i="1"/>
  <c r="BG13" i="1"/>
  <c r="BF13" i="1"/>
  <c r="BE13" i="1"/>
  <c r="AV13" i="1"/>
  <c r="AB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R12" i="1"/>
  <c r="CP12" i="1"/>
  <c r="CL12" i="1"/>
  <c r="CK12" i="1"/>
  <c r="CI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V11" i="1"/>
  <c r="CU11" i="1"/>
  <c r="CT11" i="1"/>
  <c r="CS11" i="1"/>
  <c r="CR11" i="1"/>
  <c r="CP11" i="1"/>
  <c r="CO11" i="1"/>
  <c r="L11" i="1" s="1"/>
  <c r="CL11" i="1"/>
  <c r="CK11" i="1"/>
  <c r="CI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EI10" i="1"/>
  <c r="DY10" i="1"/>
  <c r="DP10" i="1"/>
  <c r="DO10" i="1"/>
  <c r="DA10" i="1"/>
  <c r="CZ10" i="1"/>
  <c r="CV10" i="1"/>
  <c r="CU10" i="1"/>
  <c r="CT10" i="1"/>
  <c r="CS10" i="1"/>
  <c r="CR10" i="1"/>
  <c r="CQ10" i="1"/>
  <c r="CP10" i="1"/>
  <c r="CO10" i="1"/>
  <c r="FE10" i="1" s="1"/>
  <c r="CL10" i="1"/>
  <c r="CK10" i="1"/>
  <c r="CI10" i="1"/>
  <c r="CH10" i="1"/>
  <c r="CG10" i="1"/>
  <c r="BH10" i="1"/>
  <c r="BG10" i="1"/>
  <c r="BF10" i="1"/>
  <c r="BE10" i="1"/>
  <c r="AV10" i="1"/>
  <c r="AJ10" i="1"/>
  <c r="AB10" i="1"/>
  <c r="AA10" i="1"/>
  <c r="Z10" i="1"/>
  <c r="Y10" i="1"/>
  <c r="X10" i="1"/>
  <c r="W10" i="1"/>
  <c r="U10" i="1"/>
  <c r="S10" i="1"/>
  <c r="N10" i="1"/>
  <c r="M10" i="1"/>
  <c r="K10" i="1"/>
  <c r="J10" i="1"/>
  <c r="I10" i="1"/>
  <c r="H10" i="1"/>
  <c r="G10" i="1"/>
  <c r="E10" i="1"/>
  <c r="D10" i="1"/>
  <c r="C10" i="1"/>
  <c r="B10" i="1"/>
  <c r="A10" i="1"/>
  <c r="FV9" i="1"/>
  <c r="FU9" i="1"/>
  <c r="FT9" i="1"/>
  <c r="FS9" i="1"/>
  <c r="FR9" i="1"/>
  <c r="FQ9" i="1"/>
  <c r="FP9" i="1"/>
  <c r="FO9" i="1"/>
  <c r="FM9" i="1"/>
  <c r="FJ9" i="1"/>
  <c r="FI9" i="1"/>
  <c r="FH9" i="1"/>
  <c r="EV9" i="1"/>
  <c r="ES9" i="1"/>
  <c r="EI9" i="1"/>
  <c r="DY9" i="1"/>
  <c r="DP9" i="1"/>
  <c r="DO9" i="1"/>
  <c r="DA9" i="1"/>
  <c r="CZ9" i="1"/>
  <c r="CV9" i="1"/>
  <c r="CU9" i="1"/>
  <c r="CT9" i="1"/>
  <c r="CS9" i="1"/>
  <c r="CR9" i="1"/>
  <c r="CQ9" i="1"/>
  <c r="CP9" i="1"/>
  <c r="CO9" i="1"/>
  <c r="L9" i="1" s="1"/>
  <c r="CL9" i="1"/>
  <c r="CK9" i="1"/>
  <c r="CI9" i="1"/>
  <c r="CH9" i="1"/>
  <c r="CG9" i="1"/>
  <c r="BH9" i="1"/>
  <c r="BG9" i="1"/>
  <c r="BF9" i="1"/>
  <c r="BE9" i="1"/>
  <c r="AV9" i="1"/>
  <c r="AB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EI8" i="1"/>
  <c r="DY8" i="1"/>
  <c r="DP8" i="1"/>
  <c r="DO8" i="1"/>
  <c r="DA8" i="1"/>
  <c r="CZ8" i="1"/>
  <c r="CV8" i="1"/>
  <c r="CU8" i="1"/>
  <c r="CT8" i="1"/>
  <c r="CS8" i="1"/>
  <c r="CR8" i="1"/>
  <c r="CP8" i="1"/>
  <c r="CO8" i="1"/>
  <c r="FE8" i="1" s="1"/>
  <c r="CL8" i="1"/>
  <c r="CK8" i="1"/>
  <c r="CI8" i="1"/>
  <c r="CH8" i="1"/>
  <c r="CG8" i="1"/>
  <c r="BH8" i="1"/>
  <c r="BG8" i="1"/>
  <c r="BF8" i="1"/>
  <c r="BE8" i="1"/>
  <c r="AV8" i="1"/>
  <c r="AB8" i="1"/>
  <c r="AA8" i="1"/>
  <c r="Z8" i="1"/>
  <c r="Y8" i="1"/>
  <c r="X8" i="1"/>
  <c r="W8" i="1"/>
  <c r="Q8" i="1"/>
  <c r="P8" i="1"/>
  <c r="N8" i="1"/>
  <c r="K8" i="1"/>
  <c r="J8" i="1"/>
  <c r="I8" i="1"/>
  <c r="H8" i="1"/>
  <c r="G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R7" i="1"/>
  <c r="CP7" i="1"/>
  <c r="CL7" i="1"/>
  <c r="CK7" i="1"/>
  <c r="CI7" i="1"/>
  <c r="CH7" i="1"/>
  <c r="CG7" i="1"/>
  <c r="BH7" i="1"/>
  <c r="BG7" i="1"/>
  <c r="BF7" i="1"/>
  <c r="BE7" i="1"/>
  <c r="AV7" i="1"/>
  <c r="AT7" i="1"/>
  <c r="AB7" i="1"/>
  <c r="AA7" i="1"/>
  <c r="Z7" i="1"/>
  <c r="Y7" i="1"/>
  <c r="X7" i="1"/>
  <c r="W7" i="1"/>
  <c r="U7" i="1"/>
  <c r="Q7" i="1"/>
  <c r="P7" i="1"/>
  <c r="O7" i="1"/>
  <c r="N7" i="1"/>
  <c r="K7" i="1"/>
  <c r="J7" i="1"/>
  <c r="I7" i="1"/>
  <c r="H7" i="1"/>
  <c r="G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R6" i="1"/>
  <c r="CP6" i="1"/>
  <c r="CO6" i="1"/>
  <c r="FE6" i="1" s="1"/>
  <c r="CL6" i="1"/>
  <c r="CK6" i="1"/>
  <c r="CI6" i="1"/>
  <c r="CH6" i="1"/>
  <c r="CG6" i="1"/>
  <c r="BH6" i="1"/>
  <c r="BG6" i="1"/>
  <c r="BF6" i="1"/>
  <c r="BE6" i="1"/>
  <c r="AV6" i="1"/>
  <c r="AI6" i="1"/>
  <c r="AB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EI5" i="1"/>
  <c r="DY5" i="1"/>
  <c r="DP5" i="1"/>
  <c r="DO5" i="1"/>
  <c r="DA5" i="1"/>
  <c r="CZ5" i="1"/>
  <c r="CV5" i="1"/>
  <c r="CU5" i="1"/>
  <c r="CT5" i="1"/>
  <c r="CS5" i="1"/>
  <c r="CR5" i="1"/>
  <c r="CP5" i="1"/>
  <c r="CO5" i="1"/>
  <c r="FE5" i="1" s="1"/>
  <c r="CL5" i="1"/>
  <c r="CK5" i="1"/>
  <c r="CJ5" i="1"/>
  <c r="CI5" i="1"/>
  <c r="CH5" i="1"/>
  <c r="CG5" i="1"/>
  <c r="BH5" i="1"/>
  <c r="BG5" i="1"/>
  <c r="BF5" i="1"/>
  <c r="BE5" i="1"/>
  <c r="AV5" i="1"/>
  <c r="AB5" i="1"/>
  <c r="AA5" i="1"/>
  <c r="Z5" i="1"/>
  <c r="Y5" i="1"/>
  <c r="X5" i="1"/>
  <c r="W5" i="1"/>
  <c r="K5" i="1"/>
  <c r="J5" i="1"/>
  <c r="I5" i="1"/>
  <c r="H5" i="1"/>
  <c r="G5" i="1"/>
  <c r="E5" i="1"/>
  <c r="D5" i="1"/>
  <c r="C5" i="1"/>
  <c r="B5" i="1"/>
  <c r="A5" i="1"/>
  <c r="AA4" i="1"/>
  <c r="J4" i="1"/>
  <c r="I4" i="1"/>
  <c r="H4" i="1"/>
  <c r="D4" i="1"/>
  <c r="B4" i="1"/>
  <c r="A4" i="1"/>
  <c r="AJ9" i="1" l="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<sst xmlns="http://schemas.openxmlformats.org/spreadsheetml/2006/main" count="859" uniqueCount="692">
  <si>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</si>
  <si>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</si>
  <si>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</si>
  <si>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</si>
  <si>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</si>
  <si>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</si>
  <si>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</si>
  <si>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</si>
  <si>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</si>
  <si>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</si>
  <si>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</si>
  <si>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</si>
  <si>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</si>
  <si>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</si>
  <si>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</si>
  <si>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</si>
  <si>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</si>
  <si>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</si>
  <si>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</si>
  <si>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</si>
  <si>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</si>
  <si>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</si>
  <si>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</si>
  <si>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</si>
  <si>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</si>
  <si>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</si>
  <si>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</si>
  <si>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</si>
  <si>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</si>
  <si>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</si>
  <si>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</si>
  <si>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</si>
  <si>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</si>
  <si>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</si>
  <si>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</si>
  <si>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</si>
  <si>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</si>
  <si>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</si>
  <si>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</si>
  <si>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</si>
  <si>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</si>
  <si>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</si>
  <si>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</si>
  <si>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</si>
  <si>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</si>
  <si>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</si>
  <si>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</si>
  <si>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</si>
  <si>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</si>
  <si>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</si>
  <si>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</si>
  <si>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</si>
  <si>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</si>
  <si>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</si>
  <si>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</si>
  <si>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</si>
  <si>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</si>
  <si>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</si>
  <si>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</si>
  <si>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</si>
  <si>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</si>
  <si>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</si>
  <si>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</si>
  <si>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</si>
  <si>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</si>
  <si>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</si>
  <si>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</si>
  <si>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</si>
  <si>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</si>
  <si>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</si>
  <si>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</si>
  <si>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</si>
  <si>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</si>
  <si>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</si>
  <si>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</si>
  <si>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</si>
  <si>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</si>
  <si>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</si>
  <si>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</si>
  <si>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</si>
  <si>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</si>
  <si>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</si>
  <si>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</si>
  <si>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</si>
  <si>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</si>
  <si>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</si>
  <si>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</si>
  <si>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</si>
  <si>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</si>
  <si>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</si>
  <si>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</si>
  <si>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</si>
  <si>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</si>
  <si>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</si>
  <si>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</si>
  <si>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</si>
  <si>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</si>
  <si>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</si>
  <si>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</si>
  <si>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</si>
  <si>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</si>
  <si>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</si>
  <si>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</si>
  <si>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</si>
  <si>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</si>
  <si>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</si>
  <si>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</si>
  <si>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</si>
  <si>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</si>
  <si>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</si>
  <si>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</si>
  <si>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</si>
  <si>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</si>
  <si>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</si>
  <si>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</si>
  <si>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</si>
  <si>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</si>
  <si>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</si>
  <si>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</si>
  <si>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</si>
  <si>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</si>
  <si>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</si>
  <si>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</si>
  <si>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</si>
  <si>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</si>
  <si>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</si>
  <si>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</si>
  <si>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</si>
  <si>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</si>
  <si>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</si>
  <si>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</si>
  <si>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</si>
  <si>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</si>
  <si>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</si>
  <si>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</si>
  <si>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</si>
  <si>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</si>
  <si>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</si>
  <si>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</si>
  <si>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</si>
  <si>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</si>
  <si>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</si>
  <si>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</si>
  <si>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</si>
  <si>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</si>
  <si>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</si>
  <si>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</si>
  <si>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</si>
  <si>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</si>
  <si>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</si>
  <si>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</si>
  <si>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</si>
  <si>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</si>
  <si>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</si>
  <si>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</si>
  <si>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</si>
  <si>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</si>
  <si>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</si>
  <si>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</si>
  <si>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</si>
  <si>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</si>
  <si>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</si>
  <si>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</si>
  <si>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</si>
  <si>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</si>
  <si>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</si>
  <si>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</si>
  <si>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</si>
  <si>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</si>
  <si>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</si>
  <si>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</si>
  <si>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</si>
  <si>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</si>
  <si>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</si>
  <si>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</si>
  <si>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</si>
  <si>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</si>
  <si>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</si>
  <si>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</si>
  <si>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</si>
  <si>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</si>
  <si>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</si>
  <si>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</si>
  <si>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</si>
  <si>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</si>
  <si>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</si>
  <si>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</si>
  <si>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</si>
  <si>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</si>
  <si>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</si>
  <si>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</si>
  <si>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</si>
  <si>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</si>
  <si>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</si>
  <si>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</si>
  <si>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</si>
  <si>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</si>
  <si>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</si>
  <si>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</si>
  <si>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</si>
  <si>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</si>
  <si>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</si>
  <si>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</si>
  <si>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</si>
  <si>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</si>
  <si>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</si>
  <si>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</si>
  <si>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</si>
  <si>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</si>
  <si>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</si>
  <si>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</si>
  <si>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</si>
  <si>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</si>
  <si>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</si>
  <si>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</si>
  <si>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</si>
  <si>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</si>
  <si>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</si>
  <si>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</si>
  <si>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</si>
  <si>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</si>
  <si>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</si>
  <si>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</si>
  <si>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</si>
  <si>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</si>
  <si>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</si>
  <si>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</si>
  <si>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</si>
  <si>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</si>
  <si>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</si>
  <si>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</si>
  <si>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</si>
  <si>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</si>
  <si>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</si>
  <si>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</si>
  <si>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</si>
  <si>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</si>
  <si>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</si>
  <si>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</si>
  <si>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</si>
  <si>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</si>
  <si>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</si>
  <si>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</si>
  <si>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</si>
  <si>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</si>
  <si>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</si>
  <si>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</si>
  <si>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</si>
  <si>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</si>
  <si>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</si>
  <si>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</si>
  <si>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</si>
  <si>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</si>
  <si>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</si>
  <si>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</si>
  <si>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</si>
  <si>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</si>
  <si>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</si>
  <si>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</si>
  <si>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</si>
  <si>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</si>
  <si>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</si>
  <si>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</si>
  <si>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</si>
  <si>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</si>
  <si>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</si>
  <si>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</si>
  <si>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</si>
  <si>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</si>
  <si>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</si>
  <si>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</si>
  <si>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</si>
  <si>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</si>
  <si>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</si>
  <si>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</si>
  <si>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</si>
  <si>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</si>
  <si>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</si>
  <si>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</si>
  <si>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</si>
  <si>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</si>
  <si>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</si>
  <si>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</si>
  <si>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</si>
  <si>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</si>
  <si>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</si>
  <si>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</si>
  <si>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</si>
  <si>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</si>
  <si>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</si>
  <si>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</si>
  <si>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</si>
  <si>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</si>
  <si>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</si>
  <si>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</si>
  <si>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</si>
  <si>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</si>
  <si>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</si>
  <si>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</si>
  <si>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</si>
  <si>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</si>
  <si>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</si>
  <si>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</si>
  <si>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</si>
  <si>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</si>
  <si>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</si>
  <si>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</si>
  <si>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</si>
  <si>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</si>
  <si>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</si>
  <si>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</si>
  <si>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</si>
  <si>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</si>
  <si>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</si>
  <si>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</si>
  <si>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</si>
  <si>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</si>
  <si>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</si>
  <si>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</si>
  <si>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</si>
  <si>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</si>
  <si>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</si>
  <si>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</si>
  <si>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</si>
  <si>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</si>
  <si>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</si>
  <si>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</si>
  <si>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</si>
  <si>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</si>
  <si>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</si>
  <si>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</si>
  <si>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</si>
  <si>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</si>
  <si>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</si>
  <si>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</si>
  <si>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</si>
  <si>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</si>
  <si>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</si>
  <si>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</si>
  <si>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</si>
  <si>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</si>
  <si>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</si>
  <si>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</si>
  <si>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</si>
  <si>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</si>
  <si>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</si>
  <si>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</si>
  <si>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</si>
  <si>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</si>
  <si>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</si>
  <si>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</si>
  <si>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</si>
  <si>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</si>
  <si>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</si>
  <si>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</si>
  <si>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</si>
  <si>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</si>
  <si>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</si>
  <si>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</si>
  <si>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</si>
  <si>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</si>
  <si>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</si>
  <si>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</si>
  <si>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</si>
  <si>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</si>
  <si>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</si>
  <si>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</si>
  <si>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</si>
  <si>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</si>
  <si>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</si>
  <si>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</si>
  <si>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</si>
  <si>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</si>
  <si>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</si>
  <si>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</si>
  <si>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</si>
  <si>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</si>
  <si>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</si>
  <si>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</si>
  <si>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</si>
  <si>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</si>
  <si>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</si>
  <si>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</si>
  <si>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</si>
  <si>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</si>
  <si>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</si>
  <si>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</si>
  <si>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</si>
  <si>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</si>
  <si>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</si>
  <si>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</si>
  <si>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</si>
  <si>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</si>
  <si>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</si>
  <si>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</si>
  <si>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</si>
  <si>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</si>
  <si>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</si>
  <si>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</si>
  <si>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</si>
  <si>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</si>
  <si>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</si>
  <si>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</si>
  <si>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</si>
  <si>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</si>
  <si>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</si>
  <si>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</si>
  <si>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</si>
  <si>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</si>
  <si>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</si>
  <si>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</si>
  <si>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</si>
  <si>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</si>
  <si>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</si>
  <si>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</si>
  <si>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</si>
  <si>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</si>
  <si>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</si>
  <si>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</si>
  <si>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</si>
  <si>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</si>
  <si>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</si>
  <si>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</si>
  <si>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</si>
  <si>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</si>
  <si>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</si>
  <si>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</si>
  <si>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</si>
  <si>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</si>
  <si>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</si>
  <si>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</si>
  <si>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</si>
  <si>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</si>
  <si>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</si>
  <si>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</si>
  <si>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</si>
  <si>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</si>
  <si>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</si>
  <si>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</si>
  <si>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</si>
  <si>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</si>
  <si>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</si>
  <si>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</si>
  <si>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</si>
  <si>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</si>
  <si>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</si>
  <si>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</si>
  <si>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</si>
  <si>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</si>
  <si>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</si>
  <si>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</si>
  <si>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</si>
  <si>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</si>
  <si>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</si>
  <si>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</si>
  <si>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</si>
  <si>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</si>
  <si>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</si>
  <si>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</si>
  <si>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</si>
  <si>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</si>
  <si>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</si>
  <si>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</si>
  <si>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</si>
  <si>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</si>
  <si>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</si>
  <si>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</si>
  <si>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</si>
  <si>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</si>
  <si>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</si>
  <si>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</si>
  <si>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</si>
  <si>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</si>
  <si>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</si>
  <si>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</si>
  <si>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</si>
  <si>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</si>
  <si>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</si>
  <si>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</si>
  <si>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</si>
  <si>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</si>
  <si>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</si>
  <si>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</si>
  <si>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</si>
  <si>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</si>
  <si>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</si>
  <si>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</si>
  <si>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</si>
  <si>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</si>
  <si>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</si>
  <si>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</si>
  <si>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</si>
  <si>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</si>
  <si>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</si>
  <si>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</si>
  <si>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</si>
  <si>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</si>
  <si>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</si>
  <si>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</si>
  <si>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</si>
  <si>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</si>
  <si>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</si>
  <si>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</si>
  <si>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</si>
  <si>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</si>
  <si>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</si>
  <si>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</si>
  <si>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</si>
  <si>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</si>
  <si>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</si>
  <si>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</si>
  <si>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</si>
  <si>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</si>
  <si>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</si>
  <si>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</si>
  <si>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</si>
  <si>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</si>
  <si>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</si>
  <si>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</si>
  <si>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</si>
  <si>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</si>
  <si>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</si>
  <si>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</si>
  <si>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</si>
  <si>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</si>
  <si>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</si>
  <si>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</si>
  <si>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</si>
  <si>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</si>
  <si>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</si>
  <si>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</si>
  <si>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</si>
  <si>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</si>
  <si>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</si>
  <si>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</si>
  <si>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</si>
  <si>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</si>
  <si>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</si>
  <si>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</si>
  <si>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</si>
  <si>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</si>
  <si>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</si>
  <si>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</si>
  <si>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</si>
  <si>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</si>
  <si>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</si>
  <si>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</si>
  <si>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</si>
  <si>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</si>
  <si>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</si>
  <si>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</si>
  <si>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</si>
  <si>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</si>
  <si>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</si>
  <si>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</si>
  <si>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</si>
  <si>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</si>
  <si>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</si>
  <si>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</si>
  <si>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</si>
  <si>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</si>
  <si>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</si>
  <si>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</si>
  <si>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</si>
  <si>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</si>
  <si>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</si>
  <si>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</si>
  <si>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</si>
  <si>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</si>
  <si>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</si>
  <si>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</si>
  <si>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</si>
  <si>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</si>
  <si>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</si>
  <si>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</si>
  <si>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</si>
  <si>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</si>
  <si>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</si>
  <si>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</si>
  <si>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</si>
  <si>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</si>
  <si>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</si>
  <si>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</si>
  <si>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</si>
  <si>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</si>
  <si>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</si>
  <si>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</si>
  <si>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</si>
  <si>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</si>
  <si>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</si>
  <si>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</si>
  <si>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</si>
  <si>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</si>
  <si>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</si>
  <si>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</si>
  <si>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</si>
  <si>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</si>
  <si>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</si>
  <si>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</si>
  <si>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</si>
  <si>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</si>
  <si>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</si>
  <si>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</si>
  <si>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</si>
  <si>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</si>
  <si>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</si>
  <si>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</si>
  <si>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</si>
  <si>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</si>
  <si>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</si>
  <si>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</si>
  <si>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</si>
  <si>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</si>
  <si>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</si>
  <si>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</si>
  <si>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</si>
  <si>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</si>
  <si>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</si>
  <si>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</si>
  <si>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</si>
  <si>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</si>
  <si>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</si>
  <si>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</si>
  <si>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</si>
  <si>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</si>
  <si>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</si>
  <si>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</si>
  <si>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</si>
  <si>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</si>
  <si>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</si>
  <si>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</si>
  <si>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</si>
  <si>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</si>
  <si>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</si>
  <si>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</si>
  <si>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</si>
  <si>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</si>
  <si>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</si>
  <si>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</si>
  <si>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</si>
  <si>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</si>
  <si>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</si>
  <si>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</si>
  <si>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</si>
  <si>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</si>
  <si>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</si>
  <si>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</si>
  <si>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</si>
  <si>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</si>
  <si>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</si>
  <si>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</si>
  <si>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</si>
  <si>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</si>
  <si>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</si>
  <si>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</si>
  <si>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</si>
  <si>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</si>
  <si>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</si>
  <si>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</si>
  <si>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</si>
  <si>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</si>
  <si>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</si>
  <si>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</si>
  <si>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</si>
  <si>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</si>
  <si>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</si>
  <si>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</si>
  <si>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</si>
  <si>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</si>
  <si>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</si>
  <si>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</si>
  <si>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</si>
  <si>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</si>
  <si>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</si>
  <si>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</si>
  <si>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</si>
  <si>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830 G7G8 parent</t>
  </si>
  <si>
    <t>830 G7 830 G8</t>
  </si>
  <si>
    <t>HP 830 G7G8 BL - DE</t>
  </si>
  <si>
    <t>HP 830 G7G8 BL - FR</t>
  </si>
  <si>
    <t>HP 830 G7G8 BL - IT</t>
  </si>
  <si>
    <t>HP 830 G7G8 BL - ES</t>
  </si>
  <si>
    <t>HP 830 G7G8 BL - UK</t>
  </si>
  <si>
    <t>HP 830 G7G8 BL - NORDIC</t>
  </si>
  <si>
    <t>HP 830 G7G8 BL - US int</t>
  </si>
  <si>
    <t>HP 830 G7G8 BL - US</t>
  </si>
  <si>
    <t>HP/W.O. PS./830 G7/BL/DE</t>
  </si>
  <si>
    <t>HP/W.O. PS./830 G7/BL/FR</t>
  </si>
  <si>
    <t>HP/W.O. PS./830 G7/BL/IT</t>
  </si>
  <si>
    <t>HP/W.O. PS./830 G7/BL/ES</t>
  </si>
  <si>
    <t>HP/W.O. PS./830 G7/BL/UK</t>
  </si>
  <si>
    <t>HP/W.O. PS./830 G7/BL/NOR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</si>
</sst>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9"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5" fillId="0" borderId="0" xfId="0" applyFont="1" applyBorder="1" applyAlignment="1">
      <alignment horizontal="center"/>
    </xf>
    <xf numFmtId="0" fontId="7" fillId="0" borderId="0" xfId="0" applyFont="1"/>
    <xf numFmtId="0" fontId="8"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AB20" sqref="AB20"/>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830 G7G8 parent</v>
      </c>
      <c r="C4" s="29" t="s">
        <v>345</v>
      </c>
      <c r="D4" s="30">
        <f>Values!B14</f>
        <v>5714401830993</v>
      </c>
      <c r="E4" s="31" t="s">
        <v>346</v>
      </c>
      <c r="F4" s="28" t="str">
        <f>SUBSTITUTE(Values!B1, "{language}", "") &amp; " " &amp; Values!B3</f>
        <v>replacement  backlit keyboard for HP    830 G7 830 G8</v>
      </c>
      <c r="G4" s="29" t="s">
        <v>345</v>
      </c>
      <c r="H4" s="27" t="str">
        <f>Values!B16</f>
        <v>computer-keyboards</v>
      </c>
      <c r="I4" s="27" t="str">
        <f>IF(ISBLANK(Values!E3),"","4730574031")</f>
        <v>4730574031</v>
      </c>
      <c r="J4" s="32" t="str">
        <f>Values!B13</f>
        <v>HP 830 G7G8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17" x14ac:dyDescent="0.2">
      <c r="A5" s="27" t="str">
        <f>IF(ISBLANK(Values!E4),"",IF(Values!$B$37="EU","computercomponent","computer"))</f>
        <v>computercomponent</v>
      </c>
      <c r="B5" s="38" t="str">
        <f>IF(ISBLANK(Values!E4),"",Values!F4)</f>
        <v>HP 830 G7G8 BL - DE</v>
      </c>
      <c r="C5" s="32" t="str">
        <f>IF(ISBLANK(Values!E4),"","TellusRem")</f>
        <v>TellusRem</v>
      </c>
      <c r="D5" s="30">
        <f>IF(ISBLANK(Values!E4),"",Values!E4)</f>
        <v>5714401831006</v>
      </c>
      <c r="E5" s="31" t="str">
        <f>IF(ISBLANK(Values!E4),"","EAN")</f>
        <v>EAN</v>
      </c>
      <c r="F5" s="28" t="str">
        <f>IF(ISBLANK(Values!E4),"",IF(Values!J4, SUBSTITUTE(Values!$B$1, "{language}", Values!H4) &amp; " " &amp;Values!$B$3, SUBSTITUTE(Values!$B$2, "{language}", Values!$H4) &amp; " " &amp;Values!$B$3))</f>
        <v>replacement German backlit keyboard for HP    830 G7 830 G8</v>
      </c>
      <c r="G5" s="32" t="str">
        <f>IF(ISBLANK(Values!E4),"","TellusRem")</f>
        <v>TellusRem</v>
      </c>
      <c r="H5" s="27" t="str">
        <f>IF(ISBLANK(Values!E4),"",Values!$B$16)</f>
        <v>computer-keyboards</v>
      </c>
      <c r="I5" s="27" t="str">
        <f>IF(ISBLANK(Values!E4),"","4730574031")</f>
        <v>4730574031</v>
      </c>
      <c r="J5" s="39" t="str">
        <f>IF(ISBLANK(Values!E4),"",Values!F4 )</f>
        <v>HP 830 G7G8 BL - DE</v>
      </c>
      <c r="K5" s="28">
        <f>IF(ISBLANK(Values!E4),"",IF(Values!J4, Values!$B$4, Values!$B$5))</f>
        <v>48.99</v>
      </c>
      <c r="L5" s="40" t="str">
        <f>IF(ISBLANK(Values!E4),"",IF($CO5="DEFAULT", Values!$B$18, ""))</f>
        <v/>
      </c>
      <c r="M5" s="28" t="str">
        <f>IF(ISBLANK(Values!E4),"",Values!$M4)</f>
        <v>https://raw.githubusercontent.com/PatrickVibild/TellusAmazonPictures/master/pictures/HP/W.O. PS./830 G7/BL/DE/1.jpg</v>
      </c>
      <c r="N5" s="28" t="str">
        <f>IF(ISBLANK(Values!$F4),"",Values!N4)</f>
        <v>https://raw.githubusercontent.com/PatrickVibild/TellusAmazonPictures/master/pictures/HP/W.O. PS./830 G7/BL/DE/2.jpg</v>
      </c>
      <c r="O5" s="28" t="str">
        <f>IF(ISBLANK(Values!$F4),"",Values!O4)</f>
        <v>https://raw.githubusercontent.com/PatrickVibild/TellusAmazonPictures/master/pictures/HP/W.O. PS./830 G7/BL/DE/3.jpg</v>
      </c>
      <c r="P5" s="28" t="str">
        <f>IF(ISBLANK(Values!$F4),"",Values!P4)</f>
        <v>https://raw.githubusercontent.com/PatrickVibild/TellusAmazonPictures/master/pictures/HP/W.O. PS./830 G7/BL/DE/4.jpg</v>
      </c>
      <c r="Q5" s="28" t="str">
        <f>IF(ISBLANK(Values!$F4),"",Values!Q4)</f>
        <v>https://raw.githubusercontent.com/PatrickVibild/TellusAmazonPictures/master/pictures/HP/W.O. PS./830 G7/BL/DE/5.jpg</v>
      </c>
      <c r="R5" s="28" t="str">
        <f>IF(ISBLANK(Values!$F4),"",Values!R4)</f>
        <v>https://raw.githubusercontent.com/PatrickVibild/TellusAmazonPictures/master/pictures/HP/W.O. PS./830 G7/BL/DE/6.jpg</v>
      </c>
      <c r="S5" s="28" t="str">
        <f>IF(ISBLANK(Values!$F4),"",Values!S4)</f>
        <v>https://raw.githubusercontent.com/PatrickVibild/TellusAmazonPictures/master/pictures/HP/W.O. PS./830 G7/BL/DE/7.jpg</v>
      </c>
      <c r="T5" s="28" t="str">
        <f>IF(ISBLANK(Values!$F4),"",Values!T4)</f>
        <v>https://raw.githubusercontent.com/PatrickVibild/TellusAmazonPictures/master/pictures/HP/W.O. PS./830 G7/BL/DE/8.jpg</v>
      </c>
      <c r="U5" s="28" t="str">
        <f>IF(ISBLANK(Values!$F4),"",Values!U4)</f>
        <v>https://raw.githubusercontent.com/PatrickVibild/TellusAmazonPictures/master/pictures/HP/W.O. PS./830 G7/BL/DE/9.jpg</v>
      </c>
      <c r="W5" s="32" t="str">
        <f>IF(ISBLANK(Values!E4),"","Child")</f>
        <v>Child</v>
      </c>
      <c r="X5" s="32" t="str">
        <f>IF(ISBLANK(Values!E4),"",Values!$B$13)</f>
        <v>HP 830 G7G8 parent</v>
      </c>
      <c r="Y5" s="39" t="str">
        <f>IF(ISBLANK(Values!E4),"","Size-Color")</f>
        <v>Size-Color</v>
      </c>
      <c r="Z5" s="32" t="str">
        <f>IF(ISBLANK(Values!E4),"","variation")</f>
        <v>variation</v>
      </c>
      <c r="AA5" s="36" t="str">
        <f>IF(ISBLANK(Values!E4),"",Values!$B$20)</f>
        <v>Update</v>
      </c>
      <c r="AB5" s="1" t="str">
        <f>IF(ISBLANK(Values!E4),"",Values!$B$29)</f>
        <v xml:space="preserve">Keyboard distributed by Tellus Remarketing, leading European company for laptop keyboards. Keyboards have been cleaned, packed and tested in our production line in Denmark. For any compatibility questions contact us through Amazon website. </v>
      </c>
      <c r="AI5" s="41" t="str">
        <f>IF(ISBLANK(Values!E4),"",IF(Values!I4,Values!$B$23,Values!$B$33))</f>
        <v>👉 REFURBISHED:  SAVE MONEY -  Replacement HP laptop keyboard, same quality as OEM keyboards. TellusRem is the Leading keyboards distributor in the world since 2011. Perfect replacement keyboard, easy to replace and install.</v>
      </c>
      <c r="AJ5" s="42" t="str">
        <f>IF(ISBLANK(Values!E4),"",Values!$B$24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5" s="1" t="str">
        <f>IF(ISBLANK(Values!E4),"",Values!$B$25)</f>
        <v>♻️ ECOFRIENDLY PRODUCT - Buy refurbished, BUY GREEN! Reduce more than 80% carbon dioxide by buying our refurbished keyboards, compared to getting a new keyboard! Perfect OEM replacement part for your keyboard.</v>
      </c>
      <c r="AL5" s="1" t="str">
        <f>IF(ISBLANK(Values!E4),"",SUBSTITUTE(SUBSTITUTE(IF(Values!$J4, Values!$B$26, Values!$B$33), "{language}", Values!$H4), "{flag}", INDEX(options!$E$1:$E$20, Values!$V4)))</f>
        <v>👉 LAYOUT – 🇩🇪 German backlit.</v>
      </c>
      <c r="AM5" s="1" t="str">
        <f>SUBSTITUTE(IF(ISBLANK(Values!E4),"",Values!$B$27), "{model}", Values!$B$3)</f>
        <v>👉 COMPATIBLE WITH - HP 830 G7 830 G8. Please check the picture and description carefully before purchasing any keyboard. This ensures that you get the correct laptop keyboard for your computer. Super easy installation.</v>
      </c>
      <c r="AT5" s="28" t="str">
        <f>IF(ISBLANK(Values!E4),"",Values!H4)</f>
        <v>German</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Denmark</v>
      </c>
      <c r="CZ5" s="1" t="str">
        <f>IF(ISBLANK(Values!E4),"","No")</f>
        <v>No</v>
      </c>
      <c r="DA5" s="1" t="str">
        <f>IF(ISBLANK(Values!E4),"","No")</f>
        <v>No</v>
      </c>
      <c r="DO5" s="27" t="str">
        <f>IF(ISBLANK(Values!E4),"","Parts")</f>
        <v>Parts</v>
      </c>
      <c r="DP5" s="27" t="str">
        <f>IF(ISBLANK(Values!E4),"",Values!$B$31)</f>
        <v>6 month warranty after the delivery date. In case of any malfunction of the keyboard a new unit or a spare part for the keyboard of the product will be sent. In case of shortage of stock a full refund is issued.</v>
      </c>
      <c r="DS5" s="31"/>
      <c r="DY5" t="str">
        <f>IF(ISBLANK(Values!$E4), "", "not_applicable")</f>
        <v>not_applicable</v>
      </c>
      <c r="DZ5" s="31"/>
      <c r="EA5" s="31"/>
      <c r="EB5" s="31"/>
      <c r="EC5" s="31"/>
      <c r="EI5" s="1" t="str">
        <f>IF(ISBLANK(Values!E4),"",Values!$B$31)</f>
        <v>6 month warranty after the delivery date. In case of any malfunction of the keyboard a new unit or a spare part for the keyboard of the product will be sent. In case of shortage of stock a full refund is issued.</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48.99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17" x14ac:dyDescent="0.2">
      <c r="A6" s="27" t="str">
        <f>IF(ISBLANK(Values!E5),"",IF(Values!$B$37="EU","computercomponent","computer"))</f>
        <v>computercomponent</v>
      </c>
      <c r="B6" s="38" t="str">
        <f>IF(ISBLANK(Values!E5),"",Values!F5)</f>
        <v>HP 830 G7G8 BL - FR</v>
      </c>
      <c r="C6" s="32" t="str">
        <f>IF(ISBLANK(Values!E5),"","TellusRem")</f>
        <v>TellusRem</v>
      </c>
      <c r="D6" s="30">
        <f>IF(ISBLANK(Values!E5),"",Values!E5)</f>
        <v>5714401831013</v>
      </c>
      <c r="E6" s="31" t="str">
        <f>IF(ISBLANK(Values!E5),"","EAN")</f>
        <v>EAN</v>
      </c>
      <c r="F6" s="28" t="str">
        <f>IF(ISBLANK(Values!E5),"",IF(Values!J5, SUBSTITUTE(Values!$B$1, "{language}", Values!H5) &amp; " " &amp;Values!$B$3, SUBSTITUTE(Values!$B$2, "{language}", Values!$H5) &amp; " " &amp;Values!$B$3))</f>
        <v>replacement French non-backlit keyboard for HP    830 G7 830 G8</v>
      </c>
      <c r="G6" s="32" t="str">
        <f>IF(ISBLANK(Values!E5),"","TellusRem")</f>
        <v>TellusRem</v>
      </c>
      <c r="H6" s="27" t="str">
        <f>IF(ISBLANK(Values!E5),"",Values!$B$16)</f>
        <v>computer-keyboards</v>
      </c>
      <c r="I6" s="27" t="str">
        <f>IF(ISBLANK(Values!E5),"","4730574031")</f>
        <v>4730574031</v>
      </c>
      <c r="J6" s="39" t="str">
        <f>IF(ISBLANK(Values!E5),"",Values!F5 )</f>
        <v>HP 830 G7G8 BL - FR</v>
      </c>
      <c r="K6" s="28">
        <f>IF(ISBLANK(Values!E5),"",IF(Values!J5, Values!$B$4, Values!$B$5))</f>
        <v>42.99</v>
      </c>
      <c r="L6" s="40" t="str">
        <f>IF(ISBLANK(Values!E5),"",IF($CO6="DEFAULT", Values!$B$18, ""))</f>
        <v/>
      </c>
      <c r="M6" s="28" t="str">
        <f>IF(ISBLANK(Values!E5),"",Values!$M5)</f>
        <v>https://raw.githubusercontent.com/PatrickVibild/TellusAmazonPictures/master/pictures/HP/W.O. PS./830 G7/BL/FR/1.jpg</v>
      </c>
      <c r="N6" s="28" t="str">
        <f>IF(ISBLANK(Values!$F5),"",Values!N5)</f>
        <v>https://raw.githubusercontent.com/PatrickVibild/TellusAmazonPictures/master/pictures/HP/W.O. PS./830 G7/BL/FR/2.jpg</v>
      </c>
      <c r="O6" s="28" t="str">
        <f>IF(ISBLANK(Values!$F5),"",Values!O5)</f>
        <v>https://raw.githubusercontent.com/PatrickVibild/TellusAmazonPictures/master/pictures/HP/W.O. PS./830 G7/BL/FR/3.jpg</v>
      </c>
      <c r="P6" s="28" t="str">
        <f>IF(ISBLANK(Values!$F5),"",Values!P5)</f>
        <v>https://raw.githubusercontent.com/PatrickVibild/TellusAmazonPictures/master/pictures/HP/W.O. PS./830 G7/BL/FR/4.jpg</v>
      </c>
      <c r="Q6" s="28" t="str">
        <f>IF(ISBLANK(Values!$F5),"",Values!Q5)</f>
        <v>https://raw.githubusercontent.com/PatrickVibild/TellusAmazonPictures/master/pictures/HP/W.O. PS./830 G7/BL/FR/5.jpg</v>
      </c>
      <c r="R6" s="28" t="str">
        <f>IF(ISBLANK(Values!$F5),"",Values!R5)</f>
        <v>https://raw.githubusercontent.com/PatrickVibild/TellusAmazonPictures/master/pictures/HP/W.O. PS./830 G7/BL/FR/6.jpg</v>
      </c>
      <c r="S6" s="28" t="str">
        <f>IF(ISBLANK(Values!$F5),"",Values!S5)</f>
        <v>https://raw.githubusercontent.com/PatrickVibild/TellusAmazonPictures/master/pictures/HP/W.O. PS./830 G7/BL/FR/7.jpg</v>
      </c>
      <c r="T6" s="28" t="str">
        <f>IF(ISBLANK(Values!$F5),"",Values!T5)</f>
        <v>https://raw.githubusercontent.com/PatrickVibild/TellusAmazonPictures/master/pictures/HP/W.O. PS./830 G7/BL/FR/8.jpg</v>
      </c>
      <c r="U6" s="28" t="str">
        <f>IF(ISBLANK(Values!$F5),"",Values!U5)</f>
        <v>https://raw.githubusercontent.com/PatrickVibild/TellusAmazonPictures/master/pictures/HP/W.O. PS./830 G7/BL/FR/9.jpg</v>
      </c>
      <c r="W6" s="32" t="str">
        <f>IF(ISBLANK(Values!E5),"","Child")</f>
        <v>Child</v>
      </c>
      <c r="X6" s="32" t="str">
        <f>IF(ISBLANK(Values!E5),"",Values!$B$13)</f>
        <v>HP 830 G7G8 parent</v>
      </c>
      <c r="Y6" s="39" t="str">
        <f>IF(ISBLANK(Values!E5),"","Size-Color")</f>
        <v>Size-Color</v>
      </c>
      <c r="Z6" s="32" t="str">
        <f>IF(ISBLANK(Values!E5),"","variation")</f>
        <v>variation</v>
      </c>
      <c r="AA6" s="36" t="str">
        <f>IF(ISBLANK(Values!E5),"",Values!$B$20)</f>
        <v>Update</v>
      </c>
      <c r="AB6" s="1" t="str">
        <f>IF(ISBLANK(Values!E5),"",Values!$B$29)</f>
        <v xml:space="preserve">Keyboard distributed by Tellus Remarketing, leading European company for laptop keyboards. Keyboards have been cleaned, packed and tested in our production line in Denmark. For any compatibility questions contact us through Amazon website. </v>
      </c>
      <c r="AI6" s="41" t="str">
        <f>IF(ISBLANK(Values!E5),"",IF(Values!I5,Values!$B$23,Values!$B$33))</f>
        <v>👉 REFURBISHED:  SAVE MONEY -  Replacement HP laptop keyboard, same quality as OEM keyboards. TellusRem is the Leading keyboards distributor in the world since 2011. Perfect replacement keyboard, easy to replace and install.</v>
      </c>
      <c r="AJ6" s="42" t="str">
        <f>IF(ISBLANK(Values!E5),"",Values!$B$24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6" s="1" t="str">
        <f>IF(ISBLANK(Values!E5),"",Values!$B$25)</f>
        <v>♻️ ECOFRIENDLY PRODUCT - Buy refurbished, BUY GREEN! Reduce more than 80% carbon dioxide by buying our refurbished keyboards, compared to getting a new keyboard! Perfect OEM replacement part for your keyboard.</v>
      </c>
      <c r="AL6" s="1" t="str">
        <f>IF(ISBLANK(Values!E5),"",SUBSTITUTE(SUBSTITUTE(IF(Values!$J5, Values!$B$26, Values!$B$33), "{language}", Values!$H5), "{flag}", INDEX(options!$E$1:$E$20, Values!$V5)))</f>
        <v>👉 LAYOUT -  🇫🇷 French NO backlit.</v>
      </c>
      <c r="AM6" s="1" t="str">
        <f>SUBSTITUTE(IF(ISBLANK(Values!E5),"",Values!$B$27), "{model}", Values!$B$3)</f>
        <v>👉 COMPATIBLE WITH - HP 830 G7 830 G8. Please check the picture and description carefully before purchasing any keyboard. This ensures that you get the correct laptop keyboard for your computer. Super easy installation.</v>
      </c>
      <c r="AT6" s="28" t="str">
        <f>IF(ISBLANK(Values!E5),"",Values!H5)</f>
        <v>French</v>
      </c>
      <c r="AV6" s="1" t="str">
        <f>IF(ISBLANK(Values!E5),"",IF(Values!J5,"Backlit", "Non-Backlit"))</f>
        <v>Non-Backlit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Denmark</v>
      </c>
      <c r="CZ6" s="1" t="str">
        <f>IF(ISBLANK(Values!E5),"","No")</f>
        <v>No</v>
      </c>
      <c r="DA6" s="1" t="str">
        <f>IF(ISBLANK(Values!E5),"","No")</f>
        <v>No</v>
      </c>
      <c r="DO6" s="27" t="str">
        <f>IF(ISBLANK(Values!E5),"","Parts")</f>
        <v>Parts</v>
      </c>
      <c r="DP6" s="27" t="str">
        <f>IF(ISBLANK(Values!E5),"",Values!$B$31)</f>
        <v>6 month warranty after the delivery date. In case of any malfunction of the keyboard a new unit or a spare part for the keyboard of the product will be sent. In case of shortage of stock a full refund is issued.</v>
      </c>
      <c r="DS6" s="31"/>
      <c r="DY6" t="str">
        <f>IF(ISBLANK(Values!$E5), "", "not_applicable")</f>
        <v>not_applicable</v>
      </c>
      <c r="DZ6" s="31"/>
      <c r="EA6" s="31"/>
      <c r="EB6" s="31"/>
      <c r="EC6" s="31"/>
      <c r="EI6" s="1" t="str">
        <f>IF(ISBLANK(Values!E5),"",Values!$B$31)</f>
        <v>6 month warranty after the delivery date. In case of any malfunction of the keyboard a new unit or a spare part for the keyboard of the product will be sent. In case of shortage of stock a full refund is issued.</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42.99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17" x14ac:dyDescent="0.2">
      <c r="A7" s="27" t="str">
        <f>IF(ISBLANK(Values!E6),"",IF(Values!$B$37="EU","computercomponent","computer"))</f>
        <v>computercomponent</v>
      </c>
      <c r="B7" s="38" t="str">
        <f>IF(ISBLANK(Values!E6),"",Values!F6)</f>
        <v>HP 830 G7G8 BL - IT</v>
      </c>
      <c r="C7" s="32" t="str">
        <f>IF(ISBLANK(Values!E6),"","TellusRem")</f>
        <v>TellusRem</v>
      </c>
      <c r="D7" s="30">
        <f>IF(ISBLANK(Values!E6),"",Values!E6)</f>
        <v>5714401831020</v>
      </c>
      <c r="E7" s="31" t="str">
        <f>IF(ISBLANK(Values!E6),"","EAN")</f>
        <v>EAN</v>
      </c>
      <c r="F7" s="28" t="str">
        <f>IF(ISBLANK(Values!E6),"",IF(Values!J6, SUBSTITUTE(Values!$B$1, "{language}", Values!H6) &amp; " " &amp;Values!$B$3, SUBSTITUTE(Values!$B$2, "{language}", Values!$H6) &amp; " " &amp;Values!$B$3))</f>
        <v>replacement Italian non-backlit keyboard for HP    830 G7 830 G8</v>
      </c>
      <c r="G7" s="32" t="str">
        <f>IF(ISBLANK(Values!E6),"","TellusRem")</f>
        <v>TellusRem</v>
      </c>
      <c r="H7" s="27" t="str">
        <f>IF(ISBLANK(Values!E6),"",Values!$B$16)</f>
        <v>computer-keyboards</v>
      </c>
      <c r="I7" s="27" t="str">
        <f>IF(ISBLANK(Values!E6),"","4730574031")</f>
        <v>4730574031</v>
      </c>
      <c r="J7" s="39" t="str">
        <f>IF(ISBLANK(Values!E6),"",Values!F6 )</f>
        <v>HP 830 G7G8 BL - IT</v>
      </c>
      <c r="K7" s="28">
        <f>IF(ISBLANK(Values!E6),"",IF(Values!J6, Values!$B$4, Values!$B$5))</f>
        <v>42.99</v>
      </c>
      <c r="L7" s="40" t="str">
        <f>IF(ISBLANK(Values!E6),"",IF($CO7="DEFAULT", Values!$B$18, ""))</f>
        <v/>
      </c>
      <c r="M7" s="28" t="str">
        <f>IF(ISBLANK(Values!E6),"",Values!$M6)</f>
        <v>https://raw.githubusercontent.com/PatrickVibild/TellusAmazonPictures/master/pictures/HP/W.O. PS./830 G7/BL/IT/1.jpg</v>
      </c>
      <c r="N7" s="28" t="str">
        <f>IF(ISBLANK(Values!$F6),"",Values!N6)</f>
        <v>https://raw.githubusercontent.com/PatrickVibild/TellusAmazonPictures/master/pictures/HP/W.O. PS./830 G7/BL/IT/2.jpg</v>
      </c>
      <c r="O7" s="28" t="str">
        <f>IF(ISBLANK(Values!$F6),"",Values!O6)</f>
        <v>https://raw.githubusercontent.com/PatrickVibild/TellusAmazonPictures/master/pictures/HP/W.O. PS./830 G7/BL/IT/3.jpg</v>
      </c>
      <c r="P7" s="28" t="str">
        <f>IF(ISBLANK(Values!$F6),"",Values!P6)</f>
        <v>https://raw.githubusercontent.com/PatrickVibild/TellusAmazonPictures/master/pictures/HP/W.O. PS./830 G7/BL/IT/4.jpg</v>
      </c>
      <c r="Q7" s="28" t="str">
        <f>IF(ISBLANK(Values!$F6),"",Values!Q6)</f>
        <v>https://raw.githubusercontent.com/PatrickVibild/TellusAmazonPictures/master/pictures/HP/W.O. PS./830 G7/BL/IT/5.jpg</v>
      </c>
      <c r="R7" s="28" t="str">
        <f>IF(ISBLANK(Values!$F6),"",Values!R6)</f>
        <v>https://raw.githubusercontent.com/PatrickVibild/TellusAmazonPictures/master/pictures/HP/W.O. PS./830 G7/BL/IT/6.jpg</v>
      </c>
      <c r="S7" s="28" t="str">
        <f>IF(ISBLANK(Values!$F6),"",Values!S6)</f>
        <v>https://raw.githubusercontent.com/PatrickVibild/TellusAmazonPictures/master/pictures/HP/W.O. PS./830 G7/BL/IT/7.jpg</v>
      </c>
      <c r="T7" s="28" t="str">
        <f>IF(ISBLANK(Values!$F6),"",Values!T6)</f>
        <v>https://raw.githubusercontent.com/PatrickVibild/TellusAmazonPictures/master/pictures/HP/W.O. PS./830 G7/BL/IT/8.jpg</v>
      </c>
      <c r="U7" s="28" t="str">
        <f>IF(ISBLANK(Values!$F6),"",Values!U6)</f>
        <v>https://raw.githubusercontent.com/PatrickVibild/TellusAmazonPictures/master/pictures/HP/W.O. PS./830 G7/BL/IT/9.jpg</v>
      </c>
      <c r="W7" s="32" t="str">
        <f>IF(ISBLANK(Values!E6),"","Child")</f>
        <v>Child</v>
      </c>
      <c r="X7" s="32" t="str">
        <f>IF(ISBLANK(Values!E6),"",Values!$B$13)</f>
        <v>HP 830 G7G8 parent</v>
      </c>
      <c r="Y7" s="39" t="str">
        <f>IF(ISBLANK(Values!E6),"","Size-Color")</f>
        <v>Size-Color</v>
      </c>
      <c r="Z7" s="32" t="str">
        <f>IF(ISBLANK(Values!E6),"","variation")</f>
        <v>variation</v>
      </c>
      <c r="AA7" s="36" t="str">
        <f>IF(ISBLANK(Values!E6),"",Values!$B$20)</f>
        <v>Update</v>
      </c>
      <c r="AB7" s="1" t="str">
        <f>IF(ISBLANK(Values!E6),"",Values!$B$29)</f>
        <v xml:space="preserve">Keyboard distributed by Tellus Remarketing, leading European company for laptop keyboards. Keyboards have been cleaned, packed and tested in our production line in Denmark. For any compatibility questions contact us through Amazon website. </v>
      </c>
      <c r="AI7" s="41" t="str">
        <f>IF(ISBLANK(Values!E6),"",IF(Values!I6,Values!$B$23,Values!$B$33))</f>
        <v>👉 REFURBISHED:  SAVE MONEY -  Replacement HP laptop keyboard, same quality as OEM keyboards. TellusRem is the Leading keyboards distributor in the world since 2011. Perfect replacement keyboard, easy to replace and install.</v>
      </c>
      <c r="AJ7" s="42" t="str">
        <f>IF(ISBLANK(Values!E6),"",Values!$B$24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7" s="1" t="str">
        <f>IF(ISBLANK(Values!E6),"",Values!$B$25)</f>
        <v>♻️ ECOFRIENDLY PRODUCT - Buy refurbished, BUY GREEN! Reduce more than 80% carbon dioxide by buying our refurbished keyboards, compared to getting a new keyboard! Perfect OEM replacement part for your keyboard.</v>
      </c>
      <c r="AL7" s="1" t="str">
        <f>IF(ISBLANK(Values!E6),"",SUBSTITUTE(SUBSTITUTE(IF(Values!$J6, Values!$B$26, Values!$B$33), "{language}", Values!$H6), "{flag}", INDEX(options!$E$1:$E$20, Values!$V6)))</f>
        <v>👉 LAYOUT -  🇮🇹 Italian NO backlit.</v>
      </c>
      <c r="AM7" s="1" t="str">
        <f>SUBSTITUTE(IF(ISBLANK(Values!E6),"",Values!$B$27), "{model}", Values!$B$3)</f>
        <v>👉 COMPATIBLE WITH - HP 830 G7 830 G8. Please check the picture and description carefully before purchasing any keyboard. This ensures that you get the correct laptop keyboard for your computer. Super easy installation.</v>
      </c>
      <c r="AT7" s="28" t="str">
        <f>IF(ISBLANK(Values!E6),"",Values!H6)</f>
        <v>Italian</v>
      </c>
      <c r="AV7" s="1" t="str">
        <f>IF(ISBLANK(Values!E6),"",IF(Values!J6,"Backlit", "Non-Backlit"))</f>
        <v>Non-Backlit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Denmark</v>
      </c>
      <c r="CZ7" s="1" t="str">
        <f>IF(ISBLANK(Values!E6),"","No")</f>
        <v>No</v>
      </c>
      <c r="DA7" s="1" t="str">
        <f>IF(ISBLANK(Values!E6),"","No")</f>
        <v>No</v>
      </c>
      <c r="DO7" s="27" t="str">
        <f>IF(ISBLANK(Values!E6),"","Parts")</f>
        <v>Parts</v>
      </c>
      <c r="DP7" s="27" t="str">
        <f>IF(ISBLANK(Values!E6),"",Values!$B$31)</f>
        <v>6 month warranty after the delivery date. In case of any malfunction of the keyboard a new unit or a spare part for the keyboard of the product will be sent. In case of shortage of stock a full refund is issued.</v>
      </c>
      <c r="DS7" s="31"/>
      <c r="DY7" t="str">
        <f>IF(ISBLANK(Values!$E6), "", "not_applicable")</f>
        <v>not_applicable</v>
      </c>
      <c r="DZ7" s="31"/>
      <c r="EA7" s="31"/>
      <c r="EB7" s="31"/>
      <c r="EC7" s="31"/>
      <c r="EI7" s="1" t="str">
        <f>IF(ISBLANK(Values!E6),"",Values!$B$31)</f>
        <v>6 month warranty after the delivery date. In case of any malfunction of the keyboard a new unit or a spare part for the keyboard of the product will be sent. In case of shortage of stock a full refund is issued.</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42.99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17" x14ac:dyDescent="0.2">
      <c r="A8" s="27" t="str">
        <f>IF(ISBLANK(Values!E7),"",IF(Values!$B$37="EU","computercomponent","computer"))</f>
        <v>computercomponent</v>
      </c>
      <c r="B8" s="38" t="str">
        <f>IF(ISBLANK(Values!E7),"",Values!F7)</f>
        <v>HP 830 G7G8 BL - ES</v>
      </c>
      <c r="C8" s="32" t="str">
        <f>IF(ISBLANK(Values!E7),"","TellusRem")</f>
        <v>TellusRem</v>
      </c>
      <c r="D8" s="30">
        <f>IF(ISBLANK(Values!E7),"",Values!E7)</f>
        <v>5714401831037</v>
      </c>
      <c r="E8" s="31" t="str">
        <f>IF(ISBLANK(Values!E7),"","EAN")</f>
        <v>EAN</v>
      </c>
      <c r="F8" s="28" t="str">
        <f>IF(ISBLANK(Values!E7),"",IF(Values!J7, SUBSTITUTE(Values!$B$1, "{language}", Values!H7) &amp; " " &amp;Values!$B$3, SUBSTITUTE(Values!$B$2, "{language}", Values!$H7) &amp; " " &amp;Values!$B$3))</f>
        <v>replacement Spanish non-backlit keyboard for HP    830 G7 830 G8</v>
      </c>
      <c r="G8" s="32" t="str">
        <f>IF(ISBLANK(Values!E7),"","TellusRem")</f>
        <v>TellusRem</v>
      </c>
      <c r="H8" s="27" t="str">
        <f>IF(ISBLANK(Values!E7),"",Values!$B$16)</f>
        <v>computer-keyboards</v>
      </c>
      <c r="I8" s="27" t="str">
        <f>IF(ISBLANK(Values!E7),"","4730574031")</f>
        <v>4730574031</v>
      </c>
      <c r="J8" s="39" t="str">
        <f>IF(ISBLANK(Values!E7),"",Values!F7 )</f>
        <v>HP 830 G7G8 BL - ES</v>
      </c>
      <c r="K8" s="28">
        <f>IF(ISBLANK(Values!E7),"",IF(Values!J7, Values!$B$4, Values!$B$5))</f>
        <v>42.99</v>
      </c>
      <c r="L8" s="40" t="str">
        <f>IF(ISBLANK(Values!E7),"",IF($CO8="DEFAULT", Values!$B$18, ""))</f>
        <v/>
      </c>
      <c r="M8" s="28" t="str">
        <f>IF(ISBLANK(Values!E7),"",Values!$M7)</f>
        <v>https://raw.githubusercontent.com/PatrickVibild/TellusAmazonPictures/master/pictures/HP/W.O. PS./830 G7/BL/ES/1.jpg</v>
      </c>
      <c r="N8" s="28" t="str">
        <f>IF(ISBLANK(Values!$F7),"",Values!N7)</f>
        <v>https://raw.githubusercontent.com/PatrickVibild/TellusAmazonPictures/master/pictures/HP/W.O. PS./830 G7/BL/ES/2.jpg</v>
      </c>
      <c r="O8" s="28" t="str">
        <f>IF(ISBLANK(Values!$F7),"",Values!O7)</f>
        <v>https://raw.githubusercontent.com/PatrickVibild/TellusAmazonPictures/master/pictures/HP/W.O. PS./830 G7/BL/ES/3.jpg</v>
      </c>
      <c r="P8" s="28" t="str">
        <f>IF(ISBLANK(Values!$F7),"",Values!P7)</f>
        <v>https://raw.githubusercontent.com/PatrickVibild/TellusAmazonPictures/master/pictures/HP/W.O. PS./830 G7/BL/ES/4.jpg</v>
      </c>
      <c r="Q8" s="28" t="str">
        <f>IF(ISBLANK(Values!$F7),"",Values!Q7)</f>
        <v>https://raw.githubusercontent.com/PatrickVibild/TellusAmazonPictures/master/pictures/HP/W.O. PS./830 G7/BL/ES/5.jpg</v>
      </c>
      <c r="R8" s="28" t="str">
        <f>IF(ISBLANK(Values!$F7),"",Values!R7)</f>
        <v>https://raw.githubusercontent.com/PatrickVibild/TellusAmazonPictures/master/pictures/HP/W.O. PS./830 G7/BL/ES/6.jpg</v>
      </c>
      <c r="S8" s="28" t="str">
        <f>IF(ISBLANK(Values!$F7),"",Values!S7)</f>
        <v>https://raw.githubusercontent.com/PatrickVibild/TellusAmazonPictures/master/pictures/HP/W.O. PS./830 G7/BL/ES/7.jpg</v>
      </c>
      <c r="T8" s="28" t="str">
        <f>IF(ISBLANK(Values!$F7),"",Values!T7)</f>
        <v>https://raw.githubusercontent.com/PatrickVibild/TellusAmazonPictures/master/pictures/HP/W.O. PS./830 G7/BL/ES/8.jpg</v>
      </c>
      <c r="U8" s="28" t="str">
        <f>IF(ISBLANK(Values!$F7),"",Values!U7)</f>
        <v>https://raw.githubusercontent.com/PatrickVibild/TellusAmazonPictures/master/pictures/HP/W.O. PS./830 G7/BL/ES/9.jpg</v>
      </c>
      <c r="W8" s="32" t="str">
        <f>IF(ISBLANK(Values!E7),"","Child")</f>
        <v>Child</v>
      </c>
      <c r="X8" s="32" t="str">
        <f>IF(ISBLANK(Values!E7),"",Values!$B$13)</f>
        <v>HP 830 G7G8 parent</v>
      </c>
      <c r="Y8" s="39" t="str">
        <f>IF(ISBLANK(Values!E7),"","Size-Color")</f>
        <v>Size-Color</v>
      </c>
      <c r="Z8" s="32" t="str">
        <f>IF(ISBLANK(Values!E7),"","variation")</f>
        <v>variation</v>
      </c>
      <c r="AA8" s="36" t="str">
        <f>IF(ISBLANK(Values!E7),"",Values!$B$20)</f>
        <v>Update</v>
      </c>
      <c r="AB8" s="1" t="str">
        <f>IF(ISBLANK(Values!E7),"",Values!$B$29)</f>
        <v xml:space="preserve">Keyboard distributed by Tellus Remarketing, leading European company for laptop keyboards. Keyboards have been cleaned, packed and tested in our production line in Denmark. For any compatibility questions contact us through Amazon website. </v>
      </c>
      <c r="AI8" s="41" t="str">
        <f>IF(ISBLANK(Values!E7),"",IF(Values!I7,Values!$B$23,Values!$B$33))</f>
        <v>👉 REFURBISHED:  SAVE MONEY -  Replacement HP laptop keyboard, same quality as OEM keyboards. TellusRem is the Leading keyboards distributor in the world since 2011. Perfect replacement keyboard, easy to replace and install.</v>
      </c>
      <c r="AJ8" s="42" t="str">
        <f>IF(ISBLANK(Values!E7),"",Values!$B$24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8" s="1" t="str">
        <f>IF(ISBLANK(Values!E7),"",Values!$B$25)</f>
        <v>♻️ ECOFRIENDLY PRODUCT - Buy refurbished, BUY GREEN! Reduce more than 80% carbon dioxide by buying our refurbished keyboards, compared to getting a new keyboard! Perfect OEM replacement part for your keyboard.</v>
      </c>
      <c r="AL8" s="1" t="str">
        <f>IF(ISBLANK(Values!E7),"",SUBSTITUTE(SUBSTITUTE(IF(Values!$J7, Values!$B$26, Values!$B$33), "{language}", Values!$H7), "{flag}", INDEX(options!$E$1:$E$20, Values!$V7)))</f>
        <v>👉 LAYOUT -  🇪🇸 Spanish NO backlit.</v>
      </c>
      <c r="AM8" s="1" t="str">
        <f>SUBSTITUTE(IF(ISBLANK(Values!E7),"",Values!$B$27), "{model}", Values!$B$3)</f>
        <v>👉 COMPATIBLE WITH - HP 830 G7 830 G8. Please check the picture and description carefully before purchasing any keyboard. This ensures that you get the correct laptop keyboard for your computer. Super easy installation.</v>
      </c>
      <c r="AT8" s="28" t="str">
        <f>IF(ISBLANK(Values!E7),"",Values!H7)</f>
        <v>Spanish</v>
      </c>
      <c r="AV8" s="1" t="str">
        <f>IF(ISBLANK(Values!E7),"",IF(Values!J7,"Backlit", "Non-Backlit"))</f>
        <v>Non-Backlit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Denmark</v>
      </c>
      <c r="CZ8" s="1" t="str">
        <f>IF(ISBLANK(Values!E7),"","No")</f>
        <v>No</v>
      </c>
      <c r="DA8" s="1" t="str">
        <f>IF(ISBLANK(Values!E7),"","No")</f>
        <v>No</v>
      </c>
      <c r="DO8" s="27" t="str">
        <f>IF(ISBLANK(Values!E7),"","Parts")</f>
        <v>Parts</v>
      </c>
      <c r="DP8" s="27" t="str">
        <f>IF(ISBLANK(Values!E7),"",Values!$B$31)</f>
        <v>6 month warranty after the delivery date. In case of any malfunction of the keyboard a new unit or a spare part for the keyboard of the product will be sent. In case of shortage of stock a full refund is issued.</v>
      </c>
      <c r="DS8" s="31"/>
      <c r="DY8" t="str">
        <f>IF(ISBLANK(Values!$E7), "", "not_applicable")</f>
        <v>not_applicable</v>
      </c>
      <c r="DZ8" s="31"/>
      <c r="EA8" s="31"/>
      <c r="EB8" s="31"/>
      <c r="EC8" s="31"/>
      <c r="EI8" s="1" t="str">
        <f>IF(ISBLANK(Values!E7),"",Values!$B$31)</f>
        <v>6 month warranty after the delivery date. In case of any malfunction of the keyboard a new unit or a spare part for the keyboard of the product will be sent. In case of shortage of stock a full refund is issued.</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42.99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17" x14ac:dyDescent="0.2">
      <c r="A9" s="27" t="str">
        <f>IF(ISBLANK(Values!E8),"",IF(Values!$B$37="EU","computercomponent","computer"))</f>
        <v>computercomponent</v>
      </c>
      <c r="B9" s="38" t="str">
        <f>IF(ISBLANK(Values!E8),"",Values!F8)</f>
        <v>HP 830 G7G8 BL - UK</v>
      </c>
      <c r="C9" s="32" t="str">
        <f>IF(ISBLANK(Values!E8),"","TellusRem")</f>
        <v>TellusRem</v>
      </c>
      <c r="D9" s="30">
        <f>IF(ISBLANK(Values!E8),"",Values!E8)</f>
        <v>5714401831044</v>
      </c>
      <c r="E9" s="31" t="str">
        <f>IF(ISBLANK(Values!E8),"","EAN")</f>
        <v>EAN</v>
      </c>
      <c r="F9" s="28" t="str">
        <f>IF(ISBLANK(Values!E8),"",IF(Values!J8, SUBSTITUTE(Values!$B$1, "{language}", Values!H8) &amp; " " &amp;Values!$B$3, SUBSTITUTE(Values!$B$2, "{language}", Values!$H8) &amp; " " &amp;Values!$B$3))</f>
        <v>replacement UK non-backlit keyboard for HP    830 G7 830 G8</v>
      </c>
      <c r="G9" s="32" t="str">
        <f>IF(ISBLANK(Values!E8),"","TellusRem")</f>
        <v>TellusRem</v>
      </c>
      <c r="H9" s="27" t="str">
        <f>IF(ISBLANK(Values!E8),"",Values!$B$16)</f>
        <v>computer-keyboards</v>
      </c>
      <c r="I9" s="27" t="str">
        <f>IF(ISBLANK(Values!E8),"","4730574031")</f>
        <v>4730574031</v>
      </c>
      <c r="J9" s="39" t="str">
        <f>IF(ISBLANK(Values!E8),"",Values!F8 )</f>
        <v>HP 830 G7G8 BL - UK</v>
      </c>
      <c r="K9" s="28">
        <f>IF(ISBLANK(Values!E8),"",IF(Values!J8, Values!$B$4, Values!$B$5))</f>
        <v>42.99</v>
      </c>
      <c r="L9" s="40" t="str">
        <f>IF(ISBLANK(Values!E8),"",IF($CO9="DEFAULT", Values!$B$18, ""))</f>
        <v/>
      </c>
      <c r="M9" s="28" t="str">
        <f>IF(ISBLANK(Values!E8),"",Values!$M8)</f>
        <v>https://raw.githubusercontent.com/PatrickVibild/TellusAmazonPictures/master/pictures/HP/W.O. PS./830 G7/BL/UK/1.jpg</v>
      </c>
      <c r="N9" s="28" t="str">
        <f>IF(ISBLANK(Values!$F8),"",Values!N8)</f>
        <v>https://raw.githubusercontent.com/PatrickVibild/TellusAmazonPictures/master/pictures/HP/W.O. PS./830 G7/BL/UK/2.jpg</v>
      </c>
      <c r="O9" s="28" t="str">
        <f>IF(ISBLANK(Values!$F8),"",Values!O8)</f>
        <v>https://raw.githubusercontent.com/PatrickVibild/TellusAmazonPictures/master/pictures/HP/W.O. PS./830 G7/BL/UK/3.jpg</v>
      </c>
      <c r="P9" s="28" t="str">
        <f>IF(ISBLANK(Values!$F8),"",Values!P8)</f>
        <v>https://raw.githubusercontent.com/PatrickVibild/TellusAmazonPictures/master/pictures/HP/W.O. PS./830 G7/BL/UK/4.jpg</v>
      </c>
      <c r="Q9" s="28" t="str">
        <f>IF(ISBLANK(Values!$F8),"",Values!Q8)</f>
        <v>https://raw.githubusercontent.com/PatrickVibild/TellusAmazonPictures/master/pictures/HP/W.O. PS./830 G7/BL/UK/5.jpg</v>
      </c>
      <c r="R9" s="28" t="str">
        <f>IF(ISBLANK(Values!$F8),"",Values!R8)</f>
        <v>https://raw.githubusercontent.com/PatrickVibild/TellusAmazonPictures/master/pictures/HP/W.O. PS./830 G7/BL/UK/6.jpg</v>
      </c>
      <c r="S9" s="28" t="str">
        <f>IF(ISBLANK(Values!$F8),"",Values!S8)</f>
        <v>https://raw.githubusercontent.com/PatrickVibild/TellusAmazonPictures/master/pictures/HP/W.O. PS./830 G7/BL/UK/7.jpg</v>
      </c>
      <c r="T9" s="28" t="str">
        <f>IF(ISBLANK(Values!$F8),"",Values!T8)</f>
        <v>https://raw.githubusercontent.com/PatrickVibild/TellusAmazonPictures/master/pictures/HP/W.O. PS./830 G7/BL/UK/8.jpg</v>
      </c>
      <c r="U9" s="28" t="str">
        <f>IF(ISBLANK(Values!$F8),"",Values!U8)</f>
        <v>https://raw.githubusercontent.com/PatrickVibild/TellusAmazonPictures/master/pictures/HP/W.O. PS./830 G7/BL/UK/9.jpg</v>
      </c>
      <c r="W9" s="32" t="str">
        <f>IF(ISBLANK(Values!E8),"","Child")</f>
        <v>Child</v>
      </c>
      <c r="X9" s="32" t="str">
        <f>IF(ISBLANK(Values!E8),"",Values!$B$13)</f>
        <v>HP 830 G7G8 parent</v>
      </c>
      <c r="Y9" s="39" t="str">
        <f>IF(ISBLANK(Values!E8),"","Size-Color")</f>
        <v>Size-Color</v>
      </c>
      <c r="Z9" s="32" t="str">
        <f>IF(ISBLANK(Values!E8),"","variation")</f>
        <v>variation</v>
      </c>
      <c r="AA9" s="36" t="str">
        <f>IF(ISBLANK(Values!E8),"",Values!$B$20)</f>
        <v>Update</v>
      </c>
      <c r="AB9" s="1" t="str">
        <f>IF(ISBLANK(Values!E8),"",Values!$B$29)</f>
        <v xml:space="preserve">Keyboard distributed by Tellus Remarketing, leading European company for laptop keyboards. Keyboards have been cleaned, packed and tested in our production line in Denmark. For any compatibility questions contact us through Amazon website. </v>
      </c>
      <c r="AI9" s="41" t="str">
        <f>IF(ISBLANK(Values!E8),"",IF(Values!I8,Values!$B$23,Values!$B$33))</f>
        <v>👉 REFURBISHED:  SAVE MONEY -  Replacement HP laptop keyboard, same quality as OEM keyboards. TellusRem is the Leading keyboards distributor in the world since 2011. Perfect replacement keyboard, easy to replace and install.</v>
      </c>
      <c r="AJ9" s="42" t="str">
        <f>IF(ISBLANK(Values!E8),"",Values!$B$24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9" s="1" t="str">
        <f>IF(ISBLANK(Values!E8),"",Values!$B$25)</f>
        <v>♻️ ECOFRIENDLY PRODUCT - Buy refurbished, BUY GREEN! Reduce more than 80% carbon dioxide by buying our refurbished keyboards, compared to getting a new keyboard! Perfect OEM replacement part for your keyboard.</v>
      </c>
      <c r="AL9" s="1" t="str">
        <f>IF(ISBLANK(Values!E8),"",SUBSTITUTE(SUBSTITUTE(IF(Values!$J8, Values!$B$26, Values!$B$33), "{language}", Values!$H8), "{flag}", INDEX(options!$E$1:$E$20, Values!$V8)))</f>
        <v>👉 LAYOUT -  🇬🇧 UK NO backlit.</v>
      </c>
      <c r="AM9" s="1" t="str">
        <f>SUBSTITUTE(IF(ISBLANK(Values!E8),"",Values!$B$27), "{model}", Values!$B$3)</f>
        <v>👉 COMPATIBLE WITH - HP 830 G7 830 G8. Please check the picture and description carefully before purchasing any keyboard. This ensures that you get the correct laptop keyboard for your computer. Super easy installation.</v>
      </c>
      <c r="AT9" s="28" t="str">
        <f>IF(ISBLANK(Values!E8),"",Values!H8)</f>
        <v>UK</v>
      </c>
      <c r="AV9" s="1" t="str">
        <f>IF(ISBLANK(Values!E8),"",IF(Values!J8,"Backlit", "Non-Backlit"))</f>
        <v>Non-Backlit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Denmark</v>
      </c>
      <c r="CZ9" s="1" t="str">
        <f>IF(ISBLANK(Values!E8),"","No")</f>
        <v>No</v>
      </c>
      <c r="DA9" s="1" t="str">
        <f>IF(ISBLANK(Values!E8),"","No")</f>
        <v>No</v>
      </c>
      <c r="DO9" s="27" t="str">
        <f>IF(ISBLANK(Values!E8),"","Parts")</f>
        <v>Parts</v>
      </c>
      <c r="DP9" s="27" t="str">
        <f>IF(ISBLANK(Values!E8),"",Values!$B$31)</f>
        <v>6 month warranty after the delivery date. In case of any malfunction of the keyboard a new unit or a spare part for the keyboard of the product will be sent. In case of shortage of stock a full refund is issued.</v>
      </c>
      <c r="DS9" s="31"/>
      <c r="DY9" t="str">
        <f>IF(ISBLANK(Values!$E8), "", "not_applicable")</f>
        <v>not_applicable</v>
      </c>
      <c r="DZ9" s="31"/>
      <c r="EA9" s="31"/>
      <c r="EB9" s="31"/>
      <c r="EC9" s="31"/>
      <c r="EI9" s="1" t="str">
        <f>IF(ISBLANK(Values!E8),"",Values!$B$31)</f>
        <v>6 month warranty after the delivery date. In case of any malfunction of the keyboard a new unit or a spare part for the keyboard of the product will be sent. In case of shortage of stock a full refund is issued.</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42.99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17" x14ac:dyDescent="0.2">
      <c r="A10" s="27" t="str">
        <f>IF(ISBLANK(Values!E9),"",IF(Values!$B$37="EU","computercomponent","computer"))</f>
        <v>computercomponent</v>
      </c>
      <c r="B10" s="38" t="str">
        <f>IF(ISBLANK(Values!E9),"",Values!F9)</f>
        <v>HP 830 G7G8 BL - NORDIC</v>
      </c>
      <c r="C10" s="32" t="str">
        <f>IF(ISBLANK(Values!E9),"","TellusRem")</f>
        <v>TellusRem</v>
      </c>
      <c r="D10" s="30">
        <f>IF(ISBLANK(Values!E9),"",Values!E9)</f>
        <v>5714401831051</v>
      </c>
      <c r="E10" s="31" t="str">
        <f>IF(ISBLANK(Values!E9),"","EAN")</f>
        <v>EAN</v>
      </c>
      <c r="F10" s="28" t="str">
        <f>IF(ISBLANK(Values!E9),"",IF(Values!J9, SUBSTITUTE(Values!$B$1, "{language}", Values!H9) &amp; " " &amp;Values!$B$3, SUBSTITUTE(Values!$B$2, "{language}", Values!$H9) &amp; " " &amp;Values!$B$3))</f>
        <v>replacement Scandinavian – Nordic non-backlit keyboard for HP    830 G7 830 G8</v>
      </c>
      <c r="G10" s="32" t="str">
        <f>IF(ISBLANK(Values!E9),"","TellusRem")</f>
        <v>TellusRem</v>
      </c>
      <c r="H10" s="27" t="str">
        <f>IF(ISBLANK(Values!E9),"",Values!$B$16)</f>
        <v>computer-keyboards</v>
      </c>
      <c r="I10" s="27" t="str">
        <f>IF(ISBLANK(Values!E9),"","4730574031")</f>
        <v>4730574031</v>
      </c>
      <c r="J10" s="39" t="str">
        <f>IF(ISBLANK(Values!E9),"",Values!F9 )</f>
        <v>HP 830 G7G8 BL - NORDIC</v>
      </c>
      <c r="K10" s="28">
        <f>IF(ISBLANK(Values!E9),"",IF(Values!J9, Values!$B$4, Values!$B$5))</f>
        <v>42.99</v>
      </c>
      <c r="L10" s="40" t="str">
        <f>IF(ISBLANK(Values!E9),"",IF($CO10="DEFAULT", Values!$B$18, ""))</f>
        <v/>
      </c>
      <c r="M10" s="28" t="str">
        <f>IF(ISBLANK(Values!E9),"",Values!$M9)</f>
        <v>https://raw.githubusercontent.com/PatrickVibild/TellusAmazonPictures/master/pictures/HP/W.O. PS./830 G7/BL/NOR/1.jpg</v>
      </c>
      <c r="N10" s="28" t="str">
        <f>IF(ISBLANK(Values!$F9),"",Values!N9)</f>
        <v>https://raw.githubusercontent.com/PatrickVibild/TellusAmazonPictures/master/pictures/HP/W.O. PS./830 G7/BL/NOR/2.jpg</v>
      </c>
      <c r="O10" s="28" t="str">
        <f>IF(ISBLANK(Values!$F9),"",Values!O9)</f>
        <v>https://raw.githubusercontent.com/PatrickVibild/TellusAmazonPictures/master/pictures/HP/W.O. PS./830 G7/BL/NOR/3.jpg</v>
      </c>
      <c r="P10" s="28" t="str">
        <f>IF(ISBLANK(Values!$F9),"",Values!P9)</f>
        <v>https://raw.githubusercontent.com/PatrickVibild/TellusAmazonPictures/master/pictures/HP/W.O. PS./830 G7/BL/NOR/4.jpg</v>
      </c>
      <c r="Q10" s="28" t="str">
        <f>IF(ISBLANK(Values!$F9),"",Values!Q9)</f>
        <v>https://raw.githubusercontent.com/PatrickVibild/TellusAmazonPictures/master/pictures/HP/W.O. PS./830 G7/BL/NOR/5.jpg</v>
      </c>
      <c r="R10" s="28" t="str">
        <f>IF(ISBLANK(Values!$F9),"",Values!R9)</f>
        <v>https://raw.githubusercontent.com/PatrickVibild/TellusAmazonPictures/master/pictures/HP/W.O. PS./830 G7/BL/NOR/6.jpg</v>
      </c>
      <c r="S10" s="28" t="str">
        <f>IF(ISBLANK(Values!$F9),"",Values!S9)</f>
        <v>https://raw.githubusercontent.com/PatrickVibild/TellusAmazonPictures/master/pictures/HP/W.O. PS./830 G7/BL/NOR/7.jpg</v>
      </c>
      <c r="T10" s="28" t="str">
        <f>IF(ISBLANK(Values!$F9),"",Values!T9)</f>
        <v>https://raw.githubusercontent.com/PatrickVibild/TellusAmazonPictures/master/pictures/HP/W.O. PS./830 G7/BL/NOR/8.jpg</v>
      </c>
      <c r="U10" s="28" t="str">
        <f>IF(ISBLANK(Values!$F9),"",Values!U9)</f>
        <v>https://raw.githubusercontent.com/PatrickVibild/TellusAmazonPictures/master/pictures/HP/W.O. PS./830 G7/BL/NOR/9.jpg</v>
      </c>
      <c r="W10" s="32" t="str">
        <f>IF(ISBLANK(Values!E9),"","Child")</f>
        <v>Child</v>
      </c>
      <c r="X10" s="32" t="str">
        <f>IF(ISBLANK(Values!E9),"",Values!$B$13)</f>
        <v>HP 830 G7G8 parent</v>
      </c>
      <c r="Y10" s="39" t="str">
        <f>IF(ISBLANK(Values!E9),"","Size-Color")</f>
        <v>Size-Color</v>
      </c>
      <c r="Z10" s="32" t="str">
        <f>IF(ISBLANK(Values!E9),"","variation")</f>
        <v>variation</v>
      </c>
      <c r="AA10" s="36" t="str">
        <f>IF(ISBLANK(Values!E9),"",Values!$B$20)</f>
        <v>Update</v>
      </c>
      <c r="AB10" s="1" t="str">
        <f>IF(ISBLANK(Values!E9),"",Values!$B$29)</f>
        <v xml:space="preserve">Keyboard distributed by Tellus Remarketing, leading European company for laptop keyboards. Keyboards have been cleaned, packed and tested in our production line in Denmark. For any compatibility questions contact us through Amazon website. </v>
      </c>
      <c r="AI10" s="41" t="str">
        <f>IF(ISBLANK(Values!E9),"",IF(Values!I9,Values!$B$23,Values!$B$33))</f>
        <v>👉 REFURBISHED:  SAVE MONEY -  Replacement HP laptop keyboard, same quality as OEM keyboards. TellusRem is the Leading keyboards distributor in the world since 2011. Perfect replacement keyboard, easy to replace and install.</v>
      </c>
      <c r="AJ10" s="42" t="str">
        <f>IF(ISBLANK(Values!E9),"",Values!$B$24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10" s="1" t="str">
        <f>IF(ISBLANK(Values!E9),"",Values!$B$25)</f>
        <v>♻️ ECOFRIENDLY PRODUCT - Buy refurbished, BUY GREEN! Reduce more than 80% carbon dioxide by buying our refurbished keyboards, compared to getting a new keyboard! Perfect OEM replacement part for your keyboard.</v>
      </c>
      <c r="AL10" s="1" t="str">
        <f>IF(ISBLANK(Values!E9),"",SUBSTITUTE(SUBSTITUTE(IF(Values!$J9, Values!$B$26, Values!$B$33), "{language}", Values!$H9), "{flag}", INDEX(options!$E$1:$E$20, Values!$V9)))</f>
        <v>👉 LAYOUT -  🇸🇪 🇫🇮 🇳🇴 🇩🇰 Scandinavian – Nordic NO backlit.</v>
      </c>
      <c r="AM10" s="1" t="str">
        <f>SUBSTITUTE(IF(ISBLANK(Values!E9),"",Values!$B$27), "{model}", Values!$B$3)</f>
        <v>👉 COMPATIBLE WITH - HP 830 G7 830 G8. Please check the picture and description carefully before purchasing any keyboard. This ensures that you get the correct laptop keyboard for your computer. Super easy installation.</v>
      </c>
      <c r="AT10" s="28" t="str">
        <f>IF(ISBLANK(Values!E9),"",Values!H9)</f>
        <v>Scandinavian – Nordic</v>
      </c>
      <c r="AV10" s="1" t="str">
        <f>IF(ISBLANK(Values!E9),"",IF(Values!J9,"Backlit", "Non-Backlit"))</f>
        <v>Non-Backlit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 ) ) ) ) )))</f>
        <v>Denmark</v>
      </c>
      <c r="CZ10" s="1" t="str">
        <f>IF(ISBLANK(Values!E9),"","No")</f>
        <v>No</v>
      </c>
      <c r="DA10" s="1" t="str">
        <f>IF(ISBLANK(Values!E9),"","No")</f>
        <v>No</v>
      </c>
      <c r="DO10" s="27" t="str">
        <f>IF(ISBLANK(Values!E9),"","Parts")</f>
        <v>Parts</v>
      </c>
      <c r="DP10" s="27" t="str">
        <f>IF(ISBLANK(Values!E9),"",Values!$B$31)</f>
        <v>6 month warranty after the delivery date. In case of any malfunction of the keyboard a new unit or a spare part for the keyboard of the product will be sent. In case of shortage of stock a full refund is issued.</v>
      </c>
      <c r="DS10" s="31"/>
      <c r="DY10" t="str">
        <f>IF(ISBLANK(Values!$E9), "", "not_applicable")</f>
        <v>not_applicable</v>
      </c>
      <c r="DZ10" s="31"/>
      <c r="EA10" s="31"/>
      <c r="EB10" s="31"/>
      <c r="EC10" s="31"/>
      <c r="EI10" s="1" t="str">
        <f>IF(ISBLANK(Values!E9),"",Values!$B$31)</f>
        <v>6 month warranty after the delivery date. In case of any malfunction of the keyboard a new unit or a spare part for the keyboard of the product will be sent. In case of shortage of stock a full refund is issued.</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42.99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17" x14ac:dyDescent="0.2">
      <c r="A13" s="27" t="str">
        <f>IF(ISBLANK(Values!E12),"",IF(Values!$B$37="EU","computercomponent","computer"))</f>
        <v>computercomponent</v>
      </c>
      <c r="B13" s="38" t="str">
        <f>IF(ISBLANK(Values!E12),"",Values!F12)</f>
        <v>HP 830 G7G8 BL - US int</v>
      </c>
      <c r="C13" s="32" t="str">
        <f>IF(ISBLANK(Values!E12),"","TellusRem")</f>
        <v>TellusRem</v>
      </c>
      <c r="D13" s="30">
        <f>IF(ISBLANK(Values!E12),"",Values!E12)</f>
        <v>5714401831082</v>
      </c>
      <c r="E13" s="31" t="str">
        <f>IF(ISBLANK(Values!E12),"","EAN")</f>
        <v>EAN</v>
      </c>
      <c r="F13" s="28" t="str">
        <f>IF(ISBLANK(Values!E12),"",IF(Values!J12, SUBSTITUTE(Values!$B$1, "{language}", Values!H12) &amp; " " &amp;Values!$B$3, SUBSTITUTE(Values!$B$2, "{language}", Values!$H12) &amp; " " &amp;Values!$B$3))</f>
        <v>replacement US International non-backlit keyboard for HP    830 G7 830 G8</v>
      </c>
      <c r="G13" s="32" t="str">
        <f>IF(ISBLANK(Values!E12),"","TellusRem")</f>
        <v>TellusRem</v>
      </c>
      <c r="H13" s="27" t="str">
        <f>IF(ISBLANK(Values!E12),"",Values!$B$16)</f>
        <v>computer-keyboards</v>
      </c>
      <c r="I13" s="27" t="str">
        <f>IF(ISBLANK(Values!E12),"","4730574031")</f>
        <v>4730574031</v>
      </c>
      <c r="J13" s="39" t="str">
        <f>IF(ISBLANK(Values!E12),"",Values!F12 )</f>
        <v>HP 830 G7G8 BL - US int</v>
      </c>
      <c r="K13" s="28">
        <f>IF(ISBLANK(Values!E12),"",IF(Values!J12, Values!$B$4, Values!$B$5))</f>
        <v>42.99</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830 G7G8 parent</v>
      </c>
      <c r="Y13" s="39" t="str">
        <f>IF(ISBLANK(Values!E12),"","Size-Color")</f>
        <v>Size-Color</v>
      </c>
      <c r="Z13" s="32" t="str">
        <f>IF(ISBLANK(Values!E12),"","variation")</f>
        <v>variation</v>
      </c>
      <c r="AA13" s="36" t="str">
        <f>IF(ISBLANK(Values!E12),"",Values!$B$20)</f>
        <v>Update</v>
      </c>
      <c r="AB13" s="1" t="str">
        <f>IF(ISBLANK(Values!E12),"",Values!$B$29)</f>
        <v xml:space="preserve">Keyboard distributed by Tellus Remarketing, leading European company for laptop keyboards. Keyboards have been cleaned, packed and tested in our production line in Denmark. For any compatibility questions contact us through Amazon website. </v>
      </c>
      <c r="AI13" s="41" t="str">
        <f>IF(ISBLANK(Values!E12),"",IF(Values!I12,Values!$B$23,Values!$B$33))</f>
        <v>👉 REFURBISHED:  SAVE MONEY -  Replacement HP laptop keyboard, same quality as OEM keyboards. TellusRem is the Leading keyboards distributor in the world since 2011. Perfect replacement keyboard, easy to replace and install.</v>
      </c>
      <c r="AJ13" s="42" t="str">
        <f>IF(ISBLANK(Values!E12),"",Values!$B$24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13" s="1" t="str">
        <f>IF(ISBLANK(Values!E12),"",Values!$B$25)</f>
        <v>♻️ ECOFRIENDLY PRODUCT - Buy refurbished, BUY GREEN! Reduce more than 80% carbon dioxide by buying our refurbished keyboards, compared to getting a new keyboard! Perfect OEM replacement part for your keyboard.</v>
      </c>
      <c r="AL13" s="1" t="str">
        <f>IF(ISBLANK(Values!E12),"",SUBSTITUTE(SUBSTITUTE(IF(Values!$J12, Values!$B$26, Values!$B$33), "{language}", Values!$H12), "{flag}", INDEX(options!$E$1:$E$20, Values!$V12)))</f>
        <v>👉 LAYOUT -  🇺🇸 with € symbol US International NO backlit.</v>
      </c>
      <c r="AM13" s="1" t="str">
        <f>SUBSTITUTE(IF(ISBLANK(Values!E12),"",Values!$B$27), "{model}", Values!$B$3)</f>
        <v>👉 COMPATIBLE WITH - HP 830 G7 830 G8. Please check the picture and description carefully before purchasing any keyboard. This ensures that you get the correct laptop keyboard for your computer. Super easy installation.</v>
      </c>
      <c r="AT13" s="28" t="str">
        <f>IF(ISBLANK(Values!E12),"",Values!H12)</f>
        <v>US International</v>
      </c>
      <c r="AV13" s="1" t="str">
        <f>IF(ISBLANK(Values!E12),"",IF(Values!J12,"Backlit", "Non-Backlit"))</f>
        <v>Non-Backlit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 ) ) ) ) )))</f>
        <v>Denmark</v>
      </c>
      <c r="CZ13" s="1" t="str">
        <f>IF(ISBLANK(Values!E12),"","No")</f>
        <v>No</v>
      </c>
      <c r="DA13" s="1" t="str">
        <f>IF(ISBLANK(Values!E12),"","No")</f>
        <v>No</v>
      </c>
      <c r="DO13" s="27" t="str">
        <f>IF(ISBLANK(Values!E12),"","Parts")</f>
        <v>Parts</v>
      </c>
      <c r="DP13" s="27" t="str">
        <f>IF(ISBLANK(Values!E12),"",Values!$B$31)</f>
        <v>6 month warranty after the delivery date. In case of any malfunction of the keyboard a new unit or a spare part for the keyboard of the product will be sent. In case of shortage of stock a full refund is issued.</v>
      </c>
      <c r="DS13" s="31"/>
      <c r="DY13" t="str">
        <f>IF(ISBLANK(Values!$E12), "", "not_applicable")</f>
        <v>not_applicable</v>
      </c>
      <c r="DZ13" s="31"/>
      <c r="EA13" s="31"/>
      <c r="EB13" s="31"/>
      <c r="EC13" s="31"/>
      <c r="EI13" s="1" t="str">
        <f>IF(ISBLANK(Values!E12),"",Values!$B$31)</f>
        <v>6 month warranty after the delivery date. In case of any malfunction of the keyboard a new unit or a spare part for the keyboard of the product will be sent. In case of shortage of stock a full refund is issued.</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42.99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17" x14ac:dyDescent="0.2">
      <c r="A14" s="27" t="str">
        <f>IF(ISBLANK(Values!E13),"",IF(Values!$B$37="EU","computercomponent","computer"))</f>
        <v>computercomponent</v>
      </c>
      <c r="B14" s="38" t="str">
        <f>IF(ISBLANK(Values!E13),"",Values!F13)</f>
        <v>HP 830 G7G8 BL - US</v>
      </c>
      <c r="C14" s="32" t="str">
        <f>IF(ISBLANK(Values!E13),"","TellusRem")</f>
        <v>TellusRem</v>
      </c>
      <c r="D14" s="30">
        <f>IF(ISBLANK(Values!E13),"",Values!E13)</f>
        <v>5714401831099</v>
      </c>
      <c r="E14" s="31" t="str">
        <f>IF(ISBLANK(Values!E13),"","EAN")</f>
        <v>EAN</v>
      </c>
      <c r="F14" s="28" t="str">
        <f>IF(ISBLANK(Values!E13),"",IF(Values!J13, SUBSTITUTE(Values!$B$1, "{language}", Values!H13) &amp; " " &amp;Values!$B$3, SUBSTITUTE(Values!$B$2, "{language}", Values!$H13) &amp; " " &amp;Values!$B$3))</f>
        <v>replacement US non-backlit keyboard for HP    830 G7 830 G8</v>
      </c>
      <c r="G14" s="32" t="str">
        <f>IF(ISBLANK(Values!E13),"","TellusRem")</f>
        <v>TellusRem</v>
      </c>
      <c r="H14" s="27" t="str">
        <f>IF(ISBLANK(Values!E13),"",Values!$B$16)</f>
        <v>computer-keyboards</v>
      </c>
      <c r="I14" s="27" t="str">
        <f>IF(ISBLANK(Values!E13),"","4730574031")</f>
        <v>4730574031</v>
      </c>
      <c r="J14" s="39" t="str">
        <f>IF(ISBLANK(Values!E13),"",Values!F13 )</f>
        <v>HP 830 G7G8 BL - US</v>
      </c>
      <c r="K14" s="28">
        <f>IF(ISBLANK(Values!E13),"",IF(Values!J13, Values!$B$4, Values!$B$5))</f>
        <v>42.99</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830 G7G8 parent</v>
      </c>
      <c r="Y14" s="39" t="str">
        <f>IF(ISBLANK(Values!E13),"","Size-Color")</f>
        <v>Size-Color</v>
      </c>
      <c r="Z14" s="32" t="str">
        <f>IF(ISBLANK(Values!E13),"","variation")</f>
        <v>variation</v>
      </c>
      <c r="AA14" s="36" t="str">
        <f>IF(ISBLANK(Values!E13),"",Values!$B$20)</f>
        <v>Update</v>
      </c>
      <c r="AB14" s="1" t="str">
        <f>IF(ISBLANK(Values!E13),"",Values!$B$29)</f>
        <v xml:space="preserve">Keyboard distributed by Tellus Remarketing, leading European company for laptop keyboards. Keyboards have been cleaned, packed and tested in our production line in Denmark. For any compatibility questions contact us through Amazon website. </v>
      </c>
      <c r="AI14" s="41" t="str">
        <f>IF(ISBLANK(Values!E13),"",IF(Values!I13,Values!$B$23,Values!$B$33))</f>
        <v>👉 REFURBISHED:  SAVE MONEY -  Replacement HP laptop keyboard, same quality as OEM keyboards. TellusRem is the Leading keyboards distributor in the world since 2011. Perfect replacement keyboard, easy to replace and install.</v>
      </c>
      <c r="AJ14" s="42" t="str">
        <f>IF(ISBLANK(Values!E13),"",Values!$B$24 &amp;" "&amp;Values!$B$3)</f>
        <v>👉 A+ QUALITY AND 6 MONTH WARRANTY - All keyboards have been produced and quality tested in Denmark. We offer a 6 month full warranty for any defects. Please do not hesitate to contact TellusRem customer service, and we will do our best to help you at any time. 830 G7 830 G8</v>
      </c>
      <c r="AK14" s="1" t="str">
        <f>IF(ISBLANK(Values!E13),"",Values!$B$25)</f>
        <v>♻️ ECOFRIENDLY PRODUCT - Buy refurbished, BUY GREEN! Reduce more than 80% carbon dioxide by buying our refurbished keyboards, compared to getting a new keyboard! Perfect OEM replacement part for your keyboard.</v>
      </c>
      <c r="AL14" s="1" t="str">
        <f>IF(ISBLANK(Values!E13),"",SUBSTITUTE(SUBSTITUTE(IF(Values!$J13, Values!$B$26, Values!$B$33), "{language}", Values!$H13), "{flag}", INDEX(options!$E$1:$E$20, Values!$V13)))</f>
        <v>👉 LAYOUT -  🇺🇸 US NO backlit.</v>
      </c>
      <c r="AM14" s="1" t="str">
        <f>SUBSTITUTE(IF(ISBLANK(Values!E13),"",Values!$B$27), "{model}", Values!$B$3)</f>
        <v>👉 COMPATIBLE WITH - HP 830 G7 830 G8. Please check the picture and description carefully before purchasing any keyboard. This ensures that you get the correct laptop keyboard for your computer. Super easy installation.</v>
      </c>
      <c r="AT14" s="28" t="str">
        <f>IF(ISBLANK(Values!E13),"",Values!H13)</f>
        <v>US</v>
      </c>
      <c r="AV14" s="1" t="str">
        <f>IF(ISBLANK(Values!E13),"",IF(Values!J13,"Backlit", "Non-Backlit"))</f>
        <v>Non-Backlit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 ) ) ) ) )))</f>
        <v>Denmark</v>
      </c>
      <c r="CZ14" s="1" t="str">
        <f>IF(ISBLANK(Values!E13),"","No")</f>
        <v>No</v>
      </c>
      <c r="DA14" s="1" t="str">
        <f>IF(ISBLANK(Values!E13),"","No")</f>
        <v>No</v>
      </c>
      <c r="DO14" s="27" t="str">
        <f>IF(ISBLANK(Values!E13),"","Parts")</f>
        <v>Parts</v>
      </c>
      <c r="DP14" s="27" t="str">
        <f>IF(ISBLANK(Values!E13),"",Values!$B$31)</f>
        <v>6 month warranty after the delivery date. In case of any malfunction of the keyboard a new unit or a spare part for the keyboard of the product will be sent. In case of shortage of stock a full refund is issued.</v>
      </c>
      <c r="DS14" s="31"/>
      <c r="DY14" t="str">
        <f>IF(ISBLANK(Values!$E13), "", "not_applicable")</f>
        <v>not_applicable</v>
      </c>
      <c r="DZ14" s="31"/>
      <c r="EA14" s="31"/>
      <c r="EB14" s="31"/>
      <c r="EC14" s="31"/>
      <c r="EI14" s="1" t="str">
        <f>IF(ISBLANK(Values!E13),"",Values!$B$31)</f>
        <v>6 month warranty after the delivery date. In case of any malfunction of the keyboard a new unit or a spare part for the keyboard of the product will be sent. In case of shortage of stock a full refund is issued.</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42.99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37" sqref="B37"/>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replacement {language} backlit keyboard for HP   </v>
      </c>
      <c r="E1" s="73" t="s">
        <v>352</v>
      </c>
      <c r="F1" s="73"/>
      <c r="G1" s="73"/>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replacement {language} non-backlit keyboard for HP   </v>
      </c>
    </row>
    <row r="3" spans="1:22" x14ac:dyDescent="0.15">
      <c r="A3" s="45" t="s">
        <v>354</v>
      </c>
      <c r="B3" s="48" t="s">
        <v>677</v>
      </c>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42" x14ac:dyDescent="0.15">
      <c r="A4" s="45" t="s">
        <v>369</v>
      </c>
      <c r="B4" s="49">
        <v>48.99</v>
      </c>
      <c r="C4" s="50" t="b">
        <f>FALSE()</f>
        <v>0</v>
      </c>
      <c r="D4" s="50" t="b">
        <f>TRUE()</f>
        <v>1</v>
      </c>
      <c r="E4" s="75">
        <v>5714401831006</v>
      </c>
      <c r="F4" s="74" t="s">
        <v>678</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German</v>
      </c>
      <c r="I4" s="53" t="b">
        <f>TRUE()</f>
        <v>1</v>
      </c>
      <c r="J4" s="54" t="b">
        <v>1</v>
      </c>
      <c r="K4" s="51" t="s">
        <v>686</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https://raw.githubusercontent.com/PatrickVibild/TellusAmazonPictures/master/pictures/HP/W.O. PS./830 G7/BL/DE/1.jpg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https://raw.githubusercontent.com/PatrickVibild/TellusAmazonPictures/master/pictures/HP/W.O. PS./830 G7/BL/DE/2.jpg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https://raw.githubusercontent.com/PatrickVibild/TellusAmazonPictures/master/pictures/HP/W.O. PS./830 G7/BL/DE/3.jpg</v>
      </c>
      <c r="P4" t="str">
        <f t="shared" ref="P4:P35" si="3">IF(ISBLANK(K4),"",IF(L4, "https://raw.githubusercontent.com/PatrickVibild/TellusAmazonPictures/master/pictures/"&amp;K4&amp;"/4.jpg", ""))</f>
        <v>https://raw.githubusercontent.com/PatrickVibild/TellusAmazonPictures/master/pictures/HP/W.O. PS./830 G7/BL/DE/4.jpg</v>
      </c>
      <c r="Q4" t="str">
        <f t="shared" ref="Q4:Q35" si="4">IF(ISBLANK(K4),"",IF(L4, "https://raw.githubusercontent.com/PatrickVibild/TellusAmazonPictures/master/pictures/"&amp;K4&amp;"/5.jpg", ""))</f>
        <v>https://raw.githubusercontent.com/PatrickVibild/TellusAmazonPictures/master/pictures/HP/W.O. PS./830 G7/BL/DE/5.jpg</v>
      </c>
      <c r="R4" t="str">
        <f t="shared" ref="R4:R35" si="5">IF(ISBLANK(K4),"",IF(L4, "https://raw.githubusercontent.com/PatrickVibild/TellusAmazonPictures/master/pictures/"&amp;K4&amp;"/6.jpg", ""))</f>
        <v>https://raw.githubusercontent.com/PatrickVibild/TellusAmazonPictures/master/pictures/HP/W.O. PS./830 G7/BL/DE/6.jpg</v>
      </c>
      <c r="S4" t="str">
        <f t="shared" ref="S4:S35" si="6">IF(ISBLANK(K4),"",IF(L4, "https://raw.githubusercontent.com/PatrickVibild/TellusAmazonPictures/master/pictures/"&amp;K4&amp;"/7.jpg", ""))</f>
        <v>https://raw.githubusercontent.com/PatrickVibild/TellusAmazonPictures/master/pictures/HP/W.O. PS./830 G7/BL/DE/7.jpg</v>
      </c>
      <c r="T4" t="str">
        <f t="shared" ref="T4:T35" si="7">IF(ISBLANK(K4),"",IF(L4, "https://raw.githubusercontent.com/PatrickVibild/TellusAmazonPictures/master/pictures/"&amp;K4&amp;"/8.jpg",""))</f>
        <v>https://raw.githubusercontent.com/PatrickVibild/TellusAmazonPictures/master/pictures/HP/W.O. PS./830 G7/BL/DE/8.jpg</v>
      </c>
      <c r="U4" t="str">
        <f t="shared" ref="U4:U35" si="8">IF(ISBLANK(K4),"",IF(L4, "https://raw.githubusercontent.com/PatrickVibild/TellusAmazonPictures/master/pictures/"&amp;K4&amp;"/9.jpg", ""))</f>
        <v>https://raw.githubusercontent.com/PatrickVibild/TellusAmazonPictures/master/pictures/HP/W.O. PS./830 G7/BL/DE/9.jpg</v>
      </c>
      <c r="V4" s="58">
        <f>MATCH(G4,options!$D$1:$D$20,0)</f>
        <v>1</v>
      </c>
    </row>
    <row r="5" spans="1:22" ht="42" x14ac:dyDescent="0.15">
      <c r="A5" s="45" t="s">
        <v>371</v>
      </c>
      <c r="B5" s="49">
        <v>42.99</v>
      </c>
      <c r="C5" s="50" t="b">
        <f>FALSE()</f>
        <v>0</v>
      </c>
      <c r="D5" s="50" t="b">
        <f>TRUE()</f>
        <v>1</v>
      </c>
      <c r="E5" s="75">
        <v>5714401831013</v>
      </c>
      <c r="F5" s="74" t="s">
        <v>679</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French</v>
      </c>
      <c r="I5" s="53" t="b">
        <f>TRUE()</f>
        <v>1</v>
      </c>
      <c r="J5" s="54" t="b">
        <f>FALSE()</f>
        <v>0</v>
      </c>
      <c r="K5" s="51" t="s">
        <v>687</v>
      </c>
      <c r="L5" s="55" t="b">
        <v>1</v>
      </c>
      <c r="M5" s="56" t="str">
        <f t="shared" si="0"/>
        <v>https://raw.githubusercontent.com/PatrickVibild/TellusAmazonPictures/master/pictures/HP/W.O. PS./830 G7/BL/FR/1.jpg</v>
      </c>
      <c r="N5" s="56" t="str">
        <f t="shared" si="1"/>
        <v>https://raw.githubusercontent.com/PatrickVibild/TellusAmazonPictures/master/pictures/HP/W.O. PS./830 G7/BL/FR/2.jpg</v>
      </c>
      <c r="O5" s="57" t="str">
        <f t="shared" si="2"/>
        <v>https://raw.githubusercontent.com/PatrickVibild/TellusAmazonPictures/master/pictures/HP/W.O. PS./830 G7/BL/FR/3.jpg</v>
      </c>
      <c r="P5" t="str">
        <f t="shared" si="3"/>
        <v>https://raw.githubusercontent.com/PatrickVibild/TellusAmazonPictures/master/pictures/HP/W.O. PS./830 G7/BL/FR/4.jpg</v>
      </c>
      <c r="Q5" t="str">
        <f t="shared" si="4"/>
        <v>https://raw.githubusercontent.com/PatrickVibild/TellusAmazonPictures/master/pictures/HP/W.O. PS./830 G7/BL/FR/5.jpg</v>
      </c>
      <c r="R5" t="str">
        <f t="shared" si="5"/>
        <v>https://raw.githubusercontent.com/PatrickVibild/TellusAmazonPictures/master/pictures/HP/W.O. PS./830 G7/BL/FR/6.jpg</v>
      </c>
      <c r="S5" t="str">
        <f t="shared" si="6"/>
        <v>https://raw.githubusercontent.com/PatrickVibild/TellusAmazonPictures/master/pictures/HP/W.O. PS./830 G7/BL/FR/7.jpg</v>
      </c>
      <c r="T5" t="str">
        <f t="shared" si="7"/>
        <v>https://raw.githubusercontent.com/PatrickVibild/TellusAmazonPictures/master/pictures/HP/W.O. PS./830 G7/BL/FR/8.jpg</v>
      </c>
      <c r="U5" t="str">
        <f t="shared" si="8"/>
        <v>https://raw.githubusercontent.com/PatrickVibild/TellusAmazonPictures/master/pictures/HP/W.O. PS./830 G7/BL/FR/9.jpg</v>
      </c>
      <c r="V5" s="58">
        <f>MATCH(G5,options!$D$1:$D$20,0)</f>
        <v>2</v>
      </c>
    </row>
    <row r="6" spans="1:22" ht="42" x14ac:dyDescent="0.15">
      <c r="A6" s="45" t="s">
        <v>373</v>
      </c>
      <c r="B6" s="59" t="s">
        <v>414</v>
      </c>
      <c r="C6" s="50" t="b">
        <f>FALSE()</f>
        <v>0</v>
      </c>
      <c r="D6" s="50" t="b">
        <f>TRUE()</f>
        <v>1</v>
      </c>
      <c r="E6" s="75">
        <v>5714401831020</v>
      </c>
      <c r="F6" s="74" t="s">
        <v>680</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v>
      </c>
      <c r="I6" s="53" t="b">
        <f>TRUE()</f>
        <v>1</v>
      </c>
      <c r="J6" s="54" t="b">
        <f>FALSE()</f>
        <v>0</v>
      </c>
      <c r="K6" s="51" t="s">
        <v>688</v>
      </c>
      <c r="L6" s="55" t="b">
        <v>1</v>
      </c>
      <c r="M6" s="56" t="str">
        <f t="shared" si="0"/>
        <v>https://raw.githubusercontent.com/PatrickVibild/TellusAmazonPictures/master/pictures/HP/W.O. PS./830 G7/BL/IT/1.jpg</v>
      </c>
      <c r="N6" s="56" t="str">
        <f t="shared" si="1"/>
        <v>https://raw.githubusercontent.com/PatrickVibild/TellusAmazonPictures/master/pictures/HP/W.O. PS./830 G7/BL/IT/2.jpg</v>
      </c>
      <c r="O6" s="57" t="str">
        <f t="shared" si="2"/>
        <v>https://raw.githubusercontent.com/PatrickVibild/TellusAmazonPictures/master/pictures/HP/W.O. PS./830 G7/BL/IT/3.jpg</v>
      </c>
      <c r="P6" t="str">
        <f t="shared" si="3"/>
        <v>https://raw.githubusercontent.com/PatrickVibild/TellusAmazonPictures/master/pictures/HP/W.O. PS./830 G7/BL/IT/4.jpg</v>
      </c>
      <c r="Q6" t="str">
        <f t="shared" si="4"/>
        <v>https://raw.githubusercontent.com/PatrickVibild/TellusAmazonPictures/master/pictures/HP/W.O. PS./830 G7/BL/IT/5.jpg</v>
      </c>
      <c r="R6" t="str">
        <f t="shared" si="5"/>
        <v>https://raw.githubusercontent.com/PatrickVibild/TellusAmazonPictures/master/pictures/HP/W.O. PS./830 G7/BL/IT/6.jpg</v>
      </c>
      <c r="S6" t="str">
        <f t="shared" si="6"/>
        <v>https://raw.githubusercontent.com/PatrickVibild/TellusAmazonPictures/master/pictures/HP/W.O. PS./830 G7/BL/IT/7.jpg</v>
      </c>
      <c r="T6" t="str">
        <f t="shared" si="7"/>
        <v>https://raw.githubusercontent.com/PatrickVibild/TellusAmazonPictures/master/pictures/HP/W.O. PS./830 G7/BL/IT/8.jpg</v>
      </c>
      <c r="U6" t="str">
        <f t="shared" si="8"/>
        <v>https://raw.githubusercontent.com/PatrickVibild/TellusAmazonPictures/master/pictures/HP/W.O. PS./830 G7/BL/IT/9.jpg</v>
      </c>
      <c r="V6" s="58">
        <f>MATCH(G6,options!$D$1:$D$20,0)</f>
        <v>3</v>
      </c>
    </row>
    <row r="7" spans="1:22" ht="42" x14ac:dyDescent="0.15">
      <c r="A7" s="45" t="s">
        <v>376</v>
      </c>
      <c r="B7" s="60" t="str">
        <f>IF(B6=options!C1,"32","41")</f>
        <v>32</v>
      </c>
      <c r="C7" s="50" t="b">
        <f>FALSE()</f>
        <v>0</v>
      </c>
      <c r="D7" s="50" t="b">
        <f>TRUE()</f>
        <v>1</v>
      </c>
      <c r="E7" s="75">
        <v>5714401831037</v>
      </c>
      <c r="F7" s="74" t="s">
        <v>681</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Spanish</v>
      </c>
      <c r="I7" s="53" t="b">
        <f>TRUE()</f>
        <v>1</v>
      </c>
      <c r="J7" s="54" t="b">
        <f>FALSE()</f>
        <v>0</v>
      </c>
      <c r="K7" s="51" t="s">
        <v>689</v>
      </c>
      <c r="L7" s="55" t="b">
        <v>1</v>
      </c>
      <c r="M7" s="56" t="str">
        <f t="shared" si="0"/>
        <v>https://raw.githubusercontent.com/PatrickVibild/TellusAmazonPictures/master/pictures/HP/W.O. PS./830 G7/BL/ES/1.jpg</v>
      </c>
      <c r="N7" s="56" t="str">
        <f t="shared" si="1"/>
        <v>https://raw.githubusercontent.com/PatrickVibild/TellusAmazonPictures/master/pictures/HP/W.O. PS./830 G7/BL/ES/2.jpg</v>
      </c>
      <c r="O7" s="57" t="str">
        <f t="shared" si="2"/>
        <v>https://raw.githubusercontent.com/PatrickVibild/TellusAmazonPictures/master/pictures/HP/W.O. PS./830 G7/BL/ES/3.jpg</v>
      </c>
      <c r="P7" t="str">
        <f t="shared" si="3"/>
        <v>https://raw.githubusercontent.com/PatrickVibild/TellusAmazonPictures/master/pictures/HP/W.O. PS./830 G7/BL/ES/4.jpg</v>
      </c>
      <c r="Q7" t="str">
        <f t="shared" si="4"/>
        <v>https://raw.githubusercontent.com/PatrickVibild/TellusAmazonPictures/master/pictures/HP/W.O. PS./830 G7/BL/ES/5.jpg</v>
      </c>
      <c r="R7" t="str">
        <f t="shared" si="5"/>
        <v>https://raw.githubusercontent.com/PatrickVibild/TellusAmazonPictures/master/pictures/HP/W.O. PS./830 G7/BL/ES/6.jpg</v>
      </c>
      <c r="S7" t="str">
        <f t="shared" si="6"/>
        <v>https://raw.githubusercontent.com/PatrickVibild/TellusAmazonPictures/master/pictures/HP/W.O. PS./830 G7/BL/ES/7.jpg</v>
      </c>
      <c r="T7" t="str">
        <f t="shared" si="7"/>
        <v>https://raw.githubusercontent.com/PatrickVibild/TellusAmazonPictures/master/pictures/HP/W.O. PS./830 G7/BL/ES/8.jpg</v>
      </c>
      <c r="U7" t="str">
        <f t="shared" si="8"/>
        <v>https://raw.githubusercontent.com/PatrickVibild/TellusAmazonPictures/master/pictures/HP/W.O. PS./830 G7/BL/ES/9.jpg</v>
      </c>
      <c r="V7" s="58">
        <f>MATCH(G7,options!$D$1:$D$20,0)</f>
        <v>4</v>
      </c>
    </row>
    <row r="8" spans="1:22" ht="42" x14ac:dyDescent="0.15">
      <c r="A8" s="45" t="s">
        <v>378</v>
      </c>
      <c r="B8" s="60" t="str">
        <f>IF(B6=options!C1,"18","17")</f>
        <v>18</v>
      </c>
      <c r="C8" s="50" t="b">
        <f>FALSE()</f>
        <v>0</v>
      </c>
      <c r="D8" s="50" t="b">
        <f>TRUE()</f>
        <v>1</v>
      </c>
      <c r="E8" s="75">
        <v>5714401831044</v>
      </c>
      <c r="F8" s="74" t="s">
        <v>682</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UK</v>
      </c>
      <c r="I8" s="53" t="b">
        <f>TRUE()</f>
        <v>1</v>
      </c>
      <c r="J8" s="54" t="b">
        <f>FALSE()</f>
        <v>0</v>
      </c>
      <c r="K8" s="51" t="s">
        <v>690</v>
      </c>
      <c r="L8" s="55" t="b">
        <v>1</v>
      </c>
      <c r="M8" s="56" t="str">
        <f t="shared" si="0"/>
        <v>https://raw.githubusercontent.com/PatrickVibild/TellusAmazonPictures/master/pictures/HP/W.O. PS./830 G7/BL/UK/1.jpg</v>
      </c>
      <c r="N8" s="56" t="str">
        <f t="shared" si="1"/>
        <v>https://raw.githubusercontent.com/PatrickVibild/TellusAmazonPictures/master/pictures/HP/W.O. PS./830 G7/BL/UK/2.jpg</v>
      </c>
      <c r="O8" s="57" t="str">
        <f t="shared" si="2"/>
        <v>https://raw.githubusercontent.com/PatrickVibild/TellusAmazonPictures/master/pictures/HP/W.O. PS./830 G7/BL/UK/3.jpg</v>
      </c>
      <c r="P8" t="str">
        <f t="shared" si="3"/>
        <v>https://raw.githubusercontent.com/PatrickVibild/TellusAmazonPictures/master/pictures/HP/W.O. PS./830 G7/BL/UK/4.jpg</v>
      </c>
      <c r="Q8" t="str">
        <f t="shared" si="4"/>
        <v>https://raw.githubusercontent.com/PatrickVibild/TellusAmazonPictures/master/pictures/HP/W.O. PS./830 G7/BL/UK/5.jpg</v>
      </c>
      <c r="R8" t="str">
        <f t="shared" si="5"/>
        <v>https://raw.githubusercontent.com/PatrickVibild/TellusAmazonPictures/master/pictures/HP/W.O. PS./830 G7/BL/UK/6.jpg</v>
      </c>
      <c r="S8" t="str">
        <f t="shared" si="6"/>
        <v>https://raw.githubusercontent.com/PatrickVibild/TellusAmazonPictures/master/pictures/HP/W.O. PS./830 G7/BL/UK/7.jpg</v>
      </c>
      <c r="T8" t="str">
        <f t="shared" si="7"/>
        <v>https://raw.githubusercontent.com/PatrickVibild/TellusAmazonPictures/master/pictures/HP/W.O. PS./830 G7/BL/UK/8.jpg</v>
      </c>
      <c r="U8" t="str">
        <f t="shared" si="8"/>
        <v>https://raw.githubusercontent.com/PatrickVibild/TellusAmazonPictures/master/pictures/HP/W.O. PS./830 G7/BL/UK/9.jpg</v>
      </c>
      <c r="V8" s="58">
        <f>MATCH(G8,options!$D$1:$D$20,0)</f>
        <v>5</v>
      </c>
    </row>
    <row r="9" spans="1:22" ht="42" x14ac:dyDescent="0.15">
      <c r="A9" s="45" t="s">
        <v>380</v>
      </c>
      <c r="B9" s="60" t="str">
        <f>IF(B6=options!C1,"2","5")</f>
        <v>2</v>
      </c>
      <c r="C9" s="50" t="b">
        <f>FALSE()</f>
        <v>0</v>
      </c>
      <c r="D9" s="50" t="b">
        <f>TRUE()</f>
        <v>1</v>
      </c>
      <c r="E9" s="75">
        <v>5714401831051</v>
      </c>
      <c r="F9" s="74" t="s">
        <v>683</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Scandinavian – Nordic</v>
      </c>
      <c r="I9" s="53" t="b">
        <f>TRUE()</f>
        <v>1</v>
      </c>
      <c r="J9" s="54" t="b">
        <f>FALSE()</f>
        <v>0</v>
      </c>
      <c r="K9" s="51" t="s">
        <v>691</v>
      </c>
      <c r="L9" s="55" t="b">
        <v>1</v>
      </c>
      <c r="M9" s="56" t="str">
        <f t="shared" si="0"/>
        <v>https://raw.githubusercontent.com/PatrickVibild/TellusAmazonPictures/master/pictures/HP/W.O. PS./830 G7/BL/NOR/1.jpg</v>
      </c>
      <c r="N9" s="56" t="str">
        <f t="shared" si="1"/>
        <v>https://raw.githubusercontent.com/PatrickVibild/TellusAmazonPictures/master/pictures/HP/W.O. PS./830 G7/BL/NOR/2.jpg</v>
      </c>
      <c r="O9" s="57" t="str">
        <f t="shared" si="2"/>
        <v>https://raw.githubusercontent.com/PatrickVibild/TellusAmazonPictures/master/pictures/HP/W.O. PS./830 G7/BL/NOR/3.jpg</v>
      </c>
      <c r="P9" t="str">
        <f t="shared" si="3"/>
        <v>https://raw.githubusercontent.com/PatrickVibild/TellusAmazonPictures/master/pictures/HP/W.O. PS./830 G7/BL/NOR/4.jpg</v>
      </c>
      <c r="Q9" t="str">
        <f t="shared" si="4"/>
        <v>https://raw.githubusercontent.com/PatrickVibild/TellusAmazonPictures/master/pictures/HP/W.O. PS./830 G7/BL/NOR/5.jpg</v>
      </c>
      <c r="R9" t="str">
        <f t="shared" si="5"/>
        <v>https://raw.githubusercontent.com/PatrickVibild/TellusAmazonPictures/master/pictures/HP/W.O. PS./830 G7/BL/NOR/6.jpg</v>
      </c>
      <c r="S9" t="str">
        <f t="shared" si="6"/>
        <v>https://raw.githubusercontent.com/PatrickVibild/TellusAmazonPictures/master/pictures/HP/W.O. PS./830 G7/BL/NOR/7.jpg</v>
      </c>
      <c r="T9" t="str">
        <f t="shared" si="7"/>
        <v>https://raw.githubusercontent.com/PatrickVibild/TellusAmazonPictures/master/pictures/HP/W.O. PS./830 G7/BL/NOR/8.jpg</v>
      </c>
      <c r="U9" t="str">
        <f t="shared" si="8"/>
        <v>https://raw.githubusercontent.com/PatrickVibild/TellusAmazonPictures/master/pictures/HP/W.O. PS./830 G7/BL/NOR/9.jpg</v>
      </c>
      <c r="V9" s="58">
        <f>MATCH(G9,options!$D$1:$D$20,0)</f>
        <v>6</v>
      </c>
    </row>
    <row r="10" spans="1:22" ht="14" x14ac:dyDescent="0.15">
      <c r="A10" t="s">
        <v>382</v>
      </c>
      <c r="B10" s="61"/>
      <c r="C10" s="50" t="b">
        <f>FALSE()</f>
        <v>0</v>
      </c>
      <c r="D10" s="50" t="b">
        <f>FALSE()</f>
        <v>0</v>
      </c>
      <c r="E10" s="75"/>
      <c r="F10" s="74"/>
      <c r="G10" s="52"/>
      <c r="H10" t="e">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#N/A</v>
      </c>
      <c r="I10" s="53" t="b">
        <f>TRUE()</f>
        <v>1</v>
      </c>
      <c r="J10" s="54" t="b">
        <f>FALSE()</f>
        <v>0</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t="e">
        <f>MATCH(G10,options!$D$1:$D$20,0)</f>
        <v>#N/A</v>
      </c>
    </row>
    <row r="11" spans="1:22" ht="14" x14ac:dyDescent="0.15">
      <c r="A11" s="45" t="s">
        <v>384</v>
      </c>
      <c r="B11" s="62">
        <v>150</v>
      </c>
      <c r="C11" s="50" t="b">
        <f>FALSE()</f>
        <v>0</v>
      </c>
      <c r="D11" s="50" t="b">
        <f>FALSE()</f>
        <v>0</v>
      </c>
      <c r="E11" s="75"/>
      <c r="F11" s="74"/>
      <c r="G11" s="52"/>
      <c r="H11" t="e">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#N/A</v>
      </c>
      <c r="I11" s="53" t="b">
        <f>TRUE()</f>
        <v>1</v>
      </c>
      <c r="J11" s="54" t="b">
        <f>FALSE()</f>
        <v>0</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t="e">
        <f>MATCH(G11,options!$D$1:$D$20,0)</f>
        <v>#N/A</v>
      </c>
    </row>
    <row r="12" spans="1:22" ht="14" x14ac:dyDescent="0.15">
      <c r="B12" s="61"/>
      <c r="C12" s="50" t="b">
        <f>FALSE()</f>
        <v>0</v>
      </c>
      <c r="D12" s="50" t="b">
        <f>FALSE()</f>
        <v>0</v>
      </c>
      <c r="E12" s="75">
        <v>5714401831082</v>
      </c>
      <c r="F12" s="74" t="s">
        <v>684</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f>FALSE()</f>
        <v>0</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4" t="s">
        <v>676</v>
      </c>
      <c r="C13" s="50" t="b">
        <f>FALSE()</f>
        <v>0</v>
      </c>
      <c r="D13" s="50" t="b">
        <f>FALSE()</f>
        <v>0</v>
      </c>
      <c r="E13" s="75">
        <v>5714401831099</v>
      </c>
      <c r="F13" s="74" t="s">
        <v>685</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f>FALSE()</f>
        <v>0</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x14ac:dyDescent="0.15">
      <c r="A14" s="45" t="s">
        <v>389</v>
      </c>
      <c r="B14" s="74">
        <v>5714401830993</v>
      </c>
      <c r="C14" s="50" t="b">
        <f>FALSE()</f>
        <v>0</v>
      </c>
      <c r="D14" s="50" t="b">
        <f>FALSE()</f>
        <v>0</v>
      </c>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Hungarian</v>
      </c>
      <c r="I14" s="53" t="b">
        <f>TRUE()</f>
        <v>1</v>
      </c>
      <c r="J14" s="54" t="b">
        <f>FALSE()</f>
        <v>0</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t="b">
        <f>FALSE()</f>
        <v>0</v>
      </c>
      <c r="D15" s="50" t="b">
        <f>FALSE()</f>
        <v>0</v>
      </c>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Dutch</v>
      </c>
      <c r="I15" s="53" t="b">
        <f>TRUE()</f>
        <v>1</v>
      </c>
      <c r="J15" s="54" t="b">
        <f>FALSE()</f>
        <v>0</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t="b">
        <f>FALSE()</f>
        <v>0</v>
      </c>
      <c r="D16" s="50" t="b">
        <f>FALSE()</f>
        <v>0</v>
      </c>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Norwegian</v>
      </c>
      <c r="I16" s="53" t="b">
        <f>TRUE()</f>
        <v>1</v>
      </c>
      <c r="J16" s="54" t="b">
        <f>FALSE()</f>
        <v>0</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t="b">
        <f>FALSE()</f>
        <v>0</v>
      </c>
      <c r="D17" s="50" t="b">
        <f>FALSE()</f>
        <v>0</v>
      </c>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Polish</v>
      </c>
      <c r="I17" s="53" t="b">
        <f>TRUE()</f>
        <v>1</v>
      </c>
      <c r="J17" s="54" t="b">
        <f>FALSE()</f>
        <v>0</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t="b">
        <f>FALSE()</f>
        <v>0</v>
      </c>
      <c r="D18" s="50" t="b">
        <f>FALSE()</f>
        <v>0</v>
      </c>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Portuguese</v>
      </c>
      <c r="I18" s="53" t="b">
        <f>TRUE()</f>
        <v>1</v>
      </c>
      <c r="J18" s="54" t="b">
        <f>FALSE()</f>
        <v>0</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t="b">
        <f>FALSE()</f>
        <v>0</v>
      </c>
      <c r="D19" s="50" t="b">
        <f>FALSE()</f>
        <v>0</v>
      </c>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Swedish – Finnish</v>
      </c>
      <c r="I19" s="53" t="b">
        <f>TRUE()</f>
        <v>1</v>
      </c>
      <c r="J19" s="54" t="b">
        <f>FALSE()</f>
        <v>0</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t="b">
        <f>FALSE()</f>
        <v>0</v>
      </c>
      <c r="D20" s="50" t="b">
        <f>FALSE()</f>
        <v>0</v>
      </c>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Swiss</v>
      </c>
      <c r="I20" s="53" t="b">
        <f>TRUE()</f>
        <v>1</v>
      </c>
      <c r="J20" s="54" t="b">
        <f>FALSE()</f>
        <v>0</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t="b">
        <f>FALSE()</f>
        <v>0</v>
      </c>
      <c r="D21" s="50" t="b">
        <f>FALSE()</f>
        <v>0</v>
      </c>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f>FALSE()</f>
        <v>0</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t="b">
        <f>FALSE()</f>
        <v>0</v>
      </c>
      <c r="D22" s="50" t="b">
        <f>FALSE()</f>
        <v>0</v>
      </c>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Russian</v>
      </c>
      <c r="I22" s="53" t="b">
        <f>TRUE()</f>
        <v>1</v>
      </c>
      <c r="J22" s="54" t="b">
        <f>FALSE()</f>
        <v>0</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REFURBISHED:  SAVE MONEY -  Replacement HP laptop keyboard, same quality as OEM keyboards. TellusRem is the Leading keyboards distributor in the world since 2011. Perfect replacement keyboard, easy to replace and install.</v>
      </c>
      <c r="C23" s="50" t="b">
        <f>TRUE()</f>
        <v>1</v>
      </c>
      <c r="D23" s="50" t="b">
        <f>FALSE()</f>
        <v>0</v>
      </c>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f>FALSE()</f>
        <v>0</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56"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QUALITY AND 6 MONTH WARRANTY - All keyboards have been produced and quality tested in Denmark. We offer a 6 month full warranty for any defects. Please do not hesitate to contact TellusRem customer service, and we will do our best to help you at any time.</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German</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ECOFRIENDLY PRODUCT - Buy refurbished, BUY GREEN! Reduce more than 80% carbon dioxide by buying our refurbished keyboards, compared to getting a new keyboard! Perfect OEM replacement part for your keyboard.</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French</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backlit.</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WITH - HP {model}. Please check the picture and description carefully before purchasing any keyboard. This ensures that you get the correct laptop keyboard for your computer. Super easy installation.</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Spanish</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UK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 xml:space="preserve">Keyboard distributed by Tellus Remarketing, leading European company for laptop keyboards. Keyboards have been cleaned, packed and tested in our production line in Denmark. For any compatibility questions contact us through Amazon website. </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Scandinavian – Nordic</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Belgian</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month warranty after the delivery date. In case of any malfunction of the keyboard a new unit or a spare part for the keyboard of the product will be sent. In case of shortage of stock a full refund is issued.</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Bulgarian</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Czech</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LAYOUT -  {flag} {language} NO backlit.</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Danish</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Hungarian</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Dutch</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412</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Norwegian</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Polish</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Portuguese</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Swedish – Finnish</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Swiss</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Russian</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L4:L104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2022-07-31T20:19:53Z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