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CD6CD574-E6A6-9544-9602-319FFC52854A}"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<sst xmlns="http://schemas.openxmlformats.org/spreadsheetml/2006/main" count="863" uniqueCount="694">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</sst>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T490s parent</v>
      </c>
      <c r="C4" s="30" t="s">
        <v>345</v>
      </c>
      <c r="D4" s="31">
        <f>Values!B14</f>
        <v>5714401490999</v>
      </c>
      <c r="E4" s="32" t="s">
        <v>346</v>
      </c>
      <c r="F4" s="29" t="str">
        <f>SUBSTITUTE(Values!B1, "{language}", "") &amp; " " &amp; Values!B3</f>
        <v>vervangend  toetsenbord met achtergrondverlichting voor Lenovo Thinkpad T490s T495s</v>
      </c>
      <c r="G4" s="30" t="s">
        <v>345</v>
      </c>
      <c r="H4" s="28" t="str">
        <f>Values!B16</f>
        <v>computer-keyboards</v>
      </c>
      <c r="I4" s="28" t="str">
        <f>IF(ISBLANK(Values!E3),"","4730574031")</f>
        <v>4730574031</v>
      </c>
      <c r="J4" s="33" t="str">
        <f>Values!B13</f>
        <v>Lenovo T490s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T490s BL - DE</v>
      </c>
      <c r="C5" s="33" t="str">
        <f>IF(ISBLANK(Values!E4),"","TellusRem")</f>
        <v>TellusRem</v>
      </c>
      <c r="D5" s="31">
        <f>IF(ISBLANK(Values!E4),"",Values!E4)</f>
        <v>5714401490012</v>
      </c>
      <c r="E5" s="32" t="str">
        <f>IF(ISBLANK(Values!E4),"","EAN")</f>
        <v>EAN</v>
      </c>
      <c r="F5" s="29" t="str">
        <f>IF(ISBLANK(Values!E4),"",IF(Values!J4, SUBSTITUTE(Values!$B$1, "{language}", Values!H4) &amp; " " &amp;Values!$B$3, SUBSTITUTE(Values!$B$2, "{language}", Values!$H4) &amp; " " &amp;Values!$B$3))</f>
        <v>vervangend Duitse toetsenbord met achtergrondverlichting voor Lenovo Thinkpad T490s T495s</v>
      </c>
      <c r="G5" s="33" t="str">
        <f>IF(ISBLANK(Values!E4),"","TellusRem")</f>
        <v>TellusRem</v>
      </c>
      <c r="H5" s="28" t="str">
        <f>IF(ISBLANK(Values!E4),"",Values!$B$16)</f>
        <v>computer-keyboards</v>
      </c>
      <c r="I5" s="28" t="str">
        <f>IF(ISBLANK(Values!E4),"","4730574031")</f>
        <v>4730574031</v>
      </c>
      <c r="J5" s="40" t="str">
        <f>IF(ISBLANK(Values!E4),"",Values!F4 )</f>
        <v>Lenovo T490s BL - DE</v>
      </c>
      <c r="K5" s="29">
        <f>IF(ISBLANK(Values!E4),"",IF(Values!J4, Values!$B$4, Values!$B$5))</f>
        <v>0</v>
      </c>
      <c r="L5" s="41" t="str">
        <f>IF(ISBLANK(Values!E4),"",IF($CO5="DEFAULT", Values!$B$18, ""))</f>
        <v/>
      </c>
      <c r="M5" s="29" t="str">
        <f>IF(ISBLANK(Values!E4),"",Values!$M4)</f>
        <v>https://raw.githubusercontent.com/PatrickVibild/TellusAmazonPictures/master/pictures/Lenovo/T490S/BL/DE/1.jpg</v>
      </c>
      <c r="N5" s="29" t="str">
        <f>IF(ISBLANK(Values!$F4),"",Values!N4)</f>
        <v>https://raw.githubusercontent.com/PatrickVibild/TellusAmazonPictures/master/pictures/Lenovo/T490S/BL/DE/2.jpg</v>
      </c>
      <c r="O5" s="29" t="str">
        <f>IF(ISBLANK(Values!$F4),"",Values!O4)</f>
        <v>https://raw.githubusercontent.com/PatrickVibild/TellusAmazonPictures/master/pictures/Lenovo/T490S/BL/DE/3.jpg</v>
      </c>
      <c r="P5" s="29" t="str">
        <f>IF(ISBLANK(Values!$F4),"",Values!P4)</f>
        <v>https://raw.githubusercontent.com/PatrickVibild/TellusAmazonPictures/master/pictures/Lenovo/T490S/BL/DE/4.jpg</v>
      </c>
      <c r="Q5" s="29" t="str">
        <f>IF(ISBLANK(Values!$F4),"",Values!Q4)</f>
        <v>https://raw.githubusercontent.com/PatrickVibild/TellusAmazonPictures/master/pictures/Lenovo/T490S/BL/DE/5.jpg</v>
      </c>
      <c r="R5" s="29" t="str">
        <f>IF(ISBLANK(Values!$F4),"",Values!R4)</f>
        <v>https://raw.githubusercontent.com/PatrickVibild/TellusAmazonPictures/master/pictures/Lenovo/T490S/BL/DE/6.jpg</v>
      </c>
      <c r="S5" s="29" t="str">
        <f>IF(ISBLANK(Values!$F4),"",Values!S4)</f>
        <v>https://raw.githubusercontent.com/PatrickVibild/TellusAmazonPictures/master/pictures/Lenovo/T490S/BL/DE/7.jpg</v>
      </c>
      <c r="T5" s="29" t="str">
        <f>IF(ISBLANK(Values!$F4),"",Values!T4)</f>
        <v>https://raw.githubusercontent.com/PatrickVibild/TellusAmazonPictures/master/pictures/Lenovo/T490S/BL/DE/8.jpg</v>
      </c>
      <c r="U5" s="29" t="str">
        <f>IF(ISBLANK(Values!$F4),"",Values!U4)</f>
        <v>https://raw.githubusercontent.com/PatrickVibild/TellusAmazonPictures/master/pictures/Lenovo/T490S/BL/DE/9.jpg</v>
      </c>
      <c r="W5" s="33" t="str">
        <f>IF(ISBLANK(Values!E4),"","Child")</f>
        <v>Child</v>
      </c>
      <c r="X5" s="33" t="str">
        <f>IF(ISBLANK(Values!E4),"",Values!$B$13)</f>
        <v>Lenovo T490s parent</v>
      </c>
      <c r="Y5" s="40" t="str">
        <f>IF(ISBLANK(Values!E4),"","Size-Color")</f>
        <v>Size-Color</v>
      </c>
      <c r="Z5" s="33" t="str">
        <f>IF(ISBLANK(Values!E4),"","variation")</f>
        <v>variation</v>
      </c>
      <c r="AA5" s="37"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2"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xml:space="preserve">👉 LAYOUT - 🇩🇪 Duitse GEEN achtergrondverlichting. </v>
      </c>
      <c r="AM5" s="2" t="str">
        <f>SUBSTITUTE(IF(ISBLANK(Values!E4),"",Values!$B$27), "{model}", Values!$B$3)</f>
        <v xml:space="preserve">👉 COMPATIBEL MET - Lenovo T490s T495s. Controleer de afbeelding en beschrijving zorgvuldig voordat u een toetsenbord koopt. Dit zorgt ervoor dat u het juiste laptoptoetsenbord voor uw computer krijgt. Super eenvoudige installatie. </v>
      </c>
      <c r="AT5" s="29" t="str">
        <f>IF(ISBLANK(Values!E4),"",Values!H4)</f>
        <v>Duitse</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8" t="str">
        <f>IF(ISBLANK(Values!E4),"","Parts")</f>
        <v>Parts</v>
      </c>
      <c r="DP5" s="28"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2"/>
      <c r="DY5" t="str">
        <f>IF(ISBLANK(Values!$E4), "", "not_applicable")</f>
        <v>not_applicable</v>
      </c>
      <c r="DZ5" s="32"/>
      <c r="EA5" s="32"/>
      <c r="EB5" s="32"/>
      <c r="EC5" s="32"/>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0</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T490s BL - FR</v>
      </c>
      <c r="C6" s="33" t="str">
        <f>IF(ISBLANK(Values!E5),"","TellusRem")</f>
        <v>TellusRem</v>
      </c>
      <c r="D6" s="31">
        <f>IF(ISBLANK(Values!E5),"",Values!E5)</f>
        <v>5714401490029</v>
      </c>
      <c r="E6" s="32" t="str">
        <f>IF(ISBLANK(Values!E5),"","EAN")</f>
        <v>EAN</v>
      </c>
      <c r="F6" s="29" t="str">
        <f>IF(ISBLANK(Values!E5),"",IF(Values!J5, SUBSTITUTE(Values!$B$1, "{language}", Values!H5) &amp; " " &amp;Values!$B$3, SUBSTITUTE(Values!$B$2, "{language}", Values!$H5) &amp; " " &amp;Values!$B$3))</f>
        <v>vervangend Frans toetsenbord met achtergrondverlichting voor Lenovo Thinkpad T490s T495s</v>
      </c>
      <c r="G6" s="33" t="str">
        <f>IF(ISBLANK(Values!E5),"","TellusRem")</f>
        <v>TellusRem</v>
      </c>
      <c r="H6" s="28" t="str">
        <f>IF(ISBLANK(Values!E5),"",Values!$B$16)</f>
        <v>computer-keyboards</v>
      </c>
      <c r="I6" s="28" t="str">
        <f>IF(ISBLANK(Values!E5),"","4730574031")</f>
        <v>4730574031</v>
      </c>
      <c r="J6" s="40" t="str">
        <f>IF(ISBLANK(Values!E5),"",Values!F5 )</f>
        <v>Lenovo T490s BL - FR</v>
      </c>
      <c r="K6" s="29">
        <f>IF(ISBLANK(Values!E5),"",IF(Values!J5, Values!$B$4, Values!$B$5))</f>
        <v>0</v>
      </c>
      <c r="L6" s="41" t="str">
        <f>IF(ISBLANK(Values!E5),"",IF($CO6="DEFAULT", Values!$B$18, ""))</f>
        <v/>
      </c>
      <c r="M6" s="29" t="str">
        <f>IF(ISBLANK(Values!E5),"",Values!$M5)</f>
        <v>https://raw.githubusercontent.com/PatrickVibild/TellusAmazonPictures/master/pictures/Lenovo/T490S/BL/FR/1.jpg</v>
      </c>
      <c r="N6" s="29" t="str">
        <f>IF(ISBLANK(Values!$F5),"",Values!N5)</f>
        <v>https://raw.githubusercontent.com/PatrickVibild/TellusAmazonPictures/master/pictures/Lenovo/T490S/BL/FR/2.jpg</v>
      </c>
      <c r="O6" s="29" t="str">
        <f>IF(ISBLANK(Values!$F5),"",Values!O5)</f>
        <v>https://raw.githubusercontent.com/PatrickVibild/TellusAmazonPictures/master/pictures/Lenovo/T490S/BL/FR/3.jpg</v>
      </c>
      <c r="P6" s="29" t="str">
        <f>IF(ISBLANK(Values!$F5),"",Values!P5)</f>
        <v>https://raw.githubusercontent.com/PatrickVibild/TellusAmazonPictures/master/pictures/Lenovo/T490S/BL/FR/4.jpg</v>
      </c>
      <c r="Q6" s="29" t="str">
        <f>IF(ISBLANK(Values!$F5),"",Values!Q5)</f>
        <v>https://raw.githubusercontent.com/PatrickVibild/TellusAmazonPictures/master/pictures/Lenovo/T490S/BL/FR/5.jpg</v>
      </c>
      <c r="R6" s="29" t="str">
        <f>IF(ISBLANK(Values!$F5),"",Values!R5)</f>
        <v>https://raw.githubusercontent.com/PatrickVibild/TellusAmazonPictures/master/pictures/Lenovo/T490S/BL/FR/6.jpg</v>
      </c>
      <c r="S6" s="29" t="str">
        <f>IF(ISBLANK(Values!$F5),"",Values!S5)</f>
        <v>https://raw.githubusercontent.com/PatrickVibild/TellusAmazonPictures/master/pictures/Lenovo/T490S/BL/FR/7.jpg</v>
      </c>
      <c r="T6" s="29" t="str">
        <f>IF(ISBLANK(Values!$F5),"",Values!T5)</f>
        <v>https://raw.githubusercontent.com/PatrickVibild/TellusAmazonPictures/master/pictures/Lenovo/T490S/BL/FR/8.jpg</v>
      </c>
      <c r="U6" s="29" t="str">
        <f>IF(ISBLANK(Values!$F5),"",Values!U5)</f>
        <v>https://raw.githubusercontent.com/PatrickVibild/TellusAmazonPictures/master/pictures/Lenovo/T490S/BL/FR/9.jpg</v>
      </c>
      <c r="W6" s="33" t="str">
        <f>IF(ISBLANK(Values!E5),"","Child")</f>
        <v>Child</v>
      </c>
      <c r="X6" s="33" t="str">
        <f>IF(ISBLANK(Values!E5),"",Values!$B$13)</f>
        <v>Lenovo T490s parent</v>
      </c>
      <c r="Y6" s="40" t="str">
        <f>IF(ISBLANK(Values!E5),"","Size-Color")</f>
        <v>Size-Color</v>
      </c>
      <c r="Z6" s="33" t="str">
        <f>IF(ISBLANK(Values!E5),"","variation")</f>
        <v>variation</v>
      </c>
      <c r="AA6" s="37"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2"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xml:space="preserve">👉 LAYOUT - 🇫🇷 Frans GEEN achtergrondverlichting. </v>
      </c>
      <c r="AM6" s="2" t="str">
        <f>SUBSTITUTE(IF(ISBLANK(Values!E5),"",Values!$B$27), "{model}", Values!$B$3)</f>
        <v xml:space="preserve">👉 COMPATIBEL MET - Lenovo T490s T495s. Controleer de afbeelding en beschrijving zorgvuldig voordat u een toetsenbord koopt. Dit zorgt ervoor dat u het juiste laptoptoetsenbord voor uw computer krijgt. Super eenvoudige installatie. </v>
      </c>
      <c r="AT6" s="29" t="str">
        <f>IF(ISBLANK(Values!E5),"",Values!H5)</f>
        <v>Frans</v>
      </c>
      <c r="AV6" s="2" t="str">
        <f>IF(ISBLANK(Values!E5),"",IF(Values!J5,"Backlit", "Non-Backlit"))</f>
        <v>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8" t="str">
        <f>IF(ISBLANK(Values!E5),"","Parts")</f>
        <v>Parts</v>
      </c>
      <c r="DP6" s="28"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2"/>
      <c r="DY6" t="str">
        <f>IF(ISBLANK(Values!$E5), "", "not_applicable")</f>
        <v>not_applicable</v>
      </c>
      <c r="DZ6" s="32"/>
      <c r="EA6" s="32"/>
      <c r="EB6" s="32"/>
      <c r="EC6" s="32"/>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0</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T490s BL - IT</v>
      </c>
      <c r="C7" s="33" t="str">
        <f>IF(ISBLANK(Values!E6),"","TellusRem")</f>
        <v>TellusRem</v>
      </c>
      <c r="D7" s="31">
        <f>IF(ISBLANK(Values!E6),"",Values!E6)</f>
        <v>5714401490036</v>
      </c>
      <c r="E7" s="32" t="str">
        <f>IF(ISBLANK(Values!E6),"","EAN")</f>
        <v>EAN</v>
      </c>
      <c r="F7" s="29" t="str">
        <f>IF(ISBLANK(Values!E6),"",IF(Values!J6, SUBSTITUTE(Values!$B$1, "{language}", Values!H6) &amp; " " &amp;Values!$B$3, SUBSTITUTE(Values!$B$2, "{language}", Values!$H6) &amp; " " &amp;Values!$B$3))</f>
        <v>vervangend Italiaans toetsenbord met achtergrondverlichting voor Lenovo Thinkpad T490s T495s</v>
      </c>
      <c r="G7" s="33" t="str">
        <f>IF(ISBLANK(Values!E6),"","TellusRem")</f>
        <v>TellusRem</v>
      </c>
      <c r="H7" s="28" t="str">
        <f>IF(ISBLANK(Values!E6),"",Values!$B$16)</f>
        <v>computer-keyboards</v>
      </c>
      <c r="I7" s="28" t="str">
        <f>IF(ISBLANK(Values!E6),"","4730574031")</f>
        <v>4730574031</v>
      </c>
      <c r="J7" s="40" t="str">
        <f>IF(ISBLANK(Values!E6),"",Values!F6 )</f>
        <v>Lenovo T490s BL - IT</v>
      </c>
      <c r="K7" s="29">
        <f>IF(ISBLANK(Values!E6),"",IF(Values!J6, Values!$B$4, Values!$B$5))</f>
        <v>0</v>
      </c>
      <c r="L7" s="41" t="str">
        <f>IF(ISBLANK(Values!E6),"",IF($CO7="DEFAULT", Values!$B$18, ""))</f>
        <v/>
      </c>
      <c r="M7" s="29" t="str">
        <f>IF(ISBLANK(Values!E6),"",Values!$M6)</f>
        <v>https://raw.githubusercontent.com/PatrickVibild/TellusAmazonPictures/master/pictures/Lenovo/T490S/BL/IT/1.jpg</v>
      </c>
      <c r="N7" s="29" t="str">
        <f>IF(ISBLANK(Values!$F6),"",Values!N6)</f>
        <v>https://raw.githubusercontent.com/PatrickVibild/TellusAmazonPictures/master/pictures/Lenovo/T490S/BL/IT/2.jpg</v>
      </c>
      <c r="O7" s="29" t="str">
        <f>IF(ISBLANK(Values!$F6),"",Values!O6)</f>
        <v>https://raw.githubusercontent.com/PatrickVibild/TellusAmazonPictures/master/pictures/Lenovo/T490S/BL/IT/3.jpg</v>
      </c>
      <c r="P7" s="29" t="str">
        <f>IF(ISBLANK(Values!$F6),"",Values!P6)</f>
        <v>https://raw.githubusercontent.com/PatrickVibild/TellusAmazonPictures/master/pictures/Lenovo/T490S/BL/IT/4.jpg</v>
      </c>
      <c r="Q7" s="29" t="str">
        <f>IF(ISBLANK(Values!$F6),"",Values!Q6)</f>
        <v>https://raw.githubusercontent.com/PatrickVibild/TellusAmazonPictures/master/pictures/Lenovo/T490S/BL/IT/5.jpg</v>
      </c>
      <c r="R7" s="29" t="str">
        <f>IF(ISBLANK(Values!$F6),"",Values!R6)</f>
        <v>https://raw.githubusercontent.com/PatrickVibild/TellusAmazonPictures/master/pictures/Lenovo/T490S/BL/IT/6.jpg</v>
      </c>
      <c r="S7" s="29" t="str">
        <f>IF(ISBLANK(Values!$F6),"",Values!S6)</f>
        <v>https://raw.githubusercontent.com/PatrickVibild/TellusAmazonPictures/master/pictures/Lenovo/T490S/BL/IT/7.jpg</v>
      </c>
      <c r="T7" s="29" t="str">
        <f>IF(ISBLANK(Values!$F6),"",Values!T6)</f>
        <v>https://raw.githubusercontent.com/PatrickVibild/TellusAmazonPictures/master/pictures/Lenovo/T490S/BL/IT/8.jpg</v>
      </c>
      <c r="U7" s="29" t="str">
        <f>IF(ISBLANK(Values!$F6),"",Values!U6)</f>
        <v>https://raw.githubusercontent.com/PatrickVibild/TellusAmazonPictures/master/pictures/Lenovo/T490S/BL/IT/9.jpg</v>
      </c>
      <c r="W7" s="33" t="str">
        <f>IF(ISBLANK(Values!E6),"","Child")</f>
        <v>Child</v>
      </c>
      <c r="X7" s="33" t="str">
        <f>IF(ISBLANK(Values!E6),"",Values!$B$13)</f>
        <v>Lenovo T490s parent</v>
      </c>
      <c r="Y7" s="40" t="str">
        <f>IF(ISBLANK(Values!E6),"","Size-Color")</f>
        <v>Size-Color</v>
      </c>
      <c r="Z7" s="33" t="str">
        <f>IF(ISBLANK(Values!E6),"","variation")</f>
        <v>variation</v>
      </c>
      <c r="AA7" s="37" t="str">
        <f>IF(ISBLANK(Values!E6),"",Values!$B$20)</f>
        <v>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2"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xml:space="preserve">👉 LAYOUT - 🇮🇹 Italiaans GEEN achtergrondverlichting. </v>
      </c>
      <c r="AM7" s="2" t="str">
        <f>SUBSTITUTE(IF(ISBLANK(Values!E6),"",Values!$B$27), "{model}", Values!$B$3)</f>
        <v xml:space="preserve">👉 COMPATIBEL MET - Lenovo T490s T495s. Controleer de afbeelding en beschrijving zorgvuldig voordat u een toetsenbord koopt. Dit zorgt ervoor dat u het juiste laptoptoetsenbord voor uw computer krijgt. Super eenvoudige installatie. </v>
      </c>
      <c r="AT7" s="29" t="str">
        <f>IF(ISBLANK(Values!E6),"",Values!H6)</f>
        <v>Italiaans</v>
      </c>
      <c r="AV7" s="2" t="str">
        <f>IF(ISBLANK(Values!E6),"",IF(Values!J6,"Backlit", "Non-Backlit"))</f>
        <v>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8" t="str">
        <f>IF(ISBLANK(Values!E6),"","Parts")</f>
        <v>Parts</v>
      </c>
      <c r="DP7" s="28"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2"/>
      <c r="DY7" t="str">
        <f>IF(ISBLANK(Values!$E6), "", "not_applicable")</f>
        <v>not_applicable</v>
      </c>
      <c r="DZ7" s="32"/>
      <c r="EA7" s="32"/>
      <c r="EB7" s="32"/>
      <c r="EC7" s="32"/>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0</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T490s BL - ES</v>
      </c>
      <c r="C8" s="33" t="str">
        <f>IF(ISBLANK(Values!E7),"","TellusRem")</f>
        <v>TellusRem</v>
      </c>
      <c r="D8" s="31">
        <f>IF(ISBLANK(Values!E7),"",Values!E7)</f>
        <v>5714401490043</v>
      </c>
      <c r="E8" s="32" t="str">
        <f>IF(ISBLANK(Values!E7),"","EAN")</f>
        <v>EAN</v>
      </c>
      <c r="F8" s="29" t="str">
        <f>IF(ISBLANK(Values!E7),"",IF(Values!J7, SUBSTITUTE(Values!$B$1, "{language}", Values!H7) &amp; " " &amp;Values!$B$3, SUBSTITUTE(Values!$B$2, "{language}", Values!$H7) &amp; " " &amp;Values!$B$3))</f>
        <v>vervangend Spaans toetsenbord met achtergrondverlichting voor Lenovo Thinkpad T490s T495s</v>
      </c>
      <c r="G8" s="33" t="str">
        <f>IF(ISBLANK(Values!E7),"","TellusRem")</f>
        <v>TellusRem</v>
      </c>
      <c r="H8" s="28" t="str">
        <f>IF(ISBLANK(Values!E7),"",Values!$B$16)</f>
        <v>computer-keyboards</v>
      </c>
      <c r="I8" s="28" t="str">
        <f>IF(ISBLANK(Values!E7),"","4730574031")</f>
        <v>4730574031</v>
      </c>
      <c r="J8" s="40" t="str">
        <f>IF(ISBLANK(Values!E7),"",Values!F7 )</f>
        <v>Lenovo T490s BL - ES</v>
      </c>
      <c r="K8" s="29">
        <f>IF(ISBLANK(Values!E7),"",IF(Values!J7, Values!$B$4, Values!$B$5))</f>
        <v>0</v>
      </c>
      <c r="L8" s="41" t="str">
        <f>IF(ISBLANK(Values!E7),"",IF($CO8="DEFAULT", Values!$B$18, ""))</f>
        <v/>
      </c>
      <c r="M8" s="29" t="str">
        <f>IF(ISBLANK(Values!E7),"",Values!$M7)</f>
        <v>https://raw.githubusercontent.com/PatrickVibild/TellusAmazonPictures/master/pictures/Lenovo/T490S/BL/ES/1.jpg</v>
      </c>
      <c r="N8" s="29" t="str">
        <f>IF(ISBLANK(Values!$F7),"",Values!N7)</f>
        <v>https://raw.githubusercontent.com/PatrickVibild/TellusAmazonPictures/master/pictures/Lenovo/T490S/BL/ES/2.jpg</v>
      </c>
      <c r="O8" s="29" t="str">
        <f>IF(ISBLANK(Values!$F7),"",Values!O7)</f>
        <v>https://raw.githubusercontent.com/PatrickVibild/TellusAmazonPictures/master/pictures/Lenovo/T490S/BL/ES/3.jpg</v>
      </c>
      <c r="P8" s="29" t="str">
        <f>IF(ISBLANK(Values!$F7),"",Values!P7)</f>
        <v>https://raw.githubusercontent.com/PatrickVibild/TellusAmazonPictures/master/pictures/Lenovo/T490S/BL/ES/4.jpg</v>
      </c>
      <c r="Q8" s="29" t="str">
        <f>IF(ISBLANK(Values!$F7),"",Values!Q7)</f>
        <v>https://raw.githubusercontent.com/PatrickVibild/TellusAmazonPictures/master/pictures/Lenovo/T490S/BL/ES/5.jpg</v>
      </c>
      <c r="R8" s="29" t="str">
        <f>IF(ISBLANK(Values!$F7),"",Values!R7)</f>
        <v>https://raw.githubusercontent.com/PatrickVibild/TellusAmazonPictures/master/pictures/Lenovo/T490S/BL/ES/6.jpg</v>
      </c>
      <c r="S8" s="29" t="str">
        <f>IF(ISBLANK(Values!$F7),"",Values!S7)</f>
        <v>https://raw.githubusercontent.com/PatrickVibild/TellusAmazonPictures/master/pictures/Lenovo/T490S/BL/ES/7.jpg</v>
      </c>
      <c r="T8" s="29" t="str">
        <f>IF(ISBLANK(Values!$F7),"",Values!T7)</f>
        <v>https://raw.githubusercontent.com/PatrickVibild/TellusAmazonPictures/master/pictures/Lenovo/T490S/BL/ES/8.jpg</v>
      </c>
      <c r="U8" s="29" t="str">
        <f>IF(ISBLANK(Values!$F7),"",Values!U7)</f>
        <v>https://raw.githubusercontent.com/PatrickVibild/TellusAmazonPictures/master/pictures/Lenovo/T490S/BL/ES/9.jpg</v>
      </c>
      <c r="W8" s="33" t="str">
        <f>IF(ISBLANK(Values!E7),"","Child")</f>
        <v>Child</v>
      </c>
      <c r="X8" s="33" t="str">
        <f>IF(ISBLANK(Values!E7),"",Values!$B$13)</f>
        <v>Lenovo T490s parent</v>
      </c>
      <c r="Y8" s="40" t="str">
        <f>IF(ISBLANK(Values!E7),"","Size-Color")</f>
        <v>Size-Color</v>
      </c>
      <c r="Z8" s="33" t="str">
        <f>IF(ISBLANK(Values!E7),"","variation")</f>
        <v>variation</v>
      </c>
      <c r="AA8" s="37" t="str">
        <f>IF(ISBLANK(Values!E7),"",Values!$B$20)</f>
        <v>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2"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xml:space="preserve">👉 LAYOUT - 🇪🇸 Spaans GEEN achtergrondverlichting. </v>
      </c>
      <c r="AM8" s="2" t="str">
        <f>SUBSTITUTE(IF(ISBLANK(Values!E7),"",Values!$B$27), "{model}", Values!$B$3)</f>
        <v xml:space="preserve">👉 COMPATIBEL MET - Lenovo T490s T495s. Controleer de afbeelding en beschrijving zorgvuldig voordat u een toetsenbord koopt. Dit zorgt ervoor dat u het juiste laptoptoetsenbord voor uw computer krijgt. Super eenvoudige installatie. </v>
      </c>
      <c r="AT8" s="29" t="str">
        <f>IF(ISBLANK(Values!E7),"",Values!H7)</f>
        <v>Spaans</v>
      </c>
      <c r="AV8" s="2" t="str">
        <f>IF(ISBLANK(Values!E7),"",IF(Values!J7,"Backlit", "Non-Backlit"))</f>
        <v>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8" t="str">
        <f>IF(ISBLANK(Values!E7),"","Parts")</f>
        <v>Parts</v>
      </c>
      <c r="DP8" s="28"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2"/>
      <c r="DY8" t="str">
        <f>IF(ISBLANK(Values!$E7), "", "not_applicable")</f>
        <v>not_applicable</v>
      </c>
      <c r="DZ8" s="32"/>
      <c r="EA8" s="32"/>
      <c r="EB8" s="32"/>
      <c r="EC8" s="32"/>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0</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T490s BL - UK</v>
      </c>
      <c r="C9" s="33" t="str">
        <f>IF(ISBLANK(Values!E8),"","TellusRem")</f>
        <v>TellusRem</v>
      </c>
      <c r="D9" s="31">
        <f>IF(ISBLANK(Values!E8),"",Values!E8)</f>
        <v>5714401490050</v>
      </c>
      <c r="E9" s="32" t="str">
        <f>IF(ISBLANK(Values!E8),"","EAN")</f>
        <v>EAN</v>
      </c>
      <c r="F9" s="29" t="str">
        <f>IF(ISBLANK(Values!E8),"",IF(Values!J8, SUBSTITUTE(Values!$B$1, "{language}", Values!H8) &amp; " " &amp;Values!$B$3, SUBSTITUTE(Values!$B$2, "{language}", Values!$H8) &amp; " " &amp;Values!$B$3))</f>
        <v>vervangend UK toetsenbord met achtergrondverlichting voor Lenovo Thinkpad T490s T495s</v>
      </c>
      <c r="G9" s="33" t="str">
        <f>IF(ISBLANK(Values!E8),"","TellusRem")</f>
        <v>TellusRem</v>
      </c>
      <c r="H9" s="28" t="str">
        <f>IF(ISBLANK(Values!E8),"",Values!$B$16)</f>
        <v>computer-keyboards</v>
      </c>
      <c r="I9" s="28" t="str">
        <f>IF(ISBLANK(Values!E8),"","4730574031")</f>
        <v>4730574031</v>
      </c>
      <c r="J9" s="40" t="str">
        <f>IF(ISBLANK(Values!E8),"",Values!F8 )</f>
        <v>Lenovo T490s BL - UK</v>
      </c>
      <c r="K9" s="29">
        <f>IF(ISBLANK(Values!E8),"",IF(Values!J8, Values!$B$4, Values!$B$5))</f>
        <v>0</v>
      </c>
      <c r="L9" s="41" t="str">
        <f>IF(ISBLANK(Values!E8),"",IF($CO9="DEFAULT", Values!$B$18, ""))</f>
        <v/>
      </c>
      <c r="M9" s="29" t="str">
        <f>IF(ISBLANK(Values!E8),"",Values!$M8)</f>
        <v>https://raw.githubusercontent.com/PatrickVibild/TellusAmazonPictures/master/pictures/Lenovo/T490S/BL/UK/1.jpg</v>
      </c>
      <c r="N9" s="29" t="str">
        <f>IF(ISBLANK(Values!$F8),"",Values!N8)</f>
        <v>https://raw.githubusercontent.com/PatrickVibild/TellusAmazonPictures/master/pictures/Lenovo/T490S/BL/UK/2.jpg</v>
      </c>
      <c r="O9" s="29" t="str">
        <f>IF(ISBLANK(Values!$F8),"",Values!O8)</f>
        <v>https://raw.githubusercontent.com/PatrickVibild/TellusAmazonPictures/master/pictures/Lenovo/T490S/BL/UK/3.jpg</v>
      </c>
      <c r="P9" s="29" t="str">
        <f>IF(ISBLANK(Values!$F8),"",Values!P8)</f>
        <v>https://raw.githubusercontent.com/PatrickVibild/TellusAmazonPictures/master/pictures/Lenovo/T490S/BL/UK/4.jpg</v>
      </c>
      <c r="Q9" s="29" t="str">
        <f>IF(ISBLANK(Values!$F8),"",Values!Q8)</f>
        <v>https://raw.githubusercontent.com/PatrickVibild/TellusAmazonPictures/master/pictures/Lenovo/T490S/BL/UK/5.jpg</v>
      </c>
      <c r="R9" s="29" t="str">
        <f>IF(ISBLANK(Values!$F8),"",Values!R8)</f>
        <v>https://raw.githubusercontent.com/PatrickVibild/TellusAmazonPictures/master/pictures/Lenovo/T490S/BL/UK/6.jpg</v>
      </c>
      <c r="S9" s="29" t="str">
        <f>IF(ISBLANK(Values!$F8),"",Values!S8)</f>
        <v>https://raw.githubusercontent.com/PatrickVibild/TellusAmazonPictures/master/pictures/Lenovo/T490S/BL/UK/7.jpg</v>
      </c>
      <c r="T9" s="29" t="str">
        <f>IF(ISBLANK(Values!$F8),"",Values!T8)</f>
        <v>https://raw.githubusercontent.com/PatrickVibild/TellusAmazonPictures/master/pictures/Lenovo/T490S/BL/UK/8.jpg</v>
      </c>
      <c r="U9" s="29" t="str">
        <f>IF(ISBLANK(Values!$F8),"",Values!U8)</f>
        <v>https://raw.githubusercontent.com/PatrickVibild/TellusAmazonPictures/master/pictures/Lenovo/T490S/BL/UK/9.jpg</v>
      </c>
      <c r="W9" s="33" t="str">
        <f>IF(ISBLANK(Values!E8),"","Child")</f>
        <v>Child</v>
      </c>
      <c r="X9" s="33" t="str">
        <f>IF(ISBLANK(Values!E8),"",Values!$B$13)</f>
        <v>Lenovo T490s parent</v>
      </c>
      <c r="Y9" s="40" t="str">
        <f>IF(ISBLANK(Values!E8),"","Size-Color")</f>
        <v>Size-Color</v>
      </c>
      <c r="Z9" s="33" t="str">
        <f>IF(ISBLANK(Values!E8),"","variation")</f>
        <v>variation</v>
      </c>
      <c r="AA9" s="37" t="str">
        <f>IF(ISBLANK(Values!E8),"",Values!$B$20)</f>
        <v>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2"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xml:space="preserve">👉 LAYOUT - 🇬🇧 UK GEEN achtergrondverlichting. </v>
      </c>
      <c r="AM9" s="2" t="str">
        <f>SUBSTITUTE(IF(ISBLANK(Values!E8),"",Values!$B$27), "{model}", Values!$B$3)</f>
        <v xml:space="preserve">👉 COMPATIBEL MET - Lenovo T490s T495s. Controleer de afbeelding en beschrijving zorgvuldig voordat u een toetsenbord koopt. Dit zorgt ervoor dat u het juiste laptoptoetsenbord voor uw computer krijgt. Super eenvoudige installatie. </v>
      </c>
      <c r="AT9" s="29" t="str">
        <f>IF(ISBLANK(Values!E8),"",Values!H8)</f>
        <v>UK</v>
      </c>
      <c r="AV9" s="2" t="str">
        <f>IF(ISBLANK(Values!E8),"",IF(Values!J8,"Backlit", "Non-Backlit"))</f>
        <v>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8" t="str">
        <f>IF(ISBLANK(Values!E8),"","Parts")</f>
        <v>Parts</v>
      </c>
      <c r="DP9" s="28"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2"/>
      <c r="DY9" t="str">
        <f>IF(ISBLANK(Values!$E8), "", "not_applicable")</f>
        <v>not_applicable</v>
      </c>
      <c r="DZ9" s="32"/>
      <c r="EA9" s="32"/>
      <c r="EB9" s="32"/>
      <c r="EC9" s="32"/>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0</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T490s BL - NORDIC</v>
      </c>
      <c r="C10" s="33" t="str">
        <f>IF(ISBLANK(Values!E9),"","TellusRem")</f>
        <v>TellusRem</v>
      </c>
      <c r="D10" s="31">
        <f>IF(ISBLANK(Values!E9),"",Values!E9)</f>
        <v>5714401490067</v>
      </c>
      <c r="E10" s="32" t="str">
        <f>IF(ISBLANK(Values!E9),"","EAN")</f>
        <v>EAN</v>
      </c>
      <c r="F10" s="29" t="str">
        <f>IF(ISBLANK(Values!E9),"",IF(Values!J9, SUBSTITUTE(Values!$B$1, "{language}", Values!H9) &amp; " " &amp;Values!$B$3, SUBSTITUTE(Values!$B$2, "{language}", Values!$H9) &amp; " " &amp;Values!$B$3))</f>
        <v>vervangend Scandinavisch - Scandinavisch toetsenbord met achtergrondverlichting voor Lenovo Thinkpad T490s T495s</v>
      </c>
      <c r="G10" s="33" t="str">
        <f>IF(ISBLANK(Values!E9),"","TellusRem")</f>
        <v>TellusRem</v>
      </c>
      <c r="H10" s="28" t="str">
        <f>IF(ISBLANK(Values!E9),"",Values!$B$16)</f>
        <v>computer-keyboards</v>
      </c>
      <c r="I10" s="28" t="str">
        <f>IF(ISBLANK(Values!E9),"","4730574031")</f>
        <v>4730574031</v>
      </c>
      <c r="J10" s="40" t="str">
        <f>IF(ISBLANK(Values!E9),"",Values!F9 )</f>
        <v>Lenovo T490s BL - NORDIC</v>
      </c>
      <c r="K10" s="29">
        <f>IF(ISBLANK(Values!E9),"",IF(Values!J9, Values!$B$4, Values!$B$5))</f>
        <v>0</v>
      </c>
      <c r="L10" s="41" t="str">
        <f>IF(ISBLANK(Values!E9),"",IF($CO10="DEFAULT", Values!$B$18, ""))</f>
        <v/>
      </c>
      <c r="M10" s="29" t="str">
        <f>IF(ISBLANK(Values!E9),"",Values!$M9)</f>
        <v>https://raw.githubusercontent.com/PatrickVibild/TellusAmazonPictures/master/pictures/Lenovo/T490S/BL/NOR/1.jpg</v>
      </c>
      <c r="N10" s="29" t="str">
        <f>IF(ISBLANK(Values!$F9),"",Values!N9)</f>
        <v>https://raw.githubusercontent.com/PatrickVibild/TellusAmazonPictures/master/pictures/Lenovo/T490S/BL/NOR/2.jpg</v>
      </c>
      <c r="O10" s="29" t="str">
        <f>IF(ISBLANK(Values!$F9),"",Values!O9)</f>
        <v>https://raw.githubusercontent.com/PatrickVibild/TellusAmazonPictures/master/pictures/Lenovo/T490S/BL/NOR/3.jpg</v>
      </c>
      <c r="P10" s="29" t="str">
        <f>IF(ISBLANK(Values!$F9),"",Values!P9)</f>
        <v>https://raw.githubusercontent.com/PatrickVibild/TellusAmazonPictures/master/pictures/Lenovo/T490S/BL/NOR/4.jpg</v>
      </c>
      <c r="Q10" s="29" t="str">
        <f>IF(ISBLANK(Values!$F9),"",Values!Q9)</f>
        <v>https://raw.githubusercontent.com/PatrickVibild/TellusAmazonPictures/master/pictures/Lenovo/T490S/BL/NOR/5.jpg</v>
      </c>
      <c r="R10" s="29" t="str">
        <f>IF(ISBLANK(Values!$F9),"",Values!R9)</f>
        <v>https://raw.githubusercontent.com/PatrickVibild/TellusAmazonPictures/master/pictures/Lenovo/T490S/BL/NOR/6.jpg</v>
      </c>
      <c r="S10" s="29" t="str">
        <f>IF(ISBLANK(Values!$F9),"",Values!S9)</f>
        <v>https://raw.githubusercontent.com/PatrickVibild/TellusAmazonPictures/master/pictures/Lenovo/T490S/BL/NOR/7.jpg</v>
      </c>
      <c r="T10" s="29" t="str">
        <f>IF(ISBLANK(Values!$F9),"",Values!T9)</f>
        <v>https://raw.githubusercontent.com/PatrickVibild/TellusAmazonPictures/master/pictures/Lenovo/T490S/BL/NOR/8.jpg</v>
      </c>
      <c r="U10" s="29" t="str">
        <f>IF(ISBLANK(Values!$F9),"",Values!U9)</f>
        <v>https://raw.githubusercontent.com/PatrickVibild/TellusAmazonPictures/master/pictures/Lenovo/T490S/BL/NOR/9.jpg</v>
      </c>
      <c r="W10" s="33" t="str">
        <f>IF(ISBLANK(Values!E9),"","Child")</f>
        <v>Child</v>
      </c>
      <c r="X10" s="33" t="str">
        <f>IF(ISBLANK(Values!E9),"",Values!$B$13)</f>
        <v>Lenovo T490s parent</v>
      </c>
      <c r="Y10" s="40" t="str">
        <f>IF(ISBLANK(Values!E9),"","Size-Color")</f>
        <v>Size-Color</v>
      </c>
      <c r="Z10" s="33" t="str">
        <f>IF(ISBLANK(Values!E9),"","variation")</f>
        <v>variation</v>
      </c>
      <c r="AA10" s="37" t="str">
        <f>IF(ISBLANK(Values!E9),"",Values!$B$20)</f>
        <v>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2"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3"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xml:space="preserve">👉 LAYOUT - 🇸🇪 🇫🇮 🇳🇴 🇩🇰 Scandinavisch - Scandinavisch GEEN achtergrondverlichting. </v>
      </c>
      <c r="AM10" s="2" t="str">
        <f>SUBSTITUTE(IF(ISBLANK(Values!E9),"",Values!$B$27), "{model}", Values!$B$3)</f>
        <v xml:space="preserve">👉 COMPATIBEL MET - Lenovo T490s T495s. Controleer de afbeelding en beschrijving zorgvuldig voordat u een toetsenbord koopt. Dit zorgt ervoor dat u het juiste laptoptoetsenbord voor uw computer krijgt. Super eenvoudige installatie. </v>
      </c>
      <c r="AT10" s="29" t="str">
        <f>IF(ISBLANK(Values!E9),"",Values!H9)</f>
        <v>Scandinavisch - Scandinavisch</v>
      </c>
      <c r="AV10" s="2" t="str">
        <f>IF(ISBLANK(Values!E9),"",IF(Values!J9,"Backlit", "Non-Backlit"))</f>
        <v>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8" t="str">
        <f>IF(ISBLANK(Values!E9),"","Parts")</f>
        <v>Parts</v>
      </c>
      <c r="DP10" s="28"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2"/>
      <c r="DY10" t="str">
        <f>IF(ISBLANK(Values!$E9), "", "not_applicable")</f>
        <v>not_applicable</v>
      </c>
      <c r="DZ10" s="32"/>
      <c r="EA10" s="32"/>
      <c r="EB10" s="32"/>
      <c r="EC10" s="32"/>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0</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T490s BL - BE</v>
      </c>
      <c r="C11" s="33" t="str">
        <f>IF(ISBLANK(Values!E10),"","TellusRem")</f>
        <v>TellusRem</v>
      </c>
      <c r="D11" s="31">
        <f>IF(ISBLANK(Values!E10),"",Values!E10)</f>
        <v>5714401490074</v>
      </c>
      <c r="E11" s="32" t="str">
        <f>IF(ISBLANK(Values!E10),"","EAN")</f>
        <v>EAN</v>
      </c>
      <c r="F11" s="29" t="str">
        <f>IF(ISBLANK(Values!E10),"",IF(Values!J10, SUBSTITUTE(Values!$B$1, "{language}", Values!H10) &amp; " " &amp;Values!$B$3, SUBSTITUTE(Values!$B$2, "{language}", Values!$H10) &amp; " " &amp;Values!$B$3))</f>
        <v>vervangend Belgisch toetsenbord met achtergrondverlichting voor Lenovo Thinkpad T490s T495s</v>
      </c>
      <c r="G11" s="33" t="str">
        <f>IF(ISBLANK(Values!E10),"","TellusRem")</f>
        <v>TellusRem</v>
      </c>
      <c r="H11" s="28" t="str">
        <f>IF(ISBLANK(Values!E10),"",Values!$B$16)</f>
        <v>computer-keyboards</v>
      </c>
      <c r="I11" s="28" t="str">
        <f>IF(ISBLANK(Values!E10),"","4730574031")</f>
        <v>4730574031</v>
      </c>
      <c r="J11" s="40" t="str">
        <f>IF(ISBLANK(Values!E10),"",Values!F10 )</f>
        <v>Lenovo T490s BL - BE</v>
      </c>
      <c r="K11" s="29">
        <f>IF(ISBLANK(Values!E10),"",IF(Values!J10, Values!$B$4, Values!$B$5))</f>
        <v>0</v>
      </c>
      <c r="L11" s="41">
        <f>IF(ISBLANK(Values!E10),"",IF($CO11="DEFAULT", Values!$B$18, ""))</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T490s parent</v>
      </c>
      <c r="Y11" s="40" t="str">
        <f>IF(ISBLANK(Values!E10),"","Size-Color")</f>
        <v>Size-Color</v>
      </c>
      <c r="Z11" s="33" t="str">
        <f>IF(ISBLANK(Values!E10),"","variation")</f>
        <v>variation</v>
      </c>
      <c r="AA11" s="37" t="str">
        <f>IF(ISBLANK(Values!E10),"",Values!$B$20)</f>
        <v>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2"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3"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xml:space="preserve">👉 LAYOUT - 🇧🇪 Belgisch GEEN achtergrondverlichting. </v>
      </c>
      <c r="AM11" s="2" t="str">
        <f>SUBSTITUTE(IF(ISBLANK(Values!E10),"",Values!$B$27), "{model}", Values!$B$3)</f>
        <v xml:space="preserve">👉 COMPATIBEL MET - Lenovo T490s T495s. Controleer de afbeelding en beschrijving zorgvuldig voordat u een toetsenbord koopt. Dit zorgt ervoor dat u het juiste laptoptoetsenbord voor uw computer krijgt. Super eenvoudige installatie. </v>
      </c>
      <c r="AT11" s="29" t="str">
        <f>IF(ISBLANK(Values!E10),"",Values!H10)</f>
        <v>Belgisch</v>
      </c>
      <c r="AV11" s="2" t="str">
        <f>IF(ISBLANK(Values!E10),"",IF(Values!J10,"Backlit", "Non-Backlit"))</f>
        <v>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8" t="str">
        <f>IF(ISBLANK(Values!E10),"","Parts")</f>
        <v>Parts</v>
      </c>
      <c r="DP11" s="28"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2"/>
      <c r="DY11" t="str">
        <f>IF(ISBLANK(Values!$E10), "", "not_applicable")</f>
        <v>not_applicable</v>
      </c>
      <c r="DZ11" s="32"/>
      <c r="EA11" s="32"/>
      <c r="EB11" s="32"/>
      <c r="EC11" s="32"/>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0</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T490s BL - Swiss</v>
      </c>
      <c r="C12" s="33" t="str">
        <f>IF(ISBLANK(Values!E11),"","TellusRem")</f>
        <v>TellusRem</v>
      </c>
      <c r="D12" s="31">
        <f>IF(ISBLANK(Values!E11),"",Values!E11)</f>
        <v>5714401490081</v>
      </c>
      <c r="E12" s="32" t="str">
        <f>IF(ISBLANK(Values!E11),"","EAN")</f>
        <v>EAN</v>
      </c>
      <c r="F12" s="29" t="str">
        <f>IF(ISBLANK(Values!E11),"",IF(Values!J11, SUBSTITUTE(Values!$B$1, "{language}", Values!H11) &amp; " " &amp;Values!$B$3, SUBSTITUTE(Values!$B$2, "{language}", Values!$H11) &amp; " " &amp;Values!$B$3))</f>
        <v>vervangend Zwitsers toetsenbord met achtergrondverlichting voor Lenovo Thinkpad T490s T495s</v>
      </c>
      <c r="G12" s="33" t="str">
        <f>IF(ISBLANK(Values!E11),"","TellusRem")</f>
        <v>TellusRem</v>
      </c>
      <c r="H12" s="28" t="str">
        <f>IF(ISBLANK(Values!E11),"",Values!$B$16)</f>
        <v>computer-keyboards</v>
      </c>
      <c r="I12" s="28" t="str">
        <f>IF(ISBLANK(Values!E11),"","4730574031")</f>
        <v>4730574031</v>
      </c>
      <c r="J12" s="40" t="str">
        <f>IF(ISBLANK(Values!E11),"",Values!F11 )</f>
        <v>Lenovo T490s BL - Swiss</v>
      </c>
      <c r="K12" s="29">
        <f>IF(ISBLANK(Values!E11),"",IF(Values!J11, Values!$B$4, Values!$B$5))</f>
        <v>0</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T490s parent</v>
      </c>
      <c r="Y12" s="40" t="str">
        <f>IF(ISBLANK(Values!E11),"","Size-Color")</f>
        <v>Size-Color</v>
      </c>
      <c r="Z12" s="33" t="str">
        <f>IF(ISBLANK(Values!E11),"","variation")</f>
        <v>variation</v>
      </c>
      <c r="AA12" s="37" t="str">
        <f>IF(ISBLANK(Values!E11),"",Values!$B$20)</f>
        <v>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2"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3"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xml:space="preserve">👉 LAYOUT - 🇨🇭 Zwitsers GEEN achtergrondverlichting. </v>
      </c>
      <c r="AM12" s="2" t="str">
        <f>SUBSTITUTE(IF(ISBLANK(Values!E11),"",Values!$B$27), "{model}", Values!$B$3)</f>
        <v xml:space="preserve">👉 COMPATIBEL MET - Lenovo T490s T495s. Controleer de afbeelding en beschrijving zorgvuldig voordat u een toetsenbord koopt. Dit zorgt ervoor dat u het juiste laptoptoetsenbord voor uw computer krijgt. Super eenvoudige installatie. </v>
      </c>
      <c r="AT12" s="29" t="str">
        <f>IF(ISBLANK(Values!E11),"",Values!H11)</f>
        <v>Zwitsers</v>
      </c>
      <c r="AV12" s="2" t="str">
        <f>IF(ISBLANK(Values!E11),"",IF(Values!J11,"Backlit", "Non-Backlit"))</f>
        <v>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8" t="str">
        <f>IF(ISBLANK(Values!E11),"","Parts")</f>
        <v>Parts</v>
      </c>
      <c r="DP12" s="28"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2"/>
      <c r="DY12" t="str">
        <f>IF(ISBLANK(Values!$E11), "", "not_applicable")</f>
        <v>not_applicable</v>
      </c>
      <c r="DZ12" s="32"/>
      <c r="EA12" s="32"/>
      <c r="EB12" s="32"/>
      <c r="EC12" s="32"/>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0</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T490s BL - US int</v>
      </c>
      <c r="C13" s="33" t="str">
        <f>IF(ISBLANK(Values!E12),"","TellusRem")</f>
        <v>TellusRem</v>
      </c>
      <c r="D13" s="31">
        <f>IF(ISBLANK(Values!E12),"",Values!E12)</f>
        <v>5714401490098</v>
      </c>
      <c r="E13" s="32" t="str">
        <f>IF(ISBLANK(Values!E12),"","EAN")</f>
        <v>EAN</v>
      </c>
      <c r="F13" s="29" t="str">
        <f>IF(ISBLANK(Values!E12),"",IF(Values!J12, SUBSTITUTE(Values!$B$1, "{language}", Values!H12) &amp; " " &amp;Values!$B$3, SUBSTITUTE(Values!$B$2, "{language}", Values!$H12) &amp; " " &amp;Values!$B$3))</f>
        <v>vervangend US Internationaal toetsenbord met achtergrondverlichting voor Lenovo Thinkpad T490s T495s</v>
      </c>
      <c r="G13" s="33" t="str">
        <f>IF(ISBLANK(Values!E12),"","TellusRem")</f>
        <v>TellusRem</v>
      </c>
      <c r="H13" s="28" t="str">
        <f>IF(ISBLANK(Values!E12),"",Values!$B$16)</f>
        <v>computer-keyboards</v>
      </c>
      <c r="I13" s="28" t="str">
        <f>IF(ISBLANK(Values!E12),"","4730574031")</f>
        <v>4730574031</v>
      </c>
      <c r="J13" s="40" t="str">
        <f>IF(ISBLANK(Values!E12),"",Values!F12 )</f>
        <v>Lenovo T490s BL - US int</v>
      </c>
      <c r="K13" s="29">
        <f>IF(ISBLANK(Values!E12),"",IF(Values!J12, Values!$B$4, Values!$B$5))</f>
        <v>0</v>
      </c>
      <c r="L13" s="41">
        <f>IF(ISBLANK(Values!E12),"",IF($CO13="DEFAULT", Values!$B$18, ""))</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T490s parent</v>
      </c>
      <c r="Y13" s="40" t="str">
        <f>IF(ISBLANK(Values!E12),"","Size-Color")</f>
        <v>Size-Color</v>
      </c>
      <c r="Z13" s="33" t="str">
        <f>IF(ISBLANK(Values!E12),"","variation")</f>
        <v>variation</v>
      </c>
      <c r="AA13" s="37" t="str">
        <f>IF(ISBLANK(Values!E12),"",Values!$B$20)</f>
        <v>Update</v>
      </c>
      <c r="AB13" s="2"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2"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3"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xml:space="preserve">👉 LAYOUT - 🇺🇸 with € symbol US Internationaal GEEN achtergrondverlichting. </v>
      </c>
      <c r="AM13" s="2" t="str">
        <f>SUBSTITUTE(IF(ISBLANK(Values!E12),"",Values!$B$27), "{model}", Values!$B$3)</f>
        <v xml:space="preserve">👉 COMPATIBEL MET - Lenovo T490s T495s. Controleer de afbeelding en beschrijving zorgvuldig voordat u een toetsenbord koopt. Dit zorgt ervoor dat u het juiste laptoptoetsenbord voor uw computer krijgt. Super eenvoudige installatie. </v>
      </c>
      <c r="AT13" s="29" t="str">
        <f>IF(ISBLANK(Values!E12),"",Values!H12)</f>
        <v>US Internationaal</v>
      </c>
      <c r="AV13" s="2" t="str">
        <f>IF(ISBLANK(Values!E12),"",IF(Values!J12,"Backlit", "Non-Backlit"))</f>
        <v>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8" t="str">
        <f>IF(ISBLANK(Values!E12),"","Parts")</f>
        <v>Parts</v>
      </c>
      <c r="DP13" s="28"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2"/>
      <c r="DY13" t="str">
        <f>IF(ISBLANK(Values!$E12), "", "not_applicable")</f>
        <v>not_applicable</v>
      </c>
      <c r="DZ13" s="32"/>
      <c r="EA13" s="32"/>
      <c r="EB13" s="32"/>
      <c r="EC13" s="32"/>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0</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T490s BL - US</v>
      </c>
      <c r="C14" s="33" t="str">
        <f>IF(ISBLANK(Values!E13),"","TellusRem")</f>
        <v>TellusRem</v>
      </c>
      <c r="D14" s="31">
        <f>IF(ISBLANK(Values!E13),"",Values!E13)</f>
        <v>5714401490104</v>
      </c>
      <c r="E14" s="32" t="str">
        <f>IF(ISBLANK(Values!E13),"","EAN")</f>
        <v>EAN</v>
      </c>
      <c r="F14" s="29" t="str">
        <f>IF(ISBLANK(Values!E13),"",IF(Values!J13, SUBSTITUTE(Values!$B$1, "{language}", Values!H13) &amp; " " &amp;Values!$B$3, SUBSTITUTE(Values!$B$2, "{language}", Values!$H13) &amp; " " &amp;Values!$B$3))</f>
        <v>vervangend US toetsenbord met achtergrondverlichting voor Lenovo Thinkpad T490s T495s</v>
      </c>
      <c r="G14" s="33" t="str">
        <f>IF(ISBLANK(Values!E13),"","TellusRem")</f>
        <v>TellusRem</v>
      </c>
      <c r="H14" s="28" t="str">
        <f>IF(ISBLANK(Values!E13),"",Values!$B$16)</f>
        <v>computer-keyboards</v>
      </c>
      <c r="I14" s="28" t="str">
        <f>IF(ISBLANK(Values!E13),"","4730574031")</f>
        <v>4730574031</v>
      </c>
      <c r="J14" s="40" t="str">
        <f>IF(ISBLANK(Values!E13),"",Values!F13 )</f>
        <v>Lenovo T490s BL - US</v>
      </c>
      <c r="K14" s="29">
        <f>IF(ISBLANK(Values!E13),"",IF(Values!J13, Values!$B$4, Values!$B$5))</f>
        <v>0</v>
      </c>
      <c r="L14" s="41">
        <f>IF(ISBLANK(Values!E13),"",IF($CO14="DEFAULT", Values!$B$18, ""))</f>
        <v>5</v>
      </c>
      <c r="M14" s="29">
        <f>IF(ISBLANK(Values!E13),"",Values!$M13)</f>
        <v>0</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T490s parent</v>
      </c>
      <c r="Y14" s="40" t="str">
        <f>IF(ISBLANK(Values!E13),"","Size-Color")</f>
        <v>Size-Color</v>
      </c>
      <c r="Z14" s="33" t="str">
        <f>IF(ISBLANK(Values!E13),"","variation")</f>
        <v>variation</v>
      </c>
      <c r="AA14" s="37" t="str">
        <f>IF(ISBLANK(Values!E13),"",Values!$B$20)</f>
        <v>Update</v>
      </c>
      <c r="AB14" s="2"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2"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3"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xml:space="preserve">👉 LAYOUT - 🇺🇸 US GEEN achtergrondverlichting. </v>
      </c>
      <c r="AM14" s="2" t="str">
        <f>SUBSTITUTE(IF(ISBLANK(Values!E13),"",Values!$B$27), "{model}", Values!$B$3)</f>
        <v xml:space="preserve">👉 COMPATIBEL MET - Lenovo T490s T495s. Controleer de afbeelding en beschrijving zorgvuldig voordat u een toetsenbord koopt. Dit zorgt ervoor dat u het juiste laptoptoetsenbord voor uw computer krijgt. Super eenvoudige installatie. </v>
      </c>
      <c r="AT14" s="29" t="str">
        <f>IF(ISBLANK(Values!E13),"",Values!H13)</f>
        <v>US</v>
      </c>
      <c r="AV14" s="2" t="str">
        <f>IF(ISBLANK(Values!E13),"",IF(Values!J13,"Backlit", "Non-Backlit"))</f>
        <v>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8" t="str">
        <f>IF(ISBLANK(Values!E13),"","Parts")</f>
        <v>Parts</v>
      </c>
      <c r="DP14" s="28"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2"/>
      <c r="DY14" t="str">
        <f>IF(ISBLANK(Values!$E13), "", "not_applicable")</f>
        <v>not_applicable</v>
      </c>
      <c r="DZ14" s="32"/>
      <c r="EA14" s="32"/>
      <c r="EB14" s="32"/>
      <c r="EC14" s="32"/>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0</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2"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2" t="str">
        <f>IF(ISBLANK(Values!E14),"",IF(Values!J14,"Backlit", "Non-Backlit"))</f>
        <v/>
      </c>
      <c r="AW15"/>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48"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2"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2" t="str">
        <f>IF(ISBLANK(Values!E15),"",IF(Values!J15,"Backlit", "Non-Backlit"))</f>
        <v/>
      </c>
      <c r="AW16"/>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48"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2"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2" t="str">
        <f>IF(ISBLANK(Values!E16),"",IF(Values!J16,"Backlit", "Non-Backlit"))</f>
        <v/>
      </c>
      <c r="AW17"/>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48"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2"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2" t="str">
        <f>IF(ISBLANK(Values!E17),"",IF(Values!J17,"Backlit", "Non-Backlit"))</f>
        <v/>
      </c>
      <c r="AW18"/>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48"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2"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2" t="str">
        <f>IF(ISBLANK(Values!E18),"",IF(Values!J18,"Backlit", "Non-Backlit"))</f>
        <v/>
      </c>
      <c r="AW19"/>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48"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2"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2" t="str">
        <f>IF(ISBLANK(Values!E19),"",IF(Values!J19,"Backlit", "Non-Backlit"))</f>
        <v/>
      </c>
      <c r="AW20"/>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48"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2"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2" t="str">
        <f>IF(ISBLANK(Values!E20),"",IF(Values!J20,"Backlit", "Non-Backlit"))</f>
        <v/>
      </c>
      <c r="AW21"/>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48"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2"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2" t="str">
        <f>IF(ISBLANK(Values!E21),"",IF(Values!J21,"Backlit", "Non-Backlit"))</f>
        <v/>
      </c>
      <c r="AW22"/>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4" customFormat="1" ht="48"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2"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2" t="str">
        <f>IF(ISBLANK(Values!E22),"",IF(Values!J22,"Backlit", "Non-Backlit"))</f>
        <v/>
      </c>
      <c r="AW23"/>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2"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2" t="str">
        <f>IF(ISBLANK(Values!E23),"",IF(Values!J23,"Backlit", "Non-Backlit"))</f>
        <v/>
      </c>
      <c r="AW24"/>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9" t="s">
        <v>592</v>
      </c>
    </row>
    <row r="4" spans="1:2" x14ac:dyDescent="0.15">
      <c r="B4" s="49" t="s">
        <v>593</v>
      </c>
    </row>
    <row r="5" spans="1:2" x14ac:dyDescent="0.15">
      <c r="B5" s="49" t="s">
        <v>594</v>
      </c>
    </row>
    <row r="6" spans="1:2" x14ac:dyDescent="0.15">
      <c r="A6" t="s">
        <v>441</v>
      </c>
      <c r="B6" s="49" t="s">
        <v>595</v>
      </c>
    </row>
    <row r="7" spans="1:2" x14ac:dyDescent="0.15">
      <c r="B7" s="49" t="s">
        <v>596</v>
      </c>
    </row>
    <row r="8" spans="1:2" x14ac:dyDescent="0.15">
      <c r="A8" t="s">
        <v>40</v>
      </c>
      <c r="B8" s="49" t="s">
        <v>597</v>
      </c>
    </row>
    <row r="9" spans="1:2" x14ac:dyDescent="0.15">
      <c r="A9" t="s">
        <v>445</v>
      </c>
      <c r="B9" s="49" t="s">
        <v>598</v>
      </c>
    </row>
    <row r="10" spans="1:2" x14ac:dyDescent="0.15">
      <c r="B10" t="s">
        <v>599</v>
      </c>
    </row>
    <row r="11" spans="1:2" x14ac:dyDescent="0.15">
      <c r="B11" t="s">
        <v>600</v>
      </c>
    </row>
    <row r="14" spans="1:2" x14ac:dyDescent="0.15">
      <c r="B14" s="49" t="s">
        <v>601</v>
      </c>
    </row>
    <row r="20" spans="2:2" x14ac:dyDescent="0.15">
      <c r="B20" s="59" t="s">
        <v>602</v>
      </c>
    </row>
    <row r="21" spans="2:2" x14ac:dyDescent="0.15">
      <c r="B21" s="59" t="s">
        <v>603</v>
      </c>
    </row>
    <row r="22" spans="2:2" x14ac:dyDescent="0.15">
      <c r="B22" s="59" t="s">
        <v>604</v>
      </c>
    </row>
    <row r="23" spans="2:2" x14ac:dyDescent="0.15">
      <c r="B23" s="59" t="s">
        <v>609</v>
      </c>
    </row>
    <row r="24" spans="2:2" x14ac:dyDescent="0.15">
      <c r="B24" s="59" t="s">
        <v>605</v>
      </c>
    </row>
    <row r="25" spans="2:2" x14ac:dyDescent="0.15">
      <c r="B25" s="59" t="s">
        <v>610</v>
      </c>
    </row>
    <row r="26" spans="2:2" x14ac:dyDescent="0.15">
      <c r="B26" s="59" t="s">
        <v>611</v>
      </c>
    </row>
    <row r="27" spans="2:2" x14ac:dyDescent="0.15">
      <c r="B27" s="59" t="s">
        <v>612</v>
      </c>
    </row>
    <row r="28" spans="2:2" x14ac:dyDescent="0.15">
      <c r="B28" s="59" t="s">
        <v>613</v>
      </c>
    </row>
    <row r="29" spans="2:2" x14ac:dyDescent="0.15">
      <c r="B29" s="59" t="s">
        <v>606</v>
      </c>
    </row>
    <row r="30" spans="2:2" x14ac:dyDescent="0.15">
      <c r="B30" s="59" t="s">
        <v>614</v>
      </c>
    </row>
    <row r="31" spans="2:2" x14ac:dyDescent="0.15">
      <c r="B31" s="59" t="s">
        <v>607</v>
      </c>
    </row>
    <row r="32" spans="2:2" x14ac:dyDescent="0.15">
      <c r="B32" s="59" t="s">
        <v>615</v>
      </c>
    </row>
    <row r="33" spans="2:4" x14ac:dyDescent="0.15">
      <c r="B33" s="59" t="s">
        <v>616</v>
      </c>
    </row>
    <row r="34" spans="2:4" x14ac:dyDescent="0.15">
      <c r="B34" s="59" t="s">
        <v>617</v>
      </c>
      <c r="D34" s="49"/>
    </row>
    <row r="35" spans="2:4" x14ac:dyDescent="0.15">
      <c r="B35" s="59" t="s">
        <v>533</v>
      </c>
      <c r="D35" s="49"/>
    </row>
    <row r="36" spans="2:4" x14ac:dyDescent="0.15">
      <c r="B36" s="59" t="s">
        <v>608</v>
      </c>
      <c r="D36" s="49"/>
    </row>
    <row r="37" spans="2:4" x14ac:dyDescent="0.15">
      <c r="B37" s="59" t="s">
        <v>404</v>
      </c>
      <c r="D37" s="49"/>
    </row>
    <row r="38" spans="2:4" x14ac:dyDescent="0.15">
      <c r="B38" s="59" t="s">
        <v>618</v>
      </c>
      <c r="D38" s="49"/>
    </row>
    <row r="39" spans="2:4" x14ac:dyDescent="0.15">
      <c r="B39" s="59" t="s">
        <v>386</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9" t="s">
        <v>638</v>
      </c>
    </row>
    <row r="4" spans="1:2" x14ac:dyDescent="0.15">
      <c r="B4" s="49" t="s">
        <v>639</v>
      </c>
    </row>
    <row r="5" spans="1:2" x14ac:dyDescent="0.15">
      <c r="B5" s="49" t="s">
        <v>640</v>
      </c>
    </row>
    <row r="6" spans="1:2" x14ac:dyDescent="0.15">
      <c r="A6" t="s">
        <v>441</v>
      </c>
      <c r="B6" s="49" t="s">
        <v>641</v>
      </c>
    </row>
    <row r="7" spans="1:2" x14ac:dyDescent="0.15">
      <c r="B7" s="49" t="s">
        <v>642</v>
      </c>
    </row>
    <row r="8" spans="1:2" x14ac:dyDescent="0.15">
      <c r="A8" t="s">
        <v>40</v>
      </c>
      <c r="B8" s="49" t="s">
        <v>643</v>
      </c>
    </row>
    <row r="9" spans="1:2" x14ac:dyDescent="0.15">
      <c r="A9" t="s">
        <v>445</v>
      </c>
      <c r="B9" s="49" t="s">
        <v>644</v>
      </c>
    </row>
    <row r="10" spans="1:2" x14ac:dyDescent="0.15">
      <c r="B10" t="s">
        <v>645</v>
      </c>
    </row>
    <row r="11" spans="1:2" x14ac:dyDescent="0.15">
      <c r="B11" t="s">
        <v>646</v>
      </c>
    </row>
    <row r="14" spans="1:2" x14ac:dyDescent="0.15">
      <c r="B14" s="49" t="s">
        <v>647</v>
      </c>
    </row>
    <row r="20" spans="2:2" x14ac:dyDescent="0.15">
      <c r="B20" s="73" t="s">
        <v>623</v>
      </c>
    </row>
    <row r="21" spans="2:2" x14ac:dyDescent="0.15">
      <c r="B21" s="73" t="s">
        <v>624</v>
      </c>
    </row>
    <row r="22" spans="2:2" x14ac:dyDescent="0.15">
      <c r="B22" s="73" t="s">
        <v>625</v>
      </c>
    </row>
    <row r="23" spans="2:2" x14ac:dyDescent="0.15">
      <c r="B23" s="73" t="s">
        <v>626</v>
      </c>
    </row>
    <row r="24" spans="2:2" x14ac:dyDescent="0.15">
      <c r="B24" s="73" t="s">
        <v>619</v>
      </c>
    </row>
    <row r="25" spans="2:2" x14ac:dyDescent="0.15">
      <c r="B25" s="73" t="s">
        <v>620</v>
      </c>
    </row>
    <row r="26" spans="2:2" x14ac:dyDescent="0.15">
      <c r="B26" s="73" t="s">
        <v>627</v>
      </c>
    </row>
    <row r="27" spans="2:2" x14ac:dyDescent="0.15">
      <c r="B27" s="73" t="s">
        <v>628</v>
      </c>
    </row>
    <row r="28" spans="2:2" x14ac:dyDescent="0.15">
      <c r="B28" s="73" t="s">
        <v>629</v>
      </c>
    </row>
    <row r="29" spans="2:2" x14ac:dyDescent="0.15">
      <c r="B29" s="73" t="s">
        <v>630</v>
      </c>
    </row>
    <row r="30" spans="2:2" x14ac:dyDescent="0.15">
      <c r="B30" s="73" t="s">
        <v>631</v>
      </c>
    </row>
    <row r="31" spans="2:2" x14ac:dyDescent="0.15">
      <c r="B31" s="73" t="s">
        <v>632</v>
      </c>
    </row>
    <row r="32" spans="2:2" x14ac:dyDescent="0.15">
      <c r="B32" s="73" t="s">
        <v>633</v>
      </c>
    </row>
    <row r="33" spans="2:4" x14ac:dyDescent="0.15">
      <c r="B33" s="73" t="s">
        <v>621</v>
      </c>
    </row>
    <row r="34" spans="2:4" x14ac:dyDescent="0.15">
      <c r="B34" s="73" t="s">
        <v>634</v>
      </c>
      <c r="D34" s="49"/>
    </row>
    <row r="35" spans="2:4" x14ac:dyDescent="0.15">
      <c r="B35" s="73" t="s">
        <v>401</v>
      </c>
      <c r="D35" s="49"/>
    </row>
    <row r="36" spans="2:4" x14ac:dyDescent="0.15">
      <c r="B36" s="73" t="s">
        <v>635</v>
      </c>
      <c r="D36" s="49"/>
    </row>
    <row r="37" spans="2:4" x14ac:dyDescent="0.15">
      <c r="B37" s="73" t="s">
        <v>622</v>
      </c>
      <c r="D37" s="49"/>
    </row>
    <row r="38" spans="2:4" x14ac:dyDescent="0.15">
      <c r="B38" s="73" t="s">
        <v>636</v>
      </c>
      <c r="D38" s="49"/>
    </row>
    <row r="39" spans="2:4" x14ac:dyDescent="0.15">
      <c r="B39" s="73" t="s">
        <v>637</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9" t="s">
        <v>666</v>
      </c>
    </row>
    <row r="4" spans="1:2" x14ac:dyDescent="0.15">
      <c r="B4" s="49" t="s">
        <v>667</v>
      </c>
    </row>
    <row r="5" spans="1:2" x14ac:dyDescent="0.15">
      <c r="B5" s="49" t="s">
        <v>668</v>
      </c>
    </row>
    <row r="6" spans="1:2" x14ac:dyDescent="0.15">
      <c r="A6" t="s">
        <v>441</v>
      </c>
      <c r="B6" s="49" t="s">
        <v>669</v>
      </c>
    </row>
    <row r="7" spans="1:2" x14ac:dyDescent="0.15">
      <c r="B7" s="49" t="s">
        <v>670</v>
      </c>
    </row>
    <row r="8" spans="1:2" x14ac:dyDescent="0.15">
      <c r="A8" t="s">
        <v>40</v>
      </c>
      <c r="B8" s="49" t="s">
        <v>671</v>
      </c>
    </row>
    <row r="9" spans="1:2" x14ac:dyDescent="0.15">
      <c r="A9" t="s">
        <v>445</v>
      </c>
      <c r="B9" s="49" t="s">
        <v>672</v>
      </c>
    </row>
    <row r="10" spans="1:2" x14ac:dyDescent="0.15">
      <c r="B10" t="s">
        <v>673</v>
      </c>
    </row>
    <row r="11" spans="1:2" x14ac:dyDescent="0.15">
      <c r="B11" t="s">
        <v>674</v>
      </c>
    </row>
    <row r="14" spans="1:2" x14ac:dyDescent="0.15">
      <c r="B14" s="49" t="s">
        <v>675</v>
      </c>
    </row>
    <row r="20" spans="2:2" x14ac:dyDescent="0.15">
      <c r="B20" s="59" t="s">
        <v>648</v>
      </c>
    </row>
    <row r="21" spans="2:2" x14ac:dyDescent="0.15">
      <c r="B21" s="59" t="s">
        <v>649</v>
      </c>
    </row>
    <row r="22" spans="2:2" x14ac:dyDescent="0.15">
      <c r="B22" s="59" t="s">
        <v>650</v>
      </c>
    </row>
    <row r="23" spans="2:2" x14ac:dyDescent="0.15">
      <c r="B23" s="59" t="s">
        <v>651</v>
      </c>
    </row>
    <row r="24" spans="2:2" x14ac:dyDescent="0.15">
      <c r="B24" s="59" t="s">
        <v>652</v>
      </c>
    </row>
    <row r="25" spans="2:2" x14ac:dyDescent="0.15">
      <c r="B25" s="59" t="s">
        <v>653</v>
      </c>
    </row>
    <row r="26" spans="2:2" x14ac:dyDescent="0.15">
      <c r="B26" s="59" t="s">
        <v>654</v>
      </c>
    </row>
    <row r="27" spans="2:2" x14ac:dyDescent="0.15">
      <c r="B27" s="59" t="s">
        <v>655</v>
      </c>
    </row>
    <row r="28" spans="2:2" x14ac:dyDescent="0.15">
      <c r="B28" s="59" t="s">
        <v>656</v>
      </c>
    </row>
    <row r="29" spans="2:2" x14ac:dyDescent="0.15">
      <c r="B29" s="59" t="s">
        <v>657</v>
      </c>
    </row>
    <row r="30" spans="2:2" x14ac:dyDescent="0.15">
      <c r="B30" s="59" t="s">
        <v>658</v>
      </c>
    </row>
    <row r="31" spans="2:2" x14ac:dyDescent="0.15">
      <c r="B31" s="59" t="s">
        <v>659</v>
      </c>
    </row>
    <row r="32" spans="2:2" x14ac:dyDescent="0.15">
      <c r="B32" s="59" t="s">
        <v>660</v>
      </c>
    </row>
    <row r="33" spans="2:4" x14ac:dyDescent="0.15">
      <c r="B33" s="59" t="s">
        <v>661</v>
      </c>
    </row>
    <row r="34" spans="2:4" x14ac:dyDescent="0.15">
      <c r="B34" s="59" t="s">
        <v>662</v>
      </c>
      <c r="D34" s="49"/>
    </row>
    <row r="35" spans="2:4" x14ac:dyDescent="0.15">
      <c r="B35" s="59" t="s">
        <v>533</v>
      </c>
      <c r="D35" s="49"/>
    </row>
    <row r="36" spans="2:4" x14ac:dyDescent="0.15">
      <c r="B36" s="59" t="s">
        <v>663</v>
      </c>
      <c r="D36" s="49"/>
    </row>
    <row r="37" spans="2:4" x14ac:dyDescent="0.15">
      <c r="B37" s="59" t="s">
        <v>404</v>
      </c>
      <c r="D37" s="49"/>
    </row>
    <row r="38" spans="2:4" x14ac:dyDescent="0.15">
      <c r="B38" s="59" t="s">
        <v>664</v>
      </c>
      <c r="D38" s="49"/>
    </row>
    <row r="39" spans="2:4" x14ac:dyDescent="0.15">
      <c r="B39" s="59" t="s">
        <v>665</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6" t="s">
        <v>354</v>
      </c>
      <c r="B3" s="74" t="s">
        <v>687</v>
      </c>
      <c r="C3" s="46" t="s">
        <v>355</v>
      </c>
      <c r="D3" s="46" t="s">
        <v>356</v>
      </c>
      <c r="E3" s="46" t="s">
        <v>357</v>
      </c>
      <c r="F3" s="46" t="s">
        <v>358</v>
      </c>
      <c r="G3" s="46" t="s">
        <v>359</v>
      </c>
      <c r="H3" s="46" t="s">
        <v>360</v>
      </c>
      <c r="I3" s="46" t="s">
        <v>361</v>
      </c>
      <c r="J3" s="46" t="s">
        <v>362</v>
      </c>
      <c r="K3" s="46" t="s">
        <v>363</v>
      </c>
      <c r="L3" s="46" t="s">
        <v>364</v>
      </c>
      <c r="M3" s="46" t="s">
        <v>365</v>
      </c>
      <c r="N3" s="46" t="s">
        <v>366</v>
      </c>
      <c r="O3" s="46" t="s">
        <v>367</v>
      </c>
      <c r="V3" t="s">
        <v>368</v>
      </c>
    </row>
    <row r="4" spans="1:22" ht="28" x14ac:dyDescent="0.15">
      <c r="A4" s="46" t="s">
        <v>369</v>
      </c>
      <c r="B4" s="50"/>
      <c r="C4" s="51" t="b">
        <f>FALSE()</f>
        <v>0</v>
      </c>
      <c r="D4" s="51" t="b">
        <f>TRUE()</f>
        <v>1</v>
      </c>
      <c r="E4" s="45">
        <v>5714401490012</v>
      </c>
      <c r="F4" s="45" t="s">
        <v>677</v>
      </c>
      <c r="G4" s="5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4" t="b">
        <f>TRUE()</f>
        <v>1</v>
      </c>
      <c r="J4" s="55" t="b">
        <v>1</v>
      </c>
      <c r="K4" s="52" t="s">
        <v>688</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9">
        <f>MATCH(G4,options!$D$1:$D$20,0)</f>
        <v>1</v>
      </c>
    </row>
    <row r="5" spans="1:22" ht="28" x14ac:dyDescent="0.15">
      <c r="A5" s="46" t="s">
        <v>371</v>
      </c>
      <c r="B5" s="50"/>
      <c r="C5" s="51" t="b">
        <f>FALSE()</f>
        <v>0</v>
      </c>
      <c r="D5" s="51" t="b">
        <f>TRUE()</f>
        <v>1</v>
      </c>
      <c r="E5" s="45">
        <v>5714401490029</v>
      </c>
      <c r="F5" s="45" t="s">
        <v>678</v>
      </c>
      <c r="G5" s="5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4" t="b">
        <f>TRUE()</f>
        <v>1</v>
      </c>
      <c r="J5" s="55" t="b">
        <v>1</v>
      </c>
      <c r="K5" s="52" t="s">
        <v>689</v>
      </c>
      <c r="L5" s="56" t="b">
        <v>1</v>
      </c>
      <c r="M5" s="57" t="str">
        <f t="shared" si="0"/>
        <v>https://raw.githubusercontent.com/PatrickVibild/TellusAmazonPictures/master/pictures/Lenovo/T490S/BL/FR/1.jpg</v>
      </c>
      <c r="N5" s="57" t="str">
        <f t="shared" si="1"/>
        <v>https://raw.githubusercontent.com/PatrickVibild/TellusAmazonPictures/master/pictures/Lenovo/T490S/BL/FR/2.jpg</v>
      </c>
      <c r="O5" s="5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9">
        <f>MATCH(G5,options!$D$1:$D$20,0)</f>
        <v>2</v>
      </c>
    </row>
    <row r="6" spans="1:22" ht="28" x14ac:dyDescent="0.15">
      <c r="A6" s="46" t="s">
        <v>373</v>
      </c>
      <c r="B6" s="60" t="s">
        <v>414</v>
      </c>
      <c r="C6" s="51" t="b">
        <f>FALSE()</f>
        <v>0</v>
      </c>
      <c r="D6" s="51" t="b">
        <f>TRUE()</f>
        <v>1</v>
      </c>
      <c r="E6" s="45">
        <v>5714401490036</v>
      </c>
      <c r="F6" s="45" t="s">
        <v>679</v>
      </c>
      <c r="G6" s="5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4" t="b">
        <f>TRUE()</f>
        <v>1</v>
      </c>
      <c r="J6" s="55" t="b">
        <v>1</v>
      </c>
      <c r="K6" s="52" t="s">
        <v>690</v>
      </c>
      <c r="L6" s="56" t="b">
        <v>1</v>
      </c>
      <c r="M6" s="57" t="str">
        <f t="shared" si="0"/>
        <v>https://raw.githubusercontent.com/PatrickVibild/TellusAmazonPictures/master/pictures/Lenovo/T490S/BL/IT/1.jpg</v>
      </c>
      <c r="N6" s="57" t="str">
        <f t="shared" si="1"/>
        <v>https://raw.githubusercontent.com/PatrickVibild/TellusAmazonPictures/master/pictures/Lenovo/T490S/BL/IT/2.jpg</v>
      </c>
      <c r="O6" s="5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9">
        <f>MATCH(G6,options!$D$1:$D$20,0)</f>
        <v>3</v>
      </c>
    </row>
    <row r="7" spans="1:22" ht="28" x14ac:dyDescent="0.15">
      <c r="A7" s="46" t="s">
        <v>376</v>
      </c>
      <c r="B7" s="61" t="str">
        <f>IF(B6=options!C1,"32","41")</f>
        <v>32</v>
      </c>
      <c r="C7" s="51" t="b">
        <f>FALSE()</f>
        <v>0</v>
      </c>
      <c r="D7" s="51" t="b">
        <f>TRUE()</f>
        <v>1</v>
      </c>
      <c r="E7" s="45">
        <v>5714401490043</v>
      </c>
      <c r="F7" s="45" t="s">
        <v>680</v>
      </c>
      <c r="G7" s="5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4" t="b">
        <f>TRUE()</f>
        <v>1</v>
      </c>
      <c r="J7" s="55" t="b">
        <v>1</v>
      </c>
      <c r="K7" s="52" t="s">
        <v>691</v>
      </c>
      <c r="L7" s="56" t="b">
        <v>1</v>
      </c>
      <c r="M7" s="57" t="str">
        <f t="shared" si="0"/>
        <v>https://raw.githubusercontent.com/PatrickVibild/TellusAmazonPictures/master/pictures/Lenovo/T490S/BL/ES/1.jpg</v>
      </c>
      <c r="N7" s="57" t="str">
        <f t="shared" si="1"/>
        <v>https://raw.githubusercontent.com/PatrickVibild/TellusAmazonPictures/master/pictures/Lenovo/T490S/BL/ES/2.jpg</v>
      </c>
      <c r="O7" s="5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9">
        <f>MATCH(G7,options!$D$1:$D$20,0)</f>
        <v>4</v>
      </c>
    </row>
    <row r="8" spans="1:22" ht="28" x14ac:dyDescent="0.15">
      <c r="A8" s="46" t="s">
        <v>378</v>
      </c>
      <c r="B8" s="61" t="str">
        <f>IF(B6=options!C1,"18","17")</f>
        <v>18</v>
      </c>
      <c r="C8" s="51" t="b">
        <f>FALSE()</f>
        <v>0</v>
      </c>
      <c r="D8" s="51" t="b">
        <f>TRUE()</f>
        <v>1</v>
      </c>
      <c r="E8" s="45">
        <v>5714401490050</v>
      </c>
      <c r="F8" s="45" t="s">
        <v>681</v>
      </c>
      <c r="G8" s="5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4" t="b">
        <f>TRUE()</f>
        <v>1</v>
      </c>
      <c r="J8" s="55" t="b">
        <v>1</v>
      </c>
      <c r="K8" s="52" t="s">
        <v>692</v>
      </c>
      <c r="L8" s="56" t="b">
        <v>1</v>
      </c>
      <c r="M8" s="57" t="str">
        <f t="shared" si="0"/>
        <v>https://raw.githubusercontent.com/PatrickVibild/TellusAmazonPictures/master/pictures/Lenovo/T490S/BL/UK/1.jpg</v>
      </c>
      <c r="N8" s="57" t="str">
        <f t="shared" si="1"/>
        <v>https://raw.githubusercontent.com/PatrickVibild/TellusAmazonPictures/master/pictures/Lenovo/T490S/BL/UK/2.jpg</v>
      </c>
      <c r="O8" s="5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9">
        <f>MATCH(G8,options!$D$1:$D$20,0)</f>
        <v>5</v>
      </c>
    </row>
    <row r="9" spans="1:22" ht="28" x14ac:dyDescent="0.15">
      <c r="A9" s="46" t="s">
        <v>380</v>
      </c>
      <c r="B9" s="61" t="str">
        <f>IF(B6=options!C1,"2","5")</f>
        <v>2</v>
      </c>
      <c r="C9" s="51" t="b">
        <f>FALSE()</f>
        <v>0</v>
      </c>
      <c r="D9" s="51" t="b">
        <f>TRUE()</f>
        <v>1</v>
      </c>
      <c r="E9" s="45">
        <v>5714401490067</v>
      </c>
      <c r="F9" s="45" t="s">
        <v>682</v>
      </c>
      <c r="G9" s="5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4" t="b">
        <f>TRUE()</f>
        <v>1</v>
      </c>
      <c r="J9" s="55" t="b">
        <v>1</v>
      </c>
      <c r="K9" s="52" t="s">
        <v>693</v>
      </c>
      <c r="L9" s="56" t="b">
        <v>1</v>
      </c>
      <c r="M9" s="57" t="str">
        <f t="shared" si="0"/>
        <v>https://raw.githubusercontent.com/PatrickVibild/TellusAmazonPictures/master/pictures/Lenovo/T490S/BL/NOR/1.jpg</v>
      </c>
      <c r="N9" s="57" t="str">
        <f t="shared" si="1"/>
        <v>https://raw.githubusercontent.com/PatrickVibild/TellusAmazonPictures/master/pictures/Lenovo/T490S/BL/NOR/2.jpg</v>
      </c>
      <c r="O9" s="5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9">
        <f>MATCH(G9,options!$D$1:$D$20,0)</f>
        <v>6</v>
      </c>
    </row>
    <row r="10" spans="1:22" ht="14" x14ac:dyDescent="0.15">
      <c r="A10" t="s">
        <v>382</v>
      </c>
      <c r="B10" s="62"/>
      <c r="C10" s="51" t="b">
        <f>FALSE()</f>
        <v>0</v>
      </c>
      <c r="D10" s="51" t="b">
        <f>FALSE()</f>
        <v>0</v>
      </c>
      <c r="E10" s="45">
        <v>5714401490074</v>
      </c>
      <c r="F10" s="45" t="s">
        <v>683</v>
      </c>
      <c r="G10" s="5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4" t="b">
        <f>TRUE()</f>
        <v>1</v>
      </c>
      <c r="J10" s="55" t="b">
        <v>1</v>
      </c>
      <c r="K10" s="52"/>
      <c r="L10" s="56"/>
      <c r="M10" s="57" t="str">
        <f t="shared" si="0"/>
        <v/>
      </c>
      <c r="N10" s="57" t="str">
        <f t="shared" si="1"/>
        <v/>
      </c>
      <c r="O10" s="58" t="str">
        <f t="shared" si="2"/>
        <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384</v>
      </c>
      <c r="B11" s="63">
        <v>150</v>
      </c>
      <c r="C11" s="51" t="b">
        <f>FALSE()</f>
        <v>0</v>
      </c>
      <c r="D11" s="51" t="b">
        <f>FALSE()</f>
        <v>0</v>
      </c>
      <c r="E11" s="45">
        <v>5714401490081</v>
      </c>
      <c r="F11" s="45" t="s">
        <v>684</v>
      </c>
      <c r="G11" s="5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54" t="b">
        <f>TRUE()</f>
        <v>1</v>
      </c>
      <c r="J11" s="55" t="b">
        <v>1</v>
      </c>
      <c r="K11" s="52"/>
      <c r="L11" s="56"/>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15</v>
      </c>
    </row>
    <row r="12" spans="1:22" ht="14" x14ac:dyDescent="0.15">
      <c r="B12" s="62"/>
      <c r="C12" s="51" t="b">
        <f>FALSE()</f>
        <v>0</v>
      </c>
      <c r="D12" s="51" t="b">
        <f>FALSE()</f>
        <v>0</v>
      </c>
      <c r="E12" s="45">
        <v>5714401490098</v>
      </c>
      <c r="F12" s="45" t="s">
        <v>685</v>
      </c>
      <c r="G12" s="5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54" t="b">
        <f>TRUE()</f>
        <v>1</v>
      </c>
      <c r="J12" s="55" t="b">
        <v>1</v>
      </c>
      <c r="K12" s="52"/>
      <c r="L12" s="56"/>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16</v>
      </c>
    </row>
    <row r="13" spans="1:22" ht="14" x14ac:dyDescent="0.15">
      <c r="A13" s="46" t="s">
        <v>387</v>
      </c>
      <c r="B13" s="45" t="s">
        <v>676</v>
      </c>
      <c r="C13" s="51" t="b">
        <v>1</v>
      </c>
      <c r="D13" s="51" t="b">
        <f>FALSE()</f>
        <v>0</v>
      </c>
      <c r="E13" s="45">
        <v>5714401490104</v>
      </c>
      <c r="F13" s="45" t="s">
        <v>686</v>
      </c>
      <c r="G13" s="5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4" t="b">
        <f>TRUE()</f>
        <v>1</v>
      </c>
      <c r="J13" s="55" t="b">
        <v>1</v>
      </c>
      <c r="K13" s="52"/>
      <c r="L13" s="56"/>
      <c r="M13" s="57"/>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18</v>
      </c>
    </row>
    <row r="14" spans="1:22" x14ac:dyDescent="0.15">
      <c r="A14" s="46" t="s">
        <v>389</v>
      </c>
      <c r="B14" s="45">
        <v>5714401490999</v>
      </c>
      <c r="C14" s="51" t="b">
        <f>FALSE()</f>
        <v>0</v>
      </c>
      <c r="D14" s="51" t="b">
        <f>FALSE()</f>
        <v>0</v>
      </c>
      <c r="E14" s="52"/>
      <c r="F14" s="52"/>
      <c r="G14" s="5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4" t="b">
        <f>TRUE()</f>
        <v>1</v>
      </c>
      <c r="J14" s="55" t="b">
        <f>FALSE()</f>
        <v>0</v>
      </c>
      <c r="K14" s="52"/>
      <c r="L14" s="56"/>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2"/>
      <c r="C15" s="51" t="b">
        <f>FALSE()</f>
        <v>0</v>
      </c>
      <c r="D15" s="51" t="b">
        <f>FALSE()</f>
        <v>0</v>
      </c>
      <c r="E15" s="52"/>
      <c r="F15" s="52"/>
      <c r="G15" s="5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4" t="b">
        <f>TRUE()</f>
        <v>1</v>
      </c>
      <c r="J15" s="55" t="b">
        <f>FALSE()</f>
        <v>0</v>
      </c>
      <c r="K15" s="52"/>
      <c r="L15" s="56"/>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392</v>
      </c>
      <c r="B16" s="72" t="s">
        <v>589</v>
      </c>
      <c r="C16" s="51" t="b">
        <f>FALSE()</f>
        <v>0</v>
      </c>
      <c r="D16" s="51" t="b">
        <f>FALSE()</f>
        <v>0</v>
      </c>
      <c r="E16" s="52"/>
      <c r="F16" s="52"/>
      <c r="G16" s="5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4" t="b">
        <f>TRUE()</f>
        <v>1</v>
      </c>
      <c r="J16" s="55" t="b">
        <f>FALSE()</f>
        <v>0</v>
      </c>
      <c r="K16" s="52"/>
      <c r="L16" s="56"/>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2"/>
      <c r="C17" s="51" t="b">
        <f>FALSE()</f>
        <v>0</v>
      </c>
      <c r="D17" s="51" t="b">
        <f>FALSE()</f>
        <v>0</v>
      </c>
      <c r="E17" s="52"/>
      <c r="F17" s="52"/>
      <c r="G17" s="5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4" t="b">
        <f>TRUE()</f>
        <v>1</v>
      </c>
      <c r="J17" s="55" t="b">
        <f>FALSE()</f>
        <v>0</v>
      </c>
      <c r="K17" s="52"/>
      <c r="L17" s="56"/>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395</v>
      </c>
      <c r="B18" s="63">
        <v>5</v>
      </c>
      <c r="C18" s="51" t="b">
        <f>FALSE()</f>
        <v>0</v>
      </c>
      <c r="D18" s="51" t="b">
        <f>FALSE()</f>
        <v>0</v>
      </c>
      <c r="E18" s="52"/>
      <c r="F18" s="52"/>
      <c r="G18" s="5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4" t="b">
        <f>TRUE()</f>
        <v>1</v>
      </c>
      <c r="J18" s="55" t="b">
        <f>FALSE()</f>
        <v>0</v>
      </c>
      <c r="K18" s="52"/>
      <c r="L18" s="56"/>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2"/>
      <c r="C19" s="51" t="b">
        <f>FALSE()</f>
        <v>0</v>
      </c>
      <c r="D19" s="51" t="b">
        <f>FALSE()</f>
        <v>0</v>
      </c>
      <c r="E19" s="52"/>
      <c r="F19" s="52"/>
      <c r="G19" s="5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4" t="b">
        <f>TRUE()</f>
        <v>1</v>
      </c>
      <c r="J19" s="55" t="b">
        <f>FALSE()</f>
        <v>0</v>
      </c>
      <c r="K19" s="52"/>
      <c r="L19" s="56"/>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398</v>
      </c>
      <c r="B20" s="64" t="s">
        <v>399</v>
      </c>
      <c r="C20" s="51" t="b">
        <f>FALSE()</f>
        <v>0</v>
      </c>
      <c r="D20" s="51" t="b">
        <f>FALSE()</f>
        <v>0</v>
      </c>
      <c r="E20" s="52"/>
      <c r="F20" s="52"/>
      <c r="G20" s="5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4" t="b">
        <f>TRUE()</f>
        <v>1</v>
      </c>
      <c r="J20" s="55" t="b">
        <f>FALSE()</f>
        <v>0</v>
      </c>
      <c r="K20" s="52"/>
      <c r="L20" s="56"/>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2"/>
      <c r="C21" s="51" t="b">
        <f>FALSE()</f>
        <v>0</v>
      </c>
      <c r="D21" s="51" t="b">
        <f>FALSE()</f>
        <v>0</v>
      </c>
      <c r="E21" s="52"/>
      <c r="F21" s="52"/>
      <c r="G21" s="5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4" t="b">
        <f>TRUE()</f>
        <v>1</v>
      </c>
      <c r="J21" s="55" t="b">
        <f>FALSE()</f>
        <v>0</v>
      </c>
      <c r="K21" s="52"/>
      <c r="L21" s="56"/>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2"/>
      <c r="C22" s="51" t="b">
        <f>FALSE()</f>
        <v>0</v>
      </c>
      <c r="D22" s="51" t="b">
        <f>FALSE()</f>
        <v>0</v>
      </c>
      <c r="E22" s="52"/>
      <c r="F22" s="52"/>
      <c r="G22" s="5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4" t="b">
        <f>TRUE()</f>
        <v>1</v>
      </c>
      <c r="J22" s="55" t="b">
        <f>FALSE()</f>
        <v>0</v>
      </c>
      <c r="K22" s="52"/>
      <c r="L22" s="56"/>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403</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1" t="b">
        <f>TRUE()</f>
        <v>1</v>
      </c>
      <c r="D23" s="51" t="b">
        <f>FALSE()</f>
        <v>0</v>
      </c>
      <c r="E23" s="52"/>
      <c r="F23" s="52"/>
      <c r="G23" s="5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4" t="b">
        <f>TRUE()</f>
        <v>1</v>
      </c>
      <c r="J23" s="55" t="b">
        <f>FALSE()</f>
        <v>0</v>
      </c>
      <c r="K23" s="52"/>
      <c r="L23" s="56"/>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405</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1"/>
      <c r="D24" s="51"/>
      <c r="E24" s="52"/>
      <c r="F24" s="52"/>
      <c r="G24" s="5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406</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1"/>
      <c r="D25" s="51"/>
      <c r="E25" s="52"/>
      <c r="F25" s="52"/>
      <c r="G25" s="5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407</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1"/>
      <c r="D26" s="51"/>
      <c r="E26" s="52"/>
      <c r="F26" s="52"/>
      <c r="G26" s="5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406</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51"/>
      <c r="D27" s="51"/>
      <c r="E27" s="52"/>
      <c r="F27" s="52"/>
      <c r="G27" s="5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408</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1"/>
      <c r="D29" s="51"/>
      <c r="E29" s="52"/>
      <c r="F29" s="52"/>
      <c r="G29" s="5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409</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1"/>
      <c r="D31" s="51"/>
      <c r="E31" s="52"/>
      <c r="F31" s="52"/>
      <c r="G31" s="5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410</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1"/>
      <c r="D33" s="51"/>
      <c r="E33" s="52"/>
      <c r="F33" s="52"/>
      <c r="G33" s="5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411</v>
      </c>
      <c r="B36" s="64" t="s">
        <v>391</v>
      </c>
      <c r="C36" s="51"/>
      <c r="D36" s="51"/>
      <c r="E36" s="52"/>
      <c r="F36" s="52"/>
      <c r="G36" s="5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413</v>
      </c>
      <c r="B37" s="64" t="s">
        <v>416</v>
      </c>
      <c r="C37" s="51"/>
      <c r="D37" s="51"/>
      <c r="E37" s="52"/>
      <c r="F37" s="52"/>
      <c r="G37" s="5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1" t="b">
        <f>TRUE()</f>
        <v>1</v>
      </c>
      <c r="C1" t="s">
        <v>414</v>
      </c>
      <c r="D1" s="53" t="s">
        <v>370</v>
      </c>
      <c r="E1" t="s">
        <v>415</v>
      </c>
      <c r="F1" t="s">
        <v>412</v>
      </c>
      <c r="G1" t="s">
        <v>416</v>
      </c>
    </row>
    <row r="2" spans="1:7" x14ac:dyDescent="0.15">
      <c r="A2" t="s">
        <v>417</v>
      </c>
      <c r="B2" s="51" t="b">
        <f>FALSE()</f>
        <v>0</v>
      </c>
      <c r="C2" t="s">
        <v>374</v>
      </c>
      <c r="D2" s="53" t="s">
        <v>372</v>
      </c>
      <c r="E2" t="s">
        <v>418</v>
      </c>
      <c r="F2" t="s">
        <v>372</v>
      </c>
      <c r="G2" t="s">
        <v>404</v>
      </c>
    </row>
    <row r="3" spans="1:7" x14ac:dyDescent="0.15">
      <c r="A3" t="s">
        <v>419</v>
      </c>
      <c r="D3" s="53" t="s">
        <v>375</v>
      </c>
      <c r="E3" t="s">
        <v>420</v>
      </c>
      <c r="F3" t="s">
        <v>370</v>
      </c>
    </row>
    <row r="4" spans="1:7" x14ac:dyDescent="0.15">
      <c r="D4" s="53" t="s">
        <v>377</v>
      </c>
      <c r="E4" t="s">
        <v>421</v>
      </c>
      <c r="F4" t="s">
        <v>375</v>
      </c>
    </row>
    <row r="5" spans="1:7" x14ac:dyDescent="0.15">
      <c r="D5" s="53" t="s">
        <v>379</v>
      </c>
      <c r="E5" t="s">
        <v>422</v>
      </c>
      <c r="F5" t="s">
        <v>377</v>
      </c>
    </row>
    <row r="6" spans="1:7" x14ac:dyDescent="0.15">
      <c r="D6" s="53" t="s">
        <v>381</v>
      </c>
      <c r="E6" t="s">
        <v>423</v>
      </c>
      <c r="F6" t="s">
        <v>391</v>
      </c>
    </row>
    <row r="7" spans="1:7" x14ac:dyDescent="0.15">
      <c r="D7" s="53" t="s">
        <v>383</v>
      </c>
      <c r="E7" t="s">
        <v>424</v>
      </c>
      <c r="F7" t="s">
        <v>394</v>
      </c>
    </row>
    <row r="8" spans="1:7" x14ac:dyDescent="0.15">
      <c r="D8" s="53" t="s">
        <v>385</v>
      </c>
      <c r="E8" t="s">
        <v>425</v>
      </c>
      <c r="F8" t="s">
        <v>590</v>
      </c>
    </row>
    <row r="9" spans="1:7" x14ac:dyDescent="0.15">
      <c r="D9" s="53" t="s">
        <v>388</v>
      </c>
      <c r="E9" t="s">
        <v>426</v>
      </c>
      <c r="F9" t="s">
        <v>591</v>
      </c>
    </row>
    <row r="10" spans="1:7" x14ac:dyDescent="0.15">
      <c r="D10" s="53" t="s">
        <v>391</v>
      </c>
      <c r="E10" t="s">
        <v>427</v>
      </c>
    </row>
    <row r="11" spans="1:7" x14ac:dyDescent="0.15">
      <c r="D11" s="53" t="s">
        <v>393</v>
      </c>
      <c r="E11" t="s">
        <v>428</v>
      </c>
    </row>
    <row r="12" spans="1:7" x14ac:dyDescent="0.15">
      <c r="D12" s="53" t="s">
        <v>394</v>
      </c>
      <c r="E12" t="s">
        <v>429</v>
      </c>
    </row>
    <row r="13" spans="1:7" x14ac:dyDescent="0.15">
      <c r="D13" s="53" t="s">
        <v>396</v>
      </c>
      <c r="E13" t="s">
        <v>430</v>
      </c>
    </row>
    <row r="14" spans="1:7" x14ac:dyDescent="0.15">
      <c r="D14" s="53" t="s">
        <v>397</v>
      </c>
      <c r="E14" t="s">
        <v>431</v>
      </c>
    </row>
    <row r="15" spans="1:7" x14ac:dyDescent="0.15">
      <c r="D15" s="53" t="s">
        <v>400</v>
      </c>
      <c r="E15" t="s">
        <v>432</v>
      </c>
    </row>
    <row r="16" spans="1:7" x14ac:dyDescent="0.15">
      <c r="D16" s="53" t="s">
        <v>401</v>
      </c>
      <c r="E16" s="69" t="s">
        <v>433</v>
      </c>
    </row>
    <row r="17" spans="4:5" x14ac:dyDescent="0.15">
      <c r="D17" s="53" t="s">
        <v>402</v>
      </c>
      <c r="E17" t="s">
        <v>434</v>
      </c>
    </row>
    <row r="18" spans="4:5" x14ac:dyDescent="0.15">
      <c r="D18" s="53" t="s">
        <v>404</v>
      </c>
      <c r="E18" t="s">
        <v>435</v>
      </c>
    </row>
    <row r="19" spans="4:5" x14ac:dyDescent="0.15">
      <c r="D19" s="53" t="s">
        <v>390</v>
      </c>
      <c r="E19" t="s">
        <v>436</v>
      </c>
    </row>
    <row r="20" spans="4:5" x14ac:dyDescent="0.15">
      <c r="D20" s="53" t="s">
        <v>386</v>
      </c>
      <c r="E20" t="s">
        <v>437</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9" t="s">
        <v>438</v>
      </c>
    </row>
    <row r="4" spans="1:2" x14ac:dyDescent="0.15">
      <c r="B4" s="49" t="s">
        <v>439</v>
      </c>
    </row>
    <row r="5" spans="1:2" x14ac:dyDescent="0.15">
      <c r="B5" s="49" t="s">
        <v>440</v>
      </c>
    </row>
    <row r="6" spans="1:2" x14ac:dyDescent="0.15">
      <c r="A6" t="s">
        <v>441</v>
      </c>
      <c r="B6" s="49" t="s">
        <v>442</v>
      </c>
    </row>
    <row r="7" spans="1:2" x14ac:dyDescent="0.15">
      <c r="B7" s="49" t="s">
        <v>443</v>
      </c>
    </row>
    <row r="8" spans="1:2" x14ac:dyDescent="0.15">
      <c r="A8" t="s">
        <v>40</v>
      </c>
      <c r="B8" s="49" t="s">
        <v>444</v>
      </c>
    </row>
    <row r="9" spans="1:2" x14ac:dyDescent="0.15">
      <c r="A9" t="s">
        <v>445</v>
      </c>
      <c r="B9" s="49" t="s">
        <v>446</v>
      </c>
    </row>
    <row r="10" spans="1:2" x14ac:dyDescent="0.15">
      <c r="B10" t="s">
        <v>447</v>
      </c>
    </row>
    <row r="11" spans="1:2" x14ac:dyDescent="0.15">
      <c r="B11" t="s">
        <v>448</v>
      </c>
    </row>
    <row r="14" spans="1:2" x14ac:dyDescent="0.15">
      <c r="B14" s="49" t="s">
        <v>449</v>
      </c>
    </row>
    <row r="20" spans="2:2" x14ac:dyDescent="0.15">
      <c r="B20" s="53" t="s">
        <v>370</v>
      </c>
    </row>
    <row r="21" spans="2:2" x14ac:dyDescent="0.15">
      <c r="B21" s="53" t="s">
        <v>372</v>
      </c>
    </row>
    <row r="22" spans="2:2" x14ac:dyDescent="0.15">
      <c r="B22" s="53" t="s">
        <v>375</v>
      </c>
    </row>
    <row r="23" spans="2:2" x14ac:dyDescent="0.15">
      <c r="B23" s="53" t="s">
        <v>377</v>
      </c>
    </row>
    <row r="24" spans="2:2" x14ac:dyDescent="0.15">
      <c r="B24" s="53" t="s">
        <v>379</v>
      </c>
    </row>
    <row r="25" spans="2:2" x14ac:dyDescent="0.15">
      <c r="B25" s="53" t="s">
        <v>381</v>
      </c>
    </row>
    <row r="26" spans="2:2" x14ac:dyDescent="0.15">
      <c r="B26" s="53" t="s">
        <v>383</v>
      </c>
    </row>
    <row r="27" spans="2:2" x14ac:dyDescent="0.15">
      <c r="B27" s="53" t="s">
        <v>385</v>
      </c>
    </row>
    <row r="28" spans="2:2" x14ac:dyDescent="0.15">
      <c r="B28" s="53" t="s">
        <v>388</v>
      </c>
    </row>
    <row r="29" spans="2:2" x14ac:dyDescent="0.15">
      <c r="B29" s="53" t="s">
        <v>391</v>
      </c>
    </row>
    <row r="30" spans="2:2" x14ac:dyDescent="0.15">
      <c r="B30" s="53" t="s">
        <v>393</v>
      </c>
    </row>
    <row r="31" spans="2:2" x14ac:dyDescent="0.15">
      <c r="B31" s="53" t="s">
        <v>394</v>
      </c>
    </row>
    <row r="32" spans="2:2" x14ac:dyDescent="0.15">
      <c r="B32" s="53" t="s">
        <v>396</v>
      </c>
    </row>
    <row r="33" spans="2:4" x14ac:dyDescent="0.15">
      <c r="B33" s="53" t="s">
        <v>397</v>
      </c>
    </row>
    <row r="34" spans="2:4" x14ac:dyDescent="0.15">
      <c r="B34" s="53" t="s">
        <v>400</v>
      </c>
      <c r="D34" s="49"/>
    </row>
    <row r="35" spans="2:4" x14ac:dyDescent="0.15">
      <c r="B35" s="53" t="s">
        <v>401</v>
      </c>
      <c r="D35" s="49"/>
    </row>
    <row r="36" spans="2:4" x14ac:dyDescent="0.15">
      <c r="B36" s="53" t="s">
        <v>402</v>
      </c>
      <c r="D36" s="49"/>
    </row>
    <row r="37" spans="2:4" x14ac:dyDescent="0.15">
      <c r="B37" s="53" t="s">
        <v>404</v>
      </c>
      <c r="D37" s="49"/>
    </row>
    <row r="38" spans="2:4" x14ac:dyDescent="0.15">
      <c r="B38" s="53" t="s">
        <v>390</v>
      </c>
      <c r="D38" s="49"/>
    </row>
    <row r="39" spans="2:4" x14ac:dyDescent="0.15">
      <c r="B39" s="53" t="s">
        <v>386</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70" t="s">
        <v>450</v>
      </c>
    </row>
    <row r="4" spans="1:2" ht="16" x14ac:dyDescent="0.2">
      <c r="B4" s="70" t="s">
        <v>451</v>
      </c>
    </row>
    <row r="5" spans="1:2" ht="16" x14ac:dyDescent="0.2">
      <c r="B5" s="70" t="s">
        <v>452</v>
      </c>
    </row>
    <row r="6" spans="1:2" ht="16" x14ac:dyDescent="0.2">
      <c r="B6" s="70" t="s">
        <v>453</v>
      </c>
    </row>
    <row r="7" spans="1:2" ht="16" x14ac:dyDescent="0.2">
      <c r="B7" s="70"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377</v>
      </c>
    </row>
    <row r="3" spans="1:2" x14ac:dyDescent="0.15">
      <c r="B3" s="49" t="s">
        <v>480</v>
      </c>
    </row>
    <row r="4" spans="1:2" x14ac:dyDescent="0.15">
      <c r="B4" s="49" t="s">
        <v>481</v>
      </c>
    </row>
    <row r="5" spans="1:2" x14ac:dyDescent="0.15">
      <c r="B5" s="49" t="s">
        <v>482</v>
      </c>
    </row>
    <row r="6" spans="1:2" x14ac:dyDescent="0.15">
      <c r="B6" s="49" t="s">
        <v>483</v>
      </c>
    </row>
    <row r="7" spans="1:2" x14ac:dyDescent="0.15">
      <c r="B7" s="49" t="s">
        <v>484</v>
      </c>
    </row>
    <row r="8" spans="1:2" x14ac:dyDescent="0.15">
      <c r="A8" t="s">
        <v>455</v>
      </c>
      <c r="B8" s="49" t="s">
        <v>485</v>
      </c>
    </row>
    <row r="9" spans="1:2" x14ac:dyDescent="0.15">
      <c r="A9" t="s">
        <v>457</v>
      </c>
      <c r="B9" s="49" t="s">
        <v>486</v>
      </c>
    </row>
    <row r="10" spans="1:2" x14ac:dyDescent="0.15">
      <c r="B10" s="49" t="s">
        <v>487</v>
      </c>
    </row>
    <row r="11" spans="1:2" x14ac:dyDescent="0.15">
      <c r="B11" s="49" t="s">
        <v>488</v>
      </c>
    </row>
    <row r="12" spans="1:2" x14ac:dyDescent="0.15">
      <c r="B12" s="49"/>
    </row>
    <row r="13" spans="1:2" x14ac:dyDescent="0.15">
      <c r="B13" s="49"/>
    </row>
    <row r="14" spans="1:2" x14ac:dyDescent="0.15">
      <c r="B14" s="49" t="s">
        <v>489</v>
      </c>
    </row>
    <row r="15" spans="1:2" x14ac:dyDescent="0.15">
      <c r="B15" s="49"/>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70" t="s">
        <v>514</v>
      </c>
    </row>
    <row r="9" spans="2:2" x14ac:dyDescent="0.15">
      <c r="B9" t="s">
        <v>515</v>
      </c>
    </row>
    <row r="10" spans="2:2" x14ac:dyDescent="0.15">
      <c r="B10" s="49" t="s">
        <v>516</v>
      </c>
    </row>
    <row r="11" spans="2:2" x14ac:dyDescent="0.15">
      <c r="B11" s="49"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70" t="s">
        <v>537</v>
      </c>
    </row>
    <row r="4" spans="2:2" ht="16" x14ac:dyDescent="0.2">
      <c r="B4" s="70" t="s">
        <v>538</v>
      </c>
    </row>
    <row r="5" spans="2:2" x14ac:dyDescent="0.15">
      <c r="B5" t="s">
        <v>539</v>
      </c>
    </row>
    <row r="6" spans="2:2" ht="16" x14ac:dyDescent="0.2">
      <c r="B6" s="70" t="s">
        <v>540</v>
      </c>
    </row>
    <row r="7" spans="2:2" ht="16" x14ac:dyDescent="0.2">
      <c r="B7" s="70" t="s">
        <v>541</v>
      </c>
    </row>
    <row r="8" spans="2:2" x14ac:dyDescent="0.15">
      <c r="B8" t="s">
        <v>542</v>
      </c>
    </row>
    <row r="9" spans="2:2" x14ac:dyDescent="0.15">
      <c r="B9" s="71" t="s">
        <v>543</v>
      </c>
    </row>
    <row r="10" spans="2:2" x14ac:dyDescent="0.15">
      <c r="B10" t="s">
        <v>544</v>
      </c>
    </row>
    <row r="11" spans="2:2" x14ac:dyDescent="0.15">
      <c r="B11" t="s">
        <v>545</v>
      </c>
    </row>
    <row r="14" spans="2:2" ht="16" x14ac:dyDescent="0.2">
      <c r="B14" s="70"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2022-07-31T19:41:26Z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