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X240/"/>
    </mc:Choice>
  </mc:AlternateContent>
  <xr:revisionPtr revIDLastSave="0" documentId="8_{05920A03-323A-0D42-9DE5-9F63C29DF786}"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N43" i="2"/>
  <c r="Q43" i="2"/>
  <c r="Q44" i="1" s="1"/>
  <c r="V42" i="2"/>
  <c r="O42" i="2"/>
  <c r="O43" i="1" s="1"/>
  <c r="V41" i="2"/>
  <c r="H41" i="2" s="1"/>
  <c r="R41" i="2"/>
  <c r="N41" i="2"/>
  <c r="L41" i="2"/>
  <c r="U41" i="2" s="1"/>
  <c r="J41" i="2"/>
  <c r="I41" i="2"/>
  <c r="V40" i="2"/>
  <c r="H40" i="2" s="1"/>
  <c r="L40" i="2"/>
  <c r="S40" i="2" s="1"/>
  <c r="S41" i="1" s="1"/>
  <c r="J40" i="2"/>
  <c r="I40" i="2"/>
  <c r="V39" i="2"/>
  <c r="H39" i="2" s="1"/>
  <c r="R39" i="2"/>
  <c r="P39" i="2"/>
  <c r="N39" i="2"/>
  <c r="L39" i="2"/>
  <c r="Q39" i="2" s="1"/>
  <c r="Q40" i="1" s="1"/>
  <c r="J39" i="2"/>
  <c r="I39" i="2"/>
  <c r="V38" i="2"/>
  <c r="H38" i="2" s="1"/>
  <c r="P38" i="2"/>
  <c r="L38" i="2"/>
  <c r="O38" i="2" s="1"/>
  <c r="O39" i="1" s="1"/>
  <c r="J38" i="2"/>
  <c r="I38" i="2"/>
  <c r="V37" i="2"/>
  <c r="H37" i="2" s="1"/>
  <c r="AT38" i="1" s="1"/>
  <c r="R37" i="2"/>
  <c r="N37" i="2"/>
  <c r="L37" i="2"/>
  <c r="U37" i="2" s="1"/>
  <c r="U38" i="1" s="1"/>
  <c r="J37" i="2"/>
  <c r="I37" i="2"/>
  <c r="V36" i="2"/>
  <c r="H36" i="2" s="1"/>
  <c r="L36" i="2"/>
  <c r="S36" i="2" s="1"/>
  <c r="S37" i="1" s="1"/>
  <c r="J36" i="2"/>
  <c r="I36" i="2"/>
  <c r="V35" i="2"/>
  <c r="H35" i="2" s="1"/>
  <c r="AL36" i="1" s="1"/>
  <c r="R35" i="2"/>
  <c r="P35" i="2"/>
  <c r="N35" i="2"/>
  <c r="L35" i="2"/>
  <c r="Q35" i="2" s="1"/>
  <c r="Q36" i="1" s="1"/>
  <c r="J35" i="2"/>
  <c r="I35" i="2"/>
  <c r="V34" i="2"/>
  <c r="H34" i="2" s="1"/>
  <c r="P34" i="2"/>
  <c r="L34" i="2"/>
  <c r="O34" i="2" s="1"/>
  <c r="O35" i="1" s="1"/>
  <c r="J34" i="2"/>
  <c r="I34" i="2"/>
  <c r="V33" i="2"/>
  <c r="H33" i="2" s="1"/>
  <c r="R33" i="2"/>
  <c r="N33" i="2"/>
  <c r="L33" i="2"/>
  <c r="U33" i="2" s="1"/>
  <c r="J33" i="2"/>
  <c r="I33" i="2"/>
  <c r="B33" i="2"/>
  <c r="V32" i="2"/>
  <c r="U32" i="2"/>
  <c r="S32" i="2"/>
  <c r="Q32" i="2"/>
  <c r="O32" i="2"/>
  <c r="N32" i="2"/>
  <c r="M32" i="2"/>
  <c r="L32" i="2"/>
  <c r="T32" i="2" s="1"/>
  <c r="J32" i="2"/>
  <c r="I32" i="2"/>
  <c r="H32" i="2"/>
  <c r="V31" i="2"/>
  <c r="H31" i="2" s="1"/>
  <c r="AT32" i="1" s="1"/>
  <c r="S31" i="2"/>
  <c r="O31" i="2"/>
  <c r="L31" i="2"/>
  <c r="R31" i="2" s="1"/>
  <c r="R32" i="1" s="1"/>
  <c r="J31" i="2"/>
  <c r="I31" i="2"/>
  <c r="B31" i="2"/>
  <c r="V30" i="2"/>
  <c r="H30" i="2" s="1"/>
  <c r="S30" i="2"/>
  <c r="R30" i="2"/>
  <c r="P30" i="2"/>
  <c r="N30" i="2"/>
  <c r="L30" i="2"/>
  <c r="Q30" i="2" s="1"/>
  <c r="Q31" i="1" s="1"/>
  <c r="J30" i="2"/>
  <c r="I30" i="2"/>
  <c r="V29" i="2"/>
  <c r="H29" i="2" s="1"/>
  <c r="AT30" i="1" s="1"/>
  <c r="U29" i="2"/>
  <c r="T29" i="2"/>
  <c r="S29" i="2"/>
  <c r="R29" i="2"/>
  <c r="Q29" i="2"/>
  <c r="P29" i="2"/>
  <c r="O29" i="2"/>
  <c r="N29" i="2"/>
  <c r="M29" i="2"/>
  <c r="L29" i="2"/>
  <c r="J29" i="2"/>
  <c r="I29" i="2"/>
  <c r="B29" i="2"/>
  <c r="V28" i="2"/>
  <c r="H28" i="2" s="1"/>
  <c r="U28" i="2"/>
  <c r="S28" i="2"/>
  <c r="R28" i="2"/>
  <c r="Q28" i="2"/>
  <c r="P28" i="2"/>
  <c r="O28" i="2"/>
  <c r="N28" i="2"/>
  <c r="M28" i="2"/>
  <c r="L28" i="2"/>
  <c r="T28" i="2" s="1"/>
  <c r="T29" i="1" s="1"/>
  <c r="J28" i="2"/>
  <c r="I28" i="2"/>
  <c r="V27" i="2"/>
  <c r="H27" i="2" s="1"/>
  <c r="AT28" i="1" s="1"/>
  <c r="U27" i="2"/>
  <c r="S27" i="2"/>
  <c r="Q27" i="2"/>
  <c r="O27" i="2"/>
  <c r="N27" i="2"/>
  <c r="M27" i="2"/>
  <c r="L27" i="2"/>
  <c r="T27" i="2" s="1"/>
  <c r="T28" i="1" s="1"/>
  <c r="J27" i="2"/>
  <c r="I27" i="2"/>
  <c r="B27" i="2"/>
  <c r="V26" i="2"/>
  <c r="H26" i="2" s="1"/>
  <c r="R26" i="2"/>
  <c r="P26" i="2"/>
  <c r="L26" i="2"/>
  <c r="S26" i="2" s="1"/>
  <c r="S27" i="1" s="1"/>
  <c r="J26" i="2"/>
  <c r="I26" i="2"/>
  <c r="B26" i="2"/>
  <c r="V25" i="2"/>
  <c r="U25" i="2"/>
  <c r="S25" i="2"/>
  <c r="Q25" i="2"/>
  <c r="O25" i="2"/>
  <c r="M25" i="2"/>
  <c r="L25" i="2"/>
  <c r="R25" i="2" s="1"/>
  <c r="R26" i="1" s="1"/>
  <c r="J25" i="2"/>
  <c r="I25" i="2"/>
  <c r="H25" i="2"/>
  <c r="B25" i="2"/>
  <c r="V24" i="2"/>
  <c r="H24" i="2" s="1"/>
  <c r="P24" i="2"/>
  <c r="N24" i="2"/>
  <c r="L24" i="2"/>
  <c r="Q24" i="2" s="1"/>
  <c r="Q25" i="1" s="1"/>
  <c r="J24" i="2"/>
  <c r="I24" i="2"/>
  <c r="B24" i="2"/>
  <c r="V23" i="2"/>
  <c r="H23" i="2" s="1"/>
  <c r="U23" i="2"/>
  <c r="S23" i="2"/>
  <c r="R23" i="2"/>
  <c r="Q23" i="2"/>
  <c r="P23" i="2"/>
  <c r="O23" i="2"/>
  <c r="M23" i="2"/>
  <c r="L23" i="2"/>
  <c r="N23" i="2" s="1"/>
  <c r="N24" i="1" s="1"/>
  <c r="I23" i="2"/>
  <c r="B23" i="2"/>
  <c r="AI41" i="1" s="1"/>
  <c r="V22" i="2"/>
  <c r="H22" i="2" s="1"/>
  <c r="O22" i="2"/>
  <c r="O23" i="1" s="1"/>
  <c r="J22" i="2"/>
  <c r="I22" i="2"/>
  <c r="V21" i="2"/>
  <c r="H21" i="2" s="1"/>
  <c r="R21" i="2"/>
  <c r="L21" i="2"/>
  <c r="U21" i="2" s="1"/>
  <c r="J21" i="2"/>
  <c r="I21" i="2"/>
  <c r="V20" i="2"/>
  <c r="H20" i="2" s="1"/>
  <c r="R20" i="2"/>
  <c r="P20" i="2"/>
  <c r="L20" i="2"/>
  <c r="S20" i="2" s="1"/>
  <c r="J20" i="2"/>
  <c r="I20" i="2"/>
  <c r="V19" i="2"/>
  <c r="H19" i="2" s="1"/>
  <c r="R19" i="2"/>
  <c r="P19" i="2"/>
  <c r="N19" i="2"/>
  <c r="Q19" i="2"/>
  <c r="J19" i="2"/>
  <c r="I19" i="2"/>
  <c r="V18" i="2"/>
  <c r="H18" i="2" s="1"/>
  <c r="L18" i="2"/>
  <c r="O18" i="2" s="1"/>
  <c r="J18" i="2"/>
  <c r="I18" i="2"/>
  <c r="V17" i="2"/>
  <c r="H17" i="2" s="1"/>
  <c r="AT18" i="1" s="1"/>
  <c r="R17" i="2"/>
  <c r="L17" i="2"/>
  <c r="U17" i="2" s="1"/>
  <c r="J17" i="2"/>
  <c r="I17" i="2"/>
  <c r="V16" i="2"/>
  <c r="H16" i="2" s="1"/>
  <c r="R16" i="2"/>
  <c r="P16" i="2"/>
  <c r="L16" i="2"/>
  <c r="S16" i="2" s="1"/>
  <c r="J16" i="2"/>
  <c r="I16" i="2"/>
  <c r="V15" i="2"/>
  <c r="H15" i="2" s="1"/>
  <c r="R15" i="2"/>
  <c r="P15" i="2"/>
  <c r="N15" i="2"/>
  <c r="L15" i="2"/>
  <c r="Q15" i="2" s="1"/>
  <c r="J15" i="2"/>
  <c r="I15" i="2"/>
  <c r="V14" i="2"/>
  <c r="H14" i="2" s="1"/>
  <c r="L14" i="2"/>
  <c r="O14" i="2" s="1"/>
  <c r="J14" i="2"/>
  <c r="I14" i="2"/>
  <c r="V13" i="2"/>
  <c r="H13" i="2" s="1"/>
  <c r="AT14" i="1" s="1"/>
  <c r="R13" i="2"/>
  <c r="L13" i="2"/>
  <c r="U13" i="2" s="1"/>
  <c r="J13" i="2"/>
  <c r="I13" i="2"/>
  <c r="V12" i="2"/>
  <c r="H12" i="2" s="1"/>
  <c r="R12" i="2"/>
  <c r="P12" i="2"/>
  <c r="L12" i="2"/>
  <c r="S12" i="2" s="1"/>
  <c r="J12" i="2"/>
  <c r="I12" i="2"/>
  <c r="V11" i="2"/>
  <c r="H11" i="2" s="1"/>
  <c r="R11" i="2"/>
  <c r="P11" i="2"/>
  <c r="N11" i="2"/>
  <c r="L11" i="2"/>
  <c r="Q11" i="2" s="1"/>
  <c r="J11" i="2"/>
  <c r="I11" i="2"/>
  <c r="V10" i="2"/>
  <c r="H10" i="2" s="1"/>
  <c r="AT11" i="1" s="1"/>
  <c r="L10" i="2"/>
  <c r="O10" i="2" s="1"/>
  <c r="J10" i="2"/>
  <c r="I10" i="2"/>
  <c r="V9" i="2"/>
  <c r="H9" i="2" s="1"/>
  <c r="U9" i="2"/>
  <c r="T9" i="2"/>
  <c r="S9" i="2"/>
  <c r="R9" i="2"/>
  <c r="Q9" i="2"/>
  <c r="P9" i="2"/>
  <c r="O9" i="2"/>
  <c r="N9" i="2"/>
  <c r="M9" i="2"/>
  <c r="L9" i="2"/>
  <c r="J9" i="2"/>
  <c r="I9" i="2"/>
  <c r="B9" i="2"/>
  <c r="V8" i="2"/>
  <c r="U8" i="2"/>
  <c r="U9" i="1" s="1"/>
  <c r="S8" i="2"/>
  <c r="S9" i="1" s="1"/>
  <c r="Q8" i="2"/>
  <c r="O8" i="2"/>
  <c r="N8" i="2"/>
  <c r="M8" i="2"/>
  <c r="L8" i="2"/>
  <c r="T8" i="2" s="1"/>
  <c r="J8" i="2"/>
  <c r="I8" i="2"/>
  <c r="H8" i="2"/>
  <c r="B8" i="2"/>
  <c r="CJ39" i="1" s="1"/>
  <c r="V7" i="2"/>
  <c r="H7" i="2" s="1"/>
  <c r="P7" i="2"/>
  <c r="L7" i="2"/>
  <c r="S7" i="2" s="1"/>
  <c r="J7" i="2"/>
  <c r="I7" i="2"/>
  <c r="B7" i="2"/>
  <c r="V6" i="2"/>
  <c r="U6" i="2"/>
  <c r="S6" i="2"/>
  <c r="Q6" i="2"/>
  <c r="O6" i="2"/>
  <c r="M6" i="2"/>
  <c r="L6" i="2"/>
  <c r="R6" i="2" s="1"/>
  <c r="J6" i="2"/>
  <c r="I6" i="2"/>
  <c r="H6" i="2"/>
  <c r="AT7" i="1" s="1"/>
  <c r="V5" i="2"/>
  <c r="U5" i="2"/>
  <c r="S5" i="2"/>
  <c r="R5" i="2"/>
  <c r="Q5" i="2"/>
  <c r="P5" i="2"/>
  <c r="O5" i="2"/>
  <c r="O6" i="1" s="1"/>
  <c r="N5" i="2"/>
  <c r="M5" i="2"/>
  <c r="L5" i="2"/>
  <c r="T5" i="2" s="1"/>
  <c r="J5" i="2"/>
  <c r="I5" i="2"/>
  <c r="H5" i="2"/>
  <c r="V4" i="2"/>
  <c r="U4" i="2"/>
  <c r="U5" i="1" s="1"/>
  <c r="S4" i="2"/>
  <c r="Q4" i="2"/>
  <c r="P4" i="2"/>
  <c r="O4" i="2"/>
  <c r="N4" i="2"/>
  <c r="N5" i="1" s="1"/>
  <c r="M4" i="2"/>
  <c r="M5" i="1" s="1"/>
  <c r="L4" i="2"/>
  <c r="T4" i="2" s="1"/>
  <c r="T5" i="1" s="1"/>
  <c r="J4" i="2"/>
  <c r="I4" i="2"/>
  <c r="H4" i="2"/>
  <c r="B2" i="2"/>
  <c r="F33" i="1" s="1"/>
  <c r="B1" i="2"/>
  <c r="F22"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M44" i="1"/>
  <c r="AK44" i="1"/>
  <c r="AJ44" i="1"/>
  <c r="AI44" i="1"/>
  <c r="AB44" i="1"/>
  <c r="AA44" i="1"/>
  <c r="Z44" i="1"/>
  <c r="Y44" i="1"/>
  <c r="X44" i="1"/>
  <c r="W44" i="1"/>
  <c r="N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M43" i="1"/>
  <c r="AK43" i="1"/>
  <c r="AJ43" i="1"/>
  <c r="AI43" i="1"/>
  <c r="AB43" i="1"/>
  <c r="AA43" i="1"/>
  <c r="Z43" i="1"/>
  <c r="Y43" i="1"/>
  <c r="X43" i="1"/>
  <c r="W43" i="1"/>
  <c r="L43" i="1"/>
  <c r="K43" i="1"/>
  <c r="J43" i="1"/>
  <c r="I43" i="1"/>
  <c r="H43" i="1"/>
  <c r="G43" i="1"/>
  <c r="F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P42" i="1"/>
  <c r="CL42" i="1"/>
  <c r="CK42" i="1"/>
  <c r="CI42" i="1"/>
  <c r="CH42" i="1"/>
  <c r="CG42" i="1"/>
  <c r="BH42" i="1"/>
  <c r="BG42" i="1"/>
  <c r="BF42" i="1"/>
  <c r="BE42" i="1"/>
  <c r="AV42" i="1"/>
  <c r="AM42" i="1"/>
  <c r="AK42" i="1"/>
  <c r="AJ42" i="1"/>
  <c r="AB42" i="1"/>
  <c r="AA42" i="1"/>
  <c r="Z42" i="1"/>
  <c r="Y42" i="1"/>
  <c r="X42" i="1"/>
  <c r="W42" i="1"/>
  <c r="U42" i="1"/>
  <c r="R42" i="1"/>
  <c r="N42" i="1"/>
  <c r="L42" i="1"/>
  <c r="K42" i="1"/>
  <c r="J42" i="1"/>
  <c r="I42" i="1"/>
  <c r="H42" i="1"/>
  <c r="G42" i="1"/>
  <c r="E42" i="1"/>
  <c r="D42" i="1"/>
  <c r="C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P41" i="1"/>
  <c r="CL41" i="1"/>
  <c r="CK41" i="1"/>
  <c r="CJ41" i="1"/>
  <c r="CI41" i="1"/>
  <c r="CH41" i="1"/>
  <c r="CG41" i="1"/>
  <c r="BH41" i="1"/>
  <c r="BG41" i="1"/>
  <c r="BF41" i="1"/>
  <c r="BE41" i="1"/>
  <c r="AV41" i="1"/>
  <c r="AM41" i="1"/>
  <c r="AK41" i="1"/>
  <c r="AJ41" i="1"/>
  <c r="AB41" i="1"/>
  <c r="AA41" i="1"/>
  <c r="Z41" i="1"/>
  <c r="Y41" i="1"/>
  <c r="X41" i="1"/>
  <c r="W41" i="1"/>
  <c r="L41" i="1"/>
  <c r="K41" i="1"/>
  <c r="J41" i="1"/>
  <c r="I41" i="1"/>
  <c r="H41" i="1"/>
  <c r="G41" i="1"/>
  <c r="E41" i="1"/>
  <c r="D41" i="1"/>
  <c r="C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P40" i="1"/>
  <c r="CL40" i="1"/>
  <c r="CK40" i="1"/>
  <c r="CI40" i="1"/>
  <c r="CH40" i="1"/>
  <c r="CG40" i="1"/>
  <c r="BH40" i="1"/>
  <c r="BG40" i="1"/>
  <c r="BF40" i="1"/>
  <c r="BE40" i="1"/>
  <c r="AV40" i="1"/>
  <c r="AM40" i="1"/>
  <c r="AK40" i="1"/>
  <c r="AJ40" i="1"/>
  <c r="AB40" i="1"/>
  <c r="AA40" i="1"/>
  <c r="Z40" i="1"/>
  <c r="Y40" i="1"/>
  <c r="X40" i="1"/>
  <c r="W40" i="1"/>
  <c r="R40" i="1"/>
  <c r="P40" i="1"/>
  <c r="N40" i="1"/>
  <c r="L40" i="1"/>
  <c r="K40" i="1"/>
  <c r="J40" i="1"/>
  <c r="I40" i="1"/>
  <c r="H40" i="1"/>
  <c r="G40" i="1"/>
  <c r="E40" i="1"/>
  <c r="D40" i="1"/>
  <c r="C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P39" i="1"/>
  <c r="CL39" i="1"/>
  <c r="CK39" i="1"/>
  <c r="CI39" i="1"/>
  <c r="CH39" i="1"/>
  <c r="CG39" i="1"/>
  <c r="BH39" i="1"/>
  <c r="BG39" i="1"/>
  <c r="BF39" i="1"/>
  <c r="BE39" i="1"/>
  <c r="AV39" i="1"/>
  <c r="AM39" i="1"/>
  <c r="AK39" i="1"/>
  <c r="AJ39" i="1"/>
  <c r="AB39" i="1"/>
  <c r="AA39" i="1"/>
  <c r="Z39" i="1"/>
  <c r="Y39" i="1"/>
  <c r="X39" i="1"/>
  <c r="W39" i="1"/>
  <c r="P39" i="1"/>
  <c r="L39" i="1"/>
  <c r="K39" i="1"/>
  <c r="J39" i="1"/>
  <c r="I39" i="1"/>
  <c r="H39" i="1"/>
  <c r="G39" i="1"/>
  <c r="E39" i="1"/>
  <c r="D39" i="1"/>
  <c r="C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P38" i="1"/>
  <c r="CL38" i="1"/>
  <c r="CK38" i="1"/>
  <c r="CI38" i="1"/>
  <c r="CH38" i="1"/>
  <c r="CG38" i="1"/>
  <c r="BH38" i="1"/>
  <c r="BG38" i="1"/>
  <c r="BF38" i="1"/>
  <c r="BE38" i="1"/>
  <c r="AV38" i="1"/>
  <c r="AM38" i="1"/>
  <c r="AK38" i="1"/>
  <c r="AJ38" i="1"/>
  <c r="AB38" i="1"/>
  <c r="AA38" i="1"/>
  <c r="Z38" i="1"/>
  <c r="Y38" i="1"/>
  <c r="X38" i="1"/>
  <c r="W38" i="1"/>
  <c r="R38" i="1"/>
  <c r="N38" i="1"/>
  <c r="L38" i="1"/>
  <c r="K38" i="1"/>
  <c r="J38" i="1"/>
  <c r="I38" i="1"/>
  <c r="H38" i="1"/>
  <c r="G38" i="1"/>
  <c r="E38" i="1"/>
  <c r="D38" i="1"/>
  <c r="C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P37" i="1"/>
  <c r="CL37" i="1"/>
  <c r="CK37" i="1"/>
  <c r="CI37" i="1"/>
  <c r="CH37" i="1"/>
  <c r="CG37" i="1"/>
  <c r="BH37" i="1"/>
  <c r="BG37" i="1"/>
  <c r="BF37" i="1"/>
  <c r="BE37" i="1"/>
  <c r="AV37" i="1"/>
  <c r="AM37" i="1"/>
  <c r="AK37" i="1"/>
  <c r="AJ37" i="1"/>
  <c r="AB37" i="1"/>
  <c r="AA37" i="1"/>
  <c r="Z37" i="1"/>
  <c r="Y37" i="1"/>
  <c r="X37" i="1"/>
  <c r="W37" i="1"/>
  <c r="L37" i="1"/>
  <c r="K37" i="1"/>
  <c r="J37" i="1"/>
  <c r="I37" i="1"/>
  <c r="H37" i="1"/>
  <c r="G37" i="1"/>
  <c r="E37" i="1"/>
  <c r="D37" i="1"/>
  <c r="C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P36" i="1"/>
  <c r="CL36" i="1"/>
  <c r="CK36" i="1"/>
  <c r="CI36" i="1"/>
  <c r="CH36" i="1"/>
  <c r="CG36" i="1"/>
  <c r="BH36" i="1"/>
  <c r="BG36" i="1"/>
  <c r="BF36" i="1"/>
  <c r="BE36" i="1"/>
  <c r="AV36" i="1"/>
  <c r="AM36" i="1"/>
  <c r="AK36" i="1"/>
  <c r="AJ36" i="1"/>
  <c r="AB36" i="1"/>
  <c r="AA36" i="1"/>
  <c r="Z36" i="1"/>
  <c r="Y36" i="1"/>
  <c r="X36" i="1"/>
  <c r="W36" i="1"/>
  <c r="R36" i="1"/>
  <c r="P36" i="1"/>
  <c r="N36" i="1"/>
  <c r="L36" i="1"/>
  <c r="K36" i="1"/>
  <c r="J36" i="1"/>
  <c r="I36" i="1"/>
  <c r="H36" i="1"/>
  <c r="G36" i="1"/>
  <c r="E36" i="1"/>
  <c r="D36" i="1"/>
  <c r="C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P35" i="1"/>
  <c r="CL35" i="1"/>
  <c r="CK35" i="1"/>
  <c r="CI35" i="1"/>
  <c r="CH35" i="1"/>
  <c r="CG35" i="1"/>
  <c r="BH35" i="1"/>
  <c r="BG35" i="1"/>
  <c r="BF35" i="1"/>
  <c r="BE35" i="1"/>
  <c r="AV35" i="1"/>
  <c r="AM35" i="1"/>
  <c r="AK35" i="1"/>
  <c r="AJ35" i="1"/>
  <c r="AB35" i="1"/>
  <c r="AA35" i="1"/>
  <c r="Z35" i="1"/>
  <c r="Y35" i="1"/>
  <c r="X35" i="1"/>
  <c r="W35" i="1"/>
  <c r="P35" i="1"/>
  <c r="L35" i="1"/>
  <c r="K35" i="1"/>
  <c r="J35" i="1"/>
  <c r="I35" i="1"/>
  <c r="H35" i="1"/>
  <c r="G35" i="1"/>
  <c r="F35" i="1"/>
  <c r="E35" i="1"/>
  <c r="D35" i="1"/>
  <c r="C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P34" i="1"/>
  <c r="CL34" i="1"/>
  <c r="CK34" i="1"/>
  <c r="CI34" i="1"/>
  <c r="CH34" i="1"/>
  <c r="CG34" i="1"/>
  <c r="BH34" i="1"/>
  <c r="BG34" i="1"/>
  <c r="BF34" i="1"/>
  <c r="BE34" i="1"/>
  <c r="AV34" i="1"/>
  <c r="AM34" i="1"/>
  <c r="AK34" i="1"/>
  <c r="AJ34" i="1"/>
  <c r="AB34" i="1"/>
  <c r="AA34" i="1"/>
  <c r="Z34" i="1"/>
  <c r="Y34" i="1"/>
  <c r="X34" i="1"/>
  <c r="W34" i="1"/>
  <c r="U34" i="1"/>
  <c r="R34" i="1"/>
  <c r="N34" i="1"/>
  <c r="L34" i="1"/>
  <c r="K34" i="1"/>
  <c r="J34" i="1"/>
  <c r="I34" i="1"/>
  <c r="H34" i="1"/>
  <c r="G34" i="1"/>
  <c r="E34" i="1"/>
  <c r="D34" i="1"/>
  <c r="C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P33" i="1"/>
  <c r="CL33" i="1"/>
  <c r="CK33" i="1"/>
  <c r="CJ33" i="1"/>
  <c r="CI33" i="1"/>
  <c r="CH33" i="1"/>
  <c r="CG33" i="1"/>
  <c r="BH33" i="1"/>
  <c r="BG33" i="1"/>
  <c r="BF33" i="1"/>
  <c r="BE33" i="1"/>
  <c r="AV33" i="1"/>
  <c r="AM33" i="1"/>
  <c r="AK33" i="1"/>
  <c r="AJ33" i="1"/>
  <c r="AB33" i="1"/>
  <c r="AA33" i="1"/>
  <c r="Z33" i="1"/>
  <c r="Y33" i="1"/>
  <c r="X33" i="1"/>
  <c r="W33" i="1"/>
  <c r="U33" i="1"/>
  <c r="T33" i="1"/>
  <c r="S33" i="1"/>
  <c r="Q33" i="1"/>
  <c r="O33" i="1"/>
  <c r="N33" i="1"/>
  <c r="M33" i="1"/>
  <c r="L33" i="1"/>
  <c r="K33" i="1"/>
  <c r="J33" i="1"/>
  <c r="I33" i="1"/>
  <c r="H33" i="1"/>
  <c r="G33" i="1"/>
  <c r="E33" i="1"/>
  <c r="D33" i="1"/>
  <c r="C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P32" i="1"/>
  <c r="CL32" i="1"/>
  <c r="CK32" i="1"/>
  <c r="CI32" i="1"/>
  <c r="CH32" i="1"/>
  <c r="CG32" i="1"/>
  <c r="BH32" i="1"/>
  <c r="BG32" i="1"/>
  <c r="BF32" i="1"/>
  <c r="BE32" i="1"/>
  <c r="AV32" i="1"/>
  <c r="AM32" i="1"/>
  <c r="AK32" i="1"/>
  <c r="AJ32" i="1"/>
  <c r="AB32" i="1"/>
  <c r="AA32" i="1"/>
  <c r="Z32" i="1"/>
  <c r="Y32" i="1"/>
  <c r="X32" i="1"/>
  <c r="W32" i="1"/>
  <c r="S32" i="1"/>
  <c r="O32" i="1"/>
  <c r="L32" i="1"/>
  <c r="K32" i="1"/>
  <c r="J32" i="1"/>
  <c r="I32" i="1"/>
  <c r="H32" i="1"/>
  <c r="G32" i="1"/>
  <c r="E32" i="1"/>
  <c r="D32" i="1"/>
  <c r="C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P31" i="1"/>
  <c r="CL31" i="1"/>
  <c r="CK31" i="1"/>
  <c r="CI31" i="1"/>
  <c r="CH31" i="1"/>
  <c r="CG31" i="1"/>
  <c r="BH31" i="1"/>
  <c r="BG31" i="1"/>
  <c r="BF31" i="1"/>
  <c r="BE31" i="1"/>
  <c r="AV31" i="1"/>
  <c r="AM31" i="1"/>
  <c r="AK31" i="1"/>
  <c r="AJ31" i="1"/>
  <c r="AB31" i="1"/>
  <c r="AA31" i="1"/>
  <c r="Z31" i="1"/>
  <c r="Y31" i="1"/>
  <c r="X31" i="1"/>
  <c r="W31" i="1"/>
  <c r="S31" i="1"/>
  <c r="R31" i="1"/>
  <c r="P31" i="1"/>
  <c r="N31" i="1"/>
  <c r="L31" i="1"/>
  <c r="K31" i="1"/>
  <c r="J31" i="1"/>
  <c r="I31" i="1"/>
  <c r="H31" i="1"/>
  <c r="G31" i="1"/>
  <c r="E31" i="1"/>
  <c r="D31" i="1"/>
  <c r="C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I30" i="1"/>
  <c r="CH30" i="1"/>
  <c r="CG30" i="1"/>
  <c r="BH30" i="1"/>
  <c r="BG30" i="1"/>
  <c r="BF30" i="1"/>
  <c r="BE30" i="1"/>
  <c r="AV30" i="1"/>
  <c r="AM30" i="1"/>
  <c r="AK30" i="1"/>
  <c r="AJ30" i="1"/>
  <c r="AB30" i="1"/>
  <c r="AA30" i="1"/>
  <c r="Z30" i="1"/>
  <c r="Y30" i="1"/>
  <c r="X30" i="1"/>
  <c r="W30" i="1"/>
  <c r="U30" i="1"/>
  <c r="T30" i="1"/>
  <c r="S30" i="1"/>
  <c r="R30" i="1"/>
  <c r="Q30" i="1"/>
  <c r="P30" i="1"/>
  <c r="O30" i="1"/>
  <c r="N30" i="1"/>
  <c r="M30" i="1"/>
  <c r="L30" i="1"/>
  <c r="K30" i="1"/>
  <c r="J30" i="1"/>
  <c r="I30" i="1"/>
  <c r="H30" i="1"/>
  <c r="G30" i="1"/>
  <c r="E30" i="1"/>
  <c r="D30" i="1"/>
  <c r="C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P29" i="1"/>
  <c r="CL29" i="1"/>
  <c r="CK29" i="1"/>
  <c r="CI29" i="1"/>
  <c r="CH29" i="1"/>
  <c r="CG29" i="1"/>
  <c r="BH29" i="1"/>
  <c r="BG29" i="1"/>
  <c r="BF29" i="1"/>
  <c r="BE29" i="1"/>
  <c r="AV29" i="1"/>
  <c r="AT29" i="1"/>
  <c r="AM29" i="1"/>
  <c r="AL29" i="1"/>
  <c r="AK29" i="1"/>
  <c r="AJ29" i="1"/>
  <c r="AB29" i="1"/>
  <c r="AA29" i="1"/>
  <c r="Z29" i="1"/>
  <c r="Y29" i="1"/>
  <c r="X29" i="1"/>
  <c r="W29" i="1"/>
  <c r="U29" i="1"/>
  <c r="S29" i="1"/>
  <c r="R29" i="1"/>
  <c r="Q29" i="1"/>
  <c r="P29" i="1"/>
  <c r="O29" i="1"/>
  <c r="N29" i="1"/>
  <c r="M29" i="1"/>
  <c r="L29" i="1"/>
  <c r="K29" i="1"/>
  <c r="J29" i="1"/>
  <c r="I29" i="1"/>
  <c r="H29" i="1"/>
  <c r="G29" i="1"/>
  <c r="E29" i="1"/>
  <c r="D29" i="1"/>
  <c r="C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P28" i="1"/>
  <c r="CL28" i="1"/>
  <c r="CK28" i="1"/>
  <c r="CI28" i="1"/>
  <c r="CH28" i="1"/>
  <c r="CG28" i="1"/>
  <c r="BH28" i="1"/>
  <c r="BG28" i="1"/>
  <c r="BF28" i="1"/>
  <c r="BE28" i="1"/>
  <c r="AV28" i="1"/>
  <c r="AM28" i="1"/>
  <c r="AK28" i="1"/>
  <c r="AJ28" i="1"/>
  <c r="AB28" i="1"/>
  <c r="AA28" i="1"/>
  <c r="Z28" i="1"/>
  <c r="Y28" i="1"/>
  <c r="X28" i="1"/>
  <c r="W28" i="1"/>
  <c r="U28" i="1"/>
  <c r="S28" i="1"/>
  <c r="Q28" i="1"/>
  <c r="O28" i="1"/>
  <c r="N28" i="1"/>
  <c r="M28" i="1"/>
  <c r="L28" i="1"/>
  <c r="K28" i="1"/>
  <c r="J28" i="1"/>
  <c r="I28" i="1"/>
  <c r="H28" i="1"/>
  <c r="G28" i="1"/>
  <c r="E28" i="1"/>
  <c r="D28" i="1"/>
  <c r="C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P27" i="1"/>
  <c r="CL27" i="1"/>
  <c r="CK27" i="1"/>
  <c r="CI27" i="1"/>
  <c r="CH27" i="1"/>
  <c r="CG27" i="1"/>
  <c r="BH27" i="1"/>
  <c r="BG27" i="1"/>
  <c r="BF27" i="1"/>
  <c r="BE27" i="1"/>
  <c r="AV27" i="1"/>
  <c r="AM27" i="1"/>
  <c r="AK27" i="1"/>
  <c r="AJ27" i="1"/>
  <c r="AB27" i="1"/>
  <c r="AA27" i="1"/>
  <c r="Z27" i="1"/>
  <c r="Y27" i="1"/>
  <c r="X27" i="1"/>
  <c r="W27" i="1"/>
  <c r="R27" i="1"/>
  <c r="P27" i="1"/>
  <c r="L27" i="1"/>
  <c r="K27" i="1"/>
  <c r="J27" i="1"/>
  <c r="I27" i="1"/>
  <c r="H27" i="1"/>
  <c r="G27" i="1"/>
  <c r="E27" i="1"/>
  <c r="D27" i="1"/>
  <c r="C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P26" i="1"/>
  <c r="CL26" i="1"/>
  <c r="CK26" i="1"/>
  <c r="CI26" i="1"/>
  <c r="CH26" i="1"/>
  <c r="CG26" i="1"/>
  <c r="BH26" i="1"/>
  <c r="BG26" i="1"/>
  <c r="BF26" i="1"/>
  <c r="BE26" i="1"/>
  <c r="AV26" i="1"/>
  <c r="AT26" i="1"/>
  <c r="AM26" i="1"/>
  <c r="AL26" i="1"/>
  <c r="AK26" i="1"/>
  <c r="AJ26" i="1"/>
  <c r="AI26" i="1"/>
  <c r="AB26" i="1"/>
  <c r="AA26" i="1"/>
  <c r="Z26" i="1"/>
  <c r="Y26" i="1"/>
  <c r="X26" i="1"/>
  <c r="W26" i="1"/>
  <c r="U26" i="1"/>
  <c r="S26" i="1"/>
  <c r="Q26" i="1"/>
  <c r="O26" i="1"/>
  <c r="M26" i="1"/>
  <c r="L26" i="1"/>
  <c r="K26" i="1"/>
  <c r="J26" i="1"/>
  <c r="I26" i="1"/>
  <c r="H26" i="1"/>
  <c r="G26" i="1"/>
  <c r="E26" i="1"/>
  <c r="D26" i="1"/>
  <c r="C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I25" i="1"/>
  <c r="CH25" i="1"/>
  <c r="CG25" i="1"/>
  <c r="BH25" i="1"/>
  <c r="BG25" i="1"/>
  <c r="BF25" i="1"/>
  <c r="BE25" i="1"/>
  <c r="AV25" i="1"/>
  <c r="AM25" i="1"/>
  <c r="AK25" i="1"/>
  <c r="AJ25" i="1"/>
  <c r="AI25" i="1"/>
  <c r="AB25" i="1"/>
  <c r="AA25" i="1"/>
  <c r="Z25" i="1"/>
  <c r="Y25" i="1"/>
  <c r="X25" i="1"/>
  <c r="W25" i="1"/>
  <c r="P25" i="1"/>
  <c r="N25" i="1"/>
  <c r="L25" i="1"/>
  <c r="K25" i="1"/>
  <c r="J25" i="1"/>
  <c r="I25" i="1"/>
  <c r="H25" i="1"/>
  <c r="G25" i="1"/>
  <c r="E25" i="1"/>
  <c r="D25" i="1"/>
  <c r="C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P24" i="1"/>
  <c r="CL24" i="1"/>
  <c r="CK24" i="1"/>
  <c r="CI24" i="1"/>
  <c r="CH24" i="1"/>
  <c r="CG24" i="1"/>
  <c r="BH24" i="1"/>
  <c r="BG24" i="1"/>
  <c r="BF24" i="1"/>
  <c r="BE24" i="1"/>
  <c r="AV24" i="1"/>
  <c r="AT24" i="1"/>
  <c r="AM24" i="1"/>
  <c r="AL24" i="1"/>
  <c r="AK24" i="1"/>
  <c r="AJ24" i="1"/>
  <c r="AB24" i="1"/>
  <c r="AA24" i="1"/>
  <c r="Z24" i="1"/>
  <c r="Y24" i="1"/>
  <c r="X24" i="1"/>
  <c r="W24" i="1"/>
  <c r="U24" i="1"/>
  <c r="S24" i="1"/>
  <c r="R24" i="1"/>
  <c r="Q24" i="1"/>
  <c r="P24" i="1"/>
  <c r="O24" i="1"/>
  <c r="M24" i="1"/>
  <c r="L24" i="1"/>
  <c r="K24" i="1"/>
  <c r="J24" i="1"/>
  <c r="I24" i="1"/>
  <c r="H24" i="1"/>
  <c r="G24" i="1"/>
  <c r="F24" i="1"/>
  <c r="E24" i="1"/>
  <c r="D24" i="1"/>
  <c r="C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P23" i="1"/>
  <c r="CL23" i="1"/>
  <c r="CK23" i="1"/>
  <c r="CI23" i="1"/>
  <c r="CH23" i="1"/>
  <c r="CG23" i="1"/>
  <c r="BH23" i="1"/>
  <c r="BG23" i="1"/>
  <c r="BF23" i="1"/>
  <c r="BE23" i="1"/>
  <c r="AV23" i="1"/>
  <c r="AM23" i="1"/>
  <c r="AK23" i="1"/>
  <c r="AJ23" i="1"/>
  <c r="AB23" i="1"/>
  <c r="AA23" i="1"/>
  <c r="Z23" i="1"/>
  <c r="Y23" i="1"/>
  <c r="X23" i="1"/>
  <c r="W23" i="1"/>
  <c r="L23" i="1"/>
  <c r="K23" i="1"/>
  <c r="J23" i="1"/>
  <c r="I23" i="1"/>
  <c r="H23" i="1"/>
  <c r="G23" i="1"/>
  <c r="E23" i="1"/>
  <c r="D23" i="1"/>
  <c r="C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P22" i="1"/>
  <c r="CL22" i="1"/>
  <c r="CK22" i="1"/>
  <c r="CI22" i="1"/>
  <c r="CH22" i="1"/>
  <c r="CG22" i="1"/>
  <c r="BH22" i="1"/>
  <c r="BG22" i="1"/>
  <c r="BF22" i="1"/>
  <c r="BE22" i="1"/>
  <c r="AV22" i="1"/>
  <c r="AT22" i="1"/>
  <c r="AM22" i="1"/>
  <c r="AK22" i="1"/>
  <c r="AJ22" i="1"/>
  <c r="AB22" i="1"/>
  <c r="AA22" i="1"/>
  <c r="Z22" i="1"/>
  <c r="Y22" i="1"/>
  <c r="X22" i="1"/>
  <c r="W22" i="1"/>
  <c r="U22" i="1"/>
  <c r="R22" i="1"/>
  <c r="L22" i="1"/>
  <c r="K22" i="1"/>
  <c r="I22" i="1"/>
  <c r="H22" i="1"/>
  <c r="G22" i="1"/>
  <c r="E22" i="1"/>
  <c r="D22" i="1"/>
  <c r="C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P21" i="1"/>
  <c r="CL21" i="1"/>
  <c r="CK21" i="1"/>
  <c r="CI21" i="1"/>
  <c r="CH21" i="1"/>
  <c r="CG21" i="1"/>
  <c r="BH21" i="1"/>
  <c r="BG21" i="1"/>
  <c r="BF21" i="1"/>
  <c r="BE21" i="1"/>
  <c r="AV21" i="1"/>
  <c r="AM21" i="1"/>
  <c r="AK21" i="1"/>
  <c r="AJ21" i="1"/>
  <c r="AB21" i="1"/>
  <c r="AA21" i="1"/>
  <c r="Z21" i="1"/>
  <c r="Y21" i="1"/>
  <c r="X21" i="1"/>
  <c r="W21" i="1"/>
  <c r="S21" i="1"/>
  <c r="R21" i="1"/>
  <c r="P21" i="1"/>
  <c r="L21" i="1"/>
  <c r="K21" i="1"/>
  <c r="J21" i="1"/>
  <c r="I21" i="1"/>
  <c r="H21" i="1"/>
  <c r="G21" i="1"/>
  <c r="E21" i="1"/>
  <c r="D21" i="1"/>
  <c r="C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P20" i="1"/>
  <c r="CL20" i="1"/>
  <c r="CK20" i="1"/>
  <c r="CI20" i="1"/>
  <c r="CH20" i="1"/>
  <c r="CG20" i="1"/>
  <c r="BH20" i="1"/>
  <c r="BG20" i="1"/>
  <c r="BF20" i="1"/>
  <c r="BE20" i="1"/>
  <c r="AV20" i="1"/>
  <c r="AM20" i="1"/>
  <c r="AK20" i="1"/>
  <c r="AJ20" i="1"/>
  <c r="AB20" i="1"/>
  <c r="AA20" i="1"/>
  <c r="Z20" i="1"/>
  <c r="Y20" i="1"/>
  <c r="X20" i="1"/>
  <c r="W20" i="1"/>
  <c r="R20" i="1"/>
  <c r="Q20" i="1"/>
  <c r="P20" i="1"/>
  <c r="N20" i="1"/>
  <c r="L20" i="1"/>
  <c r="K20" i="1"/>
  <c r="J20" i="1"/>
  <c r="I20" i="1"/>
  <c r="H20" i="1"/>
  <c r="G20" i="1"/>
  <c r="E20" i="1"/>
  <c r="D20" i="1"/>
  <c r="C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P19" i="1"/>
  <c r="CL19" i="1"/>
  <c r="CK19" i="1"/>
  <c r="CI19" i="1"/>
  <c r="CH19" i="1"/>
  <c r="CG19" i="1"/>
  <c r="BH19" i="1"/>
  <c r="BG19" i="1"/>
  <c r="BF19" i="1"/>
  <c r="BE19" i="1"/>
  <c r="AV19" i="1"/>
  <c r="AT19" i="1"/>
  <c r="AM19" i="1"/>
  <c r="AK19" i="1"/>
  <c r="AJ19" i="1"/>
  <c r="AI19" i="1"/>
  <c r="AB19" i="1"/>
  <c r="AA19" i="1"/>
  <c r="Z19" i="1"/>
  <c r="Y19" i="1"/>
  <c r="X19" i="1"/>
  <c r="W19" i="1"/>
  <c r="O19" i="1"/>
  <c r="L19" i="1"/>
  <c r="K19" i="1"/>
  <c r="J19" i="1"/>
  <c r="I19" i="1"/>
  <c r="H19" i="1"/>
  <c r="G19" i="1"/>
  <c r="E19" i="1"/>
  <c r="D19" i="1"/>
  <c r="C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L18" i="1"/>
  <c r="CK18" i="1"/>
  <c r="CI18" i="1"/>
  <c r="CH18" i="1"/>
  <c r="CG18" i="1"/>
  <c r="BH18" i="1"/>
  <c r="BG18" i="1"/>
  <c r="BF18" i="1"/>
  <c r="BE18" i="1"/>
  <c r="AV18" i="1"/>
  <c r="AM18" i="1"/>
  <c r="AK18" i="1"/>
  <c r="AJ18" i="1"/>
  <c r="AB18" i="1"/>
  <c r="AA18" i="1"/>
  <c r="Z18" i="1"/>
  <c r="Y18" i="1"/>
  <c r="X18" i="1"/>
  <c r="W18" i="1"/>
  <c r="U18" i="1"/>
  <c r="R18" i="1"/>
  <c r="L18" i="1"/>
  <c r="K18" i="1"/>
  <c r="J18" i="1"/>
  <c r="I18" i="1"/>
  <c r="H18" i="1"/>
  <c r="G18" i="1"/>
  <c r="E18" i="1"/>
  <c r="D18" i="1"/>
  <c r="C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L17" i="1"/>
  <c r="CK17" i="1"/>
  <c r="CI17" i="1"/>
  <c r="CH17" i="1"/>
  <c r="CG17" i="1"/>
  <c r="BH17" i="1"/>
  <c r="BG17" i="1"/>
  <c r="BF17" i="1"/>
  <c r="BE17" i="1"/>
  <c r="AV17" i="1"/>
  <c r="AM17" i="1"/>
  <c r="AK17" i="1"/>
  <c r="AJ17" i="1"/>
  <c r="AB17" i="1"/>
  <c r="AA17" i="1"/>
  <c r="Z17" i="1"/>
  <c r="Y17" i="1"/>
  <c r="X17" i="1"/>
  <c r="W17" i="1"/>
  <c r="S17" i="1"/>
  <c r="R17" i="1"/>
  <c r="P17" i="1"/>
  <c r="L17" i="1"/>
  <c r="K17" i="1"/>
  <c r="J17" i="1"/>
  <c r="I17" i="1"/>
  <c r="H17" i="1"/>
  <c r="G17" i="1"/>
  <c r="E17" i="1"/>
  <c r="D17" i="1"/>
  <c r="C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P16" i="1"/>
  <c r="CL16" i="1"/>
  <c r="CK16" i="1"/>
  <c r="CI16" i="1"/>
  <c r="CH16" i="1"/>
  <c r="CG16" i="1"/>
  <c r="BH16" i="1"/>
  <c r="BG16" i="1"/>
  <c r="BF16" i="1"/>
  <c r="BE16" i="1"/>
  <c r="AV16" i="1"/>
  <c r="AT16" i="1"/>
  <c r="AM16" i="1"/>
  <c r="AK16" i="1"/>
  <c r="AJ16" i="1"/>
  <c r="AB16" i="1"/>
  <c r="AA16" i="1"/>
  <c r="Z16" i="1"/>
  <c r="Y16" i="1"/>
  <c r="X16" i="1"/>
  <c r="W16" i="1"/>
  <c r="R16" i="1"/>
  <c r="Q16" i="1"/>
  <c r="P16" i="1"/>
  <c r="N16" i="1"/>
  <c r="L16" i="1"/>
  <c r="K16" i="1"/>
  <c r="J16" i="1"/>
  <c r="I16" i="1"/>
  <c r="H16" i="1"/>
  <c r="G16" i="1"/>
  <c r="F16" i="1"/>
  <c r="E16" i="1"/>
  <c r="D16" i="1"/>
  <c r="C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P15" i="1"/>
  <c r="CL15" i="1"/>
  <c r="CK15" i="1"/>
  <c r="CI15" i="1"/>
  <c r="CH15" i="1"/>
  <c r="CG15" i="1"/>
  <c r="BH15" i="1"/>
  <c r="BG15" i="1"/>
  <c r="BF15" i="1"/>
  <c r="BE15" i="1"/>
  <c r="AV15" i="1"/>
  <c r="AT15" i="1"/>
  <c r="AM15" i="1"/>
  <c r="AK15" i="1"/>
  <c r="AJ15" i="1"/>
  <c r="AB15" i="1"/>
  <c r="AA15" i="1"/>
  <c r="Z15" i="1"/>
  <c r="Y15" i="1"/>
  <c r="X15" i="1"/>
  <c r="W15" i="1"/>
  <c r="O15" i="1"/>
  <c r="L15" i="1"/>
  <c r="K15" i="1"/>
  <c r="J15" i="1"/>
  <c r="I15" i="1"/>
  <c r="H15" i="1"/>
  <c r="G15" i="1"/>
  <c r="E15" i="1"/>
  <c r="D15" i="1"/>
  <c r="C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P14" i="1"/>
  <c r="CL14" i="1"/>
  <c r="CK14" i="1"/>
  <c r="CI14" i="1"/>
  <c r="CH14" i="1"/>
  <c r="CG14" i="1"/>
  <c r="BH14" i="1"/>
  <c r="BG14" i="1"/>
  <c r="BF14" i="1"/>
  <c r="BE14" i="1"/>
  <c r="AV14" i="1"/>
  <c r="AM14" i="1"/>
  <c r="AK14" i="1"/>
  <c r="AJ14" i="1"/>
  <c r="AI14" i="1"/>
  <c r="AB14" i="1"/>
  <c r="AA14" i="1"/>
  <c r="Z14" i="1"/>
  <c r="Y14" i="1"/>
  <c r="X14" i="1"/>
  <c r="W14" i="1"/>
  <c r="U14" i="1"/>
  <c r="R14" i="1"/>
  <c r="L14" i="1"/>
  <c r="K14" i="1"/>
  <c r="J14" i="1"/>
  <c r="I14" i="1"/>
  <c r="H14" i="1"/>
  <c r="G14" i="1"/>
  <c r="E14" i="1"/>
  <c r="D14" i="1"/>
  <c r="C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P13" i="1"/>
  <c r="CL13" i="1"/>
  <c r="CK13" i="1"/>
  <c r="CI13" i="1"/>
  <c r="CH13" i="1"/>
  <c r="CG13" i="1"/>
  <c r="BH13" i="1"/>
  <c r="BG13" i="1"/>
  <c r="BF13" i="1"/>
  <c r="BE13" i="1"/>
  <c r="AV13" i="1"/>
  <c r="AT13" i="1"/>
  <c r="AM13" i="1"/>
  <c r="AK13" i="1"/>
  <c r="AJ13" i="1"/>
  <c r="AB13" i="1"/>
  <c r="AA13" i="1"/>
  <c r="Z13" i="1"/>
  <c r="Y13" i="1"/>
  <c r="X13" i="1"/>
  <c r="W13" i="1"/>
  <c r="S13" i="1"/>
  <c r="R13" i="1"/>
  <c r="P13" i="1"/>
  <c r="L13" i="1"/>
  <c r="K13" i="1"/>
  <c r="J13" i="1"/>
  <c r="I13" i="1"/>
  <c r="H13" i="1"/>
  <c r="G13" i="1"/>
  <c r="E13" i="1"/>
  <c r="D13" i="1"/>
  <c r="C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P12" i="1"/>
  <c r="CL12" i="1"/>
  <c r="CK12" i="1"/>
  <c r="CI12" i="1"/>
  <c r="CH12" i="1"/>
  <c r="CG12" i="1"/>
  <c r="BH12" i="1"/>
  <c r="BG12" i="1"/>
  <c r="BF12" i="1"/>
  <c r="BE12" i="1"/>
  <c r="AV12" i="1"/>
  <c r="AT12" i="1"/>
  <c r="AM12" i="1"/>
  <c r="AK12" i="1"/>
  <c r="AJ12" i="1"/>
  <c r="AB12" i="1"/>
  <c r="AA12" i="1"/>
  <c r="Z12" i="1"/>
  <c r="Y12" i="1"/>
  <c r="X12" i="1"/>
  <c r="W12" i="1"/>
  <c r="R12" i="1"/>
  <c r="Q12" i="1"/>
  <c r="P12" i="1"/>
  <c r="N12" i="1"/>
  <c r="L12" i="1"/>
  <c r="K12" i="1"/>
  <c r="J12" i="1"/>
  <c r="I12" i="1"/>
  <c r="H12" i="1"/>
  <c r="G12" i="1"/>
  <c r="E12" i="1"/>
  <c r="D12" i="1"/>
  <c r="C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P11" i="1"/>
  <c r="CL11" i="1"/>
  <c r="CK11" i="1"/>
  <c r="CI11" i="1"/>
  <c r="CH11" i="1"/>
  <c r="CG11" i="1"/>
  <c r="BH11" i="1"/>
  <c r="BG11" i="1"/>
  <c r="BF11" i="1"/>
  <c r="BE11" i="1"/>
  <c r="AV11" i="1"/>
  <c r="AM11" i="1"/>
  <c r="AK11" i="1"/>
  <c r="AJ11" i="1"/>
  <c r="AB11" i="1"/>
  <c r="AA11" i="1"/>
  <c r="Z11" i="1"/>
  <c r="Y11" i="1"/>
  <c r="X11" i="1"/>
  <c r="W11" i="1"/>
  <c r="O11" i="1"/>
  <c r="L11" i="1"/>
  <c r="K11" i="1"/>
  <c r="J11" i="1"/>
  <c r="I11" i="1"/>
  <c r="H11" i="1"/>
  <c r="G11" i="1"/>
  <c r="E11" i="1"/>
  <c r="D11" i="1"/>
  <c r="C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P10" i="1"/>
  <c r="CL10" i="1"/>
  <c r="CK10" i="1"/>
  <c r="CJ10" i="1"/>
  <c r="CI10" i="1"/>
  <c r="CH10" i="1"/>
  <c r="CG10" i="1"/>
  <c r="BH10" i="1"/>
  <c r="BG10" i="1"/>
  <c r="BF10" i="1"/>
  <c r="BE10" i="1"/>
  <c r="AV10" i="1"/>
  <c r="AT10" i="1"/>
  <c r="AM10" i="1"/>
  <c r="AK10" i="1"/>
  <c r="AJ10" i="1"/>
  <c r="AB10" i="1"/>
  <c r="AA10" i="1"/>
  <c r="Z10" i="1"/>
  <c r="Y10" i="1"/>
  <c r="X10" i="1"/>
  <c r="W10" i="1"/>
  <c r="U10" i="1"/>
  <c r="T10" i="1"/>
  <c r="S10" i="1"/>
  <c r="R10" i="1"/>
  <c r="Q10" i="1"/>
  <c r="P10" i="1"/>
  <c r="O10" i="1"/>
  <c r="N10" i="1"/>
  <c r="M10" i="1"/>
  <c r="L10" i="1"/>
  <c r="K10" i="1"/>
  <c r="J10" i="1"/>
  <c r="I10" i="1"/>
  <c r="H10" i="1"/>
  <c r="G10" i="1"/>
  <c r="E10" i="1"/>
  <c r="D10" i="1"/>
  <c r="C10" i="1"/>
  <c r="A10" i="1"/>
  <c r="FV9" i="1"/>
  <c r="FU9" i="1"/>
  <c r="FT9" i="1"/>
  <c r="FS9" i="1"/>
  <c r="FR9" i="1"/>
  <c r="FQ9" i="1"/>
  <c r="FP9" i="1"/>
  <c r="FO9" i="1"/>
  <c r="FM9" i="1"/>
  <c r="FJ9" i="1"/>
  <c r="FI9" i="1"/>
  <c r="FH9" i="1"/>
  <c r="FE9" i="1"/>
  <c r="EV9" i="1"/>
  <c r="ES9" i="1"/>
  <c r="EI9" i="1"/>
  <c r="DP9" i="1"/>
  <c r="DO9" i="1"/>
  <c r="DA9" i="1"/>
  <c r="CZ9" i="1"/>
  <c r="CV9" i="1"/>
  <c r="CU9" i="1"/>
  <c r="CT9" i="1"/>
  <c r="CS9" i="1"/>
  <c r="CR9" i="1"/>
  <c r="CP9" i="1"/>
  <c r="CL9" i="1"/>
  <c r="CK9" i="1"/>
  <c r="CI9" i="1"/>
  <c r="CH9" i="1"/>
  <c r="CG9" i="1"/>
  <c r="BH9" i="1"/>
  <c r="BG9" i="1"/>
  <c r="BF9" i="1"/>
  <c r="BE9" i="1"/>
  <c r="AV9" i="1"/>
  <c r="AT9" i="1"/>
  <c r="AM9" i="1"/>
  <c r="AK9" i="1"/>
  <c r="AJ9" i="1"/>
  <c r="AI9" i="1"/>
  <c r="AB9" i="1"/>
  <c r="AA9" i="1"/>
  <c r="Z9" i="1"/>
  <c r="Y9" i="1"/>
  <c r="X9" i="1"/>
  <c r="W9" i="1"/>
  <c r="T9" i="1"/>
  <c r="Q9" i="1"/>
  <c r="O9" i="1"/>
  <c r="N9" i="1"/>
  <c r="M9" i="1"/>
  <c r="L9" i="1"/>
  <c r="K9" i="1"/>
  <c r="J9" i="1"/>
  <c r="I9" i="1"/>
  <c r="H9" i="1"/>
  <c r="G9" i="1"/>
  <c r="E9" i="1"/>
  <c r="D9" i="1"/>
  <c r="C9" i="1"/>
  <c r="A9" i="1"/>
  <c r="FV8" i="1"/>
  <c r="FU8" i="1"/>
  <c r="FT8" i="1"/>
  <c r="FS8" i="1"/>
  <c r="FR8" i="1"/>
  <c r="FQ8" i="1"/>
  <c r="FP8" i="1"/>
  <c r="FO8" i="1"/>
  <c r="FM8" i="1"/>
  <c r="FJ8" i="1"/>
  <c r="FI8" i="1"/>
  <c r="FH8" i="1"/>
  <c r="FE8" i="1"/>
  <c r="EV8" i="1"/>
  <c r="ES8" i="1"/>
  <c r="EI8" i="1"/>
  <c r="DP8" i="1"/>
  <c r="DO8" i="1"/>
  <c r="DA8" i="1"/>
  <c r="CZ8" i="1"/>
  <c r="CV8" i="1"/>
  <c r="CU8" i="1"/>
  <c r="CT8" i="1"/>
  <c r="CS8" i="1"/>
  <c r="CR8" i="1"/>
  <c r="CP8" i="1"/>
  <c r="CL8" i="1"/>
  <c r="CK8" i="1"/>
  <c r="CI8" i="1"/>
  <c r="CH8" i="1"/>
  <c r="CG8" i="1"/>
  <c r="BH8" i="1"/>
  <c r="BG8" i="1"/>
  <c r="BF8" i="1"/>
  <c r="BE8" i="1"/>
  <c r="AV8" i="1"/>
  <c r="AM8" i="1"/>
  <c r="AK8" i="1"/>
  <c r="AJ8" i="1"/>
  <c r="AB8" i="1"/>
  <c r="AA8" i="1"/>
  <c r="Z8" i="1"/>
  <c r="Y8" i="1"/>
  <c r="X8" i="1"/>
  <c r="W8" i="1"/>
  <c r="S8" i="1"/>
  <c r="P8" i="1"/>
  <c r="L8" i="1"/>
  <c r="K8" i="1"/>
  <c r="J8" i="1"/>
  <c r="I8" i="1"/>
  <c r="H8" i="1"/>
  <c r="G8" i="1"/>
  <c r="E8" i="1"/>
  <c r="D8" i="1"/>
  <c r="C8" i="1"/>
  <c r="A8" i="1"/>
  <c r="FV7" i="1"/>
  <c r="FU7" i="1"/>
  <c r="FT7" i="1"/>
  <c r="FS7" i="1"/>
  <c r="FR7" i="1"/>
  <c r="FQ7" i="1"/>
  <c r="FP7" i="1"/>
  <c r="FO7" i="1"/>
  <c r="FM7" i="1"/>
  <c r="FJ7" i="1"/>
  <c r="FI7" i="1"/>
  <c r="FH7" i="1"/>
  <c r="FE7" i="1"/>
  <c r="EV7" i="1"/>
  <c r="ES7" i="1"/>
  <c r="EI7" i="1"/>
  <c r="DP7" i="1"/>
  <c r="DO7" i="1"/>
  <c r="DA7" i="1"/>
  <c r="CZ7" i="1"/>
  <c r="CV7" i="1"/>
  <c r="CU7" i="1"/>
  <c r="CT7" i="1"/>
  <c r="CS7" i="1"/>
  <c r="CR7" i="1"/>
  <c r="CP7" i="1"/>
  <c r="CL7" i="1"/>
  <c r="CK7" i="1"/>
  <c r="CI7" i="1"/>
  <c r="CH7" i="1"/>
  <c r="CG7" i="1"/>
  <c r="BH7" i="1"/>
  <c r="BG7" i="1"/>
  <c r="BF7" i="1"/>
  <c r="BE7" i="1"/>
  <c r="AV7" i="1"/>
  <c r="AM7" i="1"/>
  <c r="AK7" i="1"/>
  <c r="AJ7" i="1"/>
  <c r="AB7" i="1"/>
  <c r="AA7" i="1"/>
  <c r="Z7" i="1"/>
  <c r="Y7" i="1"/>
  <c r="X7" i="1"/>
  <c r="W7" i="1"/>
  <c r="U7" i="1"/>
  <c r="S7" i="1"/>
  <c r="R7" i="1"/>
  <c r="Q7" i="1"/>
  <c r="O7" i="1"/>
  <c r="M7" i="1"/>
  <c r="L7" i="1"/>
  <c r="K7" i="1"/>
  <c r="J7" i="1"/>
  <c r="I7" i="1"/>
  <c r="H7" i="1"/>
  <c r="G7" i="1"/>
  <c r="E7" i="1"/>
  <c r="D7" i="1"/>
  <c r="C7" i="1"/>
  <c r="A7" i="1"/>
  <c r="FV6" i="1"/>
  <c r="FU6" i="1"/>
  <c r="FT6" i="1"/>
  <c r="FS6" i="1"/>
  <c r="FR6" i="1"/>
  <c r="FQ6" i="1"/>
  <c r="FP6" i="1"/>
  <c r="FO6" i="1"/>
  <c r="FM6" i="1"/>
  <c r="FJ6" i="1"/>
  <c r="FI6" i="1"/>
  <c r="FH6" i="1"/>
  <c r="FE6" i="1"/>
  <c r="EV6" i="1"/>
  <c r="ES6" i="1"/>
  <c r="EI6" i="1"/>
  <c r="DP6" i="1"/>
  <c r="DO6" i="1"/>
  <c r="DA6" i="1"/>
  <c r="CZ6" i="1"/>
  <c r="CV6" i="1"/>
  <c r="CU6" i="1"/>
  <c r="CT6" i="1"/>
  <c r="CS6" i="1"/>
  <c r="CR6" i="1"/>
  <c r="CP6" i="1"/>
  <c r="CL6" i="1"/>
  <c r="CK6" i="1"/>
  <c r="CI6" i="1"/>
  <c r="CH6" i="1"/>
  <c r="CG6" i="1"/>
  <c r="BH6" i="1"/>
  <c r="BG6" i="1"/>
  <c r="BF6" i="1"/>
  <c r="BE6" i="1"/>
  <c r="AV6" i="1"/>
  <c r="AT6" i="1"/>
  <c r="AM6" i="1"/>
  <c r="AK6" i="1"/>
  <c r="AJ6" i="1"/>
  <c r="AI6" i="1"/>
  <c r="AB6" i="1"/>
  <c r="AA6" i="1"/>
  <c r="Z6" i="1"/>
  <c r="Y6" i="1"/>
  <c r="X6" i="1"/>
  <c r="W6" i="1"/>
  <c r="U6" i="1"/>
  <c r="T6" i="1"/>
  <c r="S6" i="1"/>
  <c r="R6" i="1"/>
  <c r="Q6" i="1"/>
  <c r="P6" i="1"/>
  <c r="N6" i="1"/>
  <c r="M6" i="1"/>
  <c r="L6" i="1"/>
  <c r="K6" i="1"/>
  <c r="J6" i="1"/>
  <c r="I6" i="1"/>
  <c r="H6" i="1"/>
  <c r="G6" i="1"/>
  <c r="E6" i="1"/>
  <c r="D6" i="1"/>
  <c r="C6" i="1"/>
  <c r="A6" i="1"/>
  <c r="FV5" i="1"/>
  <c r="FU5" i="1"/>
  <c r="FT5" i="1"/>
  <c r="FS5" i="1"/>
  <c r="FR5" i="1"/>
  <c r="FQ5" i="1"/>
  <c r="FP5" i="1"/>
  <c r="FO5" i="1"/>
  <c r="FM5" i="1"/>
  <c r="FJ5" i="1"/>
  <c r="FI5" i="1"/>
  <c r="FH5" i="1"/>
  <c r="FE5" i="1"/>
  <c r="EV5" i="1"/>
  <c r="ES5" i="1"/>
  <c r="EI5" i="1"/>
  <c r="DP5" i="1"/>
  <c r="DO5" i="1"/>
  <c r="DA5" i="1"/>
  <c r="CZ5" i="1"/>
  <c r="CV5" i="1"/>
  <c r="CU5" i="1"/>
  <c r="CT5" i="1"/>
  <c r="CS5" i="1"/>
  <c r="CR5" i="1"/>
  <c r="CP5" i="1"/>
  <c r="CL5" i="1"/>
  <c r="CK5" i="1"/>
  <c r="CI5" i="1"/>
  <c r="CH5" i="1"/>
  <c r="CG5" i="1"/>
  <c r="BH5" i="1"/>
  <c r="BG5" i="1"/>
  <c r="BF5" i="1"/>
  <c r="BE5" i="1"/>
  <c r="AV5" i="1"/>
  <c r="AM5" i="1"/>
  <c r="AK5" i="1"/>
  <c r="AJ5" i="1"/>
  <c r="AB5" i="1"/>
  <c r="AA5" i="1"/>
  <c r="Z5" i="1"/>
  <c r="Y5" i="1"/>
  <c r="X5" i="1"/>
  <c r="W5" i="1"/>
  <c r="S5" i="1"/>
  <c r="Q5" i="1"/>
  <c r="P5" i="1"/>
  <c r="O5" i="1"/>
  <c r="L5" i="1"/>
  <c r="K5" i="1"/>
  <c r="J5" i="1"/>
  <c r="I5" i="1"/>
  <c r="H5" i="1"/>
  <c r="G5" i="1"/>
  <c r="E5" i="1"/>
  <c r="D5" i="1"/>
  <c r="C5" i="1"/>
  <c r="B5" i="1"/>
  <c r="A5" i="1"/>
  <c r="AA4" i="1"/>
  <c r="J4" i="1"/>
  <c r="I4" i="1"/>
  <c r="H4" i="1"/>
  <c r="D4" i="1"/>
  <c r="B4" i="1"/>
  <c r="A4" i="1"/>
  <c r="AL8" i="1" l="1"/>
  <c r="AL13" i="1"/>
  <c r="F12" i="1"/>
  <c r="AL28" i="1"/>
  <c r="F26" i="1"/>
  <c r="F27" i="1"/>
  <c r="F32" i="1"/>
  <c r="F28" i="1"/>
  <c r="F29" i="1"/>
  <c r="F9" i="1"/>
  <c r="F10" i="1"/>
  <c r="AL10" i="1"/>
  <c r="F18" i="1"/>
  <c r="F4" i="1"/>
  <c r="AL18" i="1"/>
  <c r="F5" i="1"/>
  <c r="F8" i="1"/>
  <c r="AL12" i="1"/>
  <c r="AL16" i="1"/>
  <c r="AL17" i="1"/>
  <c r="F20" i="1"/>
  <c r="F21" i="1"/>
  <c r="F11" i="1"/>
  <c r="AL11" i="1"/>
  <c r="F15" i="1"/>
  <c r="AL15" i="1"/>
  <c r="AL9" i="1"/>
  <c r="F13" i="1"/>
  <c r="AL19" i="1"/>
  <c r="AL22" i="1"/>
  <c r="F6" i="1"/>
  <c r="AL6" i="1"/>
  <c r="F23" i="1"/>
  <c r="AL32" i="1"/>
  <c r="AL5" i="1"/>
  <c r="AT8" i="1"/>
  <c r="F14" i="1"/>
  <c r="AT5" i="1"/>
  <c r="AL14" i="1"/>
  <c r="AL33" i="1"/>
  <c r="AT17" i="1"/>
  <c r="AL20" i="1"/>
  <c r="AI32" i="1"/>
  <c r="AT33" i="1"/>
  <c r="F19" i="1"/>
  <c r="AI7" i="1"/>
  <c r="AI13" i="1"/>
  <c r="AI23" i="1"/>
  <c r="AI29" i="1"/>
  <c r="AI36" i="1"/>
  <c r="AI39" i="1"/>
  <c r="AI11" i="1"/>
  <c r="AI12" i="1"/>
  <c r="AI18" i="1"/>
  <c r="AT20" i="1"/>
  <c r="AI24" i="1"/>
  <c r="AI34" i="1"/>
  <c r="AI5" i="1"/>
  <c r="F17" i="1"/>
  <c r="AI17" i="1"/>
  <c r="AI33" i="1"/>
  <c r="AI37" i="1"/>
  <c r="AI42" i="1"/>
  <c r="AL7" i="1"/>
  <c r="AI10" i="1"/>
  <c r="AI15" i="1"/>
  <c r="AI16" i="1"/>
  <c r="AI21" i="1"/>
  <c r="AI31" i="1"/>
  <c r="AI20" i="1"/>
  <c r="AI27" i="1"/>
  <c r="AI28" i="1"/>
  <c r="AI30" i="1"/>
  <c r="AI35" i="1"/>
  <c r="AI40" i="1"/>
  <c r="F7" i="1"/>
  <c r="AI8" i="1"/>
  <c r="AI22" i="1"/>
  <c r="AI38" i="1"/>
  <c r="CQ5" i="1"/>
  <c r="CJ9" i="1"/>
  <c r="CJ12" i="1"/>
  <c r="CJ15" i="1"/>
  <c r="CJ21" i="1"/>
  <c r="CQ27" i="1"/>
  <c r="CJ28" i="1"/>
  <c r="CQ37" i="1"/>
  <c r="CQ40" i="1"/>
  <c r="CQ8" i="1"/>
  <c r="CJ13" i="1"/>
  <c r="CJ14" i="1"/>
  <c r="CJ19" i="1"/>
  <c r="CJ20" i="1"/>
  <c r="CQ22" i="1"/>
  <c r="CJ23" i="1"/>
  <c r="CQ34" i="1"/>
  <c r="CJ36" i="1"/>
  <c r="CQ42" i="1"/>
  <c r="CJ6" i="1"/>
  <c r="CQ7" i="1"/>
  <c r="CQ11" i="1"/>
  <c r="CJ16" i="1"/>
  <c r="CQ24" i="1"/>
  <c r="CQ26" i="1"/>
  <c r="CQ29" i="1"/>
  <c r="CJ31" i="1"/>
  <c r="CJ32" i="1"/>
  <c r="CJ35" i="1"/>
  <c r="CJ38" i="1"/>
  <c r="CQ39" i="1"/>
  <c r="CQ10" i="1"/>
  <c r="CJ17" i="1"/>
  <c r="CJ18" i="1"/>
  <c r="CJ25" i="1"/>
  <c r="CJ30" i="1"/>
  <c r="CQ33" i="1"/>
  <c r="CQ41" i="1"/>
  <c r="CJ5" i="1"/>
  <c r="CQ9" i="1"/>
  <c r="CQ12" i="1"/>
  <c r="CQ15" i="1"/>
  <c r="CQ21" i="1"/>
  <c r="CJ27" i="1"/>
  <c r="CQ28" i="1"/>
  <c r="CJ37" i="1"/>
  <c r="CJ40" i="1"/>
  <c r="CJ8" i="1"/>
  <c r="CQ13" i="1"/>
  <c r="CQ14" i="1"/>
  <c r="CQ19" i="1"/>
  <c r="CQ20" i="1"/>
  <c r="CJ22" i="1"/>
  <c r="CQ23" i="1"/>
  <c r="CJ34" i="1"/>
  <c r="CQ36" i="1"/>
  <c r="CJ42" i="1"/>
  <c r="CQ6" i="1"/>
  <c r="CJ7" i="1"/>
  <c r="CJ11" i="1"/>
  <c r="CQ16" i="1"/>
  <c r="CJ24" i="1"/>
  <c r="CJ26" i="1"/>
  <c r="CJ29" i="1"/>
  <c r="CQ31" i="1"/>
  <c r="CQ32" i="1"/>
  <c r="CQ35" i="1"/>
  <c r="CQ38" i="1"/>
  <c r="AL21" i="1"/>
  <c r="AT21" i="1"/>
  <c r="F34" i="1"/>
  <c r="AT34" i="1"/>
  <c r="AL34" i="1"/>
  <c r="AT37" i="1"/>
  <c r="AL37" i="1"/>
  <c r="F37" i="1"/>
  <c r="AL43" i="1"/>
  <c r="AT43" i="1"/>
  <c r="AT23" i="1"/>
  <c r="AL23" i="1"/>
  <c r="AT40" i="1"/>
  <c r="AL40" i="1"/>
  <c r="F40" i="1"/>
  <c r="AT39" i="1"/>
  <c r="AL39" i="1"/>
  <c r="F39" i="1"/>
  <c r="F36" i="1"/>
  <c r="AT36" i="1"/>
  <c r="F42" i="1"/>
  <c r="AT42" i="1"/>
  <c r="AL42" i="1"/>
  <c r="AT25" i="1"/>
  <c r="AL25" i="1"/>
  <c r="F25" i="1"/>
  <c r="AL35" i="1"/>
  <c r="AT35" i="1"/>
  <c r="AT44" i="1"/>
  <c r="AL44" i="1"/>
  <c r="F44" i="1"/>
  <c r="AL30" i="1"/>
  <c r="F30" i="1"/>
  <c r="AT31" i="1"/>
  <c r="AL31" i="1"/>
  <c r="F31" i="1"/>
  <c r="AL38" i="1"/>
  <c r="F38" i="1"/>
  <c r="AT41" i="1"/>
  <c r="AL41" i="1"/>
  <c r="F41" i="1"/>
  <c r="AL27" i="1"/>
  <c r="AT27" i="1"/>
  <c r="T7" i="2"/>
  <c r="T8" i="1" s="1"/>
  <c r="P10" i="2"/>
  <c r="P11" i="1" s="1"/>
  <c r="T12" i="2"/>
  <c r="T13" i="1" s="1"/>
  <c r="N13" i="2"/>
  <c r="N14" i="1" s="1"/>
  <c r="P14" i="2"/>
  <c r="P15" i="1" s="1"/>
  <c r="T16" i="2"/>
  <c r="T17" i="1" s="1"/>
  <c r="N17" i="2"/>
  <c r="N18" i="1" s="1"/>
  <c r="P18" i="2"/>
  <c r="P19" i="1" s="1"/>
  <c r="T20" i="2"/>
  <c r="T21" i="1" s="1"/>
  <c r="N21" i="2"/>
  <c r="N22" i="1" s="1"/>
  <c r="P22" i="2"/>
  <c r="P23" i="1" s="1"/>
  <c r="R24" i="2"/>
  <c r="R25" i="1" s="1"/>
  <c r="T26" i="2"/>
  <c r="T27" i="1" s="1"/>
  <c r="T36" i="2"/>
  <c r="T37" i="1" s="1"/>
  <c r="T40" i="2"/>
  <c r="T41" i="1" s="1"/>
  <c r="P42" i="2"/>
  <c r="P43" i="1" s="1"/>
  <c r="R43" i="2"/>
  <c r="R44" i="1" s="1"/>
  <c r="T6" i="2"/>
  <c r="T7" i="1" s="1"/>
  <c r="M7" i="2"/>
  <c r="M8" i="1" s="1"/>
  <c r="U7" i="2"/>
  <c r="U8" i="1" s="1"/>
  <c r="Q10" i="2"/>
  <c r="Q11" i="1" s="1"/>
  <c r="S11" i="2"/>
  <c r="S12" i="1" s="1"/>
  <c r="M12" i="2"/>
  <c r="M13" i="1" s="1"/>
  <c r="U12" i="2"/>
  <c r="U13" i="1" s="1"/>
  <c r="O13" i="2"/>
  <c r="O14" i="1" s="1"/>
  <c r="Q14" i="2"/>
  <c r="Q15" i="1" s="1"/>
  <c r="S15" i="2"/>
  <c r="S16" i="1" s="1"/>
  <c r="M16" i="2"/>
  <c r="M17" i="1" s="1"/>
  <c r="U16" i="2"/>
  <c r="U17" i="1" s="1"/>
  <c r="O17" i="2"/>
  <c r="O18" i="1" s="1"/>
  <c r="Q18" i="2"/>
  <c r="Q19" i="1" s="1"/>
  <c r="S19" i="2"/>
  <c r="S20" i="1" s="1"/>
  <c r="M20" i="2"/>
  <c r="M21" i="1" s="1"/>
  <c r="U20" i="2"/>
  <c r="U21" i="1" s="1"/>
  <c r="O21" i="2"/>
  <c r="O22" i="1" s="1"/>
  <c r="Q22" i="2"/>
  <c r="Q23" i="1" s="1"/>
  <c r="S24" i="2"/>
  <c r="S25" i="1" s="1"/>
  <c r="T25" i="2"/>
  <c r="T26" i="1" s="1"/>
  <c r="M26" i="2"/>
  <c r="M27" i="1" s="1"/>
  <c r="U26" i="2"/>
  <c r="U27" i="1" s="1"/>
  <c r="T31" i="2"/>
  <c r="T32" i="1" s="1"/>
  <c r="O33" i="2"/>
  <c r="O34" i="1" s="1"/>
  <c r="Q34" i="2"/>
  <c r="Q35" i="1" s="1"/>
  <c r="S35" i="2"/>
  <c r="S36" i="1" s="1"/>
  <c r="M36" i="2"/>
  <c r="M37" i="1" s="1"/>
  <c r="U36" i="2"/>
  <c r="U37" i="1" s="1"/>
  <c r="O37" i="2"/>
  <c r="O38" i="1" s="1"/>
  <c r="Q38" i="2"/>
  <c r="Q39" i="1" s="1"/>
  <c r="S39" i="2"/>
  <c r="S40" i="1" s="1"/>
  <c r="M40" i="2"/>
  <c r="M41" i="1" s="1"/>
  <c r="U40" i="2"/>
  <c r="U41" i="1" s="1"/>
  <c r="O41" i="2"/>
  <c r="O42" i="1" s="1"/>
  <c r="Q42" i="2"/>
  <c r="Q43" i="1" s="1"/>
  <c r="S43" i="2"/>
  <c r="S44" i="1" s="1"/>
  <c r="N7" i="2"/>
  <c r="N8" i="1" s="1"/>
  <c r="R10" i="2"/>
  <c r="R11" i="1" s="1"/>
  <c r="T11" i="2"/>
  <c r="T12" i="1" s="1"/>
  <c r="N12" i="2"/>
  <c r="N13" i="1" s="1"/>
  <c r="P13" i="2"/>
  <c r="P14" i="1" s="1"/>
  <c r="R14" i="2"/>
  <c r="R15" i="1" s="1"/>
  <c r="T15" i="2"/>
  <c r="T16" i="1" s="1"/>
  <c r="N16" i="2"/>
  <c r="N17" i="1" s="1"/>
  <c r="P17" i="2"/>
  <c r="P18" i="1" s="1"/>
  <c r="R18" i="2"/>
  <c r="R19" i="1" s="1"/>
  <c r="T19" i="2"/>
  <c r="T20" i="1" s="1"/>
  <c r="N20" i="2"/>
  <c r="N21" i="1" s="1"/>
  <c r="P21" i="2"/>
  <c r="P22" i="1" s="1"/>
  <c r="R22" i="2"/>
  <c r="R23" i="1" s="1"/>
  <c r="T24" i="2"/>
  <c r="T25" i="1" s="1"/>
  <c r="N26" i="2"/>
  <c r="N27" i="1" s="1"/>
  <c r="T30" i="2"/>
  <c r="T31" i="1" s="1"/>
  <c r="M31" i="2"/>
  <c r="M32" i="1" s="1"/>
  <c r="U31" i="2"/>
  <c r="U32" i="1" s="1"/>
  <c r="P33" i="2"/>
  <c r="P34" i="1" s="1"/>
  <c r="R34" i="2"/>
  <c r="R35" i="1" s="1"/>
  <c r="T35" i="2"/>
  <c r="T36" i="1" s="1"/>
  <c r="N36" i="2"/>
  <c r="N37" i="1" s="1"/>
  <c r="P37" i="2"/>
  <c r="P38" i="1" s="1"/>
  <c r="R38" i="2"/>
  <c r="R39" i="1" s="1"/>
  <c r="T39" i="2"/>
  <c r="T40" i="1" s="1"/>
  <c r="N40" i="2"/>
  <c r="N41" i="1" s="1"/>
  <c r="P41" i="2"/>
  <c r="P42" i="1" s="1"/>
  <c r="R42" i="2"/>
  <c r="R43" i="1" s="1"/>
  <c r="T43" i="2"/>
  <c r="T44" i="1" s="1"/>
  <c r="R4" i="2"/>
  <c r="R5" i="1" s="1"/>
  <c r="N6" i="2"/>
  <c r="N7" i="1" s="1"/>
  <c r="O7" i="2"/>
  <c r="O8" i="1" s="1"/>
  <c r="P8" i="2"/>
  <c r="P9" i="1" s="1"/>
  <c r="S10" i="2"/>
  <c r="S11" i="1" s="1"/>
  <c r="M11" i="2"/>
  <c r="M12" i="1" s="1"/>
  <c r="U11" i="2"/>
  <c r="U12" i="1" s="1"/>
  <c r="O12" i="2"/>
  <c r="O13" i="1" s="1"/>
  <c r="Q13" i="2"/>
  <c r="Q14" i="1" s="1"/>
  <c r="S14" i="2"/>
  <c r="S15" i="1" s="1"/>
  <c r="M15" i="2"/>
  <c r="M16" i="1" s="1"/>
  <c r="U15" i="2"/>
  <c r="U16" i="1" s="1"/>
  <c r="O16" i="2"/>
  <c r="O17" i="1" s="1"/>
  <c r="Q17" i="2"/>
  <c r="Q18" i="1" s="1"/>
  <c r="S18" i="2"/>
  <c r="S19" i="1" s="1"/>
  <c r="M19" i="2"/>
  <c r="M20" i="1" s="1"/>
  <c r="U19" i="2"/>
  <c r="U20" i="1" s="1"/>
  <c r="O20" i="2"/>
  <c r="O21" i="1" s="1"/>
  <c r="Q21" i="2"/>
  <c r="Q22" i="1" s="1"/>
  <c r="S22" i="2"/>
  <c r="S23" i="1" s="1"/>
  <c r="T23" i="2"/>
  <c r="T24" i="1" s="1"/>
  <c r="M24" i="2"/>
  <c r="M25" i="1" s="1"/>
  <c r="U24" i="2"/>
  <c r="U25" i="1" s="1"/>
  <c r="N25" i="2"/>
  <c r="N26" i="1" s="1"/>
  <c r="O26" i="2"/>
  <c r="O27" i="1" s="1"/>
  <c r="P27" i="2"/>
  <c r="P28" i="1" s="1"/>
  <c r="M30" i="2"/>
  <c r="M31" i="1" s="1"/>
  <c r="U30" i="2"/>
  <c r="U31" i="1" s="1"/>
  <c r="N31" i="2"/>
  <c r="N32" i="1" s="1"/>
  <c r="P32" i="2"/>
  <c r="P33" i="1" s="1"/>
  <c r="Q33" i="2"/>
  <c r="Q34" i="1" s="1"/>
  <c r="S34" i="2"/>
  <c r="S35" i="1" s="1"/>
  <c r="M35" i="2"/>
  <c r="M36" i="1" s="1"/>
  <c r="U35" i="2"/>
  <c r="U36" i="1" s="1"/>
  <c r="O36" i="2"/>
  <c r="O37" i="1" s="1"/>
  <c r="Q37" i="2"/>
  <c r="Q38" i="1" s="1"/>
  <c r="S38" i="2"/>
  <c r="S39" i="1" s="1"/>
  <c r="M39" i="2"/>
  <c r="M40" i="1" s="1"/>
  <c r="U39" i="2"/>
  <c r="U40" i="1" s="1"/>
  <c r="O40" i="2"/>
  <c r="O41" i="1" s="1"/>
  <c r="Q41" i="2"/>
  <c r="Q42" i="1" s="1"/>
  <c r="S42" i="2"/>
  <c r="S43" i="1" s="1"/>
  <c r="M43" i="2"/>
  <c r="M44" i="1" s="1"/>
  <c r="U43" i="2"/>
  <c r="U44" i="1" s="1"/>
  <c r="T10" i="2"/>
  <c r="T11" i="1" s="1"/>
  <c r="T14" i="2"/>
  <c r="T15" i="1" s="1"/>
  <c r="T18" i="2"/>
  <c r="T19" i="1" s="1"/>
  <c r="T22" i="2"/>
  <c r="T23" i="1" s="1"/>
  <c r="T34" i="2"/>
  <c r="T35" i="1" s="1"/>
  <c r="P36" i="2"/>
  <c r="P37" i="1" s="1"/>
  <c r="T38" i="2"/>
  <c r="T39" i="1" s="1"/>
  <c r="P40" i="2"/>
  <c r="P41" i="1" s="1"/>
  <c r="T42" i="2"/>
  <c r="T43" i="1" s="1"/>
  <c r="P6" i="2"/>
  <c r="P7" i="1" s="1"/>
  <c r="Q7" i="2"/>
  <c r="Q8" i="1" s="1"/>
  <c r="R8" i="2"/>
  <c r="R9" i="1" s="1"/>
  <c r="M10" i="2"/>
  <c r="M11" i="1" s="1"/>
  <c r="U10" i="2"/>
  <c r="U11" i="1" s="1"/>
  <c r="O11" i="2"/>
  <c r="O12" i="1" s="1"/>
  <c r="Q12" i="2"/>
  <c r="Q13" i="1" s="1"/>
  <c r="S13" i="2"/>
  <c r="S14" i="1" s="1"/>
  <c r="M14" i="2"/>
  <c r="M15" i="1" s="1"/>
  <c r="U14" i="2"/>
  <c r="U15" i="1" s="1"/>
  <c r="O15" i="2"/>
  <c r="O16" i="1" s="1"/>
  <c r="Q16" i="2"/>
  <c r="Q17" i="1" s="1"/>
  <c r="S17" i="2"/>
  <c r="S18" i="1" s="1"/>
  <c r="M18" i="2"/>
  <c r="M19" i="1" s="1"/>
  <c r="U18" i="2"/>
  <c r="U19" i="1" s="1"/>
  <c r="O19" i="2"/>
  <c r="O20" i="1" s="1"/>
  <c r="Q20" i="2"/>
  <c r="Q21" i="1" s="1"/>
  <c r="S21" i="2"/>
  <c r="S22" i="1" s="1"/>
  <c r="M22" i="2"/>
  <c r="M23" i="1" s="1"/>
  <c r="U22" i="2"/>
  <c r="U23" i="1" s="1"/>
  <c r="O24" i="2"/>
  <c r="O25" i="1" s="1"/>
  <c r="P25" i="2"/>
  <c r="P26" i="1" s="1"/>
  <c r="Q26" i="2"/>
  <c r="Q27" i="1" s="1"/>
  <c r="R27" i="2"/>
  <c r="R28" i="1" s="1"/>
  <c r="O30" i="2"/>
  <c r="O31" i="1" s="1"/>
  <c r="P31" i="2"/>
  <c r="P32" i="1" s="1"/>
  <c r="R32" i="2"/>
  <c r="R33" i="1" s="1"/>
  <c r="S33" i="2"/>
  <c r="S34" i="1" s="1"/>
  <c r="M34" i="2"/>
  <c r="M35" i="1" s="1"/>
  <c r="U34" i="2"/>
  <c r="U35" i="1" s="1"/>
  <c r="O35" i="2"/>
  <c r="O36" i="1" s="1"/>
  <c r="Q36" i="2"/>
  <c r="Q37" i="1" s="1"/>
  <c r="S37" i="2"/>
  <c r="S38" i="1" s="1"/>
  <c r="M38" i="2"/>
  <c r="M39" i="1" s="1"/>
  <c r="U38" i="2"/>
  <c r="U39" i="1" s="1"/>
  <c r="O39" i="2"/>
  <c r="O40" i="1" s="1"/>
  <c r="Q40" i="2"/>
  <c r="Q41" i="1" s="1"/>
  <c r="S41" i="2"/>
  <c r="S42" i="1" s="1"/>
  <c r="M42" i="2"/>
  <c r="M43" i="1" s="1"/>
  <c r="U42" i="2"/>
  <c r="U43" i="1" s="1"/>
  <c r="O43" i="2"/>
  <c r="O44" i="1" s="1"/>
  <c r="R7" i="2"/>
  <c r="R8" i="1" s="1"/>
  <c r="N10" i="2"/>
  <c r="N11" i="1" s="1"/>
  <c r="T13" i="2"/>
  <c r="T14" i="1" s="1"/>
  <c r="N14" i="2"/>
  <c r="N15" i="1" s="1"/>
  <c r="T17" i="2"/>
  <c r="T18" i="1" s="1"/>
  <c r="N18" i="2"/>
  <c r="N19" i="1" s="1"/>
  <c r="T21" i="2"/>
  <c r="T22" i="1" s="1"/>
  <c r="N22" i="2"/>
  <c r="N23" i="1" s="1"/>
  <c r="Q31" i="2"/>
  <c r="Q32" i="1" s="1"/>
  <c r="T33" i="2"/>
  <c r="T34" i="1" s="1"/>
  <c r="N34" i="2"/>
  <c r="N35" i="1" s="1"/>
  <c r="R36" i="2"/>
  <c r="R37" i="1" s="1"/>
  <c r="T37" i="2"/>
  <c r="T38" i="1" s="1"/>
  <c r="N38" i="2"/>
  <c r="N39" i="1" s="1"/>
  <c r="R40" i="2"/>
  <c r="R41" i="1" s="1"/>
  <c r="T41" i="2"/>
  <c r="T42" i="1" s="1"/>
  <c r="N42" i="2"/>
  <c r="N43" i="1" s="1"/>
  <c r="P43" i="2"/>
  <c r="P44" i="1" s="1"/>
  <c r="M13" i="2"/>
  <c r="M14" i="1" s="1"/>
  <c r="M17" i="2"/>
  <c r="M18" i="1" s="1"/>
  <c r="M21" i="2"/>
  <c r="M22" i="1" s="1"/>
  <c r="M33" i="2"/>
  <c r="M34" i="1" s="1"/>
  <c r="M37" i="2"/>
  <c r="M38" i="1" s="1"/>
  <c r="M41" i="2"/>
  <c r="M42" i="1" s="1"/>
</calcChain>
</file>

<file path=xl/sharedStrings.xml><?xml version="1.0" encoding="utf-8"?>
<sst xmlns="http://schemas.openxmlformats.org/spreadsheetml/2006/main" count="815" uniqueCount="663">
  <si>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</si>
  <si>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</si>
  <si>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</si>
  <si>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</si>
  <si>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</si>
  <si>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</si>
  <si>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</si>
  <si>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</si>
  <si>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</si>
  <si>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</si>
  <si>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</si>
  <si>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</si>
  <si>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</si>
  <si>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</si>
  <si>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</si>
  <si>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</si>
  <si>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</si>
  <si>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</si>
  <si>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</si>
  <si>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</si>
  <si>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</si>
  <si>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</si>
  <si>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</si>
  <si>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</si>
  <si>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</si>
  <si>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</si>
  <si>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</si>
  <si>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</si>
  <si>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</si>
  <si>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</si>
  <si>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</si>
  <si>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</si>
  <si>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</si>
  <si>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</si>
  <si>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</si>
  <si>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</si>
  <si>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</si>
  <si>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</si>
  <si>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</si>
  <si>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</si>
  <si>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</si>
  <si>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</si>
  <si>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</si>
  <si>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</si>
  <si>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</si>
  <si>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</si>
  <si>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</si>
  <si>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</si>
  <si>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</si>
  <si>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</si>
  <si>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</si>
  <si>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</si>
  <si>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</si>
  <si>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</si>
  <si>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</si>
  <si>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</si>
  <si>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</si>
  <si>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</si>
  <si>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</si>
  <si>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</si>
  <si>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</si>
  <si>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</si>
  <si>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</si>
  <si>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</si>
  <si>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</si>
  <si>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</si>
  <si>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</si>
  <si>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</si>
  <si>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</si>
  <si>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</si>
  <si>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</si>
  <si>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</si>
  <si>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</si>
  <si>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</si>
  <si>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</si>
  <si>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</si>
  <si>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</si>
  <si>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</si>
  <si>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</si>
  <si>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</si>
  <si>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</si>
  <si>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</si>
  <si>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</si>
  <si>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</si>
  <si>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</si>
  <si>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</si>
  <si>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</si>
  <si>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</si>
  <si>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</si>
  <si>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</si>
  <si>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</si>
  <si>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</si>
  <si>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</si>
  <si>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</si>
  <si>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</si>
  <si>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</si>
  <si>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</si>
  <si>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</si>
  <si>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</si>
  <si>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</si>
  <si>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</si>
  <si>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</si>
  <si>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</si>
  <si>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</si>
  <si>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</si>
  <si>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</si>
  <si>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</si>
  <si>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</si>
  <si>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</si>
  <si>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</si>
  <si>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</si>
  <si>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</si>
  <si>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</si>
  <si>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</si>
  <si>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</si>
  <si>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</si>
  <si>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</si>
  <si>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</si>
  <si>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</si>
  <si>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</si>
  <si>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</si>
  <si>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</si>
  <si>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</si>
  <si>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</si>
  <si>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</si>
  <si>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</si>
  <si>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</si>
  <si>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</si>
  <si>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</si>
  <si>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</si>
  <si>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</si>
  <si>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</si>
  <si>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</si>
  <si>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</si>
  <si>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</si>
  <si>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</si>
  <si>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</si>
  <si>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</si>
  <si>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</si>
  <si>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</si>
  <si>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</si>
  <si>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</si>
  <si>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</si>
  <si>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</si>
  <si>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</si>
  <si>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</si>
  <si>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</si>
  <si>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</si>
  <si>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</si>
  <si>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</si>
  <si>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</si>
  <si>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</si>
  <si>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</si>
  <si>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</si>
  <si>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</si>
  <si>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</si>
  <si>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</si>
  <si>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</si>
  <si>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</si>
  <si>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</si>
  <si>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</si>
  <si>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</si>
  <si>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</si>
  <si>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</si>
  <si>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</si>
  <si>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</si>
  <si>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</si>
  <si>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</si>
  <si>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</si>
  <si>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</si>
  <si>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</si>
  <si>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</si>
  <si>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</si>
  <si>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</si>
  <si>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</si>
  <si>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</si>
  <si>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</si>
  <si>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</si>
  <si>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</si>
  <si>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</si>
  <si>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</si>
  <si>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</si>
  <si>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</si>
  <si>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</si>
  <si>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</si>
  <si>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</si>
  <si>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</si>
  <si>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</si>
  <si>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</si>
  <si>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</si>
  <si>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</si>
  <si>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</si>
  <si>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</si>
  <si>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</si>
  <si>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</si>
  <si>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</si>
  <si>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</si>
  <si>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</si>
  <si>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</si>
  <si>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</si>
  <si>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</si>
  <si>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</si>
  <si>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</si>
  <si>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</si>
  <si>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</si>
  <si>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</si>
  <si>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</si>
  <si>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</si>
  <si>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</si>
  <si>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</si>
  <si>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</si>
  <si>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</si>
  <si>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</si>
  <si>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</si>
  <si>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</si>
  <si>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</si>
  <si>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</si>
  <si>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</si>
  <si>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</si>
  <si>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</si>
  <si>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</si>
  <si>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</si>
  <si>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</si>
  <si>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</si>
  <si>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</si>
  <si>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</si>
  <si>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</si>
  <si>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</si>
  <si>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</si>
  <si>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</si>
  <si>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</si>
  <si>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</si>
  <si>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</si>
  <si>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</si>
  <si>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</si>
  <si>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</si>
  <si>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</si>
  <si>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</si>
  <si>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</si>
  <si>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</si>
  <si>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</si>
  <si>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</si>
  <si>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</si>
  <si>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</si>
  <si>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</si>
  <si>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</si>
  <si>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</si>
  <si>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</si>
  <si>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</si>
  <si>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</si>
  <si>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</si>
  <si>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</si>
  <si>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</si>
  <si>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</si>
  <si>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</si>
  <si>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</si>
  <si>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</si>
  <si>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</si>
  <si>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</si>
  <si>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</si>
  <si>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</si>
  <si>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</si>
  <si>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</si>
  <si>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</si>
  <si>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</si>
  <si>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</si>
  <si>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</si>
  <si>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</si>
  <si>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</si>
  <si>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</si>
  <si>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</si>
  <si>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</si>
  <si>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</si>
  <si>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</si>
  <si>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</si>
  <si>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</si>
  <si>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</si>
  <si>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</si>
  <si>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</si>
  <si>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</si>
  <si>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</si>
  <si>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</si>
  <si>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</si>
  <si>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</si>
  <si>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</si>
  <si>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</si>
  <si>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</si>
  <si>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</si>
  <si>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</si>
  <si>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</si>
  <si>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</si>
  <si>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</si>
  <si>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</si>
  <si>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</si>
  <si>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</si>
  <si>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</si>
  <si>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</si>
  <si>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</si>
  <si>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</si>
  <si>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</si>
  <si>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</si>
  <si>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</si>
  <si>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</si>
  <si>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</si>
  <si>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</si>
  <si>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</si>
  <si>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</si>
  <si>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</si>
  <si>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</si>
  <si>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</si>
  <si>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</si>
  <si>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</si>
  <si>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</si>
  <si>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</si>
  <si>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</si>
  <si>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</si>
  <si>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</si>
  <si>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</si>
  <si>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</si>
  <si>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</si>
  <si>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</si>
  <si>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</si>
  <si>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</si>
  <si>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</si>
  <si>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</si>
  <si>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</si>
  <si>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</si>
  <si>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</si>
  <si>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</si>
  <si>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</si>
  <si>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</si>
  <si>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</si>
  <si>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</si>
  <si>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</si>
  <si>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</si>
  <si>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</si>
  <si>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</si>
  <si>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</si>
  <si>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</si>
  <si>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</si>
  <si>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</si>
  <si>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</si>
  <si>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</si>
  <si>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</si>
  <si>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</si>
  <si>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</si>
  <si>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</si>
  <si>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</si>
  <si>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</si>
  <si>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</si>
  <si>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</si>
  <si>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</si>
  <si>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Pruduct Title Backlit</t>
  </si>
  <si>
    <t>MODELS</t>
  </si>
  <si>
    <t>Product Title</t>
  </si>
  <si>
    <t>Product Model</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</si>
  <si>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</si>
  <si>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</si>
  <si>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</si>
  <si>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</si>
  <si>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</si>
  <si>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</si>
  <si>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</si>
  <si>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</si>
  <si>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</si>
  <si>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</si>
  <si>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</si>
  <si>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</si>
  <si>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</si>
  <si>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</si>
  <si>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</si>
  <si>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</si>
  <si>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</si>
  <si>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</si>
  <si>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</si>
  <si>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</si>
  <si>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</si>
  <si>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</si>
  <si>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</si>
  <si>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</si>
  <si>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</si>
  <si>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</si>
  <si>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</si>
  <si>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</si>
  <si>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</si>
  <si>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Danish</t>
  </si>
  <si>
    <t>Parent sku</t>
  </si>
  <si>
    <t>Dutch</t>
  </si>
  <si>
    <t>Parent EAN</t>
  </si>
  <si>
    <t>Norwegian</t>
  </si>
  <si>
    <t>Polish</t>
  </si>
  <si>
    <t>Item_type</t>
  </si>
  <si>
    <t>laptop-computer-replacement-parts</t>
  </si>
  <si>
    <t>Portuguese</t>
  </si>
  <si>
    <t>Swedish – Finnish</t>
  </si>
  <si>
    <t>Default quantity</t>
  </si>
  <si>
    <t>Swiss</t>
  </si>
  <si>
    <t>US International</t>
  </si>
  <si>
    <t>Format</t>
  </si>
  <si>
    <t>PartialUpdate</t>
  </si>
  <si>
    <t>Russian</t>
  </si>
  <si>
    <t>US</t>
  </si>
  <si>
    <t>Hungarian</t>
  </si>
  <si>
    <t>Bullet Point 1:</t>
  </si>
  <si>
    <t>Czech</t>
  </si>
  <si>
    <t>Bullet Point 2:</t>
  </si>
  <si>
    <t>Bullet Point 5:</t>
  </si>
  <si>
    <t>Bullet Point 4:</t>
  </si>
  <si>
    <t>Product Description</t>
  </si>
  <si>
    <t>Warranty Message</t>
  </si>
  <si>
    <t>bullet point 4: regular</t>
  </si>
  <si>
    <t>language</t>
  </si>
  <si>
    <t>English</t>
  </si>
  <si>
    <t>Marketplace</t>
  </si>
  <si>
    <t>EU</t>
  </si>
  <si>
    <t>Update</t>
  </si>
  <si>
    <t>Small</t>
  </si>
  <si>
    <t>🇩🇪</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</si>
  <si>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</si>
  <si>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</si>
  <si>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</si>
  <si>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</si>
  <si>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</si>
  <si>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</si>
  <si>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</si>
  <si>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</si>
  <si>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</si>
  <si>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</si>
  <si>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</si>
  <si>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</si>
  <si>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</si>
  <si>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</si>
  <si>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</si>
  <si>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</si>
  <si>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</si>
  <si>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</si>
  <si>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</si>
  <si>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</si>
  <si>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</si>
  <si>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</si>
  <si>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</si>
  <si>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</si>
  <si>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</si>
  <si>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</si>
  <si>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</si>
  <si>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</si>
  <si>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</si>
  <si>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</si>
  <si>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</si>
  <si>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</si>
  <si>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</si>
  <si>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</si>
  <si>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</si>
  <si>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</si>
  <si>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</si>
  <si>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</si>
  <si>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</si>
  <si>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</si>
  <si>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</si>
  <si>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</si>
  <si>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</si>
  <si>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</si>
  <si>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</si>
  <si>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</si>
  <si>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</si>
  <si>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</si>
  <si>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</si>
  <si>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</si>
  <si>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</si>
  <si>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</si>
  <si>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</si>
  <si>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</si>
  <si>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</si>
  <si>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</si>
  <si>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</si>
  <si>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</si>
  <si>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</si>
  <si>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</si>
  <si>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</si>
  <si>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</si>
  <si>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</si>
  <si>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</si>
  <si>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</si>
  <si>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</si>
  <si>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</si>
  <si>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</si>
  <si>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</si>
  <si>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</si>
  <si>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</si>
  <si>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</si>
  <si>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</si>
  <si>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</si>
  <si>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</si>
  <si>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</si>
  <si>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</si>
  <si>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</si>
  <si>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</si>
  <si>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</si>
  <si>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</si>
  <si>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</si>
  <si>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</si>
  <si>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</si>
  <si>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</si>
  <si>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</si>
  <si>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</si>
  <si>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</si>
  <si>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</si>
  <si>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</si>
  <si>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</si>
  <si>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</si>
  <si>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</si>
  <si>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</si>
  <si>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</si>
  <si>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</si>
  <si>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</si>
  <si>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</si>
  <si>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</si>
  <si>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</si>
  <si>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</si>
  <si>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</si>
  <si>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</si>
  <si>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</si>
  <si>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</si>
  <si>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</si>
  <si>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</si>
  <si>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</si>
  <si>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</si>
  <si>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</si>
  <si>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</si>
  <si>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</si>
  <si>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</si>
  <si>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</si>
  <si>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</si>
  <si>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</si>
  <si>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</si>
  <si>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</si>
  <si>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</si>
  <si>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</si>
  <si>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</si>
  <si>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</si>
  <si>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</si>
  <si>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</si>
  <si>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</si>
  <si>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</si>
  <si>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</si>
  <si>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</si>
  <si>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</si>
  <si>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</si>
  <si>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</si>
  <si>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</si>
  <si>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</si>
  <si>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</si>
  <si>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</si>
  <si>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</si>
  <si>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</si>
  <si>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</si>
  <si>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</si>
  <si>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</si>
  <si>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</si>
  <si>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</si>
  <si>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</si>
  <si>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</si>
  <si>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</si>
  <si>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</si>
  <si>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</si>
  <si>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</si>
  <si>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</si>
  <si>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</si>
  <si>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</si>
  <si>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</si>
  <si>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</si>
  <si>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</si>
  <si>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</si>
  <si>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</si>
  <si>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</si>
  <si>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</si>
  <si>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</si>
  <si>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</si>
  <si>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</si>
  <si>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</si>
  <si>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</si>
  <si>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</si>
  <si>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</si>
  <si>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</si>
  <si>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</si>
  <si>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</si>
  <si>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</si>
  <si>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</si>
  <si>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</si>
  <si>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X240 BL - DE</t>
  </si>
  <si>
    <t>Lenovo X240 BL - ES</t>
  </si>
  <si>
    <t>Lenovo X240 BL - NOR</t>
  </si>
  <si>
    <t>Lenovo X240 BL - BG</t>
  </si>
  <si>
    <t>Lenovo X240 BL - CZ</t>
  </si>
  <si>
    <t>Lenovo X240 BL - DK</t>
  </si>
  <si>
    <t>Lenovo X240 BL - HU</t>
  </si>
  <si>
    <t>Lenovo X240 BL - NL</t>
  </si>
  <si>
    <t>Lenovo X240 BL - NO</t>
  </si>
  <si>
    <t>Lenovo X240 BL - PL</t>
  </si>
  <si>
    <t>Lenovo X240 BL - PT</t>
  </si>
  <si>
    <t>Lenovo X240 BL - SE/FI</t>
  </si>
  <si>
    <t>Lenovo X240 BL - US INT</t>
  </si>
  <si>
    <t>Lenovo X240 parent</t>
  </si>
  <si>
    <t>Lenovo/X240/BL/DE</t>
  </si>
  <si>
    <t>Lenovo/X240/BL/FR</t>
  </si>
  <si>
    <t>Lenovo/X240/BL/IT</t>
  </si>
  <si>
    <t>Lenovo/X240/BL/ES</t>
  </si>
  <si>
    <t>Lenovo/X240/BL/UK</t>
  </si>
  <si>
    <t>Lenovo/X240/BL/USI</t>
  </si>
  <si>
    <t>Lenovo/X240/BL/US</t>
  </si>
  <si>
    <t>01AX355</t>
  </si>
  <si>
    <t>04Y0906</t>
  </si>
  <si>
    <t>04X0222</t>
  </si>
  <si>
    <t>01AV508</t>
  </si>
  <si>
    <t>04X0224</t>
  </si>
  <si>
    <t>04X0230</t>
  </si>
  <si>
    <t>04X0196</t>
  </si>
  <si>
    <t>04Y0920</t>
  </si>
  <si>
    <t>04X0236</t>
  </si>
  <si>
    <t>04X0237</t>
  </si>
  <si>
    <t>04Y0964</t>
  </si>
  <si>
    <t>04X0242</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</si>
  <si>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</si>
  <si>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</si>
  <si>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</si>
  <si>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</si>
  <si>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</si>
  <si>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</si>
  <si>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</si>
  <si>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</si>
  <si>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</si>
  <si>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</si>
  <si>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</si>
  <si>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</si>
  <si>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</si>
  <si>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</si>
  <si>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</si>
  <si>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</si>
  <si>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</si>
  <si>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</si>
  <si>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04Y0950</t>
  </si>
  <si>
    <t>04Y0902</t>
  </si>
  <si>
    <t>04Y0917</t>
  </si>
  <si>
    <t>04Y0910</t>
  </si>
  <si>
    <t>04Y0929</t>
  </si>
  <si>
    <t>01AX351</t>
  </si>
  <si>
    <t>04Y0907</t>
  </si>
  <si>
    <t>04Y0908</t>
  </si>
  <si>
    <t>04Y0947</t>
  </si>
  <si>
    <t>04Y0915</t>
  </si>
  <si>
    <t>04Y0919</t>
  </si>
  <si>
    <t>04Y0960</t>
  </si>
  <si>
    <t>04Y0927</t>
  </si>
  <si>
    <t>04Y0930</t>
  </si>
  <si>
    <t>04Y0938</t>
  </si>
  <si>
    <t>X230s X240 X240S X240I X250 X260 X270</t>
  </si>
  <si>
    <t>Lenovo X240 - UK FBA</t>
  </si>
  <si>
    <t>Lenovo X240 - IT FBA</t>
  </si>
  <si>
    <t>Lenovo X240 - CH</t>
  </si>
  <si>
    <t>Lenovo X240 - BE</t>
  </si>
  <si>
    <t>Lenovo X240 - FR FBA</t>
  </si>
  <si>
    <t>Lenovo X240 - US</t>
  </si>
  <si>
    <t>Lenovo X240 - US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</si>
</sst>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0"/>
      <name val="Arial"/>
      <family val="2"/>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2" fillId="0" borderId="0"/>
    <xf numFmtId="0" fontId="2" fillId="0" borderId="0"/>
  </cellStyleXfs>
  <cellXfs count="77">
    <xf numFmtId="0" fontId="0" fillId="0" borderId="0" xfId="0"/>
    <xf numFmtId="0" fontId="6" fillId="0" borderId="0" xfId="0" applyFont="1" applyBorder="1" applyAlignment="1">
      <alignment horizontal="center"/>
    </xf>
    <xf numFmtId="0" fontId="2" fillId="0" borderId="0" xfId="2" applyProtection="1">
      <protection locked="0"/>
    </xf>
    <xf numFmtId="49" fontId="2" fillId="0" borderId="0" xfId="2" applyNumberFormat="1" applyProtection="1">
      <protection locked="0"/>
    </xf>
    <xf numFmtId="1" fontId="2" fillId="0" borderId="0" xfId="2" applyNumberFormat="1" applyProtection="1">
      <protection locked="0"/>
    </xf>
    <xf numFmtId="0" fontId="3" fillId="2" borderId="1" xfId="2" applyFont="1" applyFill="1" applyBorder="1" applyAlignment="1" applyProtection="1">
      <alignment horizontal="left" vertical="center"/>
    </xf>
    <xf numFmtId="49" fontId="3" fillId="2" borderId="1" xfId="2" applyNumberFormat="1" applyFont="1" applyFill="1" applyBorder="1" applyAlignment="1" applyProtection="1">
      <alignment horizontal="left" vertical="center"/>
    </xf>
    <xf numFmtId="0" fontId="3" fillId="3" borderId="1" xfId="2" applyFont="1" applyFill="1" applyBorder="1" applyAlignment="1" applyProtection="1">
      <alignment horizontal="left" vertical="center"/>
    </xf>
    <xf numFmtId="0" fontId="3" fillId="4" borderId="1" xfId="2" applyFont="1" applyFill="1" applyBorder="1" applyAlignment="1" applyProtection="1">
      <alignment horizontal="left" vertical="center"/>
    </xf>
    <xf numFmtId="0" fontId="3" fillId="5" borderId="1" xfId="2" applyFont="1" applyFill="1" applyBorder="1" applyAlignment="1" applyProtection="1">
      <alignment horizontal="left" vertical="center"/>
    </xf>
    <xf numFmtId="0" fontId="3" fillId="6" borderId="1" xfId="2" applyFont="1" applyFill="1" applyBorder="1" applyAlignment="1" applyProtection="1">
      <alignment horizontal="left" vertical="center"/>
    </xf>
    <xf numFmtId="0" fontId="3" fillId="7" borderId="1" xfId="2" applyFont="1" applyFill="1" applyBorder="1" applyAlignment="1" applyProtection="1">
      <alignment horizontal="left" vertical="center"/>
    </xf>
    <xf numFmtId="0" fontId="3" fillId="8" borderId="1" xfId="2" applyFont="1" applyFill="1" applyBorder="1" applyAlignment="1" applyProtection="1">
      <alignment horizontal="left" vertical="center"/>
    </xf>
    <xf numFmtId="0" fontId="3" fillId="9" borderId="1" xfId="2" applyFont="1" applyFill="1" applyBorder="1" applyAlignment="1" applyProtection="1">
      <alignment horizontal="left" vertical="center"/>
    </xf>
    <xf numFmtId="0" fontId="3" fillId="10" borderId="1" xfId="2" applyFont="1" applyFill="1" applyBorder="1" applyAlignment="1" applyProtection="1">
      <alignment horizontal="left" vertical="center"/>
    </xf>
    <xf numFmtId="0" fontId="3" fillId="11" borderId="1" xfId="2" applyFont="1" applyFill="1" applyBorder="1" applyAlignment="1" applyProtection="1">
      <alignment horizontal="left" vertical="center"/>
    </xf>
    <xf numFmtId="0" fontId="2" fillId="2" borderId="2" xfId="2" applyFont="1" applyFill="1" applyBorder="1" applyAlignment="1" applyProtection="1">
      <alignment horizontal="left" vertical="center"/>
    </xf>
    <xf numFmtId="49" fontId="2" fillId="2" borderId="2" xfId="2" applyNumberFormat="1" applyFont="1" applyFill="1" applyBorder="1" applyAlignment="1" applyProtection="1">
      <alignment horizontal="left" vertical="center"/>
    </xf>
    <xf numFmtId="0" fontId="3" fillId="5" borderId="2" xfId="1" applyFont="1" applyFill="1" applyBorder="1" applyAlignment="1">
      <alignment horizontal="left" vertical="center"/>
    </xf>
    <xf numFmtId="0" fontId="2" fillId="3" borderId="2" xfId="2" applyFont="1" applyFill="1" applyBorder="1" applyAlignment="1" applyProtection="1">
      <alignment horizontal="left" vertical="center"/>
    </xf>
    <xf numFmtId="0" fontId="2" fillId="4" borderId="2" xfId="2" applyFont="1" applyFill="1" applyBorder="1" applyAlignment="1" applyProtection="1">
      <alignment horizontal="left" vertical="center"/>
    </xf>
    <xf numFmtId="0" fontId="2" fillId="5" borderId="2" xfId="2" applyFont="1" applyFill="1" applyBorder="1" applyAlignment="1" applyProtection="1">
      <alignment horizontal="left" vertical="center"/>
    </xf>
    <xf numFmtId="0" fontId="2" fillId="6" borderId="2" xfId="2" applyFont="1" applyFill="1" applyBorder="1" applyAlignment="1" applyProtection="1">
      <alignment horizontal="left" vertical="center"/>
    </xf>
    <xf numFmtId="0" fontId="2" fillId="7" borderId="2" xfId="2" applyFont="1" applyFill="1" applyBorder="1" applyAlignment="1" applyProtection="1">
      <alignment horizontal="left" vertical="center"/>
    </xf>
    <xf numFmtId="0" fontId="2" fillId="8" borderId="2" xfId="2" applyFont="1" applyFill="1" applyBorder="1" applyAlignment="1" applyProtection="1">
      <alignment horizontal="left" vertical="center"/>
    </xf>
    <xf numFmtId="0" fontId="2" fillId="9" borderId="2" xfId="2" applyFont="1" applyFill="1" applyBorder="1" applyAlignment="1" applyProtection="1">
      <alignment horizontal="left" vertical="center"/>
    </xf>
    <xf numFmtId="0" fontId="2" fillId="10" borderId="2" xfId="2" applyFont="1" applyFill="1" applyBorder="1" applyAlignment="1" applyProtection="1">
      <alignment horizontal="left" vertical="center"/>
    </xf>
    <xf numFmtId="0" fontId="2" fillId="11" borderId="2" xfId="2" applyFont="1" applyFill="1" applyBorder="1" applyAlignment="1" applyProtection="1">
      <alignment horizontal="left" vertical="center"/>
    </xf>
    <xf numFmtId="0" fontId="2"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4" fillId="0" borderId="0" xfId="0" applyNumberFormat="1" applyFont="1" applyAlignment="1" applyProtection="1">
      <alignment wrapText="1"/>
      <protection locked="0"/>
    </xf>
    <xf numFmtId="0" fontId="2" fillId="0" borderId="0" xfId="2" applyFont="1" applyProtection="1">
      <protection locked="0"/>
    </xf>
    <xf numFmtId="0" fontId="4"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4" fillId="0" borderId="0" xfId="0" applyFont="1" applyAlignment="1">
      <alignment wrapText="1"/>
    </xf>
    <xf numFmtId="0" fontId="2" fillId="0" borderId="0" xfId="2" applyProtection="1">
      <protection locked="0"/>
    </xf>
    <xf numFmtId="0" fontId="4" fillId="0" borderId="0" xfId="0" applyFont="1" applyAlignment="1" applyProtection="1">
      <alignment wrapText="1"/>
      <protection locked="0"/>
    </xf>
    <xf numFmtId="0" fontId="4" fillId="0" borderId="0" xfId="0" applyFont="1" applyAlignment="1">
      <alignment wrapText="1"/>
    </xf>
    <xf numFmtId="0" fontId="0" fillId="0" borderId="0" xfId="0" applyProtection="1">
      <protection locked="0"/>
    </xf>
    <xf numFmtId="0" fontId="2" fillId="0" borderId="0" xfId="2" applyFont="1" applyAlignment="1" applyProtection="1">
      <alignment wrapText="1"/>
      <protection locked="0"/>
    </xf>
    <xf numFmtId="0" fontId="2" fillId="0" borderId="0" xfId="2" applyFont="1"/>
    <xf numFmtId="0" fontId="2" fillId="12" borderId="0" xfId="2" applyFill="1" applyProtection="1">
      <protection locked="0"/>
    </xf>
    <xf numFmtId="0" fontId="5" fillId="13" borderId="0" xfId="0" applyFont="1" applyFill="1"/>
    <xf numFmtId="0" fontId="0" fillId="14" borderId="0" xfId="0" applyFont="1" applyFill="1" applyAlignment="1">
      <alignment horizontal="left"/>
    </xf>
    <xf numFmtId="0" fontId="6" fillId="0" borderId="0" xfId="0" applyFont="1" applyAlignment="1">
      <alignment horizontal="center"/>
    </xf>
    <xf numFmtId="0" fontId="0" fillId="14" borderId="0" xfId="0" applyFill="1" applyAlignment="1">
      <alignment horizontal="right"/>
    </xf>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xf>
    <xf numFmtId="0" fontId="5" fillId="13" borderId="0" xfId="0" applyFont="1" applyFill="1" applyAlignment="1">
      <alignment horizontal="right"/>
    </xf>
    <xf numFmtId="0" fontId="0" fillId="0" borderId="3" xfId="0" applyBorder="1"/>
    <xf numFmtId="0" fontId="0" fillId="0" borderId="0" xfId="0" applyAlignment="1">
      <alignment horizontal="right"/>
    </xf>
    <xf numFmtId="0" fontId="0" fillId="14" borderId="0" xfId="0" applyFont="1" applyFill="1" applyAlignment="1">
      <alignment horizontal="right"/>
    </xf>
    <xf numFmtId="0" fontId="0" fillId="15" borderId="0" xfId="0" applyFont="1" applyFill="1" applyAlignment="1">
      <alignment horizontal="left"/>
    </xf>
    <xf numFmtId="0" fontId="0" fillId="0" borderId="0" xfId="0" applyAlignment="1">
      <alignment horizontal="left"/>
    </xf>
    <xf numFmtId="1" fontId="0" fillId="14" borderId="5" xfId="0" applyNumberFormat="1" applyFill="1" applyBorder="1"/>
    <xf numFmtId="0" fontId="0" fillId="14" borderId="3" xfId="0" applyFont="1" applyFill="1" applyBorder="1"/>
    <xf numFmtId="164" fontId="0" fillId="0" borderId="0" xfId="0" applyNumberFormat="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0" borderId="0" xfId="0" applyFont="1"/>
    <xf numFmtId="1" fontId="0" fillId="0" borderId="0" xfId="0" applyNumberFormat="1" applyAlignment="1">
      <alignment wrapText="1"/>
    </xf>
    <xf numFmtId="0" fontId="0" fillId="0" borderId="0" xfId="0" applyAlignment="1">
      <alignment wrapText="1"/>
    </xf>
    <xf numFmtId="1" fontId="1" fillId="0" borderId="0" xfId="0" applyNumberFormat="1" applyFont="1" applyAlignment="1">
      <alignment wrapText="1"/>
    </xf>
    <xf numFmtId="0" fontId="1" fillId="0" borderId="0" xfId="0" applyFont="1" applyAlignment="1">
      <alignment wrapText="1"/>
    </xf>
    <xf numFmtId="0" fontId="1" fillId="14" borderId="3" xfId="0" applyFont="1" applyFill="1" applyBorder="1" applyAlignment="1">
      <alignment horizontal="left"/>
    </xf>
    <xf numFmtId="0" fontId="0" fillId="14" borderId="3" xfId="0" applyFill="1" applyBorder="1" applyAlignment="1">
      <alignment horizontal="left"/>
    </xf>
    <xf numFmtId="0" fontId="0" fillId="14" borderId="0" xfId="0" applyFill="1" applyAlignment="1">
      <alignment horizontal="left"/>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44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79062D5" TargetMode="External"/><Relationship Id="rId1" Type="http://schemas.openxmlformats.org/officeDocument/2006/relationships/externalLinkPath" Target="file:///479062D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B4" sqref="B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X240 parent</v>
      </c>
      <c r="C4" s="30" t="s">
        <v>345</v>
      </c>
      <c r="D4" s="31">
        <f>Values!B14</f>
        <v>5714401240990</v>
      </c>
      <c r="E4" s="32" t="s">
        <v>346</v>
      </c>
      <c r="F4" s="29" t="str">
        <f>SUBSTITUTE(Values!B1, "{language}", "") &amp; " " &amp; Values!B3</f>
        <v>ersatztastatur  Hintergrundbeleuchtung für Lenovo Thinkpad X230s X240 X240S X240I X250 X260 X270</v>
      </c>
      <c r="G4" s="30" t="s">
        <v>345</v>
      </c>
      <c r="H4" s="28" t="str">
        <f>Values!B16</f>
        <v>laptop-computer-replacement-parts</v>
      </c>
      <c r="I4" s="28" t="str">
        <f>IF(ISBLANK(Values!E3),"","4730574031")</f>
        <v>4730574031</v>
      </c>
      <c r="J4" s="33" t="str">
        <f>Values!B13</f>
        <v>Lenovo X240 parent</v>
      </c>
      <c r="K4" s="34"/>
      <c r="L4" s="35"/>
      <c r="M4" s="35"/>
      <c r="W4" s="30" t="s">
        <v>347</v>
      </c>
      <c r="X4" s="35"/>
      <c r="Y4" s="36" t="s">
        <v>348</v>
      </c>
      <c r="Z4" s="35"/>
      <c r="AA4" s="37" t="str">
        <f>Values!B20</f>
        <v>Update</v>
      </c>
      <c r="DY4" s="32" t="s">
        <v>349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Lenovo X240 BL - DE</v>
      </c>
      <c r="C5" s="33" t="str">
        <f>IF(ISBLANK(Values!E4),"","TellusRem")</f>
        <v>TellusRem</v>
      </c>
      <c r="D5" s="31">
        <f>IF(ISBLANK(Values!E4),"",Values!E4)</f>
        <v>5714401240204</v>
      </c>
      <c r="E5" s="32" t="str">
        <f>IF(ISBLANK(Values!E4),"","EAN")</f>
        <v>EAN</v>
      </c>
      <c r="F5" s="29" t="str">
        <f>IF(ISBLANK(Values!E4),"",IF(Values!J4, SUBSTITUTE(Values!$B$1, "{language}", Values!H4) &amp; " " &amp;Values!$B$3, SUBSTITUTE(Values!$B$2, "{language}", Values!$H4) &amp; " " &amp;Values!$B$3))</f>
        <v>ersatztastatur Deutsche Hintergrundbeleuchtung für Lenovo Thinkpad X230s X240 X240S X240I X250 X260 X270</v>
      </c>
      <c r="G5" s="33" t="str">
        <f>IF(ISBLANK(Values!E4),"","TellusRem")</f>
        <v>TellusRem</v>
      </c>
      <c r="H5" s="28" t="str">
        <f>IF(ISBLANK(Values!E4),"",Values!$B$16)</f>
        <v>laptop-computer-replacement-parts</v>
      </c>
      <c r="I5" s="28" t="str">
        <f>IF(ISBLANK(Values!E4),"","4730574031")</f>
        <v>4730574031</v>
      </c>
      <c r="J5" s="39" t="str">
        <f>IF(ISBLANK(Values!E4),"",Values!F4 )</f>
        <v>Lenovo X240 BL - DE</v>
      </c>
      <c r="K5" s="29">
        <f>IF(ISBLANK(Values!E4),"",IF(Values!J4, Values!$B$4, Values!$B$5))</f>
        <v>43.99</v>
      </c>
      <c r="L5" s="40">
        <f>IF(ISBLANK(Values!E4),"",Values!$B$18)</f>
        <v>5</v>
      </c>
      <c r="M5" s="29" t="str">
        <f>IF(ISBLANK(Values!E4),"",Values!$M4)</f>
        <v>https://raw.githubusercontent.com/PatrickVibild/TellusAmazonPictures/master/pictures/Lenovo/X240/BL/DE/1.jpg</v>
      </c>
      <c r="N5" s="29" t="str">
        <f>IF(ISBLANK(Values!$F4),"",Values!N4)</f>
        <v>https://raw.githubusercontent.com/PatrickVibild/TellusAmazonPictures/master/pictures/Lenovo/X240/BL/DE/2.jpg</v>
      </c>
      <c r="O5" s="29" t="str">
        <f>IF(ISBLANK(Values!$F4),"",Values!O4)</f>
        <v>https://raw.githubusercontent.com/PatrickVibild/TellusAmazonPictures/master/pictures/Lenovo/X240/BL/DE/3.jpg</v>
      </c>
      <c r="P5" s="29" t="str">
        <f>IF(ISBLANK(Values!$F4),"",Values!P4)</f>
        <v>https://raw.githubusercontent.com/PatrickVibild/TellusAmazonPictures/master/pictures/Lenovo/X240/BL/DE/4.jpg</v>
      </c>
      <c r="Q5" s="29" t="str">
        <f>IF(ISBLANK(Values!$F4),"",Values!Q4)</f>
        <v>https://raw.githubusercontent.com/PatrickVibild/TellusAmazonPictures/master/pictures/Lenovo/X240/BL/DE/5.jpg</v>
      </c>
      <c r="R5" s="29" t="str">
        <f>IF(ISBLANK(Values!$F4),"",Values!R4)</f>
        <v>https://raw.githubusercontent.com/PatrickVibild/TellusAmazonPictures/master/pictures/Lenovo/X240/BL/DE/6.jpg</v>
      </c>
      <c r="S5" s="29" t="str">
        <f>IF(ISBLANK(Values!$F4),"",Values!S4)</f>
        <v>https://raw.githubusercontent.com/PatrickVibild/TellusAmazonPictures/master/pictures/Lenovo/X240/BL/DE/7.jpg</v>
      </c>
      <c r="T5" s="29" t="str">
        <f>IF(ISBLANK(Values!$F4),"",Values!T4)</f>
        <v>https://raw.githubusercontent.com/PatrickVibild/TellusAmazonPictures/master/pictures/Lenovo/X240/BL/DE/8.jpg</v>
      </c>
      <c r="U5" s="29" t="str">
        <f>IF(ISBLANK(Values!$F4),"",Values!U4)</f>
        <v>https://raw.githubusercontent.com/PatrickVibild/TellusAmazonPictures/master/pictures/Lenovo/X240/BL/DE/9.jpg</v>
      </c>
      <c r="W5" s="33" t="str">
        <f>IF(ISBLANK(Values!E4),"","Child")</f>
        <v>Child</v>
      </c>
      <c r="X5" s="33" t="str">
        <f>IF(ISBLANK(Values!E4),"",Values!$B$13)</f>
        <v>Lenovo X240 parent</v>
      </c>
      <c r="Y5" s="39" t="str">
        <f>IF(ISBLANK(Values!E4),"","Size-Color")</f>
        <v>Size-Color</v>
      </c>
      <c r="Z5" s="33" t="str">
        <f>IF(ISBLANK(Values!E4),"","variation")</f>
        <v>variation</v>
      </c>
      <c r="AA5" s="37" t="str">
        <f>IF(ISBLANK(Values!E4),"",Values!$B$20)</f>
        <v>Update</v>
      </c>
      <c r="AB5" s="2" t="str">
        <f>IF(ISBLANK(Values!E4),"",Values!$B$29)</f>
        <v>6 Monate Garantie nach dem Liefertermin. Im Falle einer Fehlfunktion der Tastatur wird ein neues Gerät oder ein Ersatzteil für die Tastatur des Produkts gesendet. Bei Sortierung des Bestands wird eine volle Rückerstattung gewährt.</v>
      </c>
      <c r="AI5" s="41"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5" s="2" t="str">
        <f>IF(ISBLANK(Values!E4),"",Values!$B$25)</f>
        <v xml:space="preserve">♻️ ÖFFENTLICHES PRODUKT - Kaufen Sie renoviert, KAUFEN SIE GRÜN! Reduzieren Sie mehr als 80% Kohlendioxid, indem Sie unsere überholten Tastaturen kaufen, im Vergleich zu einer neuen Tastatur! </v>
      </c>
      <c r="AL5" s="2" t="str">
        <f>IF(ISBLANK(Values!E4),"",SUBSTITUTE(SUBSTITUTE(IF(Values!$J4, Values!$B$26, Values!$B$33), "{language}", Values!$H4), "{flag}", INDEX(options!$E$1:$E$20, Values!$V4)))</f>
        <v xml:space="preserve">👉 LAYOUT - 🇩🇪 Deutsche mit Hintergrundbeleuchtung </v>
      </c>
      <c r="AM5" s="2" t="str">
        <f>SUBSTITUTE(IF(ISBLANK(Values!E4),"",Values!$B$27),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5" s="29" t="str">
        <f>IF(ISBLANK(Values!E4),"",Values!H4)</f>
        <v>Deutsche</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Dänemark</v>
      </c>
      <c r="CZ5" s="2" t="str">
        <f>IF(ISBLANK(Values!E4),"","No")</f>
        <v>No</v>
      </c>
      <c r="DA5" s="2" t="str">
        <f>IF(ISBLANK(Values!E4),"","No")</f>
        <v>No</v>
      </c>
      <c r="DO5" s="28" t="str">
        <f>IF(ISBLANK(Values!E4),"","Parts")</f>
        <v>Parts</v>
      </c>
      <c r="DP5" s="28"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2"/>
      <c r="DY5" s="32"/>
      <c r="DZ5" s="32"/>
      <c r="EA5" s="32"/>
      <c r="EB5" s="32"/>
      <c r="EC5" s="32"/>
      <c r="EI5" s="2" t="str">
        <f>IF(ISBLANK(Values!E4),"",Values!$B$31)</f>
        <v>6 Monate Garantie nach dem Liefertermin. Im Falle einer Fehlfunktion der Tastatur wird ein neues Gerät oder ein Ersatzteil für die Tastatur des Produkts gesendet. Bei Sortierung des Bestands wird eine volle Rückerstattung gewährt.</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43.99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Lenovo X240 - FR FBA</v>
      </c>
      <c r="C6" s="33" t="str">
        <f>IF(ISBLANK(Values!E5),"","TellusRem")</f>
        <v>TellusRem</v>
      </c>
      <c r="D6" s="31">
        <f>IF(ISBLANK(Values!E5),"",Values!E5)</f>
        <v>5714401240020</v>
      </c>
      <c r="E6" s="32" t="str">
        <f>IF(ISBLANK(Values!E5),"","EAN")</f>
        <v>EAN</v>
      </c>
      <c r="F6" s="29" t="str">
        <f>IF(ISBLANK(Values!E5),"",IF(Values!J5, SUBSTITUTE(Values!$B$1, "{language}", Values!H5) &amp; " " &amp;Values!$B$3, SUBSTITUTE(Values!$B$2, "{language}", Values!$H5) &amp; " " &amp;Values!$B$3))</f>
        <v>ersatztastatur Französisch Hintergrundbeleuchtung für Lenovo Thinkpad X230s X240 X240S X240I X250 X260 X270</v>
      </c>
      <c r="G6" s="33" t="str">
        <f>IF(ISBLANK(Values!E5),"","TellusRem")</f>
        <v>TellusRem</v>
      </c>
      <c r="H6" s="28" t="str">
        <f>IF(ISBLANK(Values!E5),"",Values!$B$16)</f>
        <v>laptop-computer-replacement-parts</v>
      </c>
      <c r="I6" s="28" t="str">
        <f>IF(ISBLANK(Values!E5),"","4730574031")</f>
        <v>4730574031</v>
      </c>
      <c r="J6" s="39" t="str">
        <f>IF(ISBLANK(Values!E5),"",Values!F5 )</f>
        <v>Lenovo X240 - FR FBA</v>
      </c>
      <c r="K6" s="29">
        <f>IF(ISBLANK(Values!E5),"",IF(Values!J5, Values!$B$4, Values!$B$5))</f>
        <v>43.99</v>
      </c>
      <c r="L6" s="40">
        <f>IF(ISBLANK(Values!E5),"",Values!$B$18)</f>
        <v>5</v>
      </c>
      <c r="M6" s="29" t="str">
        <f>IF(ISBLANK(Values!E5),"",Values!$M5)</f>
        <v>https://raw.githubusercontent.com/PatrickVibild/TellusAmazonPictures/master/pictures/Lenovo/X240/BL/FR/1.jpg</v>
      </c>
      <c r="N6" s="29" t="str">
        <f>IF(ISBLANK(Values!$F5),"",Values!N5)</f>
        <v>https://raw.githubusercontent.com/PatrickVibild/TellusAmazonPictures/master/pictures/Lenovo/X240/BL/FR/2.jpg</v>
      </c>
      <c r="O6" s="29" t="str">
        <f>IF(ISBLANK(Values!$F5),"",Values!O5)</f>
        <v>https://raw.githubusercontent.com/PatrickVibild/TellusAmazonPictures/master/pictures/Lenovo/X240/BL/FR/3.jpg</v>
      </c>
      <c r="P6" s="29" t="str">
        <f>IF(ISBLANK(Values!$F5),"",Values!P5)</f>
        <v>https://raw.githubusercontent.com/PatrickVibild/TellusAmazonPictures/master/pictures/Lenovo/X240/BL/FR/4.jpg</v>
      </c>
      <c r="Q6" s="29" t="str">
        <f>IF(ISBLANK(Values!$F5),"",Values!Q5)</f>
        <v>https://raw.githubusercontent.com/PatrickVibild/TellusAmazonPictures/master/pictures/Lenovo/X240/BL/FR/5.jpg</v>
      </c>
      <c r="R6" s="29" t="str">
        <f>IF(ISBLANK(Values!$F5),"",Values!R5)</f>
        <v>https://raw.githubusercontent.com/PatrickVibild/TellusAmazonPictures/master/pictures/Lenovo/X240/BL/FR/6.jpg</v>
      </c>
      <c r="S6" s="29" t="str">
        <f>IF(ISBLANK(Values!$F5),"",Values!S5)</f>
        <v>https://raw.githubusercontent.com/PatrickVibild/TellusAmazonPictures/master/pictures/Lenovo/X240/BL/FR/7.jpg</v>
      </c>
      <c r="T6" s="29" t="str">
        <f>IF(ISBLANK(Values!$F5),"",Values!T5)</f>
        <v>https://raw.githubusercontent.com/PatrickVibild/TellusAmazonPictures/master/pictures/Lenovo/X240/BL/FR/8.jpg</v>
      </c>
      <c r="U6" s="29" t="str">
        <f>IF(ISBLANK(Values!$F5),"",Values!U5)</f>
        <v>https://raw.githubusercontent.com/PatrickVibild/TellusAmazonPictures/master/pictures/Lenovo/X240/BL/FR/9.jpg</v>
      </c>
      <c r="W6" s="33" t="str">
        <f>IF(ISBLANK(Values!E5),"","Child")</f>
        <v>Child</v>
      </c>
      <c r="X6" s="33" t="str">
        <f>IF(ISBLANK(Values!E5),"",Values!$B$13)</f>
        <v>Lenovo X240 parent</v>
      </c>
      <c r="Y6" s="39" t="str">
        <f>IF(ISBLANK(Values!E5),"","Size-Color")</f>
        <v>Size-Color</v>
      </c>
      <c r="Z6" s="33" t="str">
        <f>IF(ISBLANK(Values!E5),"","variation")</f>
        <v>variation</v>
      </c>
      <c r="AA6" s="37" t="str">
        <f>IF(ISBLANK(Values!E5),"",Values!$B$20)</f>
        <v>Update</v>
      </c>
      <c r="AB6" s="2" t="str">
        <f>IF(ISBLANK(Values!E5),"",Values!$B$29)</f>
        <v>6 Monate Garantie nach dem Liefertermin. Im Falle einer Fehlfunktion der Tastatur wird ein neues Gerät oder ein Ersatzteil für die Tastatur des Produkts gesendet. Bei Sortierung des Bestands wird eine volle Rückerstattung gewährt.</v>
      </c>
      <c r="AI6" s="41"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6" s="2" t="str">
        <f>IF(ISBLANK(Values!E5),"",Values!$B$25)</f>
        <v xml:space="preserve">♻️ ÖFFENTLICHES PRODUKT - Kaufen Sie renoviert, KAUFEN SIE GRÜN! Reduzieren Sie mehr als 80% Kohlendioxid, indem Sie unsere überholten Tastaturen kaufen, im Vergleich zu einer neuen Tastatur! </v>
      </c>
      <c r="AL6" s="2" t="str">
        <f>IF(ISBLANK(Values!E5),"",SUBSTITUTE(SUBSTITUTE(IF(Values!$J5, Values!$B$26, Values!$B$33), "{language}", Values!$H5), "{flag}", INDEX(options!$E$1:$E$20, Values!$V5)))</f>
        <v xml:space="preserve">👉 LAYOUT - 🇫🇷 Französisch mit Hintergrundbeleuchtung </v>
      </c>
      <c r="AM6" s="2" t="str">
        <f>SUBSTITUTE(IF(ISBLANK(Values!E5),"",Values!$B$27),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6" s="29" t="str">
        <f>IF(ISBLANK(Values!E5),"",Values!H5)</f>
        <v>Französisch</v>
      </c>
      <c r="AV6" s="2" t="str">
        <f>IF(ISBLANK(Values!E5),"",IF(Values!J5,"Backlit", "Non-Backlit"))</f>
        <v>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Dänemark</v>
      </c>
      <c r="CZ6" s="2" t="str">
        <f>IF(ISBLANK(Values!E5),"","No")</f>
        <v>No</v>
      </c>
      <c r="DA6" s="2" t="str">
        <f>IF(ISBLANK(Values!E5),"","No")</f>
        <v>No</v>
      </c>
      <c r="DO6" s="28" t="str">
        <f>IF(ISBLANK(Values!E5),"","Parts")</f>
        <v>Parts</v>
      </c>
      <c r="DP6" s="28"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2"/>
      <c r="DY6" s="32"/>
      <c r="DZ6" s="32"/>
      <c r="EA6" s="32"/>
      <c r="EB6" s="32"/>
      <c r="EC6" s="32"/>
      <c r="EI6" s="2" t="str">
        <f>IF(ISBLANK(Values!E5),"",Values!$B$31)</f>
        <v>6 Monate Garantie nach dem Liefertermin. Im Falle einer Fehlfunktion der Tastatur wird ein neues Gerät oder ein Ersatzteil für die Tastatur des Produkts gesendet. Bei Sortierung des Bestands wird eine volle Rückerstattung gewährt.</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43.99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X240 - IT FBA</v>
      </c>
      <c r="C7" s="33" t="str">
        <f>IF(ISBLANK(Values!E6),"","TellusRem")</f>
        <v>TellusRem</v>
      </c>
      <c r="D7" s="31">
        <f>IF(ISBLANK(Values!E6),"",Values!E6)</f>
        <v>5714401240037</v>
      </c>
      <c r="E7" s="32" t="str">
        <f>IF(ISBLANK(Values!E6),"","EAN")</f>
        <v>EAN</v>
      </c>
      <c r="F7" s="29" t="str">
        <f>IF(ISBLANK(Values!E6),"",IF(Values!J6, SUBSTITUTE(Values!$B$1, "{language}", Values!H6) &amp; " " &amp;Values!$B$3, SUBSTITUTE(Values!$B$2, "{language}", Values!$H6) &amp; " " &amp;Values!$B$3))</f>
        <v>ersatztastatur Italienisch Hintergrundbeleuchtung für Lenovo Thinkpad X230s X240 X240S X240I X250 X260 X270</v>
      </c>
      <c r="G7" s="33" t="str">
        <f>IF(ISBLANK(Values!E6),"","TellusRem")</f>
        <v>TellusRem</v>
      </c>
      <c r="H7" s="28" t="str">
        <f>IF(ISBLANK(Values!E6),"",Values!$B$16)</f>
        <v>laptop-computer-replacement-parts</v>
      </c>
      <c r="I7" s="28" t="str">
        <f>IF(ISBLANK(Values!E6),"","4730574031")</f>
        <v>4730574031</v>
      </c>
      <c r="J7" s="39" t="str">
        <f>IF(ISBLANK(Values!E6),"",Values!F6 )</f>
        <v>Lenovo X240 - IT FBA</v>
      </c>
      <c r="K7" s="29">
        <f>IF(ISBLANK(Values!E6),"",IF(Values!J6, Values!$B$4, Values!$B$5))</f>
        <v>43.99</v>
      </c>
      <c r="L7" s="40">
        <f>IF(ISBLANK(Values!E6),"",Values!$B$18)</f>
        <v>5</v>
      </c>
      <c r="M7" s="29" t="str">
        <f>IF(ISBLANK(Values!E6),"",Values!$M6)</f>
        <v>https://raw.githubusercontent.com/PatrickVibild/TellusAmazonPictures/master/pictures/Lenovo/X240/BL/IT/1.jpg</v>
      </c>
      <c r="N7" s="29" t="str">
        <f>IF(ISBLANK(Values!$F6),"",Values!N6)</f>
        <v>https://raw.githubusercontent.com/PatrickVibild/TellusAmazonPictures/master/pictures/Lenovo/X240/BL/IT/2.jpg</v>
      </c>
      <c r="O7" s="29" t="str">
        <f>IF(ISBLANK(Values!$F6),"",Values!O6)</f>
        <v>https://raw.githubusercontent.com/PatrickVibild/TellusAmazonPictures/master/pictures/Lenovo/X240/BL/IT/3.jpg</v>
      </c>
      <c r="P7" s="29" t="str">
        <f>IF(ISBLANK(Values!$F6),"",Values!P6)</f>
        <v>https://raw.githubusercontent.com/PatrickVibild/TellusAmazonPictures/master/pictures/Lenovo/X240/BL/IT/4.jpg</v>
      </c>
      <c r="Q7" s="29" t="str">
        <f>IF(ISBLANK(Values!$F6),"",Values!Q6)</f>
        <v>https://raw.githubusercontent.com/PatrickVibild/TellusAmazonPictures/master/pictures/Lenovo/X240/BL/IT/5.jpg</v>
      </c>
      <c r="R7" s="29" t="str">
        <f>IF(ISBLANK(Values!$F6),"",Values!R6)</f>
        <v>https://raw.githubusercontent.com/PatrickVibild/TellusAmazonPictures/master/pictures/Lenovo/X240/BL/IT/6.jpg</v>
      </c>
      <c r="S7" s="29" t="str">
        <f>IF(ISBLANK(Values!$F6),"",Values!S6)</f>
        <v>https://raw.githubusercontent.com/PatrickVibild/TellusAmazonPictures/master/pictures/Lenovo/X240/BL/IT/7.jpg</v>
      </c>
      <c r="T7" s="29" t="str">
        <f>IF(ISBLANK(Values!$F6),"",Values!T6)</f>
        <v>https://raw.githubusercontent.com/PatrickVibild/TellusAmazonPictures/master/pictures/Lenovo/X240/BL/IT/8.jpg</v>
      </c>
      <c r="U7" s="29" t="str">
        <f>IF(ISBLANK(Values!$F6),"",Values!U6)</f>
        <v>https://raw.githubusercontent.com/PatrickVibild/TellusAmazonPictures/master/pictures/Lenovo/X240/BL/IT/9.jpg</v>
      </c>
      <c r="W7" s="33" t="str">
        <f>IF(ISBLANK(Values!E6),"","Child")</f>
        <v>Child</v>
      </c>
      <c r="X7" s="33" t="str">
        <f>IF(ISBLANK(Values!E6),"",Values!$B$13)</f>
        <v>Lenovo X240 parent</v>
      </c>
      <c r="Y7" s="39" t="str">
        <f>IF(ISBLANK(Values!E6),"","Size-Color")</f>
        <v>Size-Color</v>
      </c>
      <c r="Z7" s="33" t="str">
        <f>IF(ISBLANK(Values!E6),"","variation")</f>
        <v>variation</v>
      </c>
      <c r="AA7" s="37" t="str">
        <f>IF(ISBLANK(Values!E6),"",Values!$B$20)</f>
        <v>Update</v>
      </c>
      <c r="AB7" s="37" t="str">
        <f>IF(ISBLANK(Values!E6),"",Values!$B$29)</f>
        <v>6 Monate Garantie nach dem Liefertermin. Im Falle einer Fehlfunktion der Tastatur wird ein neues Gerät oder ein Ersatzteil für die Tastatur des Produkts gesendet. Bei Sortierung des Bestands wird eine volle Rückerstattung gewährt.</v>
      </c>
      <c r="AI7" s="41"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7" s="2" t="str">
        <f>IF(ISBLANK(Values!E6),"",Values!$B$25)</f>
        <v xml:space="preserve">♻️ ÖFFENTLICHES PRODUKT - Kaufen Sie renoviert, KAUFEN SIE GRÜN! Reduzieren Sie mehr als 80% Kohlendioxid, indem Sie unsere überholten Tastaturen kaufen, im Vergleich zu einer neuen Tastatur! </v>
      </c>
      <c r="AL7" s="2" t="str">
        <f>IF(ISBLANK(Values!E6),"",SUBSTITUTE(SUBSTITUTE(IF(Values!$J6, Values!$B$26, Values!$B$33), "{language}", Values!$H6), "{flag}", INDEX(options!$E$1:$E$20, Values!$V6)))</f>
        <v xml:space="preserve">👉 LAYOUT - 🇮🇹 Italienisch mit Hintergrundbeleuchtung </v>
      </c>
      <c r="AM7" s="2" t="str">
        <f>SUBSTITUTE(IF(ISBLANK(Values!E6),"",Values!$B$27),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7" s="29" t="str">
        <f>IF(ISBLANK(Values!E6),"",Values!H6)</f>
        <v>Italienisch</v>
      </c>
      <c r="AV7" s="37" t="str">
        <f>IF(ISBLANK(Values!E6),"",IF(Values!J6,"Backlit", "Non-Backlit"))</f>
        <v>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Dänemark</v>
      </c>
      <c r="CZ7" s="2" t="str">
        <f>IF(ISBLANK(Values!E6),"","No")</f>
        <v>No</v>
      </c>
      <c r="DA7" s="2" t="str">
        <f>IF(ISBLANK(Values!E6),"","No")</f>
        <v>No</v>
      </c>
      <c r="DO7" s="28" t="str">
        <f>IF(ISBLANK(Values!E6),"","Parts")</f>
        <v>Parts</v>
      </c>
      <c r="DP7" s="28"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2"/>
      <c r="DY7" s="32"/>
      <c r="DZ7" s="32"/>
      <c r="EA7" s="32"/>
      <c r="EB7" s="32"/>
      <c r="EC7" s="32"/>
      <c r="EI7" s="2" t="str">
        <f>IF(ISBLANK(Values!E6),"",Values!$B$31)</f>
        <v>6 Monate Garantie nach dem Liefertermin. Im Falle einer Fehlfunktion der Tastatur wird ein neues Gerät oder ein Ersatzteil für die Tastatur des Produkts gesendet. Bei Sortierung des Bestands wird eine volle Rückerstattung gewährt.</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43.99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X240 BL - ES</v>
      </c>
      <c r="C8" s="33" t="str">
        <f>IF(ISBLANK(Values!E7),"","TellusRem")</f>
        <v>TellusRem</v>
      </c>
      <c r="D8" s="31">
        <f>IF(ISBLANK(Values!E7),"",Values!E7)</f>
        <v>5714401240044</v>
      </c>
      <c r="E8" s="32" t="str">
        <f>IF(ISBLANK(Values!E7),"","EAN")</f>
        <v>EAN</v>
      </c>
      <c r="F8" s="29" t="str">
        <f>IF(ISBLANK(Values!E7),"",IF(Values!J7, SUBSTITUTE(Values!$B$1, "{language}", Values!H7) &amp; " " &amp;Values!$B$3, SUBSTITUTE(Values!$B$2, "{language}", Values!$H7) &amp; " " &amp;Values!$B$3))</f>
        <v>ersatztastatur Spanisch Hintergrundbeleuchtung für Lenovo Thinkpad X230s X240 X240S X240I X250 X260 X270</v>
      </c>
      <c r="G8" s="33" t="str">
        <f>IF(ISBLANK(Values!E7),"","TellusRem")</f>
        <v>TellusRem</v>
      </c>
      <c r="H8" s="28" t="str">
        <f>IF(ISBLANK(Values!E7),"",Values!$B$16)</f>
        <v>laptop-computer-replacement-parts</v>
      </c>
      <c r="I8" s="28" t="str">
        <f>IF(ISBLANK(Values!E7),"","4730574031")</f>
        <v>4730574031</v>
      </c>
      <c r="J8" s="39" t="str">
        <f>IF(ISBLANK(Values!E7),"",Values!F7 )</f>
        <v>Lenovo X240 BL - ES</v>
      </c>
      <c r="K8" s="29">
        <f>IF(ISBLANK(Values!E7),"",IF(Values!J7, Values!$B$4, Values!$B$5))</f>
        <v>43.99</v>
      </c>
      <c r="L8" s="40">
        <f>IF(ISBLANK(Values!E7),"",Values!$B$18)</f>
        <v>5</v>
      </c>
      <c r="M8" s="29" t="str">
        <f>IF(ISBLANK(Values!E7),"",Values!$M7)</f>
        <v>https://raw.githubusercontent.com/PatrickVibild/TellusAmazonPictures/master/pictures/Lenovo/X240/BL/ES/1.jpg</v>
      </c>
      <c r="N8" s="29" t="str">
        <f>IF(ISBLANK(Values!$F7),"",Values!N7)</f>
        <v>https://raw.githubusercontent.com/PatrickVibild/TellusAmazonPictures/master/pictures/Lenovo/X240/BL/ES/2.jpg</v>
      </c>
      <c r="O8" s="29" t="str">
        <f>IF(ISBLANK(Values!$F7),"",Values!O7)</f>
        <v>https://raw.githubusercontent.com/PatrickVibild/TellusAmazonPictures/master/pictures/Lenovo/X240/BL/ES/3.jpg</v>
      </c>
      <c r="P8" s="29" t="str">
        <f>IF(ISBLANK(Values!$F7),"",Values!P7)</f>
        <v>https://raw.githubusercontent.com/PatrickVibild/TellusAmazonPictures/master/pictures/Lenovo/X240/BL/ES/4.jpg</v>
      </c>
      <c r="Q8" s="29" t="str">
        <f>IF(ISBLANK(Values!$F7),"",Values!Q7)</f>
        <v>https://raw.githubusercontent.com/PatrickVibild/TellusAmazonPictures/master/pictures/Lenovo/X240/BL/ES/5.jpg</v>
      </c>
      <c r="R8" s="29" t="str">
        <f>IF(ISBLANK(Values!$F7),"",Values!R7)</f>
        <v>https://raw.githubusercontent.com/PatrickVibild/TellusAmazonPictures/master/pictures/Lenovo/X240/BL/ES/6.jpg</v>
      </c>
      <c r="S8" s="29" t="str">
        <f>IF(ISBLANK(Values!$F7),"",Values!S7)</f>
        <v>https://raw.githubusercontent.com/PatrickVibild/TellusAmazonPictures/master/pictures/Lenovo/X240/BL/ES/7.jpg</v>
      </c>
      <c r="T8" s="29" t="str">
        <f>IF(ISBLANK(Values!$F7),"",Values!T7)</f>
        <v>https://raw.githubusercontent.com/PatrickVibild/TellusAmazonPictures/master/pictures/Lenovo/X240/BL/ES/8.jpg</v>
      </c>
      <c r="U8" s="29" t="str">
        <f>IF(ISBLANK(Values!$F7),"",Values!U7)</f>
        <v>https://raw.githubusercontent.com/PatrickVibild/TellusAmazonPictures/master/pictures/Lenovo/X240/BL/ES/9.jpg</v>
      </c>
      <c r="W8" s="33" t="str">
        <f>IF(ISBLANK(Values!E7),"","Child")</f>
        <v>Child</v>
      </c>
      <c r="X8" s="33" t="str">
        <f>IF(ISBLANK(Values!E7),"",Values!$B$13)</f>
        <v>Lenovo X240 parent</v>
      </c>
      <c r="Y8" s="39" t="str">
        <f>IF(ISBLANK(Values!E7),"","Size-Color")</f>
        <v>Size-Color</v>
      </c>
      <c r="Z8" s="33" t="str">
        <f>IF(ISBLANK(Values!E7),"","variation")</f>
        <v>variation</v>
      </c>
      <c r="AA8" s="37" t="str">
        <f>IF(ISBLANK(Values!E7),"",Values!$B$20)</f>
        <v>Update</v>
      </c>
      <c r="AB8" s="37" t="str">
        <f>IF(ISBLANK(Values!E7),"",Values!$B$29)</f>
        <v>6 Monate Garantie nach dem Liefertermin. Im Falle einer Fehlfunktion der Tastatur wird ein neues Gerät oder ein Ersatzteil für die Tastatur des Produkts gesendet. Bei Sortierung des Bestands wird eine volle Rückerstattung gewährt.</v>
      </c>
      <c r="AI8" s="41"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8" s="2" t="str">
        <f>IF(ISBLANK(Values!E7),"",Values!$B$25)</f>
        <v xml:space="preserve">♻️ ÖFFENTLICHES PRODUKT - Kaufen Sie renoviert, KAUFEN SIE GRÜN! Reduzieren Sie mehr als 80% Kohlendioxid, indem Sie unsere überholten Tastaturen kaufen, im Vergleich zu einer neuen Tastatur! </v>
      </c>
      <c r="AL8" s="2" t="str">
        <f>IF(ISBLANK(Values!E7),"",SUBSTITUTE(SUBSTITUTE(IF(Values!$J7, Values!$B$26, Values!$B$33), "{language}", Values!$H7), "{flag}", INDEX(options!$E$1:$E$20, Values!$V7)))</f>
        <v xml:space="preserve">👉 LAYOUT - 🇪🇸 Spanisch mit Hintergrundbeleuchtung </v>
      </c>
      <c r="AM8" s="2" t="str">
        <f>SUBSTITUTE(IF(ISBLANK(Values!E7),"",Values!$B$27),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8" s="29" t="str">
        <f>IF(ISBLANK(Values!E7),"",Values!H7)</f>
        <v>Spanisch</v>
      </c>
      <c r="AV8" s="37" t="str">
        <f>IF(ISBLANK(Values!E7),"",IF(Values!J7,"Backlit", "Non-Backlit"))</f>
        <v>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Dänemark</v>
      </c>
      <c r="CZ8" s="2" t="str">
        <f>IF(ISBLANK(Values!E7),"","No")</f>
        <v>No</v>
      </c>
      <c r="DA8" s="2" t="str">
        <f>IF(ISBLANK(Values!E7),"","No")</f>
        <v>No</v>
      </c>
      <c r="DO8" s="28" t="str">
        <f>IF(ISBLANK(Values!E7),"","Parts")</f>
        <v>Parts</v>
      </c>
      <c r="DP8" s="28"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2"/>
      <c r="DY8" s="32"/>
      <c r="DZ8" s="32"/>
      <c r="EA8" s="32"/>
      <c r="EB8" s="32"/>
      <c r="EC8" s="32"/>
      <c r="EI8" s="2" t="str">
        <f>IF(ISBLANK(Values!E7),"",Values!$B$31)</f>
        <v>6 Monate Garantie nach dem Liefertermin. Im Falle einer Fehlfunktion der Tastatur wird ein neues Gerät oder ein Ersatzteil für die Tastatur des Produkts gesendet. Bei Sortierung des Bestands wird eine volle Rückerstattung gewährt.</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43.99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X240 - UK FBA</v>
      </c>
      <c r="C9" s="33" t="str">
        <f>IF(ISBLANK(Values!E8),"","TellusRem")</f>
        <v>TellusRem</v>
      </c>
      <c r="D9" s="31">
        <f>IF(ISBLANK(Values!E8),"",Values!E8)</f>
        <v>5714401240051</v>
      </c>
      <c r="E9" s="32" t="str">
        <f>IF(ISBLANK(Values!E8),"","EAN")</f>
        <v>EAN</v>
      </c>
      <c r="F9" s="29" t="str">
        <f>IF(ISBLANK(Values!E8),"",IF(Values!J8, SUBSTITUTE(Values!$B$1, "{language}", Values!H8) &amp; " " &amp;Values!$B$3, SUBSTITUTE(Values!$B$2, "{language}", Values!$H8) &amp; " " &amp;Values!$B$3))</f>
        <v>ersatztastatur UK Hintergrundbeleuchtung für Lenovo Thinkpad X230s X240 X240S X240I X250 X260 X270</v>
      </c>
      <c r="G9" s="33" t="str">
        <f>IF(ISBLANK(Values!E8),"","TellusRem")</f>
        <v>TellusRem</v>
      </c>
      <c r="H9" s="28" t="str">
        <f>IF(ISBLANK(Values!E8),"",Values!$B$16)</f>
        <v>laptop-computer-replacement-parts</v>
      </c>
      <c r="I9" s="28" t="str">
        <f>IF(ISBLANK(Values!E8),"","4730574031")</f>
        <v>4730574031</v>
      </c>
      <c r="J9" s="39" t="str">
        <f>IF(ISBLANK(Values!E8),"",Values!F8 )</f>
        <v>Lenovo X240 - UK FBA</v>
      </c>
      <c r="K9" s="29">
        <f>IF(ISBLANK(Values!E8),"",IF(Values!J8, Values!$B$4, Values!$B$5))</f>
        <v>43.99</v>
      </c>
      <c r="L9" s="40">
        <f>IF(ISBLANK(Values!E8),"",Values!$B$18)</f>
        <v>5</v>
      </c>
      <c r="M9" s="29" t="str">
        <f>IF(ISBLANK(Values!E8),"",Values!$M8)</f>
        <v>https://raw.githubusercontent.com/PatrickVibild/TellusAmazonPictures/master/pictures/Lenovo/X240/BL/UK/1.jpg</v>
      </c>
      <c r="N9" s="29" t="str">
        <f>IF(ISBLANK(Values!$F8),"",Values!N8)</f>
        <v>https://raw.githubusercontent.com/PatrickVibild/TellusAmazonPictures/master/pictures/Lenovo/X240/BL/UK/2.jpg</v>
      </c>
      <c r="O9" s="29" t="str">
        <f>IF(ISBLANK(Values!$F8),"",Values!O8)</f>
        <v>https://raw.githubusercontent.com/PatrickVibild/TellusAmazonPictures/master/pictures/Lenovo/X240/BL/UK/3.jpg</v>
      </c>
      <c r="P9" s="29" t="str">
        <f>IF(ISBLANK(Values!$F8),"",Values!P8)</f>
        <v>https://raw.githubusercontent.com/PatrickVibild/TellusAmazonPictures/master/pictures/Lenovo/X240/BL/UK/4.jpg</v>
      </c>
      <c r="Q9" s="29" t="str">
        <f>IF(ISBLANK(Values!$F8),"",Values!Q8)</f>
        <v>https://raw.githubusercontent.com/PatrickVibild/TellusAmazonPictures/master/pictures/Lenovo/X240/BL/UK/5.jpg</v>
      </c>
      <c r="R9" s="29" t="str">
        <f>IF(ISBLANK(Values!$F8),"",Values!R8)</f>
        <v>https://raw.githubusercontent.com/PatrickVibild/TellusAmazonPictures/master/pictures/Lenovo/X240/BL/UK/6.jpg</v>
      </c>
      <c r="S9" s="29" t="str">
        <f>IF(ISBLANK(Values!$F8),"",Values!S8)</f>
        <v>https://raw.githubusercontent.com/PatrickVibild/TellusAmazonPictures/master/pictures/Lenovo/X240/BL/UK/7.jpg</v>
      </c>
      <c r="T9" s="29" t="str">
        <f>IF(ISBLANK(Values!$F8),"",Values!T8)</f>
        <v>https://raw.githubusercontent.com/PatrickVibild/TellusAmazonPictures/master/pictures/Lenovo/X240/BL/UK/8.jpg</v>
      </c>
      <c r="U9" s="29" t="str">
        <f>IF(ISBLANK(Values!$F8),"",Values!U8)</f>
        <v>https://raw.githubusercontent.com/PatrickVibild/TellusAmazonPictures/master/pictures/Lenovo/X240/BL/UK/9.jpg</v>
      </c>
      <c r="W9" s="33" t="str">
        <f>IF(ISBLANK(Values!E8),"","Child")</f>
        <v>Child</v>
      </c>
      <c r="X9" s="33" t="str">
        <f>IF(ISBLANK(Values!E8),"",Values!$B$13)</f>
        <v>Lenovo X240 parent</v>
      </c>
      <c r="Y9" s="39" t="str">
        <f>IF(ISBLANK(Values!E8),"","Size-Color")</f>
        <v>Size-Color</v>
      </c>
      <c r="Z9" s="33" t="str">
        <f>IF(ISBLANK(Values!E8),"","variation")</f>
        <v>variation</v>
      </c>
      <c r="AA9" s="37" t="str">
        <f>IF(ISBLANK(Values!E8),"",Values!$B$20)</f>
        <v>Update</v>
      </c>
      <c r="AB9" s="37" t="str">
        <f>IF(ISBLANK(Values!E8),"",Values!$B$29)</f>
        <v>6 Monate Garantie nach dem Liefertermin. Im Falle einer Fehlfunktion der Tastatur wird ein neues Gerät oder ein Ersatzteil für die Tastatur des Produkts gesendet. Bei Sortierung des Bestands wird eine volle Rückerstattung gewährt.</v>
      </c>
      <c r="AI9" s="41"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9" s="2" t="str">
        <f>IF(ISBLANK(Values!E8),"",Values!$B$25)</f>
        <v xml:space="preserve">♻️ ÖFFENTLICHES PRODUKT - Kaufen Sie renoviert, KAUFEN SIE GRÜN! Reduzieren Sie mehr als 80% Kohlendioxid, indem Sie unsere überholten Tastaturen kaufen, im Vergleich zu einer neuen Tastatur! </v>
      </c>
      <c r="AL9" s="2" t="str">
        <f>IF(ISBLANK(Values!E8),"",SUBSTITUTE(SUBSTITUTE(IF(Values!$J8, Values!$B$26, Values!$B$33), "{language}", Values!$H8), "{flag}", INDEX(options!$E$1:$E$20, Values!$V8)))</f>
        <v xml:space="preserve">👉 LAYOUT - 🇬🇧 UK mit Hintergrundbeleuchtung </v>
      </c>
      <c r="AM9" s="2" t="str">
        <f>SUBSTITUTE(IF(ISBLANK(Values!E8),"",Values!$B$27),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9" s="29" t="str">
        <f>IF(ISBLANK(Values!E8),"",Values!H8)</f>
        <v>UK</v>
      </c>
      <c r="AV9" s="37" t="str">
        <f>IF(ISBLANK(Values!E8),"",IF(Values!J8,"Backlit", "Non-Backlit"))</f>
        <v>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Dänemark</v>
      </c>
      <c r="CZ9" s="2" t="str">
        <f>IF(ISBLANK(Values!E8),"","No")</f>
        <v>No</v>
      </c>
      <c r="DA9" s="2" t="str">
        <f>IF(ISBLANK(Values!E8),"","No")</f>
        <v>No</v>
      </c>
      <c r="DO9" s="28" t="str">
        <f>IF(ISBLANK(Values!E8),"","Parts")</f>
        <v>Parts</v>
      </c>
      <c r="DP9" s="28"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2"/>
      <c r="DY9" s="32"/>
      <c r="DZ9" s="32"/>
      <c r="EA9" s="32"/>
      <c r="EB9" s="32"/>
      <c r="EC9" s="32"/>
      <c r="EI9" s="2" t="str">
        <f>IF(ISBLANK(Values!E8),"",Values!$B$31)</f>
        <v>6 Monate Garantie nach dem Liefertermin. Im Falle einer Fehlfunktion der Tastatur wird ein neues Gerät oder ein Ersatzteil für die Tastatur des Produkts gesendet. Bei Sortierung des Bestands wird eine volle Rückerstattung gewährt.</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43.99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X240 BL - NOR</v>
      </c>
      <c r="C10" s="33" t="str">
        <f>IF(ISBLANK(Values!E9),"","TellusRem")</f>
        <v>TellusRem</v>
      </c>
      <c r="D10" s="31">
        <f>IF(ISBLANK(Values!E9),"",Values!E9)</f>
        <v>5714401240068</v>
      </c>
      <c r="E10" s="32" t="str">
        <f>IF(ISBLANK(Values!E9),"","EAN")</f>
        <v>EAN</v>
      </c>
      <c r="F10" s="29" t="str">
        <f>IF(ISBLANK(Values!E9),"",IF(Values!J9, SUBSTITUTE(Values!$B$1, "{language}", Values!H9) &amp; " " &amp;Values!$B$3, SUBSTITUTE(Values!$B$2, "{language}", Values!$H9) &amp; " " &amp;Values!$B$3))</f>
        <v>ersatztastatur Skandinavisch – Nordisch Hintergrundbeleuchtung für Lenovo Thinkpad X230s X240 X240S X240I X250 X260 X270</v>
      </c>
      <c r="G10" s="33" t="str">
        <f>IF(ISBLANK(Values!E9),"","TellusRem")</f>
        <v>TellusRem</v>
      </c>
      <c r="H10" s="28" t="str">
        <f>IF(ISBLANK(Values!E9),"",Values!$B$16)</f>
        <v>laptop-computer-replacement-parts</v>
      </c>
      <c r="I10" s="28" t="str">
        <f>IF(ISBLANK(Values!E9),"","4730574031")</f>
        <v>4730574031</v>
      </c>
      <c r="J10" s="39" t="str">
        <f>IF(ISBLANK(Values!E9),"",Values!F9 )</f>
        <v>Lenovo X240 BL - NOR</v>
      </c>
      <c r="K10" s="29">
        <f>IF(ISBLANK(Values!E9),"",IF(Values!J9, Values!$B$4, Values!$B$5))</f>
        <v>43.99</v>
      </c>
      <c r="L10" s="40">
        <f>IF(ISBLANK(Values!E9),"",Values!$B$18)</f>
        <v>5</v>
      </c>
      <c r="M10" s="29" t="str">
        <f>IF(ISBLANK(Values!E9),"",Values!$M9)</f>
        <v>https://download.lenovo.com/Images/Parts/01AX355/01AX355_A.jpg</v>
      </c>
      <c r="N10" s="29" t="str">
        <f>IF(ISBLANK(Values!$F9),"",Values!N9)</f>
        <v>https://download.lenovo.com/Images/Parts/01AX355/01AX355_B.jpg</v>
      </c>
      <c r="O10" s="29" t="str">
        <f>IF(ISBLANK(Values!$F9),"",Values!O9)</f>
        <v>https://download.lenovo.com/Images/Parts/01AX355/01AX355_details.jpg</v>
      </c>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Lenovo X240 parent</v>
      </c>
      <c r="Y10" s="39" t="str">
        <f>IF(ISBLANK(Values!E9),"","Size-Color")</f>
        <v>Size-Color</v>
      </c>
      <c r="Z10" s="33" t="str">
        <f>IF(ISBLANK(Values!E9),"","variation")</f>
        <v>variation</v>
      </c>
      <c r="AA10" s="37" t="str">
        <f>IF(ISBLANK(Values!E9),"",Values!$B$20)</f>
        <v>Update</v>
      </c>
      <c r="AB10" s="37" t="str">
        <f>IF(ISBLANK(Values!E9),"",Values!$B$29)</f>
        <v>6 Monate Garantie nach dem Liefertermin. Im Falle einer Fehlfunktion der Tastatur wird ein neues Gerät oder ein Ersatzteil für die Tastatur des Produkts gesendet. Bei Sortierung des Bestands wird eine volle Rückerstattung gewährt.</v>
      </c>
      <c r="AI10" s="41"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0" s="2" t="str">
        <f>IF(ISBLANK(Values!E9),"",Values!$B$25)</f>
        <v xml:space="preserve">♻️ ÖFFENTLICHES PRODUKT - Kaufen Sie renoviert, KAUFEN SIE GRÜN! Reduzieren Sie mehr als 80% Kohlendioxid, indem Sie unsere überholten Tastaturen kaufen, im Vergleich zu einer neuen Tastatur! </v>
      </c>
      <c r="AL10" s="2" t="str">
        <f>IF(ISBLANK(Values!E9),"",SUBSTITUTE(SUBSTITUTE(IF(Values!$J9, Values!$B$26, Values!$B$33), "{language}", Values!$H9), "{flag}", INDEX(options!$E$1:$E$20, Values!$V9)))</f>
        <v xml:space="preserve">👉 LAYOUT - 🇸🇪 🇫🇮 🇳🇴 🇩🇰 Skandinavisch – Nordisch mit Hintergrundbeleuchtung </v>
      </c>
      <c r="AM10" s="2" t="str">
        <f>SUBSTITUTE(IF(ISBLANK(Values!E9),"",Values!$B$27),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0" s="29" t="str">
        <f>IF(ISBLANK(Values!E9),"",Values!H9)</f>
        <v>Skandinavisch – Nordisch</v>
      </c>
      <c r="AV10" s="37" t="str">
        <f>IF(ISBLANK(Values!E9),"",IF(Values!J9,"Backlit", "Non-Backlit"))</f>
        <v>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Dänemark</v>
      </c>
      <c r="CZ10" s="2" t="str">
        <f>IF(ISBLANK(Values!E9),"","No")</f>
        <v>No</v>
      </c>
      <c r="DA10" s="2" t="str">
        <f>IF(ISBLANK(Values!E9),"","No")</f>
        <v>No</v>
      </c>
      <c r="DO10" s="28" t="str">
        <f>IF(ISBLANK(Values!E9),"","Parts")</f>
        <v>Parts</v>
      </c>
      <c r="DP10" s="28"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2"/>
      <c r="DY10" s="32"/>
      <c r="DZ10" s="32"/>
      <c r="EA10" s="32"/>
      <c r="EB10" s="32"/>
      <c r="EC10" s="32"/>
      <c r="EI10" s="2"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43.99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X240 - BE</v>
      </c>
      <c r="C11" s="33" t="str">
        <f>IF(ISBLANK(Values!E10),"","TellusRem")</f>
        <v>TellusRem</v>
      </c>
      <c r="D11" s="31">
        <f>IF(ISBLANK(Values!E10),"",Values!E10)</f>
        <v>5714401240075</v>
      </c>
      <c r="E11" s="32" t="str">
        <f>IF(ISBLANK(Values!E10),"","EAN")</f>
        <v>EAN</v>
      </c>
      <c r="F11" s="29" t="str">
        <f>IF(ISBLANK(Values!E10),"",IF(Values!J10, SUBSTITUTE(Values!$B$1, "{language}", Values!H10) &amp; " " &amp;Values!$B$3, SUBSTITUTE(Values!$B$2, "{language}", Values!$H10) &amp; " " &amp;Values!$B$3))</f>
        <v>ersatztastatur Belgier Hintergrundbeleuchtung für Lenovo Thinkpad X230s X240 X240S X240I X250 X260 X270</v>
      </c>
      <c r="G11" s="33" t="str">
        <f>IF(ISBLANK(Values!E10),"","TellusRem")</f>
        <v>TellusRem</v>
      </c>
      <c r="H11" s="28" t="str">
        <f>IF(ISBLANK(Values!E10),"",Values!$B$16)</f>
        <v>laptop-computer-replacement-parts</v>
      </c>
      <c r="I11" s="28" t="str">
        <f>IF(ISBLANK(Values!E10),"","4730574031")</f>
        <v>4730574031</v>
      </c>
      <c r="J11" s="39" t="str">
        <f>IF(ISBLANK(Values!E10),"",Values!F10 )</f>
        <v>Lenovo X240 - BE</v>
      </c>
      <c r="K11" s="29">
        <f>IF(ISBLANK(Values!E10),"",IF(Values!J10, Values!$B$4, Values!$B$5))</f>
        <v>43.99</v>
      </c>
      <c r="L11" s="40">
        <f>IF(ISBLANK(Values!E10),"",Values!$B$18)</f>
        <v>5</v>
      </c>
      <c r="M11" s="29" t="str">
        <f>IF(ISBLANK(Values!E10),"",Values!$M10)</f>
        <v>https://download.lenovo.com/Images/Parts/04Y0906/04Y0906_A.jpg</v>
      </c>
      <c r="N11" s="29" t="str">
        <f>IF(ISBLANK(Values!$F10),"",Values!N10)</f>
        <v>https://download.lenovo.com/Images/Parts/04Y0906/04Y0906_B.jpg</v>
      </c>
      <c r="O11" s="29" t="str">
        <f>IF(ISBLANK(Values!$F10),"",Values!O10)</f>
        <v>https://download.lenovo.com/Images/Parts/04Y0906/04Y0906_details.jpg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X240 parent</v>
      </c>
      <c r="Y11" s="39" t="str">
        <f>IF(ISBLANK(Values!E10),"","Size-Color")</f>
        <v>Size-Color</v>
      </c>
      <c r="Z11" s="33" t="str">
        <f>IF(ISBLANK(Values!E10),"","variation")</f>
        <v>variation</v>
      </c>
      <c r="AA11" s="37" t="str">
        <f>IF(ISBLANK(Values!E10),"",Values!$B$20)</f>
        <v>Update</v>
      </c>
      <c r="AB11" s="37" t="str">
        <f>IF(ISBLANK(Values!E10),"",Values!$B$29)</f>
        <v>6 Monate Garantie nach dem Liefertermin. Im Falle einer Fehlfunktion der Tastatur wird ein neues Gerät oder ein Ersatzteil für die Tastatur des Produkts gesendet. Bei Sortierung des Bestands wird eine volle Rückerstattung gewährt.</v>
      </c>
      <c r="AI11" s="41"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4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1" s="2" t="str">
        <f>IF(ISBLANK(Values!E10),"",Values!$B$25)</f>
        <v xml:space="preserve">♻️ ÖFFENTLICHES PRODUKT - Kaufen Sie renoviert, KAUFEN SIE GRÜN! Reduzieren Sie mehr als 80% Kohlendioxid, indem Sie unsere überholten Tastaturen kaufen, im Vergleich zu einer neuen Tastatur! </v>
      </c>
      <c r="AL11" s="2" t="str">
        <f>IF(ISBLANK(Values!E10),"",SUBSTITUTE(SUBSTITUTE(IF(Values!$J10, Values!$B$26, Values!$B$33), "{language}", Values!$H10), "{flag}", INDEX(options!$E$1:$E$20, Values!$V10)))</f>
        <v xml:space="preserve">👉 LAYOUT - 🇧🇪 Belgier mit Hintergrundbeleuchtung </v>
      </c>
      <c r="AM11" s="2" t="str">
        <f>SUBSTITUTE(IF(ISBLANK(Values!E10),"",Values!$B$27),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1" s="29" t="str">
        <f>IF(ISBLANK(Values!E10),"",Values!H10)</f>
        <v>Belgier</v>
      </c>
      <c r="AV11" s="37" t="str">
        <f>IF(ISBLANK(Values!E10),"",IF(Values!J10,"Backlit", "Non-Backlit"))</f>
        <v>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Dänemark</v>
      </c>
      <c r="CZ11" s="2" t="str">
        <f>IF(ISBLANK(Values!E10),"","No")</f>
        <v>No</v>
      </c>
      <c r="DA11" s="2" t="str">
        <f>IF(ISBLANK(Values!E10),"","No")</f>
        <v>No</v>
      </c>
      <c r="DO11" s="28" t="str">
        <f>IF(ISBLANK(Values!E10),"","Parts")</f>
        <v>Parts</v>
      </c>
      <c r="DP11" s="28"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2"/>
      <c r="DY11" s="32"/>
      <c r="DZ11" s="32"/>
      <c r="EA11" s="32"/>
      <c r="EB11" s="32"/>
      <c r="EC11" s="32"/>
      <c r="EI11" s="2"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43.99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X240 BL - BG</v>
      </c>
      <c r="C12" s="33" t="str">
        <f>IF(ISBLANK(Values!E11),"","TellusRem")</f>
        <v>TellusRem</v>
      </c>
      <c r="D12" s="31">
        <f>IF(ISBLANK(Values!E11),"",Values!E11)</f>
        <v>5714401240082</v>
      </c>
      <c r="E12" s="32" t="str">
        <f>IF(ISBLANK(Values!E11),"","EAN")</f>
        <v>EAN</v>
      </c>
      <c r="F12" s="29" t="str">
        <f>IF(ISBLANK(Values!E11),"",IF(Values!J11, SUBSTITUTE(Values!$B$1, "{language}", Values!H11) &amp; " " &amp;Values!$B$3, SUBSTITUTE(Values!$B$2, "{language}", Values!$H11) &amp; " " &amp;Values!$B$3))</f>
        <v>ersatztastatur Bulgarisch Hintergrundbeleuchtung für Lenovo Thinkpad X230s X240 X240S X240I X250 X260 X270</v>
      </c>
      <c r="G12" s="33" t="str">
        <f>IF(ISBLANK(Values!E11),"","TellusRem")</f>
        <v>TellusRem</v>
      </c>
      <c r="H12" s="28" t="str">
        <f>IF(ISBLANK(Values!E11),"",Values!$B$16)</f>
        <v>laptop-computer-replacement-parts</v>
      </c>
      <c r="I12" s="28" t="str">
        <f>IF(ISBLANK(Values!E11),"","4730574031")</f>
        <v>4730574031</v>
      </c>
      <c r="J12" s="39" t="str">
        <f>IF(ISBLANK(Values!E11),"",Values!F11 )</f>
        <v>Lenovo X240 BL - BG</v>
      </c>
      <c r="K12" s="29">
        <f>IF(ISBLANK(Values!E11),"",IF(Values!J11, Values!$B$4, Values!$B$5))</f>
        <v>43.99</v>
      </c>
      <c r="L12" s="40">
        <f>IF(ISBLANK(Values!E11),"",Values!$B$18)</f>
        <v>5</v>
      </c>
      <c r="M12" s="29" t="str">
        <f>IF(ISBLANK(Values!E11),"",Values!$M11)</f>
        <v>https://download.lenovo.com/Images/Parts/04X0222/04X0222_A.jpg</v>
      </c>
      <c r="N12" s="29" t="str">
        <f>IF(ISBLANK(Values!$F11),"",Values!N11)</f>
        <v>https://download.lenovo.com/Images/Parts/04X0222/04X0222_B.jpg</v>
      </c>
      <c r="O12" s="29" t="str">
        <f>IF(ISBLANK(Values!$F11),"",Values!O11)</f>
        <v>https://download.lenovo.com/Images/Parts/04X0222/04X0222_details.jpg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X240 parent</v>
      </c>
      <c r="Y12" s="39" t="str">
        <f>IF(ISBLANK(Values!E11),"","Size-Color")</f>
        <v>Size-Color</v>
      </c>
      <c r="Z12" s="33" t="str">
        <f>IF(ISBLANK(Values!E11),"","variation")</f>
        <v>variation</v>
      </c>
      <c r="AA12" s="37" t="str">
        <f>IF(ISBLANK(Values!E11),"",Values!$B$20)</f>
        <v>Update</v>
      </c>
      <c r="AB12" s="37" t="str">
        <f>IF(ISBLANK(Values!E11),"",Values!$B$29)</f>
        <v>6 Monate Garantie nach dem Liefertermin. Im Falle einer Fehlfunktion der Tastatur wird ein neues Gerät oder ein Ersatzteil für die Tastatur des Produkts gesendet. Bei Sortierung des Bestands wird eine volle Rückerstattung gewährt.</v>
      </c>
      <c r="AI12" s="41"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4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2" s="2" t="str">
        <f>IF(ISBLANK(Values!E11),"",Values!$B$25)</f>
        <v xml:space="preserve">♻️ ÖFFENTLICHES PRODUKT - Kaufen Sie renoviert, KAUFEN SIE GRÜN! Reduzieren Sie mehr als 80% Kohlendioxid, indem Sie unsere überholten Tastaturen kaufen, im Vergleich zu einer neuen Tastatur! </v>
      </c>
      <c r="AL12" s="2" t="str">
        <f>IF(ISBLANK(Values!E11),"",SUBSTITUTE(SUBSTITUTE(IF(Values!$J11, Values!$B$26, Values!$B$33), "{language}", Values!$H11), "{flag}", INDEX(options!$E$1:$E$20, Values!$V11)))</f>
        <v xml:space="preserve">👉 LAYOUT - 🇧🇬 Bulgarisch mit Hintergrundbeleuchtung </v>
      </c>
      <c r="AM12" s="2" t="str">
        <f>SUBSTITUTE(IF(ISBLANK(Values!E11),"",Values!$B$27),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2" s="29" t="str">
        <f>IF(ISBLANK(Values!E11),"",Values!H11)</f>
        <v>Bulgarisch</v>
      </c>
      <c r="AV12" s="37" t="str">
        <f>IF(ISBLANK(Values!E11),"",IF(Values!J11,"Backlit", "Non-Backlit"))</f>
        <v>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Dänemark</v>
      </c>
      <c r="CZ12" s="2" t="str">
        <f>IF(ISBLANK(Values!E11),"","No")</f>
        <v>No</v>
      </c>
      <c r="DA12" s="2" t="str">
        <f>IF(ISBLANK(Values!E11),"","No")</f>
        <v>No</v>
      </c>
      <c r="DO12" s="28" t="str">
        <f>IF(ISBLANK(Values!E11),"","Parts")</f>
        <v>Parts</v>
      </c>
      <c r="DP12" s="28"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2"/>
      <c r="DY12" s="32"/>
      <c r="DZ12" s="32"/>
      <c r="EA12" s="32"/>
      <c r="EB12" s="32"/>
      <c r="EC12" s="32"/>
      <c r="EI12" s="2"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43.99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X240 BL - CZ</v>
      </c>
      <c r="C13" s="33" t="str">
        <f>IF(ISBLANK(Values!E12),"","TellusRem")</f>
        <v>TellusRem</v>
      </c>
      <c r="D13" s="31">
        <f>IF(ISBLANK(Values!E12),"",Values!E12)</f>
        <v>5714401240099</v>
      </c>
      <c r="E13" s="32" t="str">
        <f>IF(ISBLANK(Values!E12),"","EAN")</f>
        <v>EAN</v>
      </c>
      <c r="F13" s="29" t="str">
        <f>IF(ISBLANK(Values!E12),"",IF(Values!J12, SUBSTITUTE(Values!$B$1, "{language}", Values!H12) &amp; " " &amp;Values!$B$3, SUBSTITUTE(Values!$B$2, "{language}", Values!$H12) &amp; " " &amp;Values!$B$3))</f>
        <v>ersatztastatur Dänisch Hintergrundbeleuchtung für Lenovo Thinkpad X230s X240 X240S X240I X250 X260 X270</v>
      </c>
      <c r="G13" s="33" t="str">
        <f>IF(ISBLANK(Values!E12),"","TellusRem")</f>
        <v>TellusRem</v>
      </c>
      <c r="H13" s="28" t="str">
        <f>IF(ISBLANK(Values!E12),"",Values!$B$16)</f>
        <v>laptop-computer-replacement-parts</v>
      </c>
      <c r="I13" s="28" t="str">
        <f>IF(ISBLANK(Values!E12),"","4730574031")</f>
        <v>4730574031</v>
      </c>
      <c r="J13" s="39" t="str">
        <f>IF(ISBLANK(Values!E12),"",Values!F12 )</f>
        <v>Lenovo X240 BL - CZ</v>
      </c>
      <c r="K13" s="29">
        <f>IF(ISBLANK(Values!E12),"",IF(Values!J12, Values!$B$4, Values!$B$5))</f>
        <v>43.99</v>
      </c>
      <c r="L13" s="40">
        <f>IF(ISBLANK(Values!E12),"",Values!$B$18)</f>
        <v>5</v>
      </c>
      <c r="M13" s="29" t="str">
        <f>IF(ISBLANK(Values!E12),"",Values!$M12)</f>
        <v>https://download.lenovo.com/Images/Parts/01AV508/01AV508_A.jpg</v>
      </c>
      <c r="N13" s="29" t="str">
        <f>IF(ISBLANK(Values!$F12),"",Values!N12)</f>
        <v>https://download.lenovo.com/Images/Parts/01AV508/01AV508_B.jpg</v>
      </c>
      <c r="O13" s="29" t="str">
        <f>IF(ISBLANK(Values!$F12),"",Values!O12)</f>
        <v>https://download.lenovo.com/Images/Parts/01AV508/01AV508_details.jpg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X240 parent</v>
      </c>
      <c r="Y13" s="39" t="str">
        <f>IF(ISBLANK(Values!E12),"","Size-Color")</f>
        <v>Size-Color</v>
      </c>
      <c r="Z13" s="33" t="str">
        <f>IF(ISBLANK(Values!E12),"","variation")</f>
        <v>variation</v>
      </c>
      <c r="AA13" s="37" t="str">
        <f>IF(ISBLANK(Values!E12),"",Values!$B$20)</f>
        <v>Update</v>
      </c>
      <c r="AB13" s="37" t="str">
        <f>IF(ISBLANK(Values!E12),"",Values!$B$29)</f>
        <v>6 Monate Garantie nach dem Liefertermin. Im Falle einer Fehlfunktion der Tastatur wird ein neues Gerät oder ein Ersatzteil für die Tastatur des Produkts gesendet. Bei Sortierung des Bestands wird eine volle Rückerstattung gewährt.</v>
      </c>
      <c r="AI13" s="41"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3" s="2" t="str">
        <f>IF(ISBLANK(Values!E12),"",Values!$B$25)</f>
        <v xml:space="preserve">♻️ ÖFFENTLICHES PRODUKT - Kaufen Sie renoviert, KAUFEN SIE GRÜN! Reduzieren Sie mehr als 80% Kohlendioxid, indem Sie unsere überholten Tastaturen kaufen, im Vergleich zu einer neuen Tastatur! </v>
      </c>
      <c r="AL13" s="2" t="str">
        <f>IF(ISBLANK(Values!E12),"",SUBSTITUTE(SUBSTITUTE(IF(Values!$J12, Values!$B$26, Values!$B$33), "{language}", Values!$H12), "{flag}", INDEX(options!$E$1:$E$20, Values!$V12)))</f>
        <v xml:space="preserve">👉 LAYOUT - 🇩🇰 Dänisch mit Hintergrundbeleuchtung </v>
      </c>
      <c r="AM13" s="2" t="str">
        <f>SUBSTITUTE(IF(ISBLANK(Values!E12),"",Values!$B$27),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3" s="29" t="str">
        <f>IF(ISBLANK(Values!E12),"",Values!H12)</f>
        <v>Dänisch</v>
      </c>
      <c r="AV13" s="37" t="str">
        <f>IF(ISBLANK(Values!E12),"",IF(Values!J12,"Backlit", "Non-Backlit"))</f>
        <v>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Dänemark</v>
      </c>
      <c r="CZ13" s="2" t="str">
        <f>IF(ISBLANK(Values!E12),"","No")</f>
        <v>No</v>
      </c>
      <c r="DA13" s="2" t="str">
        <f>IF(ISBLANK(Values!E12),"","No")</f>
        <v>No</v>
      </c>
      <c r="DO13" s="28" t="str">
        <f>IF(ISBLANK(Values!E12),"","Parts")</f>
        <v>Parts</v>
      </c>
      <c r="DP13" s="28"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2"/>
      <c r="DY13" s="32"/>
      <c r="DZ13" s="32"/>
      <c r="EA13" s="32"/>
      <c r="EB13" s="32"/>
      <c r="EC13" s="32"/>
      <c r="EI13" s="2"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43.99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X240 BL - DK</v>
      </c>
      <c r="C14" s="33" t="str">
        <f>IF(ISBLANK(Values!E13),"","TellusRem")</f>
        <v>TellusRem</v>
      </c>
      <c r="D14" s="31">
        <f>IF(ISBLANK(Values!E13),"",Values!E13)</f>
        <v>5714401240105</v>
      </c>
      <c r="E14" s="32" t="str">
        <f>IF(ISBLANK(Values!E13),"","EAN")</f>
        <v>EAN</v>
      </c>
      <c r="F14" s="29" t="str">
        <f>IF(ISBLANK(Values!E13),"",IF(Values!J13, SUBSTITUTE(Values!$B$1, "{language}", Values!H13) &amp; " " &amp;Values!$B$3, SUBSTITUTE(Values!$B$2, "{language}", Values!$H13) &amp; " " &amp;Values!$B$3))</f>
        <v>ersatztastatur Niederländisch Hintergrundbeleuchtung für Lenovo Thinkpad X230s X240 X240S X240I X250 X260 X270</v>
      </c>
      <c r="G14" s="33" t="str">
        <f>IF(ISBLANK(Values!E13),"","TellusRem")</f>
        <v>TellusRem</v>
      </c>
      <c r="H14" s="28" t="str">
        <f>IF(ISBLANK(Values!E13),"",Values!$B$16)</f>
        <v>laptop-computer-replacement-parts</v>
      </c>
      <c r="I14" s="28" t="str">
        <f>IF(ISBLANK(Values!E13),"","4730574031")</f>
        <v>4730574031</v>
      </c>
      <c r="J14" s="39" t="str">
        <f>IF(ISBLANK(Values!E13),"",Values!F13 )</f>
        <v>Lenovo X240 BL - DK</v>
      </c>
      <c r="K14" s="29">
        <f>IF(ISBLANK(Values!E13),"",IF(Values!J13, Values!$B$4, Values!$B$5))</f>
        <v>43.99</v>
      </c>
      <c r="L14" s="40">
        <f>IF(ISBLANK(Values!E13),"",Values!$B$18)</f>
        <v>5</v>
      </c>
      <c r="M14" s="29" t="str">
        <f>IF(ISBLANK(Values!E13),"",Values!$M13)</f>
        <v>https://download.lenovo.com/Images/Parts/04X0224/04X0224_A.jpg</v>
      </c>
      <c r="N14" s="29" t="str">
        <f>IF(ISBLANK(Values!$F13),"",Values!N13)</f>
        <v>https://download.lenovo.com/Images/Parts/04X0224/04X0224_B.jpg</v>
      </c>
      <c r="O14" s="29" t="str">
        <f>IF(ISBLANK(Values!$F13),"",Values!O13)</f>
        <v>https://download.lenovo.com/Images/Parts/04X0224/04X0224_details.jpg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X240 parent</v>
      </c>
      <c r="Y14" s="39" t="str">
        <f>IF(ISBLANK(Values!E13),"","Size-Color")</f>
        <v>Size-Color</v>
      </c>
      <c r="Z14" s="33" t="str">
        <f>IF(ISBLANK(Values!E13),"","variation")</f>
        <v>variation</v>
      </c>
      <c r="AA14" s="37" t="str">
        <f>IF(ISBLANK(Values!E13),"",Values!$B$20)</f>
        <v>Update</v>
      </c>
      <c r="AB14" s="37" t="str">
        <f>IF(ISBLANK(Values!E13),"",Values!$B$29)</f>
        <v>6 Monate Garantie nach dem Liefertermin. Im Falle einer Fehlfunktion der Tastatur wird ein neues Gerät oder ein Ersatzteil für die Tastatur des Produkts gesendet. Bei Sortierung des Bestands wird eine volle Rückerstattung gewährt.</v>
      </c>
      <c r="AI14" s="41"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4" s="2" t="str">
        <f>IF(ISBLANK(Values!E13),"",Values!$B$25)</f>
        <v xml:space="preserve">♻️ ÖFFENTLICHES PRODUKT - Kaufen Sie renoviert, KAUFEN SIE GRÜN! Reduzieren Sie mehr als 80% Kohlendioxid, indem Sie unsere überholten Tastaturen kaufen, im Vergleich zu einer neuen Tastatur! </v>
      </c>
      <c r="AL14" s="2" t="str">
        <f>IF(ISBLANK(Values!E13),"",SUBSTITUTE(SUBSTITUTE(IF(Values!$J13, Values!$B$26, Values!$B$33), "{language}", Values!$H13), "{flag}", INDEX(options!$E$1:$E$20, Values!$V13)))</f>
        <v xml:space="preserve">👉 LAYOUT - 🇳🇱 Niederländisch mit Hintergrundbeleuchtung </v>
      </c>
      <c r="AM14" s="2" t="str">
        <f>SUBSTITUTE(IF(ISBLANK(Values!E13),"",Values!$B$27),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4" s="29" t="str">
        <f>IF(ISBLANK(Values!E13),"",Values!H13)</f>
        <v>Niederländisch</v>
      </c>
      <c r="AV14" s="37" t="str">
        <f>IF(ISBLANK(Values!E13),"",IF(Values!J13,"Backlit", "Non-Backlit"))</f>
        <v>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Dänemark</v>
      </c>
      <c r="CZ14" s="2" t="str">
        <f>IF(ISBLANK(Values!E13),"","No")</f>
        <v>No</v>
      </c>
      <c r="DA14" s="2" t="str">
        <f>IF(ISBLANK(Values!E13),"","No")</f>
        <v>No</v>
      </c>
      <c r="DO14" s="28" t="str">
        <f>IF(ISBLANK(Values!E13),"","Parts")</f>
        <v>Parts</v>
      </c>
      <c r="DP14" s="28"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2"/>
      <c r="DY14" s="32"/>
      <c r="DZ14" s="32"/>
      <c r="EA14" s="32"/>
      <c r="EB14" s="32"/>
      <c r="EC14" s="32"/>
      <c r="EI14" s="2"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43.99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X240 BL - HU</v>
      </c>
      <c r="C15" s="33" t="str">
        <f>IF(ISBLANK(Values!E14),"","TellusRem")</f>
        <v>TellusRem</v>
      </c>
      <c r="D15" s="31">
        <f>IF(ISBLANK(Values!E14),"",Values!E14)</f>
        <v>5714401240112</v>
      </c>
      <c r="E15" s="32" t="str">
        <f>IF(ISBLANK(Values!E14),"","EAN")</f>
        <v>EAN</v>
      </c>
      <c r="F15" s="29" t="str">
        <f>IF(ISBLANK(Values!E14),"",IF(Values!J14, SUBSTITUTE(Values!$B$1, "{language}", Values!H14) &amp; " " &amp;Values!$B$3, SUBSTITUTE(Values!$B$2, "{language}", Values!$H14) &amp; " " &amp;Values!$B$3))</f>
        <v>ersatztastatur Hungarisch Hintergrundbeleuchtung für Lenovo Thinkpad X230s X240 X240S X240I X250 X260 X270</v>
      </c>
      <c r="G15" s="33" t="str">
        <f>IF(ISBLANK(Values!E14),"","TellusRem")</f>
        <v>TellusRem</v>
      </c>
      <c r="H15" s="28" t="str">
        <f>IF(ISBLANK(Values!E14),"",Values!$B$16)</f>
        <v>laptop-computer-replacement-parts</v>
      </c>
      <c r="I15" s="28" t="str">
        <f>IF(ISBLANK(Values!E14),"","4730574031")</f>
        <v>4730574031</v>
      </c>
      <c r="J15" s="39" t="str">
        <f>IF(ISBLANK(Values!E14),"",Values!F14 )</f>
        <v>Lenovo X240 BL - HU</v>
      </c>
      <c r="K15" s="29">
        <f>IF(ISBLANK(Values!E14),"",IF(Values!J14, Values!$B$4, Values!$B$5))</f>
        <v>43.99</v>
      </c>
      <c r="L15" s="40">
        <f>IF(ISBLANK(Values!E14),"",Values!$B$18)</f>
        <v>5</v>
      </c>
      <c r="M15" s="29" t="str">
        <f>IF(ISBLANK(Values!E14),"",Values!$M14)</f>
        <v>https://download.lenovo.com/Images/Parts/04X0230/04X0230_A.jpg</v>
      </c>
      <c r="N15" s="29" t="str">
        <f>IF(ISBLANK(Values!$F14),"",Values!N14)</f>
        <v>https://download.lenovo.com/Images/Parts/04X0230/04X0230_B.jpg</v>
      </c>
      <c r="O15" s="29" t="str">
        <f>IF(ISBLANK(Values!$F14),"",Values!O14)</f>
        <v>https://download.lenovo.com/Images/Parts/04X0230/04X0230_details.jpg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X240 parent</v>
      </c>
      <c r="Y15" s="39" t="str">
        <f>IF(ISBLANK(Values!E14),"","Size-Color")</f>
        <v>Size-Color</v>
      </c>
      <c r="Z15" s="33" t="str">
        <f>IF(ISBLANK(Values!E14),"","variation")</f>
        <v>variation</v>
      </c>
      <c r="AA15" s="37" t="str">
        <f>IF(ISBLANK(Values!E14),"",Values!$B$20)</f>
        <v>Update</v>
      </c>
      <c r="AB15" s="37" t="str">
        <f>IF(ISBLANK(Values!E14),"",Values!$B$29)</f>
        <v>6 Monate Garantie nach dem Liefertermin. Im Falle einer Fehlfunktion der Tastatur wird ein neues Gerät oder ein Ersatzteil für die Tastatur des Produkts gesendet. Bei Sortierung des Bestands wird eine volle Rückerstattung gewährt.</v>
      </c>
      <c r="AI15" s="41"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4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5" s="2" t="str">
        <f>IF(ISBLANK(Values!E14),"",Values!$B$25)</f>
        <v xml:space="preserve">♻️ ÖFFENTLICHES PRODUKT - Kaufen Sie renoviert, KAUFEN SIE GRÜN! Reduzieren Sie mehr als 80% Kohlendioxid, indem Sie unsere überholten Tastaturen kaufen, im Vergleich zu einer neuen Tastatur! </v>
      </c>
      <c r="AL15" s="2" t="str">
        <f>IF(ISBLANK(Values!E14),"",SUBSTITUTE(SUBSTITUTE(IF(Values!$J14, Values!$B$26, Values!$B$33), "{language}", Values!$H14), "{flag}", INDEX(options!$E$1:$E$20, Values!$V14)))</f>
        <v xml:space="preserve">👉 LAYOUT - 🇭🇺 Hungarisch mit Hintergrundbeleuchtung </v>
      </c>
      <c r="AM15" s="2" t="str">
        <f>SUBSTITUTE(IF(ISBLANK(Values!E14),"",Values!$B$27),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5" s="29" t="str">
        <f>IF(ISBLANK(Values!E14),"",Values!H14)</f>
        <v>Hungarisch</v>
      </c>
      <c r="AV15" s="37" t="str">
        <f>IF(ISBLANK(Values!E14),"",IF(Values!J14,"Backlit", "Non-Backlit"))</f>
        <v>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Dänemark</v>
      </c>
      <c r="CZ15" s="2" t="str">
        <f>IF(ISBLANK(Values!E14),"","No")</f>
        <v>No</v>
      </c>
      <c r="DA15" s="2" t="str">
        <f>IF(ISBLANK(Values!E14),"","No")</f>
        <v>No</v>
      </c>
      <c r="DO15" s="28" t="str">
        <f>IF(ISBLANK(Values!E14),"","Parts")</f>
        <v>Parts</v>
      </c>
      <c r="DP15" s="28" t="str">
        <f>IF(ISBLANK(Values!E14),"",Values!$B$31)</f>
        <v>6 Monate Garantie nach dem Liefertermin. Im Falle einer Fehlfunktion der Tastatur wird ein neues Gerät oder ein Ersatzteil für die Tastatur des Produkts gesendet. Bei Sortierung des Bestands wird eine volle Rückerstattung gewährt.</v>
      </c>
      <c r="DS15" s="32"/>
      <c r="DY15" s="32"/>
      <c r="DZ15" s="32"/>
      <c r="EA15" s="32"/>
      <c r="EB15" s="32"/>
      <c r="EC15" s="32"/>
      <c r="EI15" s="2"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43.99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X240 BL - NL</v>
      </c>
      <c r="C16" s="33" t="str">
        <f>IF(ISBLANK(Values!E15),"","TellusRem")</f>
        <v>TellusRem</v>
      </c>
      <c r="D16" s="31">
        <f>IF(ISBLANK(Values!E15),"",Values!E15)</f>
        <v>5714401240129</v>
      </c>
      <c r="E16" s="32" t="str">
        <f>IF(ISBLANK(Values!E15),"","EAN")</f>
        <v>EAN</v>
      </c>
      <c r="F16" s="29" t="str">
        <f>IF(ISBLANK(Values!E15),"",IF(Values!J15, SUBSTITUTE(Values!$B$1, "{language}", Values!H15) &amp; " " &amp;Values!$B$3, SUBSTITUTE(Values!$B$2, "{language}", Values!$H15) &amp; " " &amp;Values!$B$3))</f>
        <v>ersatztastatur Niederländisch Hintergrundbeleuchtung für Lenovo Thinkpad X230s X240 X240S X240I X250 X260 X270</v>
      </c>
      <c r="G16" s="33" t="str">
        <f>IF(ISBLANK(Values!E15),"","TellusRem")</f>
        <v>TellusRem</v>
      </c>
      <c r="H16" s="28" t="str">
        <f>IF(ISBLANK(Values!E15),"",Values!$B$16)</f>
        <v>laptop-computer-replacement-parts</v>
      </c>
      <c r="I16" s="28" t="str">
        <f>IF(ISBLANK(Values!E15),"","4730574031")</f>
        <v>4730574031</v>
      </c>
      <c r="J16" s="39" t="str">
        <f>IF(ISBLANK(Values!E15),"",Values!F15 )</f>
        <v>Lenovo X240 BL - NL</v>
      </c>
      <c r="K16" s="29">
        <f>IF(ISBLANK(Values!E15),"",IF(Values!J15, Values!$B$4, Values!$B$5))</f>
        <v>43.99</v>
      </c>
      <c r="L16" s="40">
        <f>IF(ISBLANK(Values!E15),"",Values!$B$18)</f>
        <v>5</v>
      </c>
      <c r="M16" s="29" t="str">
        <f>IF(ISBLANK(Values!E15),"",Values!$M15)</f>
        <v>https://download.lenovo.com/Images/Parts/04X0196/04X0196_A.jpg</v>
      </c>
      <c r="N16" s="29" t="str">
        <f>IF(ISBLANK(Values!$F15),"",Values!N15)</f>
        <v>https://download.lenovo.com/Images/Parts/04X0196/04X0196_B.jpg</v>
      </c>
      <c r="O16" s="29" t="str">
        <f>IF(ISBLANK(Values!$F15),"",Values!O15)</f>
        <v>https://download.lenovo.com/Images/Parts/04X0196/04X0196_details.jpg</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X240 parent</v>
      </c>
      <c r="Y16" s="39" t="str">
        <f>IF(ISBLANK(Values!E15),"","Size-Color")</f>
        <v>Size-Color</v>
      </c>
      <c r="Z16" s="33" t="str">
        <f>IF(ISBLANK(Values!E15),"","variation")</f>
        <v>variation</v>
      </c>
      <c r="AA16" s="37" t="str">
        <f>IF(ISBLANK(Values!E15),"",Values!$B$20)</f>
        <v>Update</v>
      </c>
      <c r="AB16" s="37" t="str">
        <f>IF(ISBLANK(Values!E15),"",Values!$B$29)</f>
        <v>6 Monate Garantie nach dem Liefertermin. Im Falle einer Fehlfunktion der Tastatur wird ein neues Gerät oder ein Ersatzteil für die Tastatur des Produkts gesendet. Bei Sortierung des Bestands wird eine volle Rückerstattung gewährt.</v>
      </c>
      <c r="AI16" s="41"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4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6" s="2" t="str">
        <f>IF(ISBLANK(Values!E15),"",Values!$B$25)</f>
        <v xml:space="preserve">♻️ ÖFFENTLICHES PRODUKT - Kaufen Sie renoviert, KAUFEN SIE GRÜN! Reduzieren Sie mehr als 80% Kohlendioxid, indem Sie unsere überholten Tastaturen kaufen, im Vergleich zu einer neuen Tastatur! </v>
      </c>
      <c r="AL16" s="2" t="str">
        <f>IF(ISBLANK(Values!E15),"",SUBSTITUTE(SUBSTITUTE(IF(Values!$J15, Values!$B$26, Values!$B$33), "{language}", Values!$H15), "{flag}", INDEX(options!$E$1:$E$20, Values!$V15)))</f>
        <v xml:space="preserve">👉 LAYOUT - 🇳🇱 Niederländisch mit Hintergrundbeleuchtung </v>
      </c>
      <c r="AM16" s="2" t="str">
        <f>SUBSTITUTE(IF(ISBLANK(Values!E15),"",Values!$B$27),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6" s="29" t="str">
        <f>IF(ISBLANK(Values!E15),"",Values!H15)</f>
        <v>Niederländisch</v>
      </c>
      <c r="AV16" s="37" t="str">
        <f>IF(ISBLANK(Values!E15),"",IF(Values!J15,"Backlit", "Non-Backlit"))</f>
        <v>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Dänemark</v>
      </c>
      <c r="CZ16" s="2" t="str">
        <f>IF(ISBLANK(Values!E15),"","No")</f>
        <v>No</v>
      </c>
      <c r="DA16" s="2" t="str">
        <f>IF(ISBLANK(Values!E15),"","No")</f>
        <v>No</v>
      </c>
      <c r="DO16" s="28" t="str">
        <f>IF(ISBLANK(Values!E15),"","Parts")</f>
        <v>Parts</v>
      </c>
      <c r="DP16" s="28" t="str">
        <f>IF(ISBLANK(Values!E15),"",Values!$B$31)</f>
        <v>6 Monate Garantie nach dem Liefertermin. Im Falle einer Fehlfunktion der Tastatur wird ein neues Gerät oder ein Ersatzteil für die Tastatur des Produkts gesendet. Bei Sortierung des Bestands wird eine volle Rückerstattung gewährt.</v>
      </c>
      <c r="DS16" s="32"/>
      <c r="DY16" s="32"/>
      <c r="DZ16" s="32"/>
      <c r="EA16" s="32"/>
      <c r="EB16" s="32"/>
      <c r="EC16" s="32"/>
      <c r="EI16" s="2"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43.99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X240 BL - NO</v>
      </c>
      <c r="C17" s="33" t="str">
        <f>IF(ISBLANK(Values!E16),"","TellusRem")</f>
        <v>TellusRem</v>
      </c>
      <c r="D17" s="31">
        <f>IF(ISBLANK(Values!E16),"",Values!E16)</f>
        <v>5714401240136</v>
      </c>
      <c r="E17" s="32" t="str">
        <f>IF(ISBLANK(Values!E16),"","EAN")</f>
        <v>EAN</v>
      </c>
      <c r="F17" s="29" t="str">
        <f>IF(ISBLANK(Values!E16),"",IF(Values!J16, SUBSTITUTE(Values!$B$1, "{language}", Values!H16) &amp; " " &amp;Values!$B$3, SUBSTITUTE(Values!$B$2, "{language}", Values!$H16) &amp; " " &amp;Values!$B$3))</f>
        <v>ersatztastatur norwegisch Hintergrundbeleuchtung für Lenovo Thinkpad X230s X240 X240S X240I X250 X260 X270</v>
      </c>
      <c r="G17" s="33" t="str">
        <f>IF(ISBLANK(Values!E16),"","TellusRem")</f>
        <v>TellusRem</v>
      </c>
      <c r="H17" s="28" t="str">
        <f>IF(ISBLANK(Values!E16),"",Values!$B$16)</f>
        <v>laptop-computer-replacement-parts</v>
      </c>
      <c r="I17" s="28" t="str">
        <f>IF(ISBLANK(Values!E16),"","4730574031")</f>
        <v>4730574031</v>
      </c>
      <c r="J17" s="39" t="str">
        <f>IF(ISBLANK(Values!E16),"",Values!F16 )</f>
        <v>Lenovo X240 BL - NO</v>
      </c>
      <c r="K17" s="29">
        <f>IF(ISBLANK(Values!E16),"",IF(Values!J16, Values!$B$4, Values!$B$5))</f>
        <v>43.99</v>
      </c>
      <c r="L17" s="40">
        <f>IF(ISBLANK(Values!E16),"",Values!$B$18)</f>
        <v>5</v>
      </c>
      <c r="M17" s="29" t="str">
        <f>IF(ISBLANK(Values!E16),"",Values!$M16)</f>
        <v>https://download.lenovo.com/Images/Parts/04Y0920/04Y0920_A.jpg</v>
      </c>
      <c r="N17" s="29" t="str">
        <f>IF(ISBLANK(Values!$F16),"",Values!N16)</f>
        <v>https://download.lenovo.com/Images/Parts/04Y0920/04Y0920_B.jpg</v>
      </c>
      <c r="O17" s="29" t="str">
        <f>IF(ISBLANK(Values!$F16),"",Values!O16)</f>
        <v>https://download.lenovo.com/Images/Parts/04Y0920/04Y0920_details.jpg</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X240 parent</v>
      </c>
      <c r="Y17" s="39" t="str">
        <f>IF(ISBLANK(Values!E16),"","Size-Color")</f>
        <v>Size-Color</v>
      </c>
      <c r="Z17" s="33" t="str">
        <f>IF(ISBLANK(Values!E16),"","variation")</f>
        <v>variation</v>
      </c>
      <c r="AA17" s="37" t="str">
        <f>IF(ISBLANK(Values!E16),"",Values!$B$20)</f>
        <v>Update</v>
      </c>
      <c r="AB17" s="37" t="str">
        <f>IF(ISBLANK(Values!E16),"",Values!$B$29)</f>
        <v>6 Monate Garantie nach dem Liefertermin. Im Falle einer Fehlfunktion der Tastatur wird ein neues Gerät oder ein Ersatzteil für die Tastatur des Produkts gesendet. Bei Sortierung des Bestands wird eine volle Rückerstattung gewährt.</v>
      </c>
      <c r="AI17" s="41"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4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7" s="2" t="str">
        <f>IF(ISBLANK(Values!E16),"",Values!$B$25)</f>
        <v xml:space="preserve">♻️ ÖFFENTLICHES PRODUKT - Kaufen Sie renoviert, KAUFEN SIE GRÜN! Reduzieren Sie mehr als 80% Kohlendioxid, indem Sie unsere überholten Tastaturen kaufen, im Vergleich zu einer neuen Tastatur! </v>
      </c>
      <c r="AL17" s="2" t="str">
        <f>IF(ISBLANK(Values!E16),"",SUBSTITUTE(SUBSTITUTE(IF(Values!$J16, Values!$B$26, Values!$B$33), "{language}", Values!$H16), "{flag}", INDEX(options!$E$1:$E$20, Values!$V16)))</f>
        <v xml:space="preserve">👉 LAYOUT - 🇳🇴 norwegisch mit Hintergrundbeleuchtung </v>
      </c>
      <c r="AM17" s="2" t="str">
        <f>SUBSTITUTE(IF(ISBLANK(Values!E16),"",Values!$B$27),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7" s="29" t="str">
        <f>IF(ISBLANK(Values!E16),"",Values!H16)</f>
        <v>norwegisch</v>
      </c>
      <c r="AV17" s="37" t="str">
        <f>IF(ISBLANK(Values!E16),"",IF(Values!J16,"Backlit", "Non-Backlit"))</f>
        <v>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Dänemark</v>
      </c>
      <c r="CZ17" s="2" t="str">
        <f>IF(ISBLANK(Values!E16),"","No")</f>
        <v>No</v>
      </c>
      <c r="DA17" s="2" t="str">
        <f>IF(ISBLANK(Values!E16),"","No")</f>
        <v>No</v>
      </c>
      <c r="DO17" s="28" t="str">
        <f>IF(ISBLANK(Values!E16),"","Parts")</f>
        <v>Parts</v>
      </c>
      <c r="DP17" s="28" t="str">
        <f>IF(ISBLANK(Values!E16),"",Values!$B$31)</f>
        <v>6 Monate Garantie nach dem Liefertermin. Im Falle einer Fehlfunktion der Tastatur wird ein neues Gerät oder ein Ersatzteil für die Tastatur des Produkts gesendet. Bei Sortierung des Bestands wird eine volle Rückerstattung gewährt.</v>
      </c>
      <c r="DS17" s="32"/>
      <c r="DY17" s="32"/>
      <c r="DZ17" s="32"/>
      <c r="EA17" s="32"/>
      <c r="EB17" s="32"/>
      <c r="EC17" s="32"/>
      <c r="EI17" s="2"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43.99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X240 BL - PL</v>
      </c>
      <c r="C18" s="33" t="str">
        <f>IF(ISBLANK(Values!E17),"","TellusRem")</f>
        <v>TellusRem</v>
      </c>
      <c r="D18" s="31">
        <f>IF(ISBLANK(Values!E17),"",Values!E17)</f>
        <v>5714401240143</v>
      </c>
      <c r="E18" s="32" t="str">
        <f>IF(ISBLANK(Values!E17),"","EAN")</f>
        <v>EAN</v>
      </c>
      <c r="F18" s="29" t="str">
        <f>IF(ISBLANK(Values!E17),"",IF(Values!J17, SUBSTITUTE(Values!$B$1, "{language}", Values!H17) &amp; " " &amp;Values!$B$3, SUBSTITUTE(Values!$B$2, "{language}", Values!$H17) &amp; " " &amp;Values!$B$3))</f>
        <v>ersatztastatur Polieren Hintergrundbeleuchtung für Lenovo Thinkpad X230s X240 X240S X240I X250 X260 X270</v>
      </c>
      <c r="G18" s="33" t="str">
        <f>IF(ISBLANK(Values!E17),"","TellusRem")</f>
        <v>TellusRem</v>
      </c>
      <c r="H18" s="28" t="str">
        <f>IF(ISBLANK(Values!E17),"",Values!$B$16)</f>
        <v>laptop-computer-replacement-parts</v>
      </c>
      <c r="I18" s="28" t="str">
        <f>IF(ISBLANK(Values!E17),"","4730574031")</f>
        <v>4730574031</v>
      </c>
      <c r="J18" s="39" t="str">
        <f>IF(ISBLANK(Values!E17),"",Values!F17 )</f>
        <v>Lenovo X240 BL - PL</v>
      </c>
      <c r="K18" s="29">
        <f>IF(ISBLANK(Values!E17),"",IF(Values!J17, Values!$B$4, Values!$B$5))</f>
        <v>43.99</v>
      </c>
      <c r="L18" s="40">
        <f>IF(ISBLANK(Values!E17),"",Values!$B$18)</f>
        <v>5</v>
      </c>
      <c r="M18" s="29" t="str">
        <f>IF(ISBLANK(Values!E17),"",Values!$M17)</f>
        <v>https://download.lenovo.com/Images/Parts/04X0236/04X0236_A.jpg</v>
      </c>
      <c r="N18" s="29" t="str">
        <f>IF(ISBLANK(Values!$F17),"",Values!N17)</f>
        <v>https://download.lenovo.com/Images/Parts/04X0236/04X0236_B.jpg</v>
      </c>
      <c r="O18" s="29" t="str">
        <f>IF(ISBLANK(Values!$F17),"",Values!O17)</f>
        <v>https://download.lenovo.com/Images/Parts/04X0236/04X0236_details.jpg</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X240 parent</v>
      </c>
      <c r="Y18" s="39" t="str">
        <f>IF(ISBLANK(Values!E17),"","Size-Color")</f>
        <v>Size-Color</v>
      </c>
      <c r="Z18" s="33" t="str">
        <f>IF(ISBLANK(Values!E17),"","variation")</f>
        <v>variation</v>
      </c>
      <c r="AA18" s="37" t="str">
        <f>IF(ISBLANK(Values!E17),"",Values!$B$20)</f>
        <v>Update</v>
      </c>
      <c r="AB18" s="37" t="str">
        <f>IF(ISBLANK(Values!E17),"",Values!$B$29)</f>
        <v>6 Monate Garantie nach dem Liefertermin. Im Falle einer Fehlfunktion der Tastatur wird ein neues Gerät oder ein Ersatzteil für die Tastatur des Produkts gesendet. Bei Sortierung des Bestands wird eine volle Rückerstattung gewährt.</v>
      </c>
      <c r="AI18" s="41"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4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8" s="2" t="str">
        <f>IF(ISBLANK(Values!E17),"",Values!$B$25)</f>
        <v xml:space="preserve">♻️ ÖFFENTLICHES PRODUKT - Kaufen Sie renoviert, KAUFEN SIE GRÜN! Reduzieren Sie mehr als 80% Kohlendioxid, indem Sie unsere überholten Tastaturen kaufen, im Vergleich zu einer neuen Tastatur! </v>
      </c>
      <c r="AL18" s="2" t="str">
        <f>IF(ISBLANK(Values!E17),"",SUBSTITUTE(SUBSTITUTE(IF(Values!$J17, Values!$B$26, Values!$B$33), "{language}", Values!$H17), "{flag}", INDEX(options!$E$1:$E$20, Values!$V17)))</f>
        <v xml:space="preserve">👉 LAYOUT - 🇵🇱 Polieren mit Hintergrundbeleuchtung </v>
      </c>
      <c r="AM18" s="2" t="str">
        <f>SUBSTITUTE(IF(ISBLANK(Values!E17),"",Values!$B$27),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8" s="29" t="str">
        <f>IF(ISBLANK(Values!E17),"",Values!H17)</f>
        <v>Polieren</v>
      </c>
      <c r="AV18" s="37" t="str">
        <f>IF(ISBLANK(Values!E17),"",IF(Values!J17,"Backlit", "Non-Backlit"))</f>
        <v>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Dänemark</v>
      </c>
      <c r="CZ18" s="2" t="str">
        <f>IF(ISBLANK(Values!E17),"","No")</f>
        <v>No</v>
      </c>
      <c r="DA18" s="2" t="str">
        <f>IF(ISBLANK(Values!E17),"","No")</f>
        <v>No</v>
      </c>
      <c r="DO18" s="28" t="str">
        <f>IF(ISBLANK(Values!E17),"","Parts")</f>
        <v>Parts</v>
      </c>
      <c r="DP18" s="28" t="str">
        <f>IF(ISBLANK(Values!E17),"",Values!$B$31)</f>
        <v>6 Monate Garantie nach dem Liefertermin. Im Falle einer Fehlfunktion der Tastatur wird ein neues Gerät oder ein Ersatzteil für die Tastatur des Produkts gesendet. Bei Sortierung des Bestands wird eine volle Rückerstattung gewährt.</v>
      </c>
      <c r="DS18" s="32"/>
      <c r="DY18" s="32"/>
      <c r="DZ18" s="32"/>
      <c r="EA18" s="32"/>
      <c r="EB18" s="32"/>
      <c r="EC18" s="32"/>
      <c r="EI18" s="2"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43.99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X240 BL - PT</v>
      </c>
      <c r="C19" s="33" t="str">
        <f>IF(ISBLANK(Values!E18),"","TellusRem")</f>
        <v>TellusRem</v>
      </c>
      <c r="D19" s="31">
        <f>IF(ISBLANK(Values!E18),"",Values!E18)</f>
        <v>5714401240150</v>
      </c>
      <c r="E19" s="32" t="str">
        <f>IF(ISBLANK(Values!E18),"","EAN")</f>
        <v>EAN</v>
      </c>
      <c r="F19" s="29" t="str">
        <f>IF(ISBLANK(Values!E18),"",IF(Values!J18, SUBSTITUTE(Values!$B$1, "{language}", Values!H18) &amp; " " &amp;Values!$B$3, SUBSTITUTE(Values!$B$2, "{language}", Values!$H18) &amp; " " &amp;Values!$B$3))</f>
        <v>ersatztastatur Portugiesisch Hintergrundbeleuchtung für Lenovo Thinkpad X230s X240 X240S X240I X250 X260 X270</v>
      </c>
      <c r="G19" s="33" t="str">
        <f>IF(ISBLANK(Values!E18),"","TellusRem")</f>
        <v>TellusRem</v>
      </c>
      <c r="H19" s="28" t="str">
        <f>IF(ISBLANK(Values!E18),"",Values!$B$16)</f>
        <v>laptop-computer-replacement-parts</v>
      </c>
      <c r="I19" s="28" t="str">
        <f>IF(ISBLANK(Values!E18),"","4730574031")</f>
        <v>4730574031</v>
      </c>
      <c r="J19" s="39" t="str">
        <f>IF(ISBLANK(Values!E18),"",Values!F18 )</f>
        <v>Lenovo X240 BL - PT</v>
      </c>
      <c r="K19" s="29">
        <f>IF(ISBLANK(Values!E18),"",IF(Values!J18, Values!$B$4, Values!$B$5))</f>
        <v>43.99</v>
      </c>
      <c r="L19" s="40">
        <f>IF(ISBLANK(Values!E18),"",Values!$B$18)</f>
        <v>5</v>
      </c>
      <c r="M19" s="29" t="str">
        <f>IF(ISBLANK(Values!E18),"",Values!$M18)</f>
        <v>https://download.lenovo.com/Images/Parts/04X0237/04X0237_A.jpg</v>
      </c>
      <c r="N19" s="29" t="str">
        <f>IF(ISBLANK(Values!$F18),"",Values!N18)</f>
        <v>https://download.lenovo.com/Images/Parts/04X0237/04X0237_B.jpg</v>
      </c>
      <c r="O19" s="29" t="str">
        <f>IF(ISBLANK(Values!$F18),"",Values!O18)</f>
        <v>https://download.lenovo.com/Images/Parts/04X0237/04X0237_details.jpg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X240 parent</v>
      </c>
      <c r="Y19" s="39" t="str">
        <f>IF(ISBLANK(Values!E18),"","Size-Color")</f>
        <v>Size-Color</v>
      </c>
      <c r="Z19" s="33" t="str">
        <f>IF(ISBLANK(Values!E18),"","variation")</f>
        <v>variation</v>
      </c>
      <c r="AA19" s="37" t="str">
        <f>IF(ISBLANK(Values!E18),"",Values!$B$20)</f>
        <v>Update</v>
      </c>
      <c r="AB19" s="37" t="str">
        <f>IF(ISBLANK(Values!E18),"",Values!$B$29)</f>
        <v>6 Monate Garantie nach dem Liefertermin. Im Falle einer Fehlfunktion der Tastatur wird ein neues Gerät oder ein Ersatzteil für die Tastatur des Produkts gesendet. Bei Sortierung des Bestands wird eine volle Rückerstattung gewährt.</v>
      </c>
      <c r="AI19" s="41"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4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19" s="2" t="str">
        <f>IF(ISBLANK(Values!E18),"",Values!$B$25)</f>
        <v xml:space="preserve">♻️ ÖFFENTLICHES PRODUKT - Kaufen Sie renoviert, KAUFEN SIE GRÜN! Reduzieren Sie mehr als 80% Kohlendioxid, indem Sie unsere überholten Tastaturen kaufen, im Vergleich zu einer neuen Tastatur! </v>
      </c>
      <c r="AL19" s="2" t="str">
        <f>IF(ISBLANK(Values!E18),"",SUBSTITUTE(SUBSTITUTE(IF(Values!$J18, Values!$B$26, Values!$B$33), "{language}", Values!$H18), "{flag}", INDEX(options!$E$1:$E$20, Values!$V18)))</f>
        <v xml:space="preserve">👉 LAYOUT - 🇵🇹 Portugiesisch mit Hintergrundbeleuchtung </v>
      </c>
      <c r="AM19" s="2" t="str">
        <f>SUBSTITUTE(IF(ISBLANK(Values!E18),"",Values!$B$27),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19" s="29" t="str">
        <f>IF(ISBLANK(Values!E18),"",Values!H18)</f>
        <v>Portugiesisch</v>
      </c>
      <c r="AV19" s="37" t="str">
        <f>IF(ISBLANK(Values!E18),"",IF(Values!J18,"Backlit", "Non-Backlit"))</f>
        <v>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Dänemark</v>
      </c>
      <c r="CZ19" s="2" t="str">
        <f>IF(ISBLANK(Values!E18),"","No")</f>
        <v>No</v>
      </c>
      <c r="DA19" s="2" t="str">
        <f>IF(ISBLANK(Values!E18),"","No")</f>
        <v>No</v>
      </c>
      <c r="DO19" s="28" t="str">
        <f>IF(ISBLANK(Values!E18),"","Parts")</f>
        <v>Parts</v>
      </c>
      <c r="DP19" s="28" t="str">
        <f>IF(ISBLANK(Values!E18),"",Values!$B$31)</f>
        <v>6 Monate Garantie nach dem Liefertermin. Im Falle einer Fehlfunktion der Tastatur wird ein neues Gerät oder ein Ersatzteil für die Tastatur des Produkts gesendet. Bei Sortierung des Bestands wird eine volle Rückerstattung gewährt.</v>
      </c>
      <c r="DS19" s="32"/>
      <c r="DY19" s="32"/>
      <c r="DZ19" s="32"/>
      <c r="EA19" s="32"/>
      <c r="EB19" s="32"/>
      <c r="EC19" s="32"/>
      <c r="EI19" s="2"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43.99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X240 BL - SE/FI</v>
      </c>
      <c r="C20" s="33" t="str">
        <f>IF(ISBLANK(Values!E19),"","TellusRem")</f>
        <v>TellusRem</v>
      </c>
      <c r="D20" s="31">
        <f>IF(ISBLANK(Values!E19),"",Values!E19)</f>
        <v>5714401240167</v>
      </c>
      <c r="E20" s="32" t="str">
        <f>IF(ISBLANK(Values!E19),"","EAN")</f>
        <v>EAN</v>
      </c>
      <c r="F20" s="29" t="str">
        <f>IF(ISBLANK(Values!E19),"",IF(Values!J19, SUBSTITUTE(Values!$B$1, "{language}", Values!H19) &amp; " " &amp;Values!$B$3, SUBSTITUTE(Values!$B$2, "{language}", Values!$H19) &amp; " " &amp;Values!$B$3))</f>
        <v>ersatztastatur Schwedisch -  finnisch Hintergrundbeleuchtung für Lenovo Thinkpad X230s X240 X240S X240I X250 X260 X270</v>
      </c>
      <c r="G20" s="33" t="str">
        <f>IF(ISBLANK(Values!E19),"","TellusRem")</f>
        <v>TellusRem</v>
      </c>
      <c r="H20" s="28" t="str">
        <f>IF(ISBLANK(Values!E19),"",Values!$B$16)</f>
        <v>laptop-computer-replacement-parts</v>
      </c>
      <c r="I20" s="28" t="str">
        <f>IF(ISBLANK(Values!E19),"","4730574031")</f>
        <v>4730574031</v>
      </c>
      <c r="J20" s="39" t="str">
        <f>IF(ISBLANK(Values!E19),"",Values!F19 )</f>
        <v>Lenovo X240 BL - SE/FI</v>
      </c>
      <c r="K20" s="29">
        <f>IF(ISBLANK(Values!E19),"",IF(Values!J19, Values!$B$4, Values!$B$5))</f>
        <v>43.99</v>
      </c>
      <c r="L20" s="40">
        <f>IF(ISBLANK(Values!E19),"",Values!$B$18)</f>
        <v>5</v>
      </c>
      <c r="M20" s="29" t="str">
        <f>IF(ISBLANK(Values!E19),"",Values!$M19)</f>
        <v>https://download.lenovo.com/Images/Parts/04Y0964/04Y0964_A.jpg</v>
      </c>
      <c r="N20" s="29" t="str">
        <f>IF(ISBLANK(Values!$F19),"",Values!N19)</f>
        <v>https://download.lenovo.com/Images/Parts/04Y0964/04Y0964_B.jpg</v>
      </c>
      <c r="O20" s="29" t="str">
        <f>IF(ISBLANK(Values!$F19),"",Values!O19)</f>
        <v>https://download.lenovo.com/Images/Parts/04Y0964/04Y0964_details.jpg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X240 parent</v>
      </c>
      <c r="Y20" s="39" t="str">
        <f>IF(ISBLANK(Values!E19),"","Size-Color")</f>
        <v>Size-Color</v>
      </c>
      <c r="Z20" s="33" t="str">
        <f>IF(ISBLANK(Values!E19),"","variation")</f>
        <v>variation</v>
      </c>
      <c r="AA20" s="37" t="str">
        <f>IF(ISBLANK(Values!E19),"",Values!$B$20)</f>
        <v>Update</v>
      </c>
      <c r="AB20" s="37" t="str">
        <f>IF(ISBLANK(Values!E19),"",Values!$B$29)</f>
        <v>6 Monate Garantie nach dem Liefertermin. Im Falle einer Fehlfunktion der Tastatur wird ein neues Gerät oder ein Ersatzteil für die Tastatur des Produkts gesendet. Bei Sortierung des Bestands wird eine volle Rückerstattung gewährt.</v>
      </c>
      <c r="AI20" s="41"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4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0" s="2" t="str">
        <f>IF(ISBLANK(Values!E19),"",Values!$B$25)</f>
        <v xml:space="preserve">♻️ ÖFFENTLICHES PRODUKT - Kaufen Sie renoviert, KAUFEN SIE GRÜN! Reduzieren Sie mehr als 80% Kohlendioxid, indem Sie unsere überholten Tastaturen kaufen, im Vergleich zu einer neuen Tastatur! </v>
      </c>
      <c r="AL20" s="2" t="str">
        <f>IF(ISBLANK(Values!E19),"",SUBSTITUTE(SUBSTITUTE(IF(Values!$J19, Values!$B$26, Values!$B$33), "{language}", Values!$H19), "{flag}", INDEX(options!$E$1:$E$20, Values!$V19)))</f>
        <v xml:space="preserve">👉 LAYOUT - 🇸🇪 🇫🇮 Schwedisch -  finnisch mit Hintergrundbeleuchtung </v>
      </c>
      <c r="AM20" s="2" t="str">
        <f>SUBSTITUTE(IF(ISBLANK(Values!E19),"",Values!$B$27),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20" s="29" t="str">
        <f>IF(ISBLANK(Values!E19),"",Values!H19)</f>
        <v>Schwedisch -  finnisch</v>
      </c>
      <c r="AV20" s="37" t="str">
        <f>IF(ISBLANK(Values!E19),"",IF(Values!J19,"Backlit", "Non-Backlit"))</f>
        <v>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Dänemark</v>
      </c>
      <c r="CZ20" s="2" t="str">
        <f>IF(ISBLANK(Values!E19),"","No")</f>
        <v>No</v>
      </c>
      <c r="DA20" s="2" t="str">
        <f>IF(ISBLANK(Values!E19),"","No")</f>
        <v>No</v>
      </c>
      <c r="DO20" s="28" t="str">
        <f>IF(ISBLANK(Values!E19),"","Parts")</f>
        <v>Parts</v>
      </c>
      <c r="DP20" s="28" t="str">
        <f>IF(ISBLANK(Values!E19),"",Values!$B$31)</f>
        <v>6 Monate Garantie nach dem Liefertermin. Im Falle einer Fehlfunktion der Tastatur wird ein neues Gerät oder ein Ersatzteil für die Tastatur des Produkts gesendet. Bei Sortierung des Bestands wird eine volle Rückerstattung gewährt.</v>
      </c>
      <c r="DS20" s="32"/>
      <c r="DY20" s="32"/>
      <c r="DZ20" s="32"/>
      <c r="EA20" s="32"/>
      <c r="EB20" s="32"/>
      <c r="EC20" s="32"/>
      <c r="EI20" s="2"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43.99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X240 - CH</v>
      </c>
      <c r="C21" s="33" t="str">
        <f>IF(ISBLANK(Values!E20),"","TellusRem")</f>
        <v>TellusRem</v>
      </c>
      <c r="D21" s="31">
        <f>IF(ISBLANK(Values!E20),"",Values!E20)</f>
        <v>5714401240174</v>
      </c>
      <c r="E21" s="32" t="str">
        <f>IF(ISBLANK(Values!E20),"","EAN")</f>
        <v>EAN</v>
      </c>
      <c r="F21" s="29" t="str">
        <f>IF(ISBLANK(Values!E20),"",IF(Values!J20, SUBSTITUTE(Values!$B$1, "{language}", Values!H20) &amp; " " &amp;Values!$B$3, SUBSTITUTE(Values!$B$2, "{language}", Values!$H20) &amp; " " &amp;Values!$B$3))</f>
        <v>ersatztastatur Schweizerisch Hintergrundbeleuchtung für Lenovo Thinkpad X230s X240 X240S X240I X250 X260 X270</v>
      </c>
      <c r="G21" s="33" t="str">
        <f>IF(ISBLANK(Values!E20),"","TellusRem")</f>
        <v>TellusRem</v>
      </c>
      <c r="H21" s="28" t="str">
        <f>IF(ISBLANK(Values!E20),"",Values!$B$16)</f>
        <v>laptop-computer-replacement-parts</v>
      </c>
      <c r="I21" s="28" t="str">
        <f>IF(ISBLANK(Values!E20),"","4730574031")</f>
        <v>4730574031</v>
      </c>
      <c r="J21" s="39" t="str">
        <f>IF(ISBLANK(Values!E20),"",Values!F20 )</f>
        <v>Lenovo X240 - CH</v>
      </c>
      <c r="K21" s="29">
        <f>IF(ISBLANK(Values!E20),"",IF(Values!J20, Values!$B$4, Values!$B$5))</f>
        <v>43.99</v>
      </c>
      <c r="L21" s="40">
        <f>IF(ISBLANK(Values!E20),"",Values!$B$18)</f>
        <v>5</v>
      </c>
      <c r="M21" s="29" t="str">
        <f>IF(ISBLANK(Values!E20),"",Values!$M20)</f>
        <v>https://download.lenovo.com/Images/Parts/04X0242/04X0242_A.jpg</v>
      </c>
      <c r="N21" s="29" t="str">
        <f>IF(ISBLANK(Values!$F20),"",Values!N20)</f>
        <v>https://download.lenovo.com/Images/Parts/04X0242/04X0242_B.jpg</v>
      </c>
      <c r="O21" s="29" t="str">
        <f>IF(ISBLANK(Values!$F20),"",Values!O20)</f>
        <v>https://download.lenovo.com/Images/Parts/04X0242/04X0242_details.jpg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X240 parent</v>
      </c>
      <c r="Y21" s="39" t="str">
        <f>IF(ISBLANK(Values!E20),"","Size-Color")</f>
        <v>Size-Color</v>
      </c>
      <c r="Z21" s="33" t="str">
        <f>IF(ISBLANK(Values!E20),"","variation")</f>
        <v>variation</v>
      </c>
      <c r="AA21" s="37" t="str">
        <f>IF(ISBLANK(Values!E20),"",Values!$B$20)</f>
        <v>Update</v>
      </c>
      <c r="AB21" s="37" t="str">
        <f>IF(ISBLANK(Values!E20),"",Values!$B$29)</f>
        <v>6 Monate Garantie nach dem Liefertermin. Im Falle einer Fehlfunktion der Tastatur wird ein neues Gerät oder ein Ersatzteil für die Tastatur des Produkts gesendet. Bei Sortierung des Bestands wird eine volle Rückerstattung gewährt.</v>
      </c>
      <c r="AI21" s="41"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4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1" s="2" t="str">
        <f>IF(ISBLANK(Values!E20),"",Values!$B$25)</f>
        <v xml:space="preserve">♻️ ÖFFENTLICHES PRODUKT - Kaufen Sie renoviert, KAUFEN SIE GRÜN! Reduzieren Sie mehr als 80% Kohlendioxid, indem Sie unsere überholten Tastaturen kaufen, im Vergleich zu einer neuen Tastatur! </v>
      </c>
      <c r="AL21" s="2" t="str">
        <f>IF(ISBLANK(Values!E20),"",SUBSTITUTE(SUBSTITUTE(IF(Values!$J20, Values!$B$26, Values!$B$33), "{language}", Values!$H20), "{flag}", INDEX(options!$E$1:$E$20, Values!$V20)))</f>
        <v xml:space="preserve">👉 LAYOUT - 🇨🇭 Schweizerisch mit Hintergrundbeleuchtung </v>
      </c>
      <c r="AM21" s="2" t="str">
        <f>SUBSTITUTE(IF(ISBLANK(Values!E20),"",Values!$B$27),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21" s="29" t="str">
        <f>IF(ISBLANK(Values!E20),"",Values!H20)</f>
        <v>Schweizerisch</v>
      </c>
      <c r="AV21" s="37" t="str">
        <f>IF(ISBLANK(Values!E20),"",IF(Values!J20,"Backlit", "Non-Backlit"))</f>
        <v>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Dänemark</v>
      </c>
      <c r="CZ21" s="2" t="str">
        <f>IF(ISBLANK(Values!E20),"","No")</f>
        <v>No</v>
      </c>
      <c r="DA21" s="2" t="str">
        <f>IF(ISBLANK(Values!E20),"","No")</f>
        <v>No</v>
      </c>
      <c r="DO21" s="28" t="str">
        <f>IF(ISBLANK(Values!E20),"","Parts")</f>
        <v>Parts</v>
      </c>
      <c r="DP21" s="28" t="str">
        <f>IF(ISBLANK(Values!E20),"",Values!$B$31)</f>
        <v>6 Monate Garantie nach dem Liefertermin. Im Falle einer Fehlfunktion der Tastatur wird ein neues Gerät oder ein Ersatzteil für die Tastatur des Produkts gesendet. Bei Sortierung des Bestands wird eine volle Rückerstattung gewährt.</v>
      </c>
      <c r="DS21" s="32"/>
      <c r="DY21" s="32"/>
      <c r="DZ21" s="32"/>
      <c r="EA21" s="32"/>
      <c r="EB21" s="32"/>
      <c r="EC21" s="32"/>
      <c r="EI21" s="2"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43.99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X240 BL - US INT</v>
      </c>
      <c r="C22" s="33" t="str">
        <f>IF(ISBLANK(Values!E21),"","TellusRem")</f>
        <v>TellusRem</v>
      </c>
      <c r="D22" s="31">
        <f>IF(ISBLANK(Values!E21),"",Values!E21)</f>
        <v>5714401240181</v>
      </c>
      <c r="E22" s="32" t="str">
        <f>IF(ISBLANK(Values!E21),"","EAN")</f>
        <v>EAN</v>
      </c>
      <c r="F22" s="29" t="str">
        <f>IF(ISBLANK(Values!E21),"",IF(Values!J21, SUBSTITUTE(Values!$B$1, "{language}", Values!H21) &amp; " " &amp;Values!$B$3, SUBSTITUTE(Values!$B$2, "{language}", Values!$H21) &amp; " " &amp;Values!$B$3))</f>
        <v>ersatztastatur US International Hintergrundbeleuchtung für Lenovo Thinkpad X230s X240 X240S X240I X250 X260 X270</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43.99</v>
      </c>
      <c r="L22" s="40">
        <f>IF(ISBLANK(Values!E21),"",Values!$B$18)</f>
        <v>5</v>
      </c>
      <c r="M22" s="29" t="str">
        <f>IF(ISBLANK(Values!E21),"",Values!$M21)</f>
        <v>https://raw.githubusercontent.com/PatrickVibild/TellusAmazonPictures/master/pictures/Lenovo/X240/BL/USI/1.jpg</v>
      </c>
      <c r="N22" s="29" t="str">
        <f>IF(ISBLANK(Values!$F21),"",Values!N21)</f>
        <v>https://raw.githubusercontent.com/PatrickVibild/TellusAmazonPictures/master/pictures/Lenovo/X240/BL/USI/2.jpg</v>
      </c>
      <c r="O22" s="29" t="str">
        <f>IF(ISBLANK(Values!$F21),"",Values!O21)</f>
        <v>https://raw.githubusercontent.com/PatrickVibild/TellusAmazonPictures/master/pictures/Lenovo/X240/BL/USI/3.jpg</v>
      </c>
      <c r="P22" s="29" t="str">
        <f>IF(ISBLANK(Values!$F21),"",Values!P21)</f>
        <v>https://raw.githubusercontent.com/PatrickVibild/TellusAmazonPictures/master/pictures/Lenovo/X240/BL/USI/4.jpg</v>
      </c>
      <c r="Q22" s="29" t="str">
        <f>IF(ISBLANK(Values!$F21),"",Values!Q21)</f>
        <v>https://raw.githubusercontent.com/PatrickVibild/TellusAmazonPictures/master/pictures/Lenovo/X240/BL/USI/5.jpg</v>
      </c>
      <c r="R22" s="29" t="str">
        <f>IF(ISBLANK(Values!$F21),"",Values!R21)</f>
        <v>https://raw.githubusercontent.com/PatrickVibild/TellusAmazonPictures/master/pictures/Lenovo/X240/BL/USI/6.jpg</v>
      </c>
      <c r="S22" s="29" t="str">
        <f>IF(ISBLANK(Values!$F21),"",Values!S21)</f>
        <v>https://raw.githubusercontent.com/PatrickVibild/TellusAmazonPictures/master/pictures/Lenovo/X240/BL/USI/7.jpg</v>
      </c>
      <c r="T22" s="29" t="str">
        <f>IF(ISBLANK(Values!$F21),"",Values!T21)</f>
        <v>https://raw.githubusercontent.com/PatrickVibild/TellusAmazonPictures/master/pictures/Lenovo/X240/BL/USI/8.jpg</v>
      </c>
      <c r="U22" s="29" t="str">
        <f>IF(ISBLANK(Values!$F21),"",Values!U21)</f>
        <v>https://raw.githubusercontent.com/PatrickVibild/TellusAmazonPictures/master/pictures/Lenovo/X240/BL/USI/9.jpg</v>
      </c>
      <c r="W22" s="33" t="str">
        <f>IF(ISBLANK(Values!E21),"","Child")</f>
        <v>Child</v>
      </c>
      <c r="X22" s="33" t="str">
        <f>IF(ISBLANK(Values!E21),"",Values!$B$13)</f>
        <v>Lenovo X240 parent</v>
      </c>
      <c r="Y22" s="39" t="str">
        <f>IF(ISBLANK(Values!E21),"","Size-Color")</f>
        <v>Size-Color</v>
      </c>
      <c r="Z22" s="33" t="str">
        <f>IF(ISBLANK(Values!E21),"","variation")</f>
        <v>variation</v>
      </c>
      <c r="AA22" s="37" t="str">
        <f>IF(ISBLANK(Values!E21),"",Values!$B$20)</f>
        <v>Update</v>
      </c>
      <c r="AB22" s="37" t="str">
        <f>IF(ISBLANK(Values!E21),"",Values!$B$29)</f>
        <v>6 Monate Garantie nach dem Liefertermin. Im Falle einer Fehlfunktion der Tastatur wird ein neues Gerät oder ein Ersatzteil für die Tastatur des Produkts gesendet. Bei Sortierung des Bestands wird eine volle Rückerstattung gewährt.</v>
      </c>
      <c r="AI22" s="41"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4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2" s="2" t="str">
        <f>IF(ISBLANK(Values!E21),"",Values!$B$25)</f>
        <v xml:space="preserve">♻️ ÖFFENTLICHES PRODUKT - Kaufen Sie renoviert, KAUFEN SIE GRÜN! Reduzieren Sie mehr als 80% Kohlendioxid, indem Sie unsere überholten Tastaturen kaufen, im Vergleich zu einer neuen Tastatur! </v>
      </c>
      <c r="AL22" s="2" t="str">
        <f>IF(ISBLANK(Values!E21),"",SUBSTITUTE(SUBSTITUTE(IF(Values!$J21, Values!$B$26, Values!$B$33), "{language}", Values!$H21), "{flag}", INDEX(options!$E$1:$E$20, Values!$V21)))</f>
        <v xml:space="preserve">👉 LAYOUT - 🇺🇸 with € symbol US International mit Hintergrundbeleuchtung </v>
      </c>
      <c r="AM22" s="2" t="str">
        <f>SUBSTITUTE(IF(ISBLANK(Values!E21),"",Values!$B$27),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22" s="29" t="str">
        <f>IF(ISBLANK(Values!E21),"",Values!H21)</f>
        <v>US International</v>
      </c>
      <c r="AV22" s="37" t="str">
        <f>IF(ISBLANK(Values!E21),"",IF(Values!J21,"Backlit", "Non-Backlit"))</f>
        <v>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Dänemark</v>
      </c>
      <c r="CZ22" s="2" t="str">
        <f>IF(ISBLANK(Values!E21),"","No")</f>
        <v>No</v>
      </c>
      <c r="DA22" s="2" t="str">
        <f>IF(ISBLANK(Values!E21),"","No")</f>
        <v>No</v>
      </c>
      <c r="DO22" s="28" t="str">
        <f>IF(ISBLANK(Values!E21),"","Parts")</f>
        <v>Parts</v>
      </c>
      <c r="DP22" s="28" t="str">
        <f>IF(ISBLANK(Values!E21),"",Values!$B$31)</f>
        <v>6 Monate Garantie nach dem Liefertermin. Im Falle einer Fehlfunktion der Tastatur wird ein neues Gerät oder ein Ersatzteil für die Tastatur des Produkts gesendet. Bei Sortierung des Bestands wird eine volle Rückerstattung gewährt.</v>
      </c>
      <c r="DS22" s="32"/>
      <c r="DY22" s="32"/>
      <c r="DZ22" s="32"/>
      <c r="EA22" s="32"/>
      <c r="EB22" s="32"/>
      <c r="EC22" s="32"/>
      <c r="EI22" s="2"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43.99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3" customFormat="1" ht="48" x14ac:dyDescent="0.2">
      <c r="A23" s="28" t="str">
        <f>IF(ISBLANK(Values!E22),"",IF(Values!$B$37="EU","computercomponent","computer"))</f>
        <v>computercomponent</v>
      </c>
      <c r="B23" s="38" t="str">
        <f>IF(ISBLANK(Values!E22),"",Values!F22)</f>
        <v>Lenovo X240 - US</v>
      </c>
      <c r="C23" s="33" t="str">
        <f>IF(ISBLANK(Values!E22),"","TellusRem")</f>
        <v>TellusRem</v>
      </c>
      <c r="D23" s="31">
        <f>IF(ISBLANK(Values!E22),"",Values!E22)</f>
        <v>5714401240198</v>
      </c>
      <c r="E23" s="32" t="str">
        <f>IF(ISBLANK(Values!E22),"","EAN")</f>
        <v>EAN</v>
      </c>
      <c r="F23" s="29" t="str">
        <f>IF(ISBLANK(Values!E22),"",IF(Values!J22, SUBSTITUTE(Values!$B$1, "{language}", Values!H22) &amp; " " &amp;Values!$B$3, SUBSTITUTE(Values!$B$2, "{language}", Values!$H22) &amp; " " &amp;Values!$B$3))</f>
        <v>ersatztastatur US  Hintergrundbeleuchtung für Lenovo Thinkpad X230s X240 X240S X240I X250 X260 X270</v>
      </c>
      <c r="G23" s="33" t="str">
        <f>IF(ISBLANK(Values!E22),"","TellusRem")</f>
        <v>TellusRem</v>
      </c>
      <c r="H23" s="28" t="str">
        <f>IF(ISBLANK(Values!E22),"",Values!$B$16)</f>
        <v>laptop-computer-replacement-parts</v>
      </c>
      <c r="I23" s="28" t="str">
        <f>IF(ISBLANK(Values!E22),"","4730574031")</f>
        <v>4730574031</v>
      </c>
      <c r="J23" s="39" t="str">
        <f>IF(ISBLANK(Values!E22),"",Values!F22 )</f>
        <v>Lenovo X240 - US</v>
      </c>
      <c r="K23" s="29">
        <f>IF(ISBLANK(Values!E22),"",IF(Values!J22, Values!$B$4, Values!$B$5))</f>
        <v>43.99</v>
      </c>
      <c r="L23" s="40">
        <f>IF(ISBLANK(Values!E22),"",Values!$B$18)</f>
        <v>5</v>
      </c>
      <c r="M23" s="29" t="str">
        <f>IF(ISBLANK(Values!E22),"",Values!$M22)</f>
        <v>https://raw.githubusercontent.com/PatrickVibild/TellusAmazonPictures/master/pictures/Lenovo/X240/BL/US/1.jpg</v>
      </c>
      <c r="N23" s="29" t="str">
        <f>IF(ISBLANK(Values!$F22),"",Values!N22)</f>
        <v>https://raw.githubusercontent.com/PatrickVibild/TellusAmazonPictures/master/pictures/Lenovo/X240/BL/US/2.jpg</v>
      </c>
      <c r="O23" s="29" t="str">
        <f>IF(ISBLANK(Values!$F22),"",Values!O22)</f>
        <v>https://raw.githubusercontent.com/PatrickVibild/TellusAmazonPictures/master/pictures/Lenovo/X240/BL/US/3.jpg</v>
      </c>
      <c r="P23" s="29" t="str">
        <f>IF(ISBLANK(Values!$F22),"",Values!P22)</f>
        <v>https://raw.githubusercontent.com/PatrickVibild/TellusAmazonPictures/master/pictures/Lenovo/X240/BL/US/4.jpg</v>
      </c>
      <c r="Q23" s="29" t="str">
        <f>IF(ISBLANK(Values!$F22),"",Values!Q22)</f>
        <v>https://raw.githubusercontent.com/PatrickVibild/TellusAmazonPictures/master/pictures/Lenovo/X240/BL/US/5.jpg</v>
      </c>
      <c r="R23" s="29" t="str">
        <f>IF(ISBLANK(Values!$F22),"",Values!R22)</f>
        <v>https://raw.githubusercontent.com/PatrickVibild/TellusAmazonPictures/master/pictures/Lenovo/X240/BL/US/6.jpg</v>
      </c>
      <c r="S23" s="29" t="str">
        <f>IF(ISBLANK(Values!$F22),"",Values!S22)</f>
        <v>https://raw.githubusercontent.com/PatrickVibild/TellusAmazonPictures/master/pictures/Lenovo/X240/BL/US/7.jpg</v>
      </c>
      <c r="T23" s="29" t="str">
        <f>IF(ISBLANK(Values!$F22),"",Values!T22)</f>
        <v>https://raw.githubusercontent.com/PatrickVibild/TellusAmazonPictures/master/pictures/Lenovo/X240/BL/US/8.jpg</v>
      </c>
      <c r="U23" s="29" t="str">
        <f>IF(ISBLANK(Values!$F22),"",Values!U22)</f>
        <v>https://raw.githubusercontent.com/PatrickVibild/TellusAmazonPictures/master/pictures/Lenovo/X240/BL/US/9.jpg</v>
      </c>
      <c r="V23" s="2"/>
      <c r="W23" s="33" t="str">
        <f>IF(ISBLANK(Values!E22),"","Child")</f>
        <v>Child</v>
      </c>
      <c r="X23" s="33" t="str">
        <f>IF(ISBLANK(Values!E22),"",Values!$B$13)</f>
        <v>Lenovo X240 parent</v>
      </c>
      <c r="Y23" s="39" t="str">
        <f>IF(ISBLANK(Values!E22),"","Size-Color")</f>
        <v>Size-Color</v>
      </c>
      <c r="Z23" s="33" t="str">
        <f>IF(ISBLANK(Values!E22),"","variation")</f>
        <v>variation</v>
      </c>
      <c r="AA23" s="37" t="str">
        <f>IF(ISBLANK(Values!E22),"",Values!$B$20)</f>
        <v>Update</v>
      </c>
      <c r="AB23" s="37" t="str">
        <f>IF(ISBLANK(Values!E22),"",Values!$B$29)</f>
        <v>6 Monate Garantie nach dem Liefertermin. Im Falle einer Fehlfunktion der Tastatur wird ein neues Gerät oder ein Ersatzteil für die Tastatur des Produkts gesendet. Bei Sortierung des Bestands wird eine volle Rückerstattung gewährt.</v>
      </c>
      <c r="AC23" s="2"/>
      <c r="AD23" s="2"/>
      <c r="AE23" s="2"/>
      <c r="AF23" s="2"/>
      <c r="AG23" s="2"/>
      <c r="AH23" s="2"/>
      <c r="AI23" s="41"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4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3" s="2" t="str">
        <f>IF(ISBLANK(Values!E22),"",Values!$B$25)</f>
        <v xml:space="preserve">♻️ ÖFFENTLICHES PRODUKT - Kaufen Sie renoviert, KAUFEN SIE GRÜN! Reduzieren Sie mehr als 80% Kohlendioxid, indem Sie unsere überholten Tastaturen kaufen, im Vergleich zu einer neuen Tastatur! </v>
      </c>
      <c r="AL23" s="2" t="str">
        <f>IF(ISBLANK(Values!E22),"",SUBSTITUTE(SUBSTITUTE(IF(Values!$J22, Values!$B$26, Values!$B$33), "{language}", Values!$H22), "{flag}", INDEX(options!$E$1:$E$20, Values!$V22)))</f>
        <v xml:space="preserve">👉 LAYOUT - 🇺🇸 US  mit Hintergrundbeleuchtung </v>
      </c>
      <c r="AM23" s="2" t="str">
        <f>SUBSTITUTE(IF(ISBLANK(Values!E22),"",Values!$B$27),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3" s="2"/>
      <c r="AO23" s="2"/>
      <c r="AP23" s="2"/>
      <c r="AQ23" s="2"/>
      <c r="AR23" s="2"/>
      <c r="AS23" s="2"/>
      <c r="AT23" s="29" t="str">
        <f>IF(ISBLANK(Values!E22),"",Values!H22)</f>
        <v xml:space="preserve">US </v>
      </c>
      <c r="AU23" s="2"/>
      <c r="AV23" s="37" t="str">
        <f>IF(ISBLANK(Values!E22),"",IF(Values!J22,"Backlit", "Non-Backlit"))</f>
        <v>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Dänemark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2"/>
      <c r="DR23" s="2"/>
      <c r="DS23" s="32"/>
      <c r="DT23" s="2"/>
      <c r="DU23" s="2"/>
      <c r="DV23" s="2"/>
      <c r="DW23" s="2"/>
      <c r="DX23" s="2"/>
      <c r="DY23" s="32"/>
      <c r="DZ23" s="32"/>
      <c r="EA23" s="32"/>
      <c r="EB23" s="32"/>
      <c r="EC23" s="32"/>
      <c r="ED23" s="2"/>
      <c r="EE23" s="2"/>
      <c r="EF23" s="2"/>
      <c r="EG23" s="2"/>
      <c r="EH23" s="2"/>
      <c r="EI23" s="2"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43.99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3" customFormat="1" ht="48" x14ac:dyDescent="0.2">
      <c r="A24" s="28" t="str">
        <f>IF(ISBLANK(Values!E23),"",IF(Values!$B$37="EU","computercomponent","computer"))</f>
        <v>computercomponent</v>
      </c>
      <c r="B24" s="38" t="str">
        <f>IF(ISBLANK(Values!E23),"",Values!F23)</f>
        <v>Lenovo X240 RG - DE</v>
      </c>
      <c r="C24" s="33" t="str">
        <f>IF(ISBLANK(Values!E23),"","TellusRem")</f>
        <v>TellusRem</v>
      </c>
      <c r="D24" s="31">
        <f>IF(ISBLANK(Values!E23),"",Values!E23)</f>
        <v>5714401242017</v>
      </c>
      <c r="E24" s="32" t="str">
        <f>IF(ISBLANK(Values!E23),"","EAN")</f>
        <v>EAN</v>
      </c>
      <c r="F24" s="29" t="str">
        <f>IF(ISBLANK(Values!E23),"",IF(Values!J23, SUBSTITUTE(Values!$B$1, "{language}", Values!H23) &amp; " " &amp;Values!$B$3, SUBSTITUTE(Values!$B$2, "{language}", Values!$H23) &amp; " " &amp;Values!$B$3))</f>
        <v>ersatztastatur Deutsche Nicht Hintergrundbeleuchtung für Lenovo Thinkpad X230s X240 X240S X240I X250 X260 X270</v>
      </c>
      <c r="G24" s="33" t="str">
        <f>IF(ISBLANK(Values!E23),"","TellusRem")</f>
        <v>TellusRem</v>
      </c>
      <c r="H24" s="28" t="str">
        <f>IF(ISBLANK(Values!E23),"",Values!$B$16)</f>
        <v>laptop-computer-replacement-parts</v>
      </c>
      <c r="I24" s="28" t="str">
        <f>IF(ISBLANK(Values!E23),"","4730574031")</f>
        <v>4730574031</v>
      </c>
      <c r="J24" s="39" t="str">
        <f>IF(ISBLANK(Values!E23),"",Values!F23 )</f>
        <v>Lenovo X240 RG - DE</v>
      </c>
      <c r="K24" s="29">
        <f>IF(ISBLANK(Values!E23),"",IF(Values!J23, Values!$B$4, Values!$B$5))</f>
        <v>33.99</v>
      </c>
      <c r="L24" s="40">
        <f>IF(ISBLANK(Values!E23),"",Values!$B$18)</f>
        <v>5</v>
      </c>
      <c r="M24" s="29" t="str">
        <f>IF(ISBLANK(Values!E23),"",Values!$M23)</f>
        <v>https://download.lenovo.com/Images/Parts/04Y0950/04Y0950_A.jpg</v>
      </c>
      <c r="N24" s="29" t="str">
        <f>IF(ISBLANK(Values!$F23),"",Values!N23)</f>
        <v>https://download.lenovo.com/Images/Parts/04Y0950/04Y0950_B.jpg</v>
      </c>
      <c r="O24" s="29" t="str">
        <f>IF(ISBLANK(Values!$F23),"",Values!O23)</f>
        <v>https://download.lenovo.com/Images/Parts/04Y0950/04Y0950_details.jpg</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Lenovo X240 parent</v>
      </c>
      <c r="Y24" s="39" t="str">
        <f>IF(ISBLANK(Values!E23),"","Size-Color")</f>
        <v>Size-Color</v>
      </c>
      <c r="Z24" s="33" t="str">
        <f>IF(ISBLANK(Values!E23),"","variation")</f>
        <v>variation</v>
      </c>
      <c r="AA24" s="37" t="str">
        <f>IF(ISBLANK(Values!E23),"",Values!$B$20)</f>
        <v>Update</v>
      </c>
      <c r="AB24" s="37" t="str">
        <f>IF(ISBLANK(Values!E23),"",Values!$B$29)</f>
        <v>6 Monate Garantie nach dem Liefertermin. Im Falle einer Fehlfunktion der Tastatur wird ein neues Gerät oder ein Ersatzteil für die Tastatur des Produkts gesendet. Bei Sortierung des Bestands wird eine volle Rückerstattung gewährt.</v>
      </c>
      <c r="AC24" s="2"/>
      <c r="AD24" s="2"/>
      <c r="AE24" s="2"/>
      <c r="AF24" s="2"/>
      <c r="AG24" s="2"/>
      <c r="AH24" s="2"/>
      <c r="AI24" s="41"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4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4" s="2" t="str">
        <f>IF(ISBLANK(Values!E23),"",Values!$B$25)</f>
        <v xml:space="preserve">♻️ ÖFFENTLICHES PRODUKT - Kaufen Sie renoviert, KAUFEN SIE GRÜN! Reduzieren Sie mehr als 80% Kohlendioxid, indem Sie unsere überholten Tastaturen kaufen, im Vergleich zu einer neuen Tastatur! </v>
      </c>
      <c r="AL24" s="2" t="str">
        <f>IF(ISBLANK(Values!E23),"",SUBSTITUTE(SUBSTITUTE(IF(Values!$J23, Values!$B$26, Values!$B$33), "{language}", Values!$H23), "{flag}", INDEX(options!$E$1:$E$20, Values!$V23)))</f>
        <v xml:space="preserve">👉 LAYOUT - 🇩🇪 Deutsche Nicht Hintergrundbeleuchtung </v>
      </c>
      <c r="AM24" s="2" t="str">
        <f>SUBSTITUTE(IF(ISBLANK(Values!E23),"",Values!$B$27),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4" s="2"/>
      <c r="AO24" s="2"/>
      <c r="AP24" s="2"/>
      <c r="AQ24" s="2"/>
      <c r="AR24" s="2"/>
      <c r="AS24" s="2"/>
      <c r="AT24" s="29" t="str">
        <f>IF(ISBLANK(Values!E23),"",Values!H23)</f>
        <v>Deutsche</v>
      </c>
      <c r="AU24" s="2"/>
      <c r="AV24" s="37" t="str">
        <f>IF(ISBLANK(Values!E23),"",IF(Values!J23,"Backlit", "Non-Backlit"))</f>
        <v>Non-Backlit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Dänemark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2"/>
      <c r="DR24" s="2"/>
      <c r="DS24" s="32"/>
      <c r="DT24" s="2"/>
      <c r="DU24" s="2"/>
      <c r="DV24" s="2"/>
      <c r="DW24" s="2"/>
      <c r="DX24" s="2"/>
      <c r="DY24" s="32"/>
      <c r="DZ24" s="32"/>
      <c r="EA24" s="32"/>
      <c r="EB24" s="32"/>
      <c r="EC24" s="32"/>
      <c r="ED24" s="2"/>
      <c r="EE24" s="2"/>
      <c r="EF24" s="2"/>
      <c r="EG24" s="2"/>
      <c r="EH24" s="2"/>
      <c r="EI24" s="2"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33.99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3" customFormat="1" ht="48" x14ac:dyDescent="0.2">
      <c r="A25" s="28" t="str">
        <f>IF(ISBLANK(Values!E24),"",IF(Values!$B$37="EU","computercomponent","computer"))</f>
        <v>computercomponent</v>
      </c>
      <c r="B25" s="38" t="str">
        <f>IF(ISBLANK(Values!E24),"",Values!F24)</f>
        <v>Lenovo X240 RG - FR</v>
      </c>
      <c r="C25" s="33" t="str">
        <f>IF(ISBLANK(Values!E24),"","TellusRem")</f>
        <v>TellusRem</v>
      </c>
      <c r="D25" s="31">
        <f>IF(ISBLANK(Values!E24),"",Values!E24)</f>
        <v>5714401242024</v>
      </c>
      <c r="E25" s="32" t="str">
        <f>IF(ISBLANK(Values!E24),"","EAN")</f>
        <v>EAN</v>
      </c>
      <c r="F25" s="29" t="str">
        <f>IF(ISBLANK(Values!E24),"",IF(Values!J24, SUBSTITUTE(Values!$B$1, "{language}", Values!H24) &amp; " " &amp;Values!$B$3, SUBSTITUTE(Values!$B$2, "{language}", Values!$H24) &amp; " " &amp;Values!$B$3))</f>
        <v>ersatztastatur Französisch Nicht Hintergrundbeleuchtung für Lenovo Thinkpad X230s X240 X240S X240I X250 X260 X270</v>
      </c>
      <c r="G25" s="33" t="str">
        <f>IF(ISBLANK(Values!E24),"","TellusRem")</f>
        <v>TellusRem</v>
      </c>
      <c r="H25" s="28" t="str">
        <f>IF(ISBLANK(Values!E24),"",Values!$B$16)</f>
        <v>laptop-computer-replacement-parts</v>
      </c>
      <c r="I25" s="28" t="str">
        <f>IF(ISBLANK(Values!E24),"","4730574031")</f>
        <v>4730574031</v>
      </c>
      <c r="J25" s="39" t="str">
        <f>IF(ISBLANK(Values!E24),"",Values!F24 )</f>
        <v>Lenovo X240 RG - FR</v>
      </c>
      <c r="K25" s="29">
        <f>IF(ISBLANK(Values!E24),"",IF(Values!J24, Values!$B$4, Values!$B$5))</f>
        <v>33.99</v>
      </c>
      <c r="L25" s="40">
        <f>IF(ISBLANK(Values!E24),"",Values!$B$18)</f>
        <v>5</v>
      </c>
      <c r="M25" s="29" t="str">
        <f>IF(ISBLANK(Values!E24),"",Values!$M24)</f>
        <v>https://download.lenovo.com/Images/Parts/04Y0902/04Y0902_A.jpg</v>
      </c>
      <c r="N25" s="29" t="str">
        <f>IF(ISBLANK(Values!$F24),"",Values!N24)</f>
        <v>https://download.lenovo.com/Images/Parts/04Y0902/04Y0902_B.jpg</v>
      </c>
      <c r="O25" s="29" t="str">
        <f>IF(ISBLANK(Values!$F24),"",Values!O24)</f>
        <v>https://download.lenovo.com/Images/Parts/04Y0902/04Y0902_details.jpg</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Child</v>
      </c>
      <c r="X25" s="33" t="str">
        <f>IF(ISBLANK(Values!E24),"",Values!$B$13)</f>
        <v>Lenovo X240 parent</v>
      </c>
      <c r="Y25" s="39" t="str">
        <f>IF(ISBLANK(Values!E24),"","Size-Color")</f>
        <v>Size-Color</v>
      </c>
      <c r="Z25" s="33" t="str">
        <f>IF(ISBLANK(Values!E24),"","variation")</f>
        <v>variation</v>
      </c>
      <c r="AA25" s="37" t="str">
        <f>IF(ISBLANK(Values!E24),"",Values!$B$20)</f>
        <v>Update</v>
      </c>
      <c r="AB25" s="37" t="str">
        <f>IF(ISBLANK(Values!E24),"",Values!$B$29)</f>
        <v>6 Monate Garantie nach dem Liefertermin. Im Falle einer Fehlfunktion der Tastatur wird ein neues Gerät oder ein Ersatzteil für die Tastatur des Produkts gesendet. Bei Sortierung des Bestands wird eine volle Rückerstattung gewährt.</v>
      </c>
      <c r="AC25" s="2"/>
      <c r="AD25" s="2"/>
      <c r="AE25" s="2"/>
      <c r="AF25" s="2"/>
      <c r="AG25" s="2"/>
      <c r="AH25" s="2"/>
      <c r="AI25" s="41" t="str">
        <f>IF(ISBLANK(Values!E24),"",IF(Values!I24,Values!$B$23,Values!$B$33))</f>
        <v xml:space="preserve">👉 ÜBERARBEITET: GELD SPAREN - Ersatz-Lenovo-Laptop-Tastatur, gleiche Qualität wie OEM-Tastaturen. TellusRem ist seit 2011 der weltweit führende Distributor von Tastaturen. Perfekte Ersatztastatur, einfach auszutauschen und zu installieren. </v>
      </c>
      <c r="AJ25" s="4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5" s="2" t="str">
        <f>IF(ISBLANK(Values!E24),"",Values!$B$25)</f>
        <v xml:space="preserve">♻️ ÖFFENTLICHES PRODUKT - Kaufen Sie renoviert, KAUFEN SIE GRÜN! Reduzieren Sie mehr als 80% Kohlendioxid, indem Sie unsere überholten Tastaturen kaufen, im Vergleich zu einer neuen Tastatur! </v>
      </c>
      <c r="AL25" s="2" t="str">
        <f>IF(ISBLANK(Values!E24),"",SUBSTITUTE(SUBSTITUTE(IF(Values!$J24, Values!$B$26, Values!$B$33), "{language}", Values!$H24), "{flag}", INDEX(options!$E$1:$E$20, Values!$V24)))</f>
        <v xml:space="preserve">👉 LAYOUT - 🇫🇷 Französisch Nicht Hintergrundbeleuchtung </v>
      </c>
      <c r="AM25" s="2" t="str">
        <f>SUBSTITUTE(IF(ISBLANK(Values!E24),"",Values!$B$27),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5" s="2"/>
      <c r="AO25" s="2"/>
      <c r="AP25" s="2"/>
      <c r="AQ25" s="2"/>
      <c r="AR25" s="2"/>
      <c r="AS25" s="2"/>
      <c r="AT25" s="29" t="str">
        <f>IF(ISBLANK(Values!E24),"",Values!H24)</f>
        <v>Französisch</v>
      </c>
      <c r="AU25" s="2"/>
      <c r="AV25" s="37" t="str">
        <f>IF(ISBLANK(Values!E24),"",IF(Values!J24,"Backlit", "Non-Backlit"))</f>
        <v>Non-Backlit</v>
      </c>
      <c r="AW25" s="2"/>
      <c r="AX25" s="2"/>
      <c r="AY25" s="2"/>
      <c r="AZ25" s="2"/>
      <c r="BA25" s="2"/>
      <c r="BB25" s="2"/>
      <c r="BC25" s="2"/>
      <c r="BD25" s="2"/>
      <c r="BE25" s="28" t="str">
        <f>IF(ISBLANK(Values!E24),"","Professional Audience")</f>
        <v>Professional Audience</v>
      </c>
      <c r="BF25" s="28" t="str">
        <f>IF(ISBLANK(Values!E24),"","Consumer Audience")</f>
        <v>Consumer Audience</v>
      </c>
      <c r="BG25" s="28" t="str">
        <f>IF(ISBLANK(Values!E24),"","Adults")</f>
        <v>Adults</v>
      </c>
      <c r="BH25" s="28"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37" t="str">
        <f>IF(ISBLANK(Values!E24),"",Values!$B$7)</f>
        <v>41</v>
      </c>
      <c r="CQ25" s="37" t="str">
        <f>IF(ISBLANK(Values!E24),"",Values!$B$8)</f>
        <v>17</v>
      </c>
      <c r="CR25" s="37"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Dänemark</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8" t="str">
        <f>IF(ISBLANK(Values!E24),"","Parts")</f>
        <v>Parts</v>
      </c>
      <c r="DP25" s="28"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2"/>
      <c r="DR25" s="2"/>
      <c r="DS25" s="32"/>
      <c r="DT25" s="2"/>
      <c r="DU25" s="2"/>
      <c r="DV25" s="2"/>
      <c r="DW25" s="2"/>
      <c r="DX25" s="2"/>
      <c r="DY25" s="32"/>
      <c r="DZ25" s="32"/>
      <c r="EA25" s="32"/>
      <c r="EB25" s="32"/>
      <c r="EC25" s="32"/>
      <c r="ED25" s="2"/>
      <c r="EE25" s="2"/>
      <c r="EF25" s="2"/>
      <c r="EG25" s="2"/>
      <c r="EH25" s="2"/>
      <c r="EI25" s="2"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2"/>
      <c r="EK25" s="2"/>
      <c r="EL25" s="2"/>
      <c r="EM25" s="2"/>
      <c r="EN25" s="2"/>
      <c r="EO25" s="2"/>
      <c r="EP25" s="2"/>
      <c r="EQ25" s="2"/>
      <c r="ER25" s="2"/>
      <c r="ES25" s="2" t="str">
        <f>IF(ISBLANK(Values!E24),"","Amazon Tellus UPS")</f>
        <v>Amazon Tellus UPS</v>
      </c>
      <c r="ET25" s="2"/>
      <c r="EU25" s="2"/>
      <c r="EV25" s="32" t="str">
        <f>IF(ISBLANK(Values!E24),"","New")</f>
        <v>New</v>
      </c>
      <c r="EW25" s="2"/>
      <c r="EX25" s="2"/>
      <c r="EY25" s="2"/>
      <c r="EZ25" s="2"/>
      <c r="FA25" s="2"/>
      <c r="FB25" s="2"/>
      <c r="FC25" s="2"/>
      <c r="FD25" s="2"/>
      <c r="FE25" s="2" t="str">
        <f>IF(ISBLANK(Values!E24),"","3")</f>
        <v>3</v>
      </c>
      <c r="FF25" s="2"/>
      <c r="FG25" s="2"/>
      <c r="FH25" s="2" t="str">
        <f>IF(ISBLANK(Values!E24),"","FALSE")</f>
        <v>FALSE</v>
      </c>
      <c r="FI25" s="37" t="str">
        <f>IF(ISBLANK(Values!E24),"","FALSE")</f>
        <v>FALSE</v>
      </c>
      <c r="FJ25" s="37" t="str">
        <f>IF(ISBLANK(Values!E24),"","FALSE")</f>
        <v>FALSE</v>
      </c>
      <c r="FK25" s="2"/>
      <c r="FL25" s="2"/>
      <c r="FM25" s="2" t="str">
        <f>IF(ISBLANK(Values!E24),"","1")</f>
        <v>1</v>
      </c>
      <c r="FN25" s="2"/>
      <c r="FO25" s="29">
        <f>IF(ISBLANK(Values!E24),"",IF(Values!J24, Values!$B$4, Values!$B$5))</f>
        <v>33.99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43" customFormat="1" ht="48" x14ac:dyDescent="0.2">
      <c r="A26" s="28" t="str">
        <f>IF(ISBLANK(Values!E25),"",IF(Values!$B$37="EU","computercomponent","computer"))</f>
        <v>computercomponent</v>
      </c>
      <c r="B26" s="38" t="str">
        <f>IF(ISBLANK(Values!E25),"",Values!F25)</f>
        <v>Lenovo X240 RG - IT</v>
      </c>
      <c r="C26" s="33" t="str">
        <f>IF(ISBLANK(Values!E25),"","TellusRem")</f>
        <v>TellusRem</v>
      </c>
      <c r="D26" s="31">
        <f>IF(ISBLANK(Values!E25),"",Values!E25)</f>
        <v>5714401242031</v>
      </c>
      <c r="E26" s="32" t="str">
        <f>IF(ISBLANK(Values!E25),"","EAN")</f>
        <v>EAN</v>
      </c>
      <c r="F26" s="29" t="str">
        <f>IF(ISBLANK(Values!E25),"",IF(Values!J25, SUBSTITUTE(Values!$B$1, "{language}", Values!H25) &amp; " " &amp;Values!$B$3, SUBSTITUTE(Values!$B$2, "{language}", Values!$H25) &amp; " " &amp;Values!$B$3))</f>
        <v>ersatztastatur Italienisch Nicht Hintergrundbeleuchtung für Lenovo Thinkpad X230s X240 X240S X240I X250 X260 X270</v>
      </c>
      <c r="G26" s="33" t="str">
        <f>IF(ISBLANK(Values!E25),"","TellusRem")</f>
        <v>TellusRem</v>
      </c>
      <c r="H26" s="28" t="str">
        <f>IF(ISBLANK(Values!E25),"",Values!$B$16)</f>
        <v>laptop-computer-replacement-parts</v>
      </c>
      <c r="I26" s="28" t="str">
        <f>IF(ISBLANK(Values!E25),"","4730574031")</f>
        <v>4730574031</v>
      </c>
      <c r="J26" s="39" t="str">
        <f>IF(ISBLANK(Values!E25),"",Values!F25 )</f>
        <v>Lenovo X240 RG - IT</v>
      </c>
      <c r="K26" s="29">
        <f>IF(ISBLANK(Values!E25),"",IF(Values!J25, Values!$B$4, Values!$B$5))</f>
        <v>33.99</v>
      </c>
      <c r="L26" s="40">
        <f>IF(ISBLANK(Values!E25),"",Values!$B$18)</f>
        <v>5</v>
      </c>
      <c r="M26" s="29" t="str">
        <f>IF(ISBLANK(Values!E25),"",Values!$M25)</f>
        <v>https://download.lenovo.com/Images/Parts/04Y0917/04Y0917_A.jpg</v>
      </c>
      <c r="N26" s="29" t="str">
        <f>IF(ISBLANK(Values!$F25),"",Values!N25)</f>
        <v>https://download.lenovo.com/Images/Parts/04Y0917/04Y0917_B.jpg</v>
      </c>
      <c r="O26" s="29" t="str">
        <f>IF(ISBLANK(Values!$F25),"",Values!O25)</f>
        <v>https://download.lenovo.com/Images/Parts/04Y0917/04Y0917_details.jpg</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Child</v>
      </c>
      <c r="X26" s="33" t="str">
        <f>IF(ISBLANK(Values!E25),"",Values!$B$13)</f>
        <v>Lenovo X240 parent</v>
      </c>
      <c r="Y26" s="39" t="str">
        <f>IF(ISBLANK(Values!E25),"","Size-Color")</f>
        <v>Size-Color</v>
      </c>
      <c r="Z26" s="33" t="str">
        <f>IF(ISBLANK(Values!E25),"","variation")</f>
        <v>variation</v>
      </c>
      <c r="AA26" s="37" t="str">
        <f>IF(ISBLANK(Values!E25),"",Values!$B$20)</f>
        <v>Update</v>
      </c>
      <c r="AB26" s="37" t="str">
        <f>IF(ISBLANK(Values!E25),"",Values!$B$29)</f>
        <v>6 Monate Garantie nach dem Liefertermin. Im Falle einer Fehlfunktion der Tastatur wird ein neues Gerät oder ein Ersatzteil für die Tastatur des Produkts gesendet. Bei Sortierung des Bestands wird eine volle Rückerstattung gewährt.</v>
      </c>
      <c r="AC26" s="2"/>
      <c r="AD26" s="2"/>
      <c r="AE26" s="2"/>
      <c r="AF26" s="2"/>
      <c r="AG26" s="2"/>
      <c r="AH26" s="2"/>
      <c r="AI26" s="41" t="str">
        <f>IF(ISBLANK(Values!E25),"",IF(Values!I25,Values!$B$23,Values!$B$33))</f>
        <v xml:space="preserve">👉 ÜBERARBEITET: GELD SPAREN - Ersatz-Lenovo-Laptop-Tastatur, gleiche Qualität wie OEM-Tastaturen. TellusRem ist seit 2011 der weltweit führende Distributor von Tastaturen. Perfekte Ersatztastatur, einfach auszutauschen und zu installieren. </v>
      </c>
      <c r="AJ26" s="4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6" s="2" t="str">
        <f>IF(ISBLANK(Values!E25),"",Values!$B$25)</f>
        <v xml:space="preserve">♻️ ÖFFENTLICHES PRODUKT - Kaufen Sie renoviert, KAUFEN SIE GRÜN! Reduzieren Sie mehr als 80% Kohlendioxid, indem Sie unsere überholten Tastaturen kaufen, im Vergleich zu einer neuen Tastatur! </v>
      </c>
      <c r="AL26" s="2" t="str">
        <f>IF(ISBLANK(Values!E25),"",SUBSTITUTE(SUBSTITUTE(IF(Values!$J25, Values!$B$26, Values!$B$33), "{language}", Values!$H25), "{flag}", INDEX(options!$E$1:$E$20, Values!$V25)))</f>
        <v xml:space="preserve">👉 LAYOUT - 🇮🇹 Italienisch Nicht Hintergrundbeleuchtung </v>
      </c>
      <c r="AM26" s="2" t="str">
        <f>SUBSTITUTE(IF(ISBLANK(Values!E25),"",Values!$B$27),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6" s="2"/>
      <c r="AO26" s="2"/>
      <c r="AP26" s="2"/>
      <c r="AQ26" s="2"/>
      <c r="AR26" s="2"/>
      <c r="AS26" s="2"/>
      <c r="AT26" s="29" t="str">
        <f>IF(ISBLANK(Values!E25),"",Values!H25)</f>
        <v>Italienisch</v>
      </c>
      <c r="AU26" s="2"/>
      <c r="AV26" s="37" t="str">
        <f>IF(ISBLANK(Values!E25),"",IF(Values!J25,"Backlit", "Non-Backlit"))</f>
        <v>Non-Backlit</v>
      </c>
      <c r="AW26" s="2"/>
      <c r="AX26" s="2"/>
      <c r="AY26" s="2"/>
      <c r="AZ26" s="2"/>
      <c r="BA26" s="2"/>
      <c r="BB26" s="2"/>
      <c r="BC26" s="2"/>
      <c r="BD26" s="2"/>
      <c r="BE26" s="28" t="str">
        <f>IF(ISBLANK(Values!E25),"","Professional Audience")</f>
        <v>Professional Audience</v>
      </c>
      <c r="BF26" s="28" t="str">
        <f>IF(ISBLANK(Values!E25),"","Consumer Audience")</f>
        <v>Consumer Audience</v>
      </c>
      <c r="BG26" s="28" t="str">
        <f>IF(ISBLANK(Values!E25),"","Adults")</f>
        <v>Adults</v>
      </c>
      <c r="BH26" s="28"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37" t="str">
        <f>IF(ISBLANK(Values!E25),"",Values!$B$7)</f>
        <v>41</v>
      </c>
      <c r="CQ26" s="37" t="str">
        <f>IF(ISBLANK(Values!E25),"",Values!$B$8)</f>
        <v>17</v>
      </c>
      <c r="CR26" s="37"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Dänemark</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8" t="str">
        <f>IF(ISBLANK(Values!E25),"","Parts")</f>
        <v>Parts</v>
      </c>
      <c r="DP26" s="28"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2"/>
      <c r="DR26" s="2"/>
      <c r="DS26" s="32"/>
      <c r="DT26" s="2"/>
      <c r="DU26" s="2"/>
      <c r="DV26" s="2"/>
      <c r="DW26" s="2"/>
      <c r="DX26" s="2"/>
      <c r="DY26" s="32"/>
      <c r="DZ26" s="32"/>
      <c r="EA26" s="32"/>
      <c r="EB26" s="32"/>
      <c r="EC26" s="32"/>
      <c r="ED26" s="2"/>
      <c r="EE26" s="2"/>
      <c r="EF26" s="2"/>
      <c r="EG26" s="2"/>
      <c r="EH26" s="2"/>
      <c r="EI26" s="2"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2"/>
      <c r="EK26" s="2"/>
      <c r="EL26" s="2"/>
      <c r="EM26" s="2"/>
      <c r="EN26" s="2"/>
      <c r="EO26" s="2"/>
      <c r="EP26" s="2"/>
      <c r="EQ26" s="2"/>
      <c r="ER26" s="2"/>
      <c r="ES26" s="2" t="str">
        <f>IF(ISBLANK(Values!E25),"","Amazon Tellus UPS")</f>
        <v>Amazon Tellus UPS</v>
      </c>
      <c r="ET26" s="2"/>
      <c r="EU26" s="2"/>
      <c r="EV26" s="32" t="str">
        <f>IF(ISBLANK(Values!E25),"","New")</f>
        <v>New</v>
      </c>
      <c r="EW26" s="2"/>
      <c r="EX26" s="2"/>
      <c r="EY26" s="2"/>
      <c r="EZ26" s="2"/>
      <c r="FA26" s="2"/>
      <c r="FB26" s="2"/>
      <c r="FC26" s="2"/>
      <c r="FD26" s="2"/>
      <c r="FE26" s="2" t="str">
        <f>IF(ISBLANK(Values!E25),"","3")</f>
        <v>3</v>
      </c>
      <c r="FF26" s="2"/>
      <c r="FG26" s="2"/>
      <c r="FH26" s="2" t="str">
        <f>IF(ISBLANK(Values!E25),"","FALSE")</f>
        <v>FALSE</v>
      </c>
      <c r="FI26" s="37" t="str">
        <f>IF(ISBLANK(Values!E25),"","FALSE")</f>
        <v>FALSE</v>
      </c>
      <c r="FJ26" s="37" t="str">
        <f>IF(ISBLANK(Values!E25),"","FALSE")</f>
        <v>FALSE</v>
      </c>
      <c r="FK26" s="2"/>
      <c r="FL26" s="2"/>
      <c r="FM26" s="2" t="str">
        <f>IF(ISBLANK(Values!E25),"","1")</f>
        <v>1</v>
      </c>
      <c r="FN26" s="2"/>
      <c r="FO26" s="29">
        <f>IF(ISBLANK(Values!E25),"",IF(Values!J25, Values!$B$4, Values!$B$5))</f>
        <v>33.99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43" customFormat="1" ht="48" x14ac:dyDescent="0.2">
      <c r="A27" s="28" t="str">
        <f>IF(ISBLANK(Values!E26),"",IF(Values!$B$37="EU","computercomponent","computer"))</f>
        <v>computercomponent</v>
      </c>
      <c r="B27" s="38" t="str">
        <f>IF(ISBLANK(Values!E26),"",Values!F26)</f>
        <v>Lenovo X240 RG - ES</v>
      </c>
      <c r="C27" s="33" t="str">
        <f>IF(ISBLANK(Values!E26),"","TellusRem")</f>
        <v>TellusRem</v>
      </c>
      <c r="D27" s="31">
        <f>IF(ISBLANK(Values!E26),"",Values!E26)</f>
        <v>5714401242048</v>
      </c>
      <c r="E27" s="32" t="str">
        <f>IF(ISBLANK(Values!E26),"","EAN")</f>
        <v>EAN</v>
      </c>
      <c r="F27" s="29" t="str">
        <f>IF(ISBLANK(Values!E26),"",IF(Values!J26, SUBSTITUTE(Values!$B$1, "{language}", Values!H26) &amp; " " &amp;Values!$B$3, SUBSTITUTE(Values!$B$2, "{language}", Values!$H26) &amp; " " &amp;Values!$B$3))</f>
        <v>ersatztastatur Spanisch Nicht Hintergrundbeleuchtung für Lenovo Thinkpad X230s X240 X240S X240I X250 X260 X270</v>
      </c>
      <c r="G27" s="33" t="str">
        <f>IF(ISBLANK(Values!E26),"","TellusRem")</f>
        <v>TellusRem</v>
      </c>
      <c r="H27" s="28" t="str">
        <f>IF(ISBLANK(Values!E26),"",Values!$B$16)</f>
        <v>laptop-computer-replacement-parts</v>
      </c>
      <c r="I27" s="28" t="str">
        <f>IF(ISBLANK(Values!E26),"","4730574031")</f>
        <v>4730574031</v>
      </c>
      <c r="J27" s="39" t="str">
        <f>IF(ISBLANK(Values!E26),"",Values!F26 )</f>
        <v>Lenovo X240 RG - ES</v>
      </c>
      <c r="K27" s="29">
        <f>IF(ISBLANK(Values!E26),"",IF(Values!J26, Values!$B$4, Values!$B$5))</f>
        <v>33.99</v>
      </c>
      <c r="L27" s="40">
        <f>IF(ISBLANK(Values!E26),"",Values!$B$18)</f>
        <v>5</v>
      </c>
      <c r="M27" s="29" t="str">
        <f>IF(ISBLANK(Values!E26),"",Values!$M26)</f>
        <v>https://download.lenovo.com/Images/Parts/04Y0910/04Y0910_A.jpg</v>
      </c>
      <c r="N27" s="29" t="str">
        <f>IF(ISBLANK(Values!$F26),"",Values!N26)</f>
        <v>https://download.lenovo.com/Images/Parts/04Y0910/04Y0910_B.jpg</v>
      </c>
      <c r="O27" s="29" t="str">
        <f>IF(ISBLANK(Values!$F26),"",Values!O26)</f>
        <v>https://download.lenovo.com/Images/Parts/04Y0910/04Y0910_details.jpg</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Child</v>
      </c>
      <c r="X27" s="33" t="str">
        <f>IF(ISBLANK(Values!E26),"",Values!$B$13)</f>
        <v>Lenovo X240 parent</v>
      </c>
      <c r="Y27" s="39" t="str">
        <f>IF(ISBLANK(Values!E26),"","Size-Color")</f>
        <v>Size-Color</v>
      </c>
      <c r="Z27" s="33" t="str">
        <f>IF(ISBLANK(Values!E26),"","variation")</f>
        <v>variation</v>
      </c>
      <c r="AA27" s="37" t="str">
        <f>IF(ISBLANK(Values!E26),"",Values!$B$20)</f>
        <v>Update</v>
      </c>
      <c r="AB27" s="37" t="str">
        <f>IF(ISBLANK(Values!E26),"",Values!$B$29)</f>
        <v>6 Monate Garantie nach dem Liefertermin. Im Falle einer Fehlfunktion der Tastatur wird ein neues Gerät oder ein Ersatzteil für die Tastatur des Produkts gesendet. Bei Sortierung des Bestands wird eine volle Rückerstattung gewährt.</v>
      </c>
      <c r="AC27" s="2"/>
      <c r="AD27" s="2"/>
      <c r="AE27" s="2"/>
      <c r="AF27" s="2"/>
      <c r="AG27" s="2"/>
      <c r="AH27" s="2"/>
      <c r="AI27" s="41" t="str">
        <f>IF(ISBLANK(Values!E26),"",IF(Values!I26,Values!$B$23,Values!$B$33))</f>
        <v xml:space="preserve">👉 ÜBERARBEITET: GELD SPAREN - Ersatz-Lenovo-Laptop-Tastatur, gleiche Qualität wie OEM-Tastaturen. TellusRem ist seit 2011 der weltweit führende Distributor von Tastaturen. Perfekte Ersatztastatur, einfach auszutauschen und zu installieren. </v>
      </c>
      <c r="AJ27" s="4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7" s="2" t="str">
        <f>IF(ISBLANK(Values!E26),"",Values!$B$25)</f>
        <v xml:space="preserve">♻️ ÖFFENTLICHES PRODUKT - Kaufen Sie renoviert, KAUFEN SIE GRÜN! Reduzieren Sie mehr als 80% Kohlendioxid, indem Sie unsere überholten Tastaturen kaufen, im Vergleich zu einer neuen Tastatur! </v>
      </c>
      <c r="AL27" s="2" t="str">
        <f>IF(ISBLANK(Values!E26),"",SUBSTITUTE(SUBSTITUTE(IF(Values!$J26, Values!$B$26, Values!$B$33), "{language}", Values!$H26), "{flag}", INDEX(options!$E$1:$E$20, Values!$V26)))</f>
        <v xml:space="preserve">👉 LAYOUT - 🇪🇸 Spanisch Nicht Hintergrundbeleuchtung </v>
      </c>
      <c r="AM27" s="2" t="str">
        <f>SUBSTITUTE(IF(ISBLANK(Values!E26),"",Values!$B$27),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7" s="2"/>
      <c r="AO27" s="2"/>
      <c r="AP27" s="2"/>
      <c r="AQ27" s="2"/>
      <c r="AR27" s="2"/>
      <c r="AS27" s="2"/>
      <c r="AT27" s="29" t="str">
        <f>IF(ISBLANK(Values!E26),"",Values!H26)</f>
        <v>Spanisch</v>
      </c>
      <c r="AU27" s="2"/>
      <c r="AV27" s="37" t="str">
        <f>IF(ISBLANK(Values!E26),"",IF(Values!J26,"Backlit", "Non-Backlit"))</f>
        <v>Non-Backlit</v>
      </c>
      <c r="AW27" s="2"/>
      <c r="AX27" s="2"/>
      <c r="AY27" s="2"/>
      <c r="AZ27" s="2"/>
      <c r="BA27" s="2"/>
      <c r="BB27" s="2"/>
      <c r="BC27" s="2"/>
      <c r="BD27" s="2"/>
      <c r="BE27" s="28" t="str">
        <f>IF(ISBLANK(Values!E26),"","Professional Audience")</f>
        <v>Professional Audience</v>
      </c>
      <c r="BF27" s="28" t="str">
        <f>IF(ISBLANK(Values!E26),"","Consumer Audience")</f>
        <v>Consumer Audience</v>
      </c>
      <c r="BG27" s="28" t="str">
        <f>IF(ISBLANK(Values!E26),"","Adults")</f>
        <v>Adults</v>
      </c>
      <c r="BH27" s="28"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37" t="str">
        <f>IF(ISBLANK(Values!E26),"",Values!$B$7)</f>
        <v>41</v>
      </c>
      <c r="CQ27" s="37" t="str">
        <f>IF(ISBLANK(Values!E26),"",Values!$B$8)</f>
        <v>17</v>
      </c>
      <c r="CR27" s="37"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Dänemark</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8" t="str">
        <f>IF(ISBLANK(Values!E26),"","Parts")</f>
        <v>Parts</v>
      </c>
      <c r="DP27" s="28"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2"/>
      <c r="DR27" s="2"/>
      <c r="DS27" s="32"/>
      <c r="DT27" s="2"/>
      <c r="DU27" s="2"/>
      <c r="DV27" s="2"/>
      <c r="DW27" s="2"/>
      <c r="DX27" s="2"/>
      <c r="DY27" s="32"/>
      <c r="DZ27" s="32"/>
      <c r="EA27" s="32"/>
      <c r="EB27" s="32"/>
      <c r="EC27" s="32"/>
      <c r="ED27" s="2"/>
      <c r="EE27" s="2"/>
      <c r="EF27" s="2"/>
      <c r="EG27" s="2"/>
      <c r="EH27" s="2"/>
      <c r="EI27" s="2"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2"/>
      <c r="EK27" s="2"/>
      <c r="EL27" s="2"/>
      <c r="EM27" s="2"/>
      <c r="EN27" s="2"/>
      <c r="EO27" s="2"/>
      <c r="EP27" s="2"/>
      <c r="EQ27" s="2"/>
      <c r="ER27" s="2"/>
      <c r="ES27" s="2" t="str">
        <f>IF(ISBLANK(Values!E26),"","Amazon Tellus UPS")</f>
        <v>Amazon Tellus UPS</v>
      </c>
      <c r="ET27" s="2"/>
      <c r="EU27" s="2"/>
      <c r="EV27" s="32" t="str">
        <f>IF(ISBLANK(Values!E26),"","New")</f>
        <v>New</v>
      </c>
      <c r="EW27" s="2"/>
      <c r="EX27" s="2"/>
      <c r="EY27" s="2"/>
      <c r="EZ27" s="2"/>
      <c r="FA27" s="2"/>
      <c r="FB27" s="2"/>
      <c r="FC27" s="2"/>
      <c r="FD27" s="2"/>
      <c r="FE27" s="2" t="str">
        <f>IF(ISBLANK(Values!E26),"","3")</f>
        <v>3</v>
      </c>
      <c r="FF27" s="2"/>
      <c r="FG27" s="2"/>
      <c r="FH27" s="2" t="str">
        <f>IF(ISBLANK(Values!E26),"","FALSE")</f>
        <v>FALSE</v>
      </c>
      <c r="FI27" s="37" t="str">
        <f>IF(ISBLANK(Values!E26),"","FALSE")</f>
        <v>FALSE</v>
      </c>
      <c r="FJ27" s="37" t="str">
        <f>IF(ISBLANK(Values!E26),"","FALSE")</f>
        <v>FALSE</v>
      </c>
      <c r="FK27" s="2"/>
      <c r="FL27" s="2"/>
      <c r="FM27" s="2" t="str">
        <f>IF(ISBLANK(Values!E26),"","1")</f>
        <v>1</v>
      </c>
      <c r="FN27" s="2"/>
      <c r="FO27" s="29">
        <f>IF(ISBLANK(Values!E26),"",IF(Values!J26, Values!$B$4, Values!$B$5))</f>
        <v>33.99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43" customFormat="1" ht="48" x14ac:dyDescent="0.2">
      <c r="A28" s="28" t="str">
        <f>IF(ISBLANK(Values!E27),"",IF(Values!$B$37="EU","computercomponent","computer"))</f>
        <v>computercomponent</v>
      </c>
      <c r="B28" s="38" t="str">
        <f>IF(ISBLANK(Values!E27),"",Values!F27)</f>
        <v>Lenovo X240 RG - UK</v>
      </c>
      <c r="C28" s="33" t="str">
        <f>IF(ISBLANK(Values!E27),"","TellusRem")</f>
        <v>TellusRem</v>
      </c>
      <c r="D28" s="31">
        <f>IF(ISBLANK(Values!E27),"",Values!E27)</f>
        <v>5714401242055</v>
      </c>
      <c r="E28" s="32" t="str">
        <f>IF(ISBLANK(Values!E27),"","EAN")</f>
        <v>EAN</v>
      </c>
      <c r="F28" s="29" t="str">
        <f>IF(ISBLANK(Values!E27),"",IF(Values!J27, SUBSTITUTE(Values!$B$1, "{language}", Values!H27) &amp; " " &amp;Values!$B$3, SUBSTITUTE(Values!$B$2, "{language}", Values!$H27) &amp; " " &amp;Values!$B$3))</f>
        <v>ersatztastatur UK Nicht Hintergrundbeleuchtung für Lenovo Thinkpad X230s X240 X240S X240I X250 X260 X270</v>
      </c>
      <c r="G28" s="33" t="str">
        <f>IF(ISBLANK(Values!E27),"","TellusRem")</f>
        <v>TellusRem</v>
      </c>
      <c r="H28" s="28" t="str">
        <f>IF(ISBLANK(Values!E27),"",Values!$B$16)</f>
        <v>laptop-computer-replacement-parts</v>
      </c>
      <c r="I28" s="28" t="str">
        <f>IF(ISBLANK(Values!E27),"","4730574031")</f>
        <v>4730574031</v>
      </c>
      <c r="J28" s="39" t="str">
        <f>IF(ISBLANK(Values!E27),"",Values!F27 )</f>
        <v>Lenovo X240 RG - UK</v>
      </c>
      <c r="K28" s="29">
        <f>IF(ISBLANK(Values!E27),"",IF(Values!J27, Values!$B$4, Values!$B$5))</f>
        <v>33.99</v>
      </c>
      <c r="L28" s="40">
        <f>IF(ISBLANK(Values!E27),"",Values!$B$18)</f>
        <v>5</v>
      </c>
      <c r="M28" s="29" t="str">
        <f>IF(ISBLANK(Values!E27),"",Values!$M27)</f>
        <v>https://download.lenovo.com/Images/Parts/04Y0929/04Y0929_A.jpg</v>
      </c>
      <c r="N28" s="29" t="str">
        <f>IF(ISBLANK(Values!$F27),"",Values!N27)</f>
        <v>https://download.lenovo.com/Images/Parts/04Y0929/04Y0929_B.jpg</v>
      </c>
      <c r="O28" s="29" t="str">
        <f>IF(ISBLANK(Values!$F27),"",Values!O27)</f>
        <v>https://download.lenovo.com/Images/Parts/04Y0929/04Y0929_details.jpg</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Child</v>
      </c>
      <c r="X28" s="33" t="str">
        <f>IF(ISBLANK(Values!E27),"",Values!$B$13)</f>
        <v>Lenovo X240 parent</v>
      </c>
      <c r="Y28" s="39" t="str">
        <f>IF(ISBLANK(Values!E27),"","Size-Color")</f>
        <v>Size-Color</v>
      </c>
      <c r="Z28" s="33" t="str">
        <f>IF(ISBLANK(Values!E27),"","variation")</f>
        <v>variation</v>
      </c>
      <c r="AA28" s="37" t="str">
        <f>IF(ISBLANK(Values!E27),"",Values!$B$20)</f>
        <v>Update</v>
      </c>
      <c r="AB28" s="37" t="str">
        <f>IF(ISBLANK(Values!E27),"",Values!$B$29)</f>
        <v>6 Monate Garantie nach dem Liefertermin. Im Falle einer Fehlfunktion der Tastatur wird ein neues Gerät oder ein Ersatzteil für die Tastatur des Produkts gesendet. Bei Sortierung des Bestands wird eine volle Rückerstattung gewährt.</v>
      </c>
      <c r="AC28" s="2"/>
      <c r="AD28" s="2"/>
      <c r="AE28" s="2"/>
      <c r="AF28" s="2"/>
      <c r="AG28" s="2"/>
      <c r="AH28" s="2"/>
      <c r="AI28" s="41" t="str">
        <f>IF(ISBLANK(Values!E27),"",IF(Values!I27,Values!$B$23,Values!$B$33))</f>
        <v xml:space="preserve">👉 ÜBERARBEITET: GELD SPAREN - Ersatz-Lenovo-Laptop-Tastatur, gleiche Qualität wie OEM-Tastaturen. TellusRem ist seit 2011 der weltweit führende Distributor von Tastaturen. Perfekte Ersatztastatur, einfach auszutauschen und zu installieren. </v>
      </c>
      <c r="AJ28" s="4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8" s="2" t="str">
        <f>IF(ISBLANK(Values!E27),"",Values!$B$25)</f>
        <v xml:space="preserve">♻️ ÖFFENTLICHES PRODUKT - Kaufen Sie renoviert, KAUFEN SIE GRÜN! Reduzieren Sie mehr als 80% Kohlendioxid, indem Sie unsere überholten Tastaturen kaufen, im Vergleich zu einer neuen Tastatur! </v>
      </c>
      <c r="AL28" s="2" t="str">
        <f>IF(ISBLANK(Values!E27),"",SUBSTITUTE(SUBSTITUTE(IF(Values!$J27, Values!$B$26, Values!$B$33), "{language}", Values!$H27), "{flag}", INDEX(options!$E$1:$E$20, Values!$V27)))</f>
        <v xml:space="preserve">👉 LAYOUT - 🇬🇧 UK Nicht Hintergrundbeleuchtung </v>
      </c>
      <c r="AM28" s="2" t="str">
        <f>SUBSTITUTE(IF(ISBLANK(Values!E27),"",Values!$B$27),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8" s="2"/>
      <c r="AO28" s="2"/>
      <c r="AP28" s="2"/>
      <c r="AQ28" s="2"/>
      <c r="AR28" s="2"/>
      <c r="AS28" s="2"/>
      <c r="AT28" s="29" t="str">
        <f>IF(ISBLANK(Values!E27),"",Values!H27)</f>
        <v>UK</v>
      </c>
      <c r="AU28" s="2"/>
      <c r="AV28" s="37" t="str">
        <f>IF(ISBLANK(Values!E27),"",IF(Values!J27,"Backlit", "Non-Backlit"))</f>
        <v>Non-Backlit</v>
      </c>
      <c r="AW28" s="2"/>
      <c r="AX28" s="2"/>
      <c r="AY28" s="2"/>
      <c r="AZ28" s="2"/>
      <c r="BA28" s="2"/>
      <c r="BB28" s="2"/>
      <c r="BC28" s="2"/>
      <c r="BD28" s="2"/>
      <c r="BE28" s="28" t="str">
        <f>IF(ISBLANK(Values!E27),"","Professional Audience")</f>
        <v>Professional Audience</v>
      </c>
      <c r="BF28" s="28" t="str">
        <f>IF(ISBLANK(Values!E27),"","Consumer Audience")</f>
        <v>Consumer Audience</v>
      </c>
      <c r="BG28" s="28" t="str">
        <f>IF(ISBLANK(Values!E27),"","Adults")</f>
        <v>Adults</v>
      </c>
      <c r="BH28" s="28"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37" t="str">
        <f>IF(ISBLANK(Values!E27),"",Values!$B$7)</f>
        <v>41</v>
      </c>
      <c r="CQ28" s="37" t="str">
        <f>IF(ISBLANK(Values!E27),"",Values!$B$8)</f>
        <v>17</v>
      </c>
      <c r="CR28" s="37"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Dänemark</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8" t="str">
        <f>IF(ISBLANK(Values!E27),"","Parts")</f>
        <v>Parts</v>
      </c>
      <c r="DP28" s="28"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2"/>
      <c r="DR28" s="2"/>
      <c r="DS28" s="32"/>
      <c r="DT28" s="2"/>
      <c r="DU28" s="2"/>
      <c r="DV28" s="2"/>
      <c r="DW28" s="2"/>
      <c r="DX28" s="2"/>
      <c r="DY28" s="32"/>
      <c r="DZ28" s="32"/>
      <c r="EA28" s="32"/>
      <c r="EB28" s="32"/>
      <c r="EC28" s="32"/>
      <c r="ED28" s="2"/>
      <c r="EE28" s="2"/>
      <c r="EF28" s="2"/>
      <c r="EG28" s="2"/>
      <c r="EH28" s="2"/>
      <c r="EI28" s="2"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2"/>
      <c r="EK28" s="2"/>
      <c r="EL28" s="2"/>
      <c r="EM28" s="2"/>
      <c r="EN28" s="2"/>
      <c r="EO28" s="2"/>
      <c r="EP28" s="2"/>
      <c r="EQ28" s="2"/>
      <c r="ER28" s="2"/>
      <c r="ES28" s="2" t="str">
        <f>IF(ISBLANK(Values!E27),"","Amazon Tellus UPS")</f>
        <v>Amazon Tellus UPS</v>
      </c>
      <c r="ET28" s="2"/>
      <c r="EU28" s="2"/>
      <c r="EV28" s="32" t="str">
        <f>IF(ISBLANK(Values!E27),"","New")</f>
        <v>New</v>
      </c>
      <c r="EW28" s="2"/>
      <c r="EX28" s="2"/>
      <c r="EY28" s="2"/>
      <c r="EZ28" s="2"/>
      <c r="FA28" s="2"/>
      <c r="FB28" s="2"/>
      <c r="FC28" s="2"/>
      <c r="FD28" s="2"/>
      <c r="FE28" s="2" t="str">
        <f>IF(ISBLANK(Values!E27),"","3")</f>
        <v>3</v>
      </c>
      <c r="FF28" s="2"/>
      <c r="FG28" s="2"/>
      <c r="FH28" s="2" t="str">
        <f>IF(ISBLANK(Values!E27),"","FALSE")</f>
        <v>FALSE</v>
      </c>
      <c r="FI28" s="37" t="str">
        <f>IF(ISBLANK(Values!E27),"","FALSE")</f>
        <v>FALSE</v>
      </c>
      <c r="FJ28" s="37" t="str">
        <f>IF(ISBLANK(Values!E27),"","FALSE")</f>
        <v>FALSE</v>
      </c>
      <c r="FK28" s="2"/>
      <c r="FL28" s="2"/>
      <c r="FM28" s="2" t="str">
        <f>IF(ISBLANK(Values!E27),"","1")</f>
        <v>1</v>
      </c>
      <c r="FN28" s="2"/>
      <c r="FO28" s="29">
        <f>IF(ISBLANK(Values!E27),"",IF(Values!J27, Values!$B$4, Values!$B$5))</f>
        <v>33.99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43" customFormat="1" ht="48" x14ac:dyDescent="0.2">
      <c r="A29" s="28" t="str">
        <f>IF(ISBLANK(Values!E28),"",IF(Values!$B$37="EU","computercomponent","computer"))</f>
        <v>computercomponent</v>
      </c>
      <c r="B29" s="38" t="str">
        <f>IF(ISBLANK(Values!E28),"",Values!F28)</f>
        <v>Lenovo X240 RG - NOR</v>
      </c>
      <c r="C29" s="33" t="str">
        <f>IF(ISBLANK(Values!E28),"","TellusRem")</f>
        <v>TellusRem</v>
      </c>
      <c r="D29" s="31">
        <f>IF(ISBLANK(Values!E28),"",Values!E28)</f>
        <v>5714401242062</v>
      </c>
      <c r="E29" s="32" t="str">
        <f>IF(ISBLANK(Values!E28),"","EAN")</f>
        <v>EAN</v>
      </c>
      <c r="F29" s="29" t="str">
        <f>IF(ISBLANK(Values!E28),"",IF(Values!J28, SUBSTITUTE(Values!$B$1, "{language}", Values!H28) &amp; " " &amp;Values!$B$3, SUBSTITUTE(Values!$B$2, "{language}", Values!$H28) &amp; " " &amp;Values!$B$3))</f>
        <v>ersatztastatur Skandinavisch – Nordisch Nicht Hintergrundbeleuchtung für Lenovo Thinkpad X230s X240 X240S X240I X250 X260 X270</v>
      </c>
      <c r="G29" s="33" t="str">
        <f>IF(ISBLANK(Values!E28),"","TellusRem")</f>
        <v>TellusRem</v>
      </c>
      <c r="H29" s="28" t="str">
        <f>IF(ISBLANK(Values!E28),"",Values!$B$16)</f>
        <v>laptop-computer-replacement-parts</v>
      </c>
      <c r="I29" s="28" t="str">
        <f>IF(ISBLANK(Values!E28),"","4730574031")</f>
        <v>4730574031</v>
      </c>
      <c r="J29" s="39" t="str">
        <f>IF(ISBLANK(Values!E28),"",Values!F28 )</f>
        <v>Lenovo X240 RG - NOR</v>
      </c>
      <c r="K29" s="29">
        <f>IF(ISBLANK(Values!E28),"",IF(Values!J28, Values!$B$4, Values!$B$5))</f>
        <v>33.99</v>
      </c>
      <c r="L29" s="40">
        <f>IF(ISBLANK(Values!E28),"",Values!$B$18)</f>
        <v>5</v>
      </c>
      <c r="M29" s="29" t="str">
        <f>IF(ISBLANK(Values!E28),"",Values!$M28)</f>
        <v>https://download.lenovo.com/Images/Parts/01AX351/01AX351_A.jpg</v>
      </c>
      <c r="N29" s="29" t="str">
        <f>IF(ISBLANK(Values!$F28),"",Values!N28)</f>
        <v>https://download.lenovo.com/Images/Parts/01AX351/01AX351_B.jpg</v>
      </c>
      <c r="O29" s="29" t="str">
        <f>IF(ISBLANK(Values!$F28),"",Values!O28)</f>
        <v>https://download.lenovo.com/Images/Parts/01AX351/01AX351_details.jpg</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Child</v>
      </c>
      <c r="X29" s="33" t="str">
        <f>IF(ISBLANK(Values!E28),"",Values!$B$13)</f>
        <v>Lenovo X240 parent</v>
      </c>
      <c r="Y29" s="39" t="str">
        <f>IF(ISBLANK(Values!E28),"","Size-Color")</f>
        <v>Size-Color</v>
      </c>
      <c r="Z29" s="33" t="str">
        <f>IF(ISBLANK(Values!E28),"","variation")</f>
        <v>variation</v>
      </c>
      <c r="AA29" s="37" t="str">
        <f>IF(ISBLANK(Values!E28),"",Values!$B$20)</f>
        <v>Update</v>
      </c>
      <c r="AB29" s="37" t="str">
        <f>IF(ISBLANK(Values!E28),"",Values!$B$29)</f>
        <v>6 Monate Garantie nach dem Liefertermin. Im Falle einer Fehlfunktion der Tastatur wird ein neues Gerät oder ein Ersatzteil für die Tastatur des Produkts gesendet. Bei Sortierung des Bestands wird eine volle Rückerstattung gewährt.</v>
      </c>
      <c r="AC29" s="2"/>
      <c r="AD29" s="2"/>
      <c r="AE29" s="2"/>
      <c r="AF29" s="2"/>
      <c r="AG29" s="2"/>
      <c r="AH29" s="2"/>
      <c r="AI29" s="41" t="str">
        <f>IF(ISBLANK(Values!E28),"",IF(Values!I28,Values!$B$23,Values!$B$33))</f>
        <v xml:space="preserve">👉 ÜBERARBEITET: GELD SPAREN - Ersatz-Lenovo-Laptop-Tastatur, gleiche Qualität wie OEM-Tastaturen. TellusRem ist seit 2011 der weltweit führende Distributor von Tastaturen. Perfekte Ersatztastatur, einfach auszutauschen und zu installieren. </v>
      </c>
      <c r="AJ29" s="4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9" s="2" t="str">
        <f>IF(ISBLANK(Values!E28),"",Values!$B$25)</f>
        <v xml:space="preserve">♻️ ÖFFENTLICHES PRODUKT - Kaufen Sie renoviert, KAUFEN SIE GRÜN! Reduzieren Sie mehr als 80% Kohlendioxid, indem Sie unsere überholten Tastaturen kaufen, im Vergleich zu einer neuen Tastatur! </v>
      </c>
      <c r="AL29" s="2" t="str">
        <f>IF(ISBLANK(Values!E28),"",SUBSTITUTE(SUBSTITUTE(IF(Values!$J28, Values!$B$26, Values!$B$33), "{language}", Values!$H28), "{flag}", INDEX(options!$E$1:$E$20, Values!$V28)))</f>
        <v xml:space="preserve">👉 LAYOUT - 🇸🇪 🇫🇮 🇳🇴 🇩🇰 Skandinavisch – Nordisch Nicht Hintergrundbeleuchtung </v>
      </c>
      <c r="AM29" s="2" t="str">
        <f>SUBSTITUTE(IF(ISBLANK(Values!E28),"",Values!$B$27),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9" s="2"/>
      <c r="AO29" s="2"/>
      <c r="AP29" s="2"/>
      <c r="AQ29" s="2"/>
      <c r="AR29" s="2"/>
      <c r="AS29" s="2"/>
      <c r="AT29" s="29" t="str">
        <f>IF(ISBLANK(Values!E28),"",Values!H28)</f>
        <v>Skandinavisch – Nordisch</v>
      </c>
      <c r="AU29" s="2"/>
      <c r="AV29" s="37" t="str">
        <f>IF(ISBLANK(Values!E28),"",IF(Values!J28,"Backlit", "Non-Backlit"))</f>
        <v>Non-Backlit</v>
      </c>
      <c r="AW29" s="2"/>
      <c r="AX29" s="2"/>
      <c r="AY29" s="2"/>
      <c r="AZ29" s="2"/>
      <c r="BA29" s="2"/>
      <c r="BB29" s="2"/>
      <c r="BC29" s="2"/>
      <c r="BD29" s="2"/>
      <c r="BE29" s="28" t="str">
        <f>IF(ISBLANK(Values!E28),"","Professional Audience")</f>
        <v>Professional Audience</v>
      </c>
      <c r="BF29" s="28" t="str">
        <f>IF(ISBLANK(Values!E28),"","Consumer Audience")</f>
        <v>Consumer Audience</v>
      </c>
      <c r="BG29" s="28" t="str">
        <f>IF(ISBLANK(Values!E28),"","Adults")</f>
        <v>Adults</v>
      </c>
      <c r="BH29" s="28"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37" t="str">
        <f>IF(ISBLANK(Values!E28),"",Values!$B$7)</f>
        <v>41</v>
      </c>
      <c r="CQ29" s="37" t="str">
        <f>IF(ISBLANK(Values!E28),"",Values!$B$8)</f>
        <v>17</v>
      </c>
      <c r="CR29" s="37"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Dänemark</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8" t="str">
        <f>IF(ISBLANK(Values!E28),"","Parts")</f>
        <v>Parts</v>
      </c>
      <c r="DP29" s="28"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2"/>
      <c r="DR29" s="2"/>
      <c r="DS29" s="32"/>
      <c r="DT29" s="2"/>
      <c r="DU29" s="2"/>
      <c r="DV29" s="2"/>
      <c r="DW29" s="2"/>
      <c r="DX29" s="2"/>
      <c r="DY29" s="32"/>
      <c r="DZ29" s="32"/>
      <c r="EA29" s="32"/>
      <c r="EB29" s="32"/>
      <c r="EC29" s="32"/>
      <c r="ED29" s="2"/>
      <c r="EE29" s="2"/>
      <c r="EF29" s="2"/>
      <c r="EG29" s="2"/>
      <c r="EH29" s="2"/>
      <c r="EI29" s="2"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2"/>
      <c r="EK29" s="2"/>
      <c r="EL29" s="2"/>
      <c r="EM29" s="2"/>
      <c r="EN29" s="2"/>
      <c r="EO29" s="2"/>
      <c r="EP29" s="2"/>
      <c r="EQ29" s="2"/>
      <c r="ER29" s="2"/>
      <c r="ES29" s="2" t="str">
        <f>IF(ISBLANK(Values!E28),"","Amazon Tellus UPS")</f>
        <v>Amazon Tellus UPS</v>
      </c>
      <c r="ET29" s="2"/>
      <c r="EU29" s="2"/>
      <c r="EV29" s="32" t="str">
        <f>IF(ISBLANK(Values!E28),"","New")</f>
        <v>New</v>
      </c>
      <c r="EW29" s="2"/>
      <c r="EX29" s="2"/>
      <c r="EY29" s="2"/>
      <c r="EZ29" s="2"/>
      <c r="FA29" s="2"/>
      <c r="FB29" s="2"/>
      <c r="FC29" s="2"/>
      <c r="FD29" s="2"/>
      <c r="FE29" s="2" t="str">
        <f>IF(ISBLANK(Values!E28),"","3")</f>
        <v>3</v>
      </c>
      <c r="FF29" s="2"/>
      <c r="FG29" s="2"/>
      <c r="FH29" s="2" t="str">
        <f>IF(ISBLANK(Values!E28),"","FALSE")</f>
        <v>FALSE</v>
      </c>
      <c r="FI29" s="37" t="str">
        <f>IF(ISBLANK(Values!E28),"","FALSE")</f>
        <v>FALSE</v>
      </c>
      <c r="FJ29" s="37" t="str">
        <f>IF(ISBLANK(Values!E28),"","FALSE")</f>
        <v>FALSE</v>
      </c>
      <c r="FK29" s="2"/>
      <c r="FL29" s="2"/>
      <c r="FM29" s="2" t="str">
        <f>IF(ISBLANK(Values!E28),"","1")</f>
        <v>1</v>
      </c>
      <c r="FN29" s="2"/>
      <c r="FO29" s="29">
        <f>IF(ISBLANK(Values!E28),"",IF(Values!J28, Values!$B$4, Values!$B$5))</f>
        <v>33.99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43" customFormat="1" ht="48" x14ac:dyDescent="0.2">
      <c r="A30" s="28" t="str">
        <f>IF(ISBLANK(Values!E29),"",IF(Values!$B$37="EU","computercomponent","computer"))</f>
        <v>computercomponent</v>
      </c>
      <c r="B30" s="38" t="str">
        <f>IF(ISBLANK(Values!E29),"",Values!F29)</f>
        <v>Lenovo X240 RG - BE</v>
      </c>
      <c r="C30" s="33" t="str">
        <f>IF(ISBLANK(Values!E29),"","TellusRem")</f>
        <v>TellusRem</v>
      </c>
      <c r="D30" s="31">
        <f>IF(ISBLANK(Values!E29),"",Values!E29)</f>
        <v>5714401242079</v>
      </c>
      <c r="E30" s="32" t="str">
        <f>IF(ISBLANK(Values!E29),"","EAN")</f>
        <v>EAN</v>
      </c>
      <c r="F30" s="29" t="str">
        <f>IF(ISBLANK(Values!E29),"",IF(Values!J29, SUBSTITUTE(Values!$B$1, "{language}", Values!H29) &amp; " " &amp;Values!$B$3, SUBSTITUTE(Values!$B$2, "{language}", Values!$H29) &amp; " " &amp;Values!$B$3))</f>
        <v>ersatztastatur Belgier Nicht Hintergrundbeleuchtung für Lenovo Thinkpad X230s X240 X240S X240I X250 X260 X270</v>
      </c>
      <c r="G30" s="33" t="str">
        <f>IF(ISBLANK(Values!E29),"","TellusRem")</f>
        <v>TellusRem</v>
      </c>
      <c r="H30" s="28" t="str">
        <f>IF(ISBLANK(Values!E29),"",Values!$B$16)</f>
        <v>laptop-computer-replacement-parts</v>
      </c>
      <c r="I30" s="28" t="str">
        <f>IF(ISBLANK(Values!E29),"","4730574031")</f>
        <v>4730574031</v>
      </c>
      <c r="J30" s="39" t="str">
        <f>IF(ISBLANK(Values!E29),"",Values!F29 )</f>
        <v>Lenovo X240 RG - BE</v>
      </c>
      <c r="K30" s="29">
        <f>IF(ISBLANK(Values!E29),"",IF(Values!J29, Values!$B$4, Values!$B$5))</f>
        <v>33.99</v>
      </c>
      <c r="L30" s="40">
        <f>IF(ISBLANK(Values!E29),"",Values!$B$18)</f>
        <v>5</v>
      </c>
      <c r="M30" s="29" t="str">
        <f>IF(ISBLANK(Values!E29),"",Values!$M29)</f>
        <v>https://download.lenovo.com/Images/Parts/04Y0906/04Y0906_A.jpg</v>
      </c>
      <c r="N30" s="29" t="str">
        <f>IF(ISBLANK(Values!$F29),"",Values!N29)</f>
        <v>https://download.lenovo.com/Images/Parts/04Y0906/04Y0906_B.jpg</v>
      </c>
      <c r="O30" s="29" t="str">
        <f>IF(ISBLANK(Values!$F29),"",Values!O29)</f>
        <v>https://download.lenovo.com/Images/Parts/04Y0906/04Y0906_details.jpg</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Child</v>
      </c>
      <c r="X30" s="33" t="str">
        <f>IF(ISBLANK(Values!E29),"",Values!$B$13)</f>
        <v>Lenovo X240 parent</v>
      </c>
      <c r="Y30" s="39" t="str">
        <f>IF(ISBLANK(Values!E29),"","Size-Color")</f>
        <v>Size-Color</v>
      </c>
      <c r="Z30" s="33" t="str">
        <f>IF(ISBLANK(Values!E29),"","variation")</f>
        <v>variation</v>
      </c>
      <c r="AA30" s="37" t="str">
        <f>IF(ISBLANK(Values!E29),"",Values!$B$20)</f>
        <v>Update</v>
      </c>
      <c r="AB30" s="37" t="str">
        <f>IF(ISBLANK(Values!E29),"",Values!$B$29)</f>
        <v>6 Monate Garantie nach dem Liefertermin. Im Falle einer Fehlfunktion der Tastatur wird ein neues Gerät oder ein Ersatzteil für die Tastatur des Produkts gesendet. Bei Sortierung des Bestands wird eine volle Rückerstattung gewährt.</v>
      </c>
      <c r="AC30" s="2"/>
      <c r="AD30" s="2"/>
      <c r="AE30" s="2"/>
      <c r="AF30" s="2"/>
      <c r="AG30" s="2"/>
      <c r="AH30" s="2"/>
      <c r="AI30" s="41" t="str">
        <f>IF(ISBLANK(Values!E29),"",IF(Values!I29,Values!$B$23,Values!$B$33))</f>
        <v xml:space="preserve">👉 ÜBERARBEITET: GELD SPAREN - Ersatz-Lenovo-Laptop-Tastatur, gleiche Qualität wie OEM-Tastaturen. TellusRem ist seit 2011 der weltweit führende Distributor von Tastaturen. Perfekte Ersatztastatur, einfach auszutauschen und zu installieren. </v>
      </c>
      <c r="AJ30" s="4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0" s="2" t="str">
        <f>IF(ISBLANK(Values!E29),"",Values!$B$25)</f>
        <v xml:space="preserve">♻️ ÖFFENTLICHES PRODUKT - Kaufen Sie renoviert, KAUFEN SIE GRÜN! Reduzieren Sie mehr als 80% Kohlendioxid, indem Sie unsere überholten Tastaturen kaufen, im Vergleich zu einer neuen Tastatur! </v>
      </c>
      <c r="AL30" s="2" t="str">
        <f>IF(ISBLANK(Values!E29),"",SUBSTITUTE(SUBSTITUTE(IF(Values!$J29, Values!$B$26, Values!$B$33), "{language}", Values!$H29), "{flag}", INDEX(options!$E$1:$E$20, Values!$V29)))</f>
        <v xml:space="preserve">👉 LAYOUT - 🇧🇪 Belgier Nicht Hintergrundbeleuchtung </v>
      </c>
      <c r="AM30" s="2" t="str">
        <f>SUBSTITUTE(IF(ISBLANK(Values!E29),"",Values!$B$27),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0" s="2"/>
      <c r="AO30" s="2"/>
      <c r="AP30" s="2"/>
      <c r="AQ30" s="2"/>
      <c r="AR30" s="2"/>
      <c r="AS30" s="2"/>
      <c r="AT30" s="29" t="str">
        <f>IF(ISBLANK(Values!E29),"",Values!H29)</f>
        <v>Belgier</v>
      </c>
      <c r="AU30" s="2"/>
      <c r="AV30" s="37" t="str">
        <f>IF(ISBLANK(Values!E29),"",IF(Values!J29,"Backlit", "Non-Backlit"))</f>
        <v>Non-Backlit</v>
      </c>
      <c r="AW30" s="2"/>
      <c r="AX30" s="2"/>
      <c r="AY30" s="2"/>
      <c r="AZ30" s="2"/>
      <c r="BA30" s="2"/>
      <c r="BB30" s="2"/>
      <c r="BC30" s="2"/>
      <c r="BD30" s="2"/>
      <c r="BE30" s="28" t="str">
        <f>IF(ISBLANK(Values!E29),"","Professional Audience")</f>
        <v>Professional Audience</v>
      </c>
      <c r="BF30" s="28" t="str">
        <f>IF(ISBLANK(Values!E29),"","Consumer Audience")</f>
        <v>Consumer Audience</v>
      </c>
      <c r="BG30" s="28" t="str">
        <f>IF(ISBLANK(Values!E29),"","Adults")</f>
        <v>Adults</v>
      </c>
      <c r="BH30" s="28"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37" t="str">
        <f>IF(ISBLANK(Values!E29),"",Values!$B$7)</f>
        <v>41</v>
      </c>
      <c r="CQ30" s="37" t="str">
        <f>IF(ISBLANK(Values!E29),"",Values!$B$8)</f>
        <v>17</v>
      </c>
      <c r="CR30" s="37"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Dänemark</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8" t="str">
        <f>IF(ISBLANK(Values!E29),"","Parts")</f>
        <v>Parts</v>
      </c>
      <c r="DP30" s="28"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2"/>
      <c r="DR30" s="2"/>
      <c r="DS30" s="32"/>
      <c r="DT30" s="2"/>
      <c r="DU30" s="2"/>
      <c r="DV30" s="2"/>
      <c r="DW30" s="2"/>
      <c r="DX30" s="2"/>
      <c r="DY30" s="32"/>
      <c r="DZ30" s="32"/>
      <c r="EA30" s="32"/>
      <c r="EB30" s="32"/>
      <c r="EC30" s="32"/>
      <c r="ED30" s="2"/>
      <c r="EE30" s="2"/>
      <c r="EF30" s="2"/>
      <c r="EG30" s="2"/>
      <c r="EH30" s="2"/>
      <c r="EI30" s="2"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2"/>
      <c r="EK30" s="2"/>
      <c r="EL30" s="2"/>
      <c r="EM30" s="2"/>
      <c r="EN30" s="2"/>
      <c r="EO30" s="2"/>
      <c r="EP30" s="2"/>
      <c r="EQ30" s="2"/>
      <c r="ER30" s="2"/>
      <c r="ES30" s="2" t="str">
        <f>IF(ISBLANK(Values!E29),"","Amazon Tellus UPS")</f>
        <v>Amazon Tellus UPS</v>
      </c>
      <c r="ET30" s="2"/>
      <c r="EU30" s="2"/>
      <c r="EV30" s="32" t="str">
        <f>IF(ISBLANK(Values!E29),"","New")</f>
        <v>New</v>
      </c>
      <c r="EW30" s="2"/>
      <c r="EX30" s="2"/>
      <c r="EY30" s="2"/>
      <c r="EZ30" s="2"/>
      <c r="FA30" s="2"/>
      <c r="FB30" s="2"/>
      <c r="FC30" s="2"/>
      <c r="FD30" s="2"/>
      <c r="FE30" s="2" t="str">
        <f>IF(ISBLANK(Values!E29),"","3")</f>
        <v>3</v>
      </c>
      <c r="FF30" s="2"/>
      <c r="FG30" s="2"/>
      <c r="FH30" s="2" t="str">
        <f>IF(ISBLANK(Values!E29),"","FALSE")</f>
        <v>FALSE</v>
      </c>
      <c r="FI30" s="37" t="str">
        <f>IF(ISBLANK(Values!E29),"","FALSE")</f>
        <v>FALSE</v>
      </c>
      <c r="FJ30" s="37" t="str">
        <f>IF(ISBLANK(Values!E29),"","FALSE")</f>
        <v>FALSE</v>
      </c>
      <c r="FK30" s="2"/>
      <c r="FL30" s="2"/>
      <c r="FM30" s="2" t="str">
        <f>IF(ISBLANK(Values!E29),"","1")</f>
        <v>1</v>
      </c>
      <c r="FN30" s="2"/>
      <c r="FO30" s="29">
        <f>IF(ISBLANK(Values!E29),"",IF(Values!J29, Values!$B$4, Values!$B$5))</f>
        <v>33.99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43" customFormat="1" ht="48" x14ac:dyDescent="0.2">
      <c r="A31" s="28" t="str">
        <f>IF(ISBLANK(Values!E30),"",IF(Values!$B$37="EU","computercomponent","computer"))</f>
        <v>computercomponent</v>
      </c>
      <c r="B31" s="38" t="str">
        <f>IF(ISBLANK(Values!E30),"",Values!F30)</f>
        <v>Lenovo X240 RG - BG</v>
      </c>
      <c r="C31" s="33" t="str">
        <f>IF(ISBLANK(Values!E30),"","TellusRem")</f>
        <v>TellusRem</v>
      </c>
      <c r="D31" s="31">
        <f>IF(ISBLANK(Values!E30),"",Values!E30)</f>
        <v>5714401242086</v>
      </c>
      <c r="E31" s="32" t="str">
        <f>IF(ISBLANK(Values!E30),"","EAN")</f>
        <v>EAN</v>
      </c>
      <c r="F31" s="29" t="str">
        <f>IF(ISBLANK(Values!E30),"",IF(Values!J30, SUBSTITUTE(Values!$B$1, "{language}", Values!H30) &amp; " " &amp;Values!$B$3, SUBSTITUTE(Values!$B$2, "{language}", Values!$H30) &amp; " " &amp;Values!$B$3))</f>
        <v>ersatztastatur Bulgarisch Nicht Hintergrundbeleuchtung für Lenovo Thinkpad X230s X240 X240S X240I X250 X260 X270</v>
      </c>
      <c r="G31" s="33" t="str">
        <f>IF(ISBLANK(Values!E30),"","TellusRem")</f>
        <v>TellusRem</v>
      </c>
      <c r="H31" s="28" t="str">
        <f>IF(ISBLANK(Values!E30),"",Values!$B$16)</f>
        <v>laptop-computer-replacement-parts</v>
      </c>
      <c r="I31" s="28" t="str">
        <f>IF(ISBLANK(Values!E30),"","4730574031")</f>
        <v>4730574031</v>
      </c>
      <c r="J31" s="39" t="str">
        <f>IF(ISBLANK(Values!E30),"",Values!F30 )</f>
        <v>Lenovo X240 RG - BG</v>
      </c>
      <c r="K31" s="29">
        <f>IF(ISBLANK(Values!E30),"",IF(Values!J30, Values!$B$4, Values!$B$5))</f>
        <v>33.99</v>
      </c>
      <c r="L31" s="40">
        <f>IF(ISBLANK(Values!E30),"",Values!$B$18)</f>
        <v>5</v>
      </c>
      <c r="M31" s="29" t="str">
        <f>IF(ISBLANK(Values!E30),"",Values!$M30)</f>
        <v>https://download.lenovo.com/Images/Parts/04Y0907/04Y0907_A.jpg</v>
      </c>
      <c r="N31" s="29" t="str">
        <f>IF(ISBLANK(Values!$F30),"",Values!N30)</f>
        <v>https://download.lenovo.com/Images/Parts/04Y0907/04Y0907_B.jpg</v>
      </c>
      <c r="O31" s="29" t="str">
        <f>IF(ISBLANK(Values!$F30),"",Values!O30)</f>
        <v>https://download.lenovo.com/Images/Parts/04Y0907/04Y0907_details.jpg</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Child</v>
      </c>
      <c r="X31" s="33" t="str">
        <f>IF(ISBLANK(Values!E30),"",Values!$B$13)</f>
        <v>Lenovo X240 parent</v>
      </c>
      <c r="Y31" s="39" t="str">
        <f>IF(ISBLANK(Values!E30),"","Size-Color")</f>
        <v>Size-Color</v>
      </c>
      <c r="Z31" s="33" t="str">
        <f>IF(ISBLANK(Values!E30),"","variation")</f>
        <v>variation</v>
      </c>
      <c r="AA31" s="37" t="str">
        <f>IF(ISBLANK(Values!E30),"",Values!$B$20)</f>
        <v>Update</v>
      </c>
      <c r="AB31" s="37" t="str">
        <f>IF(ISBLANK(Values!E30),"",Values!$B$29)</f>
        <v>6 Monate Garantie nach dem Liefertermin. Im Falle einer Fehlfunktion der Tastatur wird ein neues Gerät oder ein Ersatzteil für die Tastatur des Produkts gesendet. Bei Sortierung des Bestands wird eine volle Rückerstattung gewährt.</v>
      </c>
      <c r="AC31" s="2"/>
      <c r="AD31" s="2"/>
      <c r="AE31" s="2"/>
      <c r="AF31" s="2"/>
      <c r="AG31" s="2"/>
      <c r="AH31" s="2"/>
      <c r="AI31" s="41" t="str">
        <f>IF(ISBLANK(Values!E30),"",IF(Values!I30,Values!$B$23,Values!$B$33))</f>
        <v xml:space="preserve">👉 ÜBERARBEITET: GELD SPAREN - Ersatz-Lenovo-Laptop-Tastatur, gleiche Qualität wie OEM-Tastaturen. TellusRem ist seit 2011 der weltweit führende Distributor von Tastaturen. Perfekte Ersatztastatur, einfach auszutauschen und zu installieren. </v>
      </c>
      <c r="AJ31" s="4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1" s="2" t="str">
        <f>IF(ISBLANK(Values!E30),"",Values!$B$25)</f>
        <v xml:space="preserve">♻️ ÖFFENTLICHES PRODUKT - Kaufen Sie renoviert, KAUFEN SIE GRÜN! Reduzieren Sie mehr als 80% Kohlendioxid, indem Sie unsere überholten Tastaturen kaufen, im Vergleich zu einer neuen Tastatur! </v>
      </c>
      <c r="AL31" s="2" t="str">
        <f>IF(ISBLANK(Values!E30),"",SUBSTITUTE(SUBSTITUTE(IF(Values!$J30, Values!$B$26, Values!$B$33), "{language}", Values!$H30), "{flag}", INDEX(options!$E$1:$E$20, Values!$V30)))</f>
        <v xml:space="preserve">👉 LAYOUT - 🇧🇬 Bulgarisch Nicht Hintergrundbeleuchtung </v>
      </c>
      <c r="AM31" s="2" t="str">
        <f>SUBSTITUTE(IF(ISBLANK(Values!E30),"",Values!$B$27),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1" s="2"/>
      <c r="AO31" s="2"/>
      <c r="AP31" s="2"/>
      <c r="AQ31" s="2"/>
      <c r="AR31" s="2"/>
      <c r="AS31" s="2"/>
      <c r="AT31" s="29" t="str">
        <f>IF(ISBLANK(Values!E30),"",Values!H30)</f>
        <v>Bulgarisch</v>
      </c>
      <c r="AU31" s="2"/>
      <c r="AV31" s="37" t="str">
        <f>IF(ISBLANK(Values!E30),"",IF(Values!J30,"Backlit", "Non-Backlit"))</f>
        <v>Non-Backlit</v>
      </c>
      <c r="AW31" s="2"/>
      <c r="AX31" s="2"/>
      <c r="AY31" s="2"/>
      <c r="AZ31" s="2"/>
      <c r="BA31" s="2"/>
      <c r="BB31" s="2"/>
      <c r="BC31" s="2"/>
      <c r="BD31" s="2"/>
      <c r="BE31" s="28" t="str">
        <f>IF(ISBLANK(Values!E30),"","Professional Audience")</f>
        <v>Professional Audience</v>
      </c>
      <c r="BF31" s="28" t="str">
        <f>IF(ISBLANK(Values!E30),"","Consumer Audience")</f>
        <v>Consumer Audience</v>
      </c>
      <c r="BG31" s="28" t="str">
        <f>IF(ISBLANK(Values!E30),"","Adults")</f>
        <v>Adults</v>
      </c>
      <c r="BH31" s="28"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37" t="str">
        <f>IF(ISBLANK(Values!E30),"",Values!$B$7)</f>
        <v>41</v>
      </c>
      <c r="CQ31" s="37" t="str">
        <f>IF(ISBLANK(Values!E30),"",Values!$B$8)</f>
        <v>17</v>
      </c>
      <c r="CR31" s="37"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Dänemark</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8" t="str">
        <f>IF(ISBLANK(Values!E30),"","Parts")</f>
        <v>Parts</v>
      </c>
      <c r="DP31" s="28"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2"/>
      <c r="DR31" s="2"/>
      <c r="DS31" s="32"/>
      <c r="DT31" s="2"/>
      <c r="DU31" s="2"/>
      <c r="DV31" s="2"/>
      <c r="DW31" s="2"/>
      <c r="DX31" s="2"/>
      <c r="DY31" s="32"/>
      <c r="DZ31" s="32"/>
      <c r="EA31" s="32"/>
      <c r="EB31" s="32"/>
      <c r="EC31" s="32"/>
      <c r="ED31" s="2"/>
      <c r="EE31" s="2"/>
      <c r="EF31" s="2"/>
      <c r="EG31" s="2"/>
      <c r="EH31" s="2"/>
      <c r="EI31" s="2"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2"/>
      <c r="EK31" s="2"/>
      <c r="EL31" s="2"/>
      <c r="EM31" s="2"/>
      <c r="EN31" s="2"/>
      <c r="EO31" s="2"/>
      <c r="EP31" s="2"/>
      <c r="EQ31" s="2"/>
      <c r="ER31" s="2"/>
      <c r="ES31" s="2" t="str">
        <f>IF(ISBLANK(Values!E30),"","Amazon Tellus UPS")</f>
        <v>Amazon Tellus UPS</v>
      </c>
      <c r="ET31" s="2"/>
      <c r="EU31" s="2"/>
      <c r="EV31" s="32" t="str">
        <f>IF(ISBLANK(Values!E30),"","New")</f>
        <v>New</v>
      </c>
      <c r="EW31" s="2"/>
      <c r="EX31" s="2"/>
      <c r="EY31" s="2"/>
      <c r="EZ31" s="2"/>
      <c r="FA31" s="2"/>
      <c r="FB31" s="2"/>
      <c r="FC31" s="2"/>
      <c r="FD31" s="2"/>
      <c r="FE31" s="2" t="str">
        <f>IF(ISBLANK(Values!E30),"","3")</f>
        <v>3</v>
      </c>
      <c r="FF31" s="2"/>
      <c r="FG31" s="2"/>
      <c r="FH31" s="2" t="str">
        <f>IF(ISBLANK(Values!E30),"","FALSE")</f>
        <v>FALSE</v>
      </c>
      <c r="FI31" s="37" t="str">
        <f>IF(ISBLANK(Values!E30),"","FALSE")</f>
        <v>FALSE</v>
      </c>
      <c r="FJ31" s="37" t="str">
        <f>IF(ISBLANK(Values!E30),"","FALSE")</f>
        <v>FALSE</v>
      </c>
      <c r="FK31" s="2"/>
      <c r="FL31" s="2"/>
      <c r="FM31" s="2" t="str">
        <f>IF(ISBLANK(Values!E30),"","1")</f>
        <v>1</v>
      </c>
      <c r="FN31" s="2"/>
      <c r="FO31" s="29">
        <f>IF(ISBLANK(Values!E30),"",IF(Values!J30, Values!$B$4, Values!$B$5))</f>
        <v>33.99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43" customFormat="1" ht="48" x14ac:dyDescent="0.2">
      <c r="A32" s="28" t="str">
        <f>IF(ISBLANK(Values!E31),"",IF(Values!$B$37="EU","computercomponent","computer"))</f>
        <v>computercomponent</v>
      </c>
      <c r="B32" s="38" t="str">
        <f>IF(ISBLANK(Values!E31),"",Values!F31)</f>
        <v>Lenovo X240 RG - CZ</v>
      </c>
      <c r="C32" s="33" t="str">
        <f>IF(ISBLANK(Values!E31),"","TellusRem")</f>
        <v>TellusRem</v>
      </c>
      <c r="D32" s="31">
        <f>IF(ISBLANK(Values!E31),"",Values!E31)</f>
        <v>5714401242093</v>
      </c>
      <c r="E32" s="32" t="str">
        <f>IF(ISBLANK(Values!E31),"","EAN")</f>
        <v>EAN</v>
      </c>
      <c r="F32" s="29" t="str">
        <f>IF(ISBLANK(Values!E31),"",IF(Values!J31, SUBSTITUTE(Values!$B$1, "{language}", Values!H31) &amp; " " &amp;Values!$B$3, SUBSTITUTE(Values!$B$2, "{language}", Values!$H31) &amp; " " &amp;Values!$B$3))</f>
        <v>ersatztastatur Tschechisch Nicht Hintergrundbeleuchtung für Lenovo Thinkpad X230s X240 X240S X240I X250 X260 X270</v>
      </c>
      <c r="G32" s="33" t="str">
        <f>IF(ISBLANK(Values!E31),"","TellusRem")</f>
        <v>TellusRem</v>
      </c>
      <c r="H32" s="28" t="str">
        <f>IF(ISBLANK(Values!E31),"",Values!$B$16)</f>
        <v>laptop-computer-replacement-parts</v>
      </c>
      <c r="I32" s="28" t="str">
        <f>IF(ISBLANK(Values!E31),"","4730574031")</f>
        <v>4730574031</v>
      </c>
      <c r="J32" s="39" t="str">
        <f>IF(ISBLANK(Values!E31),"",Values!F31 )</f>
        <v>Lenovo X240 RG - CZ</v>
      </c>
      <c r="K32" s="29">
        <f>IF(ISBLANK(Values!E31),"",IF(Values!J31, Values!$B$4, Values!$B$5))</f>
        <v>33.99</v>
      </c>
      <c r="L32" s="40">
        <f>IF(ISBLANK(Values!E31),"",Values!$B$18)</f>
        <v>5</v>
      </c>
      <c r="M32" s="29" t="str">
        <f>IF(ISBLANK(Values!E31),"",Values!$M31)</f>
        <v>https://download.lenovo.com/Images/Parts/04Y0908/04Y0908_A.jpg</v>
      </c>
      <c r="N32" s="29" t="str">
        <f>IF(ISBLANK(Values!$F31),"",Values!N31)</f>
        <v>https://download.lenovo.com/Images/Parts/04Y0908/04Y0908_B.jpg</v>
      </c>
      <c r="O32" s="29" t="str">
        <f>IF(ISBLANK(Values!$F31),"",Values!O31)</f>
        <v>https://download.lenovo.com/Images/Parts/04Y0908/04Y0908_details.jpg</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Child</v>
      </c>
      <c r="X32" s="33" t="str">
        <f>IF(ISBLANK(Values!E31),"",Values!$B$13)</f>
        <v>Lenovo X240 parent</v>
      </c>
      <c r="Y32" s="39" t="str">
        <f>IF(ISBLANK(Values!E31),"","Size-Color")</f>
        <v>Size-Color</v>
      </c>
      <c r="Z32" s="33" t="str">
        <f>IF(ISBLANK(Values!E31),"","variation")</f>
        <v>variation</v>
      </c>
      <c r="AA32" s="37" t="str">
        <f>IF(ISBLANK(Values!E31),"",Values!$B$20)</f>
        <v>Update</v>
      </c>
      <c r="AB32" s="37" t="str">
        <f>IF(ISBLANK(Values!E31),"",Values!$B$29)</f>
        <v>6 Monate Garantie nach dem Liefertermin. Im Falle einer Fehlfunktion der Tastatur wird ein neues Gerät oder ein Ersatzteil für die Tastatur des Produkts gesendet. Bei Sortierung des Bestands wird eine volle Rückerstattung gewährt.</v>
      </c>
      <c r="AC32" s="2"/>
      <c r="AD32" s="2"/>
      <c r="AE32" s="2"/>
      <c r="AF32" s="2"/>
      <c r="AG32" s="2"/>
      <c r="AH32" s="2"/>
      <c r="AI32" s="41" t="str">
        <f>IF(ISBLANK(Values!E31),"",IF(Values!I31,Values!$B$23,Values!$B$33))</f>
        <v xml:space="preserve">👉 ÜBERARBEITET: GELD SPAREN - Ersatz-Lenovo-Laptop-Tastatur, gleiche Qualität wie OEM-Tastaturen. TellusRem ist seit 2011 der weltweit führende Distributor von Tastaturen. Perfekte Ersatztastatur, einfach auszutauschen und zu installieren. </v>
      </c>
      <c r="AJ32" s="4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2" s="2" t="str">
        <f>IF(ISBLANK(Values!E31),"",Values!$B$25)</f>
        <v xml:space="preserve">♻️ ÖFFENTLICHES PRODUKT - Kaufen Sie renoviert, KAUFEN SIE GRÜN! Reduzieren Sie mehr als 80% Kohlendioxid, indem Sie unsere überholten Tastaturen kaufen, im Vergleich zu einer neuen Tastatur! </v>
      </c>
      <c r="AL32" s="2" t="str">
        <f>IF(ISBLANK(Values!E31),"",SUBSTITUTE(SUBSTITUTE(IF(Values!$J31, Values!$B$26, Values!$B$33), "{language}", Values!$H31), "{flag}", INDEX(options!$E$1:$E$20, Values!$V31)))</f>
        <v xml:space="preserve">👉 LAYOUT - 🇨🇿 Tschechisch Nicht Hintergrundbeleuchtung </v>
      </c>
      <c r="AM32" s="2" t="str">
        <f>SUBSTITUTE(IF(ISBLANK(Values!E31),"",Values!$B$27),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2" s="2"/>
      <c r="AO32" s="2"/>
      <c r="AP32" s="2"/>
      <c r="AQ32" s="2"/>
      <c r="AR32" s="2"/>
      <c r="AS32" s="2"/>
      <c r="AT32" s="29" t="str">
        <f>IF(ISBLANK(Values!E31),"",Values!H31)</f>
        <v>Tschechisch</v>
      </c>
      <c r="AU32" s="2"/>
      <c r="AV32" s="37" t="str">
        <f>IF(ISBLANK(Values!E31),"",IF(Values!J31,"Backlit", "Non-Backlit"))</f>
        <v>Non-Backlit</v>
      </c>
      <c r="AW32" s="2"/>
      <c r="AX32" s="2"/>
      <c r="AY32" s="2"/>
      <c r="AZ32" s="2"/>
      <c r="BA32" s="2"/>
      <c r="BB32" s="2"/>
      <c r="BC32" s="2"/>
      <c r="BD32" s="2"/>
      <c r="BE32" s="28" t="str">
        <f>IF(ISBLANK(Values!E31),"","Professional Audience")</f>
        <v>Professional Audience</v>
      </c>
      <c r="BF32" s="28" t="str">
        <f>IF(ISBLANK(Values!E31),"","Consumer Audience")</f>
        <v>Consumer Audience</v>
      </c>
      <c r="BG32" s="28" t="str">
        <f>IF(ISBLANK(Values!E31),"","Adults")</f>
        <v>Adults</v>
      </c>
      <c r="BH32" s="28"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37" t="str">
        <f>IF(ISBLANK(Values!E31),"",Values!$B$7)</f>
        <v>41</v>
      </c>
      <c r="CQ32" s="37" t="str">
        <f>IF(ISBLANK(Values!E31),"",Values!$B$8)</f>
        <v>17</v>
      </c>
      <c r="CR32" s="37"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Dänemark</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8" t="str">
        <f>IF(ISBLANK(Values!E31),"","Parts")</f>
        <v>Parts</v>
      </c>
      <c r="DP32" s="28"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2"/>
      <c r="DR32" s="2"/>
      <c r="DS32" s="32"/>
      <c r="DT32" s="2"/>
      <c r="DU32" s="2"/>
      <c r="DV32" s="2"/>
      <c r="DW32" s="2"/>
      <c r="DX32" s="2"/>
      <c r="DY32" s="32"/>
      <c r="DZ32" s="32"/>
      <c r="EA32" s="32"/>
      <c r="EB32" s="32"/>
      <c r="EC32" s="32"/>
      <c r="ED32" s="2"/>
      <c r="EE32" s="2"/>
      <c r="EF32" s="2"/>
      <c r="EG32" s="2"/>
      <c r="EH32" s="2"/>
      <c r="EI32" s="2"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2"/>
      <c r="EK32" s="2"/>
      <c r="EL32" s="2"/>
      <c r="EM32" s="2"/>
      <c r="EN32" s="2"/>
      <c r="EO32" s="2"/>
      <c r="EP32" s="2"/>
      <c r="EQ32" s="2"/>
      <c r="ER32" s="2"/>
      <c r="ES32" s="2" t="str">
        <f>IF(ISBLANK(Values!E31),"","Amazon Tellus UPS")</f>
        <v>Amazon Tellus UPS</v>
      </c>
      <c r="ET32" s="2"/>
      <c r="EU32" s="2"/>
      <c r="EV32" s="32" t="str">
        <f>IF(ISBLANK(Values!E31),"","New")</f>
        <v>New</v>
      </c>
      <c r="EW32" s="2"/>
      <c r="EX32" s="2"/>
      <c r="EY32" s="2"/>
      <c r="EZ32" s="2"/>
      <c r="FA32" s="2"/>
      <c r="FB32" s="2"/>
      <c r="FC32" s="2"/>
      <c r="FD32" s="2"/>
      <c r="FE32" s="2" t="str">
        <f>IF(ISBLANK(Values!E31),"","3")</f>
        <v>3</v>
      </c>
      <c r="FF32" s="2"/>
      <c r="FG32" s="2"/>
      <c r="FH32" s="2" t="str">
        <f>IF(ISBLANK(Values!E31),"","FALSE")</f>
        <v>FALSE</v>
      </c>
      <c r="FI32" s="37" t="str">
        <f>IF(ISBLANK(Values!E31),"","FALSE")</f>
        <v>FALSE</v>
      </c>
      <c r="FJ32" s="37" t="str">
        <f>IF(ISBLANK(Values!E31),"","FALSE")</f>
        <v>FALSE</v>
      </c>
      <c r="FK32" s="2"/>
      <c r="FL32" s="2"/>
      <c r="FM32" s="2" t="str">
        <f>IF(ISBLANK(Values!E31),"","1")</f>
        <v>1</v>
      </c>
      <c r="FN32" s="2"/>
      <c r="FO32" s="29">
        <f>IF(ISBLANK(Values!E31),"",IF(Values!J31, Values!$B$4, Values!$B$5))</f>
        <v>33.99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43" customFormat="1" ht="48" x14ac:dyDescent="0.2">
      <c r="A33" s="28" t="str">
        <f>IF(ISBLANK(Values!E32),"",IF(Values!$B$37="EU","computercomponent","computer"))</f>
        <v>computercomponent</v>
      </c>
      <c r="B33" s="38" t="str">
        <f>IF(ISBLANK(Values!E32),"",Values!F32)</f>
        <v>Lenovo X240 RG - DK</v>
      </c>
      <c r="C33" s="33" t="str">
        <f>IF(ISBLANK(Values!E32),"","TellusRem")</f>
        <v>TellusRem</v>
      </c>
      <c r="D33" s="31">
        <f>IF(ISBLANK(Values!E32),"",Values!E32)</f>
        <v>5714401242109</v>
      </c>
      <c r="E33" s="32" t="str">
        <f>IF(ISBLANK(Values!E32),"","EAN")</f>
        <v>EAN</v>
      </c>
      <c r="F33" s="29" t="str">
        <f>IF(ISBLANK(Values!E32),"",IF(Values!J32, SUBSTITUTE(Values!$B$1, "{language}", Values!H32) &amp; " " &amp;Values!$B$3, SUBSTITUTE(Values!$B$2, "{language}", Values!$H32) &amp; " " &amp;Values!$B$3))</f>
        <v>ersatztastatur Dänisch Nicht Hintergrundbeleuchtung für Lenovo Thinkpad X230s X240 X240S X240I X250 X260 X270</v>
      </c>
      <c r="G33" s="33" t="str">
        <f>IF(ISBLANK(Values!E32),"","TellusRem")</f>
        <v>TellusRem</v>
      </c>
      <c r="H33" s="28" t="str">
        <f>IF(ISBLANK(Values!E32),"",Values!$B$16)</f>
        <v>laptop-computer-replacement-parts</v>
      </c>
      <c r="I33" s="28" t="str">
        <f>IF(ISBLANK(Values!E32),"","4730574031")</f>
        <v>4730574031</v>
      </c>
      <c r="J33" s="39" t="str">
        <f>IF(ISBLANK(Values!E32),"",Values!F32 )</f>
        <v>Lenovo X240 RG - DK</v>
      </c>
      <c r="K33" s="29">
        <f>IF(ISBLANK(Values!E32),"",IF(Values!J32, Values!$B$4, Values!$B$5))</f>
        <v>33.99</v>
      </c>
      <c r="L33" s="40">
        <f>IF(ISBLANK(Values!E32),"",Values!$B$18)</f>
        <v>5</v>
      </c>
      <c r="M33" s="29" t="str">
        <f>IF(ISBLANK(Values!E32),"",Values!$M32)</f>
        <v>https://download.lenovo.com/Images/Parts/04Y0947/04Y0947_A.jpg</v>
      </c>
      <c r="N33" s="29" t="str">
        <f>IF(ISBLANK(Values!$F32),"",Values!N32)</f>
        <v>https://download.lenovo.com/Images/Parts/04Y0947/04Y0947_B.jpg</v>
      </c>
      <c r="O33" s="29" t="str">
        <f>IF(ISBLANK(Values!$F32),"",Values!O32)</f>
        <v>https://download.lenovo.com/Images/Parts/04Y0947/04Y0947_details.jpg</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Child</v>
      </c>
      <c r="X33" s="33" t="str">
        <f>IF(ISBLANK(Values!E32),"",Values!$B$13)</f>
        <v>Lenovo X240 parent</v>
      </c>
      <c r="Y33" s="39" t="str">
        <f>IF(ISBLANK(Values!E32),"","Size-Color")</f>
        <v>Size-Color</v>
      </c>
      <c r="Z33" s="33" t="str">
        <f>IF(ISBLANK(Values!E32),"","variation")</f>
        <v>variation</v>
      </c>
      <c r="AA33" s="37" t="str">
        <f>IF(ISBLANK(Values!E32),"",Values!$B$20)</f>
        <v>Update</v>
      </c>
      <c r="AB33" s="37" t="str">
        <f>IF(ISBLANK(Values!E32),"",Values!$B$29)</f>
        <v>6 Monate Garantie nach dem Liefertermin. Im Falle einer Fehlfunktion der Tastatur wird ein neues Gerät oder ein Ersatzteil für die Tastatur des Produkts gesendet. Bei Sortierung des Bestands wird eine volle Rückerstattung gewährt.</v>
      </c>
      <c r="AC33" s="2"/>
      <c r="AD33" s="2"/>
      <c r="AE33" s="2"/>
      <c r="AF33" s="2"/>
      <c r="AG33" s="2"/>
      <c r="AH33" s="2"/>
      <c r="AI33" s="41" t="str">
        <f>IF(ISBLANK(Values!E32),"",IF(Values!I32,Values!$B$23,Values!$B$33))</f>
        <v xml:space="preserve">👉 ÜBERARBEITET: GELD SPAREN - Ersatz-Lenovo-Laptop-Tastatur, gleiche Qualität wie OEM-Tastaturen. TellusRem ist seit 2011 der weltweit führende Distributor von Tastaturen. Perfekte Ersatztastatur, einfach auszutauschen und zu installieren. </v>
      </c>
      <c r="AJ33" s="4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3" s="2" t="str">
        <f>IF(ISBLANK(Values!E32),"",Values!$B$25)</f>
        <v xml:space="preserve">♻️ ÖFFENTLICHES PRODUKT - Kaufen Sie renoviert, KAUFEN SIE GRÜN! Reduzieren Sie mehr als 80% Kohlendioxid, indem Sie unsere überholten Tastaturen kaufen, im Vergleich zu einer neuen Tastatur! </v>
      </c>
      <c r="AL33" s="2" t="str">
        <f>IF(ISBLANK(Values!E32),"",SUBSTITUTE(SUBSTITUTE(IF(Values!$J32, Values!$B$26, Values!$B$33), "{language}", Values!$H32), "{flag}", INDEX(options!$E$1:$E$20, Values!$V32)))</f>
        <v xml:space="preserve">👉 LAYOUT - 🇩🇰 Dänisch Nicht Hintergrundbeleuchtung </v>
      </c>
      <c r="AM33" s="2" t="str">
        <f>SUBSTITUTE(IF(ISBLANK(Values!E32),"",Values!$B$27),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3" s="2"/>
      <c r="AO33" s="2"/>
      <c r="AP33" s="2"/>
      <c r="AQ33" s="2"/>
      <c r="AR33" s="2"/>
      <c r="AS33" s="2"/>
      <c r="AT33" s="29" t="str">
        <f>IF(ISBLANK(Values!E32),"",Values!H32)</f>
        <v>Dänisch</v>
      </c>
      <c r="AU33" s="2"/>
      <c r="AV33" s="37" t="str">
        <f>IF(ISBLANK(Values!E32),"",IF(Values!J32,"Backlit", "Non-Backlit"))</f>
        <v>Non-Backlit</v>
      </c>
      <c r="AW33" s="2"/>
      <c r="AX33" s="2"/>
      <c r="AY33" s="2"/>
      <c r="AZ33" s="2"/>
      <c r="BA33" s="2"/>
      <c r="BB33" s="2"/>
      <c r="BC33" s="2"/>
      <c r="BD33" s="2"/>
      <c r="BE33" s="28" t="str">
        <f>IF(ISBLANK(Values!E32),"","Professional Audience")</f>
        <v>Professional Audience</v>
      </c>
      <c r="BF33" s="28" t="str">
        <f>IF(ISBLANK(Values!E32),"","Consumer Audience")</f>
        <v>Consumer Audience</v>
      </c>
      <c r="BG33" s="28" t="str">
        <f>IF(ISBLANK(Values!E32),"","Adults")</f>
        <v>Adults</v>
      </c>
      <c r="BH33" s="28"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37" t="str">
        <f>IF(ISBLANK(Values!E32),"",Values!$B$7)</f>
        <v>41</v>
      </c>
      <c r="CQ33" s="37" t="str">
        <f>IF(ISBLANK(Values!E32),"",Values!$B$8)</f>
        <v>17</v>
      </c>
      <c r="CR33" s="37"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Dänemark</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8" t="str">
        <f>IF(ISBLANK(Values!E32),"","Parts")</f>
        <v>Parts</v>
      </c>
      <c r="DP33" s="28"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2"/>
      <c r="DR33" s="2"/>
      <c r="DS33" s="32"/>
      <c r="DT33" s="2"/>
      <c r="DU33" s="2"/>
      <c r="DV33" s="2"/>
      <c r="DW33" s="2"/>
      <c r="DX33" s="2"/>
      <c r="DY33" s="32"/>
      <c r="DZ33" s="32"/>
      <c r="EA33" s="32"/>
      <c r="EB33" s="32"/>
      <c r="EC33" s="32"/>
      <c r="ED33" s="2"/>
      <c r="EE33" s="2"/>
      <c r="EF33" s="2"/>
      <c r="EG33" s="2"/>
      <c r="EH33" s="2"/>
      <c r="EI33" s="2"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2"/>
      <c r="EK33" s="2"/>
      <c r="EL33" s="2"/>
      <c r="EM33" s="2"/>
      <c r="EN33" s="2"/>
      <c r="EO33" s="2"/>
      <c r="EP33" s="2"/>
      <c r="EQ33" s="2"/>
      <c r="ER33" s="2"/>
      <c r="ES33" s="2" t="str">
        <f>IF(ISBLANK(Values!E32),"","Amazon Tellus UPS")</f>
        <v>Amazon Tellus UPS</v>
      </c>
      <c r="ET33" s="2"/>
      <c r="EU33" s="2"/>
      <c r="EV33" s="32" t="str">
        <f>IF(ISBLANK(Values!E32),"","New")</f>
        <v>New</v>
      </c>
      <c r="EW33" s="2"/>
      <c r="EX33" s="2"/>
      <c r="EY33" s="2"/>
      <c r="EZ33" s="2"/>
      <c r="FA33" s="2"/>
      <c r="FB33" s="2"/>
      <c r="FC33" s="2"/>
      <c r="FD33" s="2"/>
      <c r="FE33" s="2" t="str">
        <f>IF(ISBLANK(Values!E32),"","3")</f>
        <v>3</v>
      </c>
      <c r="FF33" s="2"/>
      <c r="FG33" s="2"/>
      <c r="FH33" s="2" t="str">
        <f>IF(ISBLANK(Values!E32),"","FALSE")</f>
        <v>FALSE</v>
      </c>
      <c r="FI33" s="37" t="str">
        <f>IF(ISBLANK(Values!E32),"","FALSE")</f>
        <v>FALSE</v>
      </c>
      <c r="FJ33" s="37" t="str">
        <f>IF(ISBLANK(Values!E32),"","FALSE")</f>
        <v>FALSE</v>
      </c>
      <c r="FK33" s="2"/>
      <c r="FL33" s="2"/>
      <c r="FM33" s="2" t="str">
        <f>IF(ISBLANK(Values!E32),"","1")</f>
        <v>1</v>
      </c>
      <c r="FN33" s="2"/>
      <c r="FO33" s="29">
        <f>IF(ISBLANK(Values!E32),"",IF(Values!J32, Values!$B$4, Values!$B$5))</f>
        <v>33.99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43" customFormat="1" ht="48" x14ac:dyDescent="0.2">
      <c r="A34" s="28" t="str">
        <f>IF(ISBLANK(Values!E33),"",IF(Values!$B$37="EU","computercomponent","computer"))</f>
        <v>computercomponent</v>
      </c>
      <c r="B34" s="38" t="str">
        <f>IF(ISBLANK(Values!E33),"",Values!F33)</f>
        <v>Lenovo X240 RG - HU</v>
      </c>
      <c r="C34" s="33" t="str">
        <f>IF(ISBLANK(Values!E33),"","TellusRem")</f>
        <v>TellusRem</v>
      </c>
      <c r="D34" s="31">
        <f>IF(ISBLANK(Values!E33),"",Values!E33)</f>
        <v>5714401242116</v>
      </c>
      <c r="E34" s="32" t="str">
        <f>IF(ISBLANK(Values!E33),"","EAN")</f>
        <v>EAN</v>
      </c>
      <c r="F34" s="29" t="str">
        <f>IF(ISBLANK(Values!E33),"",IF(Values!J33, SUBSTITUTE(Values!$B$1, "{language}", Values!H33) &amp; " " &amp;Values!$B$3, SUBSTITUTE(Values!$B$2, "{language}", Values!$H33) &amp; " " &amp;Values!$B$3))</f>
        <v>ersatztastatur Hungarisch Nicht Hintergrundbeleuchtung für Lenovo Thinkpad X230s X240 X240S X240I X250 X260 X270</v>
      </c>
      <c r="G34" s="33" t="str">
        <f>IF(ISBLANK(Values!E33),"","TellusRem")</f>
        <v>TellusRem</v>
      </c>
      <c r="H34" s="28" t="str">
        <f>IF(ISBLANK(Values!E33),"",Values!$B$16)</f>
        <v>laptop-computer-replacement-parts</v>
      </c>
      <c r="I34" s="28" t="str">
        <f>IF(ISBLANK(Values!E33),"","4730574031")</f>
        <v>4730574031</v>
      </c>
      <c r="J34" s="39" t="str">
        <f>IF(ISBLANK(Values!E33),"",Values!F33 )</f>
        <v>Lenovo X240 RG - HU</v>
      </c>
      <c r="K34" s="29">
        <f>IF(ISBLANK(Values!E33),"",IF(Values!J33, Values!$B$4, Values!$B$5))</f>
        <v>33.99</v>
      </c>
      <c r="L34" s="40">
        <f>IF(ISBLANK(Values!E33),"",Values!$B$18)</f>
        <v>5</v>
      </c>
      <c r="M34" s="29" t="str">
        <f>IF(ISBLANK(Values!E33),"",Values!$M33)</f>
        <v>https://download.lenovo.com/Images/Parts/04Y0915/04Y0915_A.jpg</v>
      </c>
      <c r="N34" s="29" t="str">
        <f>IF(ISBLANK(Values!$F33),"",Values!N33)</f>
        <v>https://download.lenovo.com/Images/Parts/04Y0915/04Y0915_B.jpg</v>
      </c>
      <c r="O34" s="29" t="str">
        <f>IF(ISBLANK(Values!$F33),"",Values!O33)</f>
        <v>https://download.lenovo.com/Images/Parts/04Y0915/04Y0915_details.jpg</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Child</v>
      </c>
      <c r="X34" s="33" t="str">
        <f>IF(ISBLANK(Values!E33),"",Values!$B$13)</f>
        <v>Lenovo X240 parent</v>
      </c>
      <c r="Y34" s="39" t="str">
        <f>IF(ISBLANK(Values!E33),"","Size-Color")</f>
        <v>Size-Color</v>
      </c>
      <c r="Z34" s="33" t="str">
        <f>IF(ISBLANK(Values!E33),"","variation")</f>
        <v>variation</v>
      </c>
      <c r="AA34" s="37" t="str">
        <f>IF(ISBLANK(Values!E33),"",Values!$B$20)</f>
        <v>Update</v>
      </c>
      <c r="AB34" s="37" t="str">
        <f>IF(ISBLANK(Values!E33),"",Values!$B$29)</f>
        <v>6 Monate Garantie nach dem Liefertermin. Im Falle einer Fehlfunktion der Tastatur wird ein neues Gerät oder ein Ersatzteil für die Tastatur des Produkts gesendet. Bei Sortierung des Bestands wird eine volle Rückerstattung gewährt.</v>
      </c>
      <c r="AC34" s="2"/>
      <c r="AD34" s="2"/>
      <c r="AE34" s="2"/>
      <c r="AF34" s="2"/>
      <c r="AG34" s="2"/>
      <c r="AH34" s="2"/>
      <c r="AI34" s="41" t="str">
        <f>IF(ISBLANK(Values!E33),"",IF(Values!I33,Values!$B$23,Values!$B$33))</f>
        <v xml:space="preserve">👉 ÜBERARBEITET: GELD SPAREN - Ersatz-Lenovo-Laptop-Tastatur, gleiche Qualität wie OEM-Tastaturen. TellusRem ist seit 2011 der weltweit führende Distributor von Tastaturen. Perfekte Ersatztastatur, einfach auszutauschen und zu installieren. </v>
      </c>
      <c r="AJ34" s="4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4" s="2" t="str">
        <f>IF(ISBLANK(Values!E33),"",Values!$B$25)</f>
        <v xml:space="preserve">♻️ ÖFFENTLICHES PRODUKT - Kaufen Sie renoviert, KAUFEN SIE GRÜN! Reduzieren Sie mehr als 80% Kohlendioxid, indem Sie unsere überholten Tastaturen kaufen, im Vergleich zu einer neuen Tastatur! </v>
      </c>
      <c r="AL34" s="2" t="str">
        <f>IF(ISBLANK(Values!E33),"",SUBSTITUTE(SUBSTITUTE(IF(Values!$J33, Values!$B$26, Values!$B$33), "{language}", Values!$H33), "{flag}", INDEX(options!$E$1:$E$20, Values!$V33)))</f>
        <v xml:space="preserve">👉 LAYOUT - 🇭🇺 Hungarisch Nicht Hintergrundbeleuchtung </v>
      </c>
      <c r="AM34" s="2" t="str">
        <f>SUBSTITUTE(IF(ISBLANK(Values!E33),"",Values!$B$27),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4" s="2"/>
      <c r="AO34" s="2"/>
      <c r="AP34" s="2"/>
      <c r="AQ34" s="2"/>
      <c r="AR34" s="2"/>
      <c r="AS34" s="2"/>
      <c r="AT34" s="29" t="str">
        <f>IF(ISBLANK(Values!E33),"",Values!H33)</f>
        <v>Hungarisch</v>
      </c>
      <c r="AU34" s="2"/>
      <c r="AV34" s="37" t="str">
        <f>IF(ISBLANK(Values!E33),"",IF(Values!J33,"Backlit", "Non-Backlit"))</f>
        <v>Non-Backlit</v>
      </c>
      <c r="AW34" s="2"/>
      <c r="AX34" s="2"/>
      <c r="AY34" s="2"/>
      <c r="AZ34" s="2"/>
      <c r="BA34" s="2"/>
      <c r="BB34" s="2"/>
      <c r="BC34" s="2"/>
      <c r="BD34" s="2"/>
      <c r="BE34" s="28" t="str">
        <f>IF(ISBLANK(Values!E33),"","Professional Audience")</f>
        <v>Professional Audience</v>
      </c>
      <c r="BF34" s="28" t="str">
        <f>IF(ISBLANK(Values!E33),"","Consumer Audience")</f>
        <v>Consumer Audience</v>
      </c>
      <c r="BG34" s="28" t="str">
        <f>IF(ISBLANK(Values!E33),"","Adults")</f>
        <v>Adults</v>
      </c>
      <c r="BH34" s="28"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37" t="str">
        <f>IF(ISBLANK(Values!E33),"",Values!$B$7)</f>
        <v>41</v>
      </c>
      <c r="CQ34" s="37" t="str">
        <f>IF(ISBLANK(Values!E33),"",Values!$B$8)</f>
        <v>17</v>
      </c>
      <c r="CR34" s="37"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Dänemark</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8" t="str">
        <f>IF(ISBLANK(Values!E33),"","Parts")</f>
        <v>Parts</v>
      </c>
      <c r="DP34" s="28"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2"/>
      <c r="DR34" s="2"/>
      <c r="DS34" s="32"/>
      <c r="DT34" s="2"/>
      <c r="DU34" s="2"/>
      <c r="DV34" s="2"/>
      <c r="DW34" s="2"/>
      <c r="DX34" s="2"/>
      <c r="DY34" s="32"/>
      <c r="DZ34" s="32"/>
      <c r="EA34" s="32"/>
      <c r="EB34" s="32"/>
      <c r="EC34" s="32"/>
      <c r="ED34" s="2"/>
      <c r="EE34" s="2"/>
      <c r="EF34" s="2"/>
      <c r="EG34" s="2"/>
      <c r="EH34" s="2"/>
      <c r="EI34" s="2"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2"/>
      <c r="EK34" s="2"/>
      <c r="EL34" s="2"/>
      <c r="EM34" s="2"/>
      <c r="EN34" s="2"/>
      <c r="EO34" s="2"/>
      <c r="EP34" s="2"/>
      <c r="EQ34" s="2"/>
      <c r="ER34" s="2"/>
      <c r="ES34" s="2" t="str">
        <f>IF(ISBLANK(Values!E33),"","Amazon Tellus UPS")</f>
        <v>Amazon Tellus UPS</v>
      </c>
      <c r="ET34" s="2"/>
      <c r="EU34" s="2"/>
      <c r="EV34" s="32" t="str">
        <f>IF(ISBLANK(Values!E33),"","New")</f>
        <v>New</v>
      </c>
      <c r="EW34" s="2"/>
      <c r="EX34" s="2"/>
      <c r="EY34" s="2"/>
      <c r="EZ34" s="2"/>
      <c r="FA34" s="2"/>
      <c r="FB34" s="2"/>
      <c r="FC34" s="2"/>
      <c r="FD34" s="2"/>
      <c r="FE34" s="2" t="str">
        <f>IF(ISBLANK(Values!E33),"","3")</f>
        <v>3</v>
      </c>
      <c r="FF34" s="2"/>
      <c r="FG34" s="2"/>
      <c r="FH34" s="2" t="str">
        <f>IF(ISBLANK(Values!E33),"","FALSE")</f>
        <v>FALSE</v>
      </c>
      <c r="FI34" s="37" t="str">
        <f>IF(ISBLANK(Values!E33),"","FALSE")</f>
        <v>FALSE</v>
      </c>
      <c r="FJ34" s="37" t="str">
        <f>IF(ISBLANK(Values!E33),"","FALSE")</f>
        <v>FALSE</v>
      </c>
      <c r="FK34" s="2"/>
      <c r="FL34" s="2"/>
      <c r="FM34" s="2" t="str">
        <f>IF(ISBLANK(Values!E33),"","1")</f>
        <v>1</v>
      </c>
      <c r="FN34" s="2"/>
      <c r="FO34" s="29">
        <f>IF(ISBLANK(Values!E33),"",IF(Values!J33, Values!$B$4, Values!$B$5))</f>
        <v>33.99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43" customFormat="1" ht="48" x14ac:dyDescent="0.2">
      <c r="A35" s="28" t="str">
        <f>IF(ISBLANK(Values!E34),"",IF(Values!$B$37="EU","computercomponent","computer"))</f>
        <v>computercomponent</v>
      </c>
      <c r="B35" s="38" t="str">
        <f>IF(ISBLANK(Values!E34),"",Values!F34)</f>
        <v>Lenovo X240 RG - NL</v>
      </c>
      <c r="C35" s="33" t="str">
        <f>IF(ISBLANK(Values!E34),"","TellusRem")</f>
        <v>TellusRem</v>
      </c>
      <c r="D35" s="31">
        <f>IF(ISBLANK(Values!E34),"",Values!E34)</f>
        <v>5714401242123</v>
      </c>
      <c r="E35" s="32" t="str">
        <f>IF(ISBLANK(Values!E34),"","EAN")</f>
        <v>EAN</v>
      </c>
      <c r="F35" s="29" t="str">
        <f>IF(ISBLANK(Values!E34),"",IF(Values!J34, SUBSTITUTE(Values!$B$1, "{language}", Values!H34) &amp; " " &amp;Values!$B$3, SUBSTITUTE(Values!$B$2, "{language}", Values!$H34) &amp; " " &amp;Values!$B$3))</f>
        <v>ersatztastatur Niederländisch Nicht Hintergrundbeleuchtung für Lenovo Thinkpad X230s X240 X240S X240I X250 X260 X270</v>
      </c>
      <c r="G35" s="33" t="str">
        <f>IF(ISBLANK(Values!E34),"","TellusRem")</f>
        <v>TellusRem</v>
      </c>
      <c r="H35" s="28" t="str">
        <f>IF(ISBLANK(Values!E34),"",Values!$B$16)</f>
        <v>laptop-computer-replacement-parts</v>
      </c>
      <c r="I35" s="28" t="str">
        <f>IF(ISBLANK(Values!E34),"","4730574031")</f>
        <v>4730574031</v>
      </c>
      <c r="J35" s="39" t="str">
        <f>IF(ISBLANK(Values!E34),"",Values!F34 )</f>
        <v>Lenovo X240 RG - NL</v>
      </c>
      <c r="K35" s="29">
        <f>IF(ISBLANK(Values!E34),"",IF(Values!J34, Values!$B$4, Values!$B$5))</f>
        <v>33.99</v>
      </c>
      <c r="L35" s="40">
        <f>IF(ISBLANK(Values!E34),"",Values!$B$18)</f>
        <v>5</v>
      </c>
      <c r="M35" s="29" t="str">
        <f>IF(ISBLANK(Values!E34),"",Values!$M34)</f>
        <v>https://download.lenovo.com/Images/Parts/04Y0919/04Y0919_A.jpg</v>
      </c>
      <c r="N35" s="29" t="str">
        <f>IF(ISBLANK(Values!$F34),"",Values!N34)</f>
        <v>https://download.lenovo.com/Images/Parts/04Y0919/04Y0919_B.jpg</v>
      </c>
      <c r="O35" s="29" t="str">
        <f>IF(ISBLANK(Values!$F34),"",Values!O34)</f>
        <v>https://download.lenovo.com/Images/Parts/04Y0919/04Y0919_details.jpg</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Child</v>
      </c>
      <c r="X35" s="33" t="str">
        <f>IF(ISBLANK(Values!E34),"",Values!$B$13)</f>
        <v>Lenovo X240 parent</v>
      </c>
      <c r="Y35" s="39" t="str">
        <f>IF(ISBLANK(Values!E34),"","Size-Color")</f>
        <v>Size-Color</v>
      </c>
      <c r="Z35" s="33" t="str">
        <f>IF(ISBLANK(Values!E34),"","variation")</f>
        <v>variation</v>
      </c>
      <c r="AA35" s="37" t="str">
        <f>IF(ISBLANK(Values!E34),"",Values!$B$20)</f>
        <v>Update</v>
      </c>
      <c r="AB35" s="37" t="str">
        <f>IF(ISBLANK(Values!E34),"",Values!$B$29)</f>
        <v>6 Monate Garantie nach dem Liefertermin. Im Falle einer Fehlfunktion der Tastatur wird ein neues Gerät oder ein Ersatzteil für die Tastatur des Produkts gesendet. Bei Sortierung des Bestands wird eine volle Rückerstattung gewährt.</v>
      </c>
      <c r="AC35" s="2"/>
      <c r="AD35" s="2"/>
      <c r="AE35" s="2"/>
      <c r="AF35" s="2"/>
      <c r="AG35" s="2"/>
      <c r="AH35" s="2"/>
      <c r="AI35" s="41" t="str">
        <f>IF(ISBLANK(Values!E34),"",IF(Values!I34,Values!$B$23,Values!$B$33))</f>
        <v xml:space="preserve">👉 ÜBERARBEITET: GELD SPAREN - Ersatz-Lenovo-Laptop-Tastatur, gleiche Qualität wie OEM-Tastaturen. TellusRem ist seit 2011 der weltweit führende Distributor von Tastaturen. Perfekte Ersatztastatur, einfach auszutauschen und zu installieren. </v>
      </c>
      <c r="AJ35" s="4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5" s="2" t="str">
        <f>IF(ISBLANK(Values!E34),"",Values!$B$25)</f>
        <v xml:space="preserve">♻️ ÖFFENTLICHES PRODUKT - Kaufen Sie renoviert, KAUFEN SIE GRÜN! Reduzieren Sie mehr als 80% Kohlendioxid, indem Sie unsere überholten Tastaturen kaufen, im Vergleich zu einer neuen Tastatur! </v>
      </c>
      <c r="AL35" s="2" t="str">
        <f>IF(ISBLANK(Values!E34),"",SUBSTITUTE(SUBSTITUTE(IF(Values!$J34, Values!$B$26, Values!$B$33), "{language}", Values!$H34), "{flag}", INDEX(options!$E$1:$E$20, Values!$V34)))</f>
        <v xml:space="preserve">👉 LAYOUT - 🇳🇱 Niederländisch Nicht Hintergrundbeleuchtung </v>
      </c>
      <c r="AM35" s="2" t="str">
        <f>SUBSTITUTE(IF(ISBLANK(Values!E34),"",Values!$B$27),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5" s="2"/>
      <c r="AO35" s="2"/>
      <c r="AP35" s="2"/>
      <c r="AQ35" s="2"/>
      <c r="AR35" s="2"/>
      <c r="AS35" s="2"/>
      <c r="AT35" s="29" t="str">
        <f>IF(ISBLANK(Values!E34),"",Values!H34)</f>
        <v>Niederländisch</v>
      </c>
      <c r="AU35" s="2"/>
      <c r="AV35" s="37" t="str">
        <f>IF(ISBLANK(Values!E34),"",IF(Values!J34,"Backlit", "Non-Backlit"))</f>
        <v>Non-Backlit</v>
      </c>
      <c r="AW35" s="2"/>
      <c r="AX35" s="2"/>
      <c r="AY35" s="2"/>
      <c r="AZ35" s="2"/>
      <c r="BA35" s="2"/>
      <c r="BB35" s="2"/>
      <c r="BC35" s="2"/>
      <c r="BD35" s="2"/>
      <c r="BE35" s="28" t="str">
        <f>IF(ISBLANK(Values!E34),"","Professional Audience")</f>
        <v>Professional Audience</v>
      </c>
      <c r="BF35" s="28" t="str">
        <f>IF(ISBLANK(Values!E34),"","Consumer Audience")</f>
        <v>Consumer Audience</v>
      </c>
      <c r="BG35" s="28" t="str">
        <f>IF(ISBLANK(Values!E34),"","Adults")</f>
        <v>Adults</v>
      </c>
      <c r="BH35" s="28"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37" t="str">
        <f>IF(ISBLANK(Values!E34),"",Values!$B$7)</f>
        <v>41</v>
      </c>
      <c r="CQ35" s="37" t="str">
        <f>IF(ISBLANK(Values!E34),"",Values!$B$8)</f>
        <v>17</v>
      </c>
      <c r="CR35" s="37"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Dänemark</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8" t="str">
        <f>IF(ISBLANK(Values!E34),"","Parts")</f>
        <v>Parts</v>
      </c>
      <c r="DP35" s="28"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2"/>
      <c r="DR35" s="2"/>
      <c r="DS35" s="32"/>
      <c r="DT35" s="2"/>
      <c r="DU35" s="2"/>
      <c r="DV35" s="2"/>
      <c r="DW35" s="2"/>
      <c r="DX35" s="2"/>
      <c r="DY35" s="32"/>
      <c r="DZ35" s="32"/>
      <c r="EA35" s="32"/>
      <c r="EB35" s="32"/>
      <c r="EC35" s="32"/>
      <c r="ED35" s="2"/>
      <c r="EE35" s="2"/>
      <c r="EF35" s="2"/>
      <c r="EG35" s="2"/>
      <c r="EH35" s="2"/>
      <c r="EI35" s="2"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2"/>
      <c r="EK35" s="2"/>
      <c r="EL35" s="2"/>
      <c r="EM35" s="2"/>
      <c r="EN35" s="2"/>
      <c r="EO35" s="2"/>
      <c r="EP35" s="2"/>
      <c r="EQ35" s="2"/>
      <c r="ER35" s="2"/>
      <c r="ES35" s="2" t="str">
        <f>IF(ISBLANK(Values!E34),"","Amazon Tellus UPS")</f>
        <v>Amazon Tellus UPS</v>
      </c>
      <c r="ET35" s="2"/>
      <c r="EU35" s="2"/>
      <c r="EV35" s="32" t="str">
        <f>IF(ISBLANK(Values!E34),"","New")</f>
        <v>New</v>
      </c>
      <c r="EW35" s="2"/>
      <c r="EX35" s="2"/>
      <c r="EY35" s="2"/>
      <c r="EZ35" s="2"/>
      <c r="FA35" s="2"/>
      <c r="FB35" s="2"/>
      <c r="FC35" s="2"/>
      <c r="FD35" s="2"/>
      <c r="FE35" s="2" t="str">
        <f>IF(ISBLANK(Values!E34),"","3")</f>
        <v>3</v>
      </c>
      <c r="FF35" s="2"/>
      <c r="FG35" s="2"/>
      <c r="FH35" s="2" t="str">
        <f>IF(ISBLANK(Values!E34),"","FALSE")</f>
        <v>FALSE</v>
      </c>
      <c r="FI35" s="37" t="str">
        <f>IF(ISBLANK(Values!E34),"","FALSE")</f>
        <v>FALSE</v>
      </c>
      <c r="FJ35" s="37" t="str">
        <f>IF(ISBLANK(Values!E34),"","FALSE")</f>
        <v>FALSE</v>
      </c>
      <c r="FK35" s="2"/>
      <c r="FL35" s="2"/>
      <c r="FM35" s="2" t="str">
        <f>IF(ISBLANK(Values!E34),"","1")</f>
        <v>1</v>
      </c>
      <c r="FN35" s="2"/>
      <c r="FO35" s="29">
        <f>IF(ISBLANK(Values!E34),"",IF(Values!J34, Values!$B$4, Values!$B$5))</f>
        <v>33.99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43" customFormat="1" ht="48" x14ac:dyDescent="0.2">
      <c r="A36" s="28" t="str">
        <f>IF(ISBLANK(Values!E35),"",IF(Values!$B$37="EU","computercomponent","computer"))</f>
        <v>computercomponent</v>
      </c>
      <c r="B36" s="38" t="str">
        <f>IF(ISBLANK(Values!E35),"",Values!F35)</f>
        <v>Lenovo X240 RG - NO</v>
      </c>
      <c r="C36" s="33" t="str">
        <f>IF(ISBLANK(Values!E35),"","TellusRem")</f>
        <v>TellusRem</v>
      </c>
      <c r="D36" s="31">
        <f>IF(ISBLANK(Values!E35),"",Values!E35)</f>
        <v>5714401242130</v>
      </c>
      <c r="E36" s="32" t="str">
        <f>IF(ISBLANK(Values!E35),"","EAN")</f>
        <v>EAN</v>
      </c>
      <c r="F36" s="29" t="str">
        <f>IF(ISBLANK(Values!E35),"",IF(Values!J35, SUBSTITUTE(Values!$B$1, "{language}", Values!H35) &amp; " " &amp;Values!$B$3, SUBSTITUTE(Values!$B$2, "{language}", Values!$H35) &amp; " " &amp;Values!$B$3))</f>
        <v>ersatztastatur norwegisch Nicht Hintergrundbeleuchtung für Lenovo Thinkpad X230s X240 X240S X240I X250 X260 X270</v>
      </c>
      <c r="G36" s="33" t="str">
        <f>IF(ISBLANK(Values!E35),"","TellusRem")</f>
        <v>TellusRem</v>
      </c>
      <c r="H36" s="28" t="str">
        <f>IF(ISBLANK(Values!E35),"",Values!$B$16)</f>
        <v>laptop-computer-replacement-parts</v>
      </c>
      <c r="I36" s="28" t="str">
        <f>IF(ISBLANK(Values!E35),"","4730574031")</f>
        <v>4730574031</v>
      </c>
      <c r="J36" s="39" t="str">
        <f>IF(ISBLANK(Values!E35),"",Values!F35 )</f>
        <v>Lenovo X240 RG - NO</v>
      </c>
      <c r="K36" s="29">
        <f>IF(ISBLANK(Values!E35),"",IF(Values!J35, Values!$B$4, Values!$B$5))</f>
        <v>33.99</v>
      </c>
      <c r="L36" s="40">
        <f>IF(ISBLANK(Values!E35),"",Values!$B$18)</f>
        <v>5</v>
      </c>
      <c r="M36" s="29" t="str">
        <f>IF(ISBLANK(Values!E35),"",Values!$M35)</f>
        <v>https://download.lenovo.com/Images/Parts/04Y0920/04Y0920_A.jpg</v>
      </c>
      <c r="N36" s="29" t="str">
        <f>IF(ISBLANK(Values!$F35),"",Values!N35)</f>
        <v>https://download.lenovo.com/Images/Parts/04Y0920/04Y0920_B.jpg</v>
      </c>
      <c r="O36" s="29" t="str">
        <f>IF(ISBLANK(Values!$F35),"",Values!O35)</f>
        <v>https://download.lenovo.com/Images/Parts/04Y0920/04Y0920_details.jpg</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Child</v>
      </c>
      <c r="X36" s="33" t="str">
        <f>IF(ISBLANK(Values!E35),"",Values!$B$13)</f>
        <v>Lenovo X240 parent</v>
      </c>
      <c r="Y36" s="39" t="str">
        <f>IF(ISBLANK(Values!E35),"","Size-Color")</f>
        <v>Size-Color</v>
      </c>
      <c r="Z36" s="33" t="str">
        <f>IF(ISBLANK(Values!E35),"","variation")</f>
        <v>variation</v>
      </c>
      <c r="AA36" s="37" t="str">
        <f>IF(ISBLANK(Values!E35),"",Values!$B$20)</f>
        <v>Update</v>
      </c>
      <c r="AB36" s="37" t="str">
        <f>IF(ISBLANK(Values!E35),"",Values!$B$29)</f>
        <v>6 Monate Garantie nach dem Liefertermin. Im Falle einer Fehlfunktion der Tastatur wird ein neues Gerät oder ein Ersatzteil für die Tastatur des Produkts gesendet. Bei Sortierung des Bestands wird eine volle Rückerstattung gewährt.</v>
      </c>
      <c r="AC36" s="2"/>
      <c r="AD36" s="2"/>
      <c r="AE36" s="2"/>
      <c r="AF36" s="2"/>
      <c r="AG36" s="2"/>
      <c r="AH36" s="2"/>
      <c r="AI36" s="41" t="str">
        <f>IF(ISBLANK(Values!E35),"",IF(Values!I35,Values!$B$23,Values!$B$33))</f>
        <v xml:space="preserve">👉 ÜBERARBEITET: GELD SPAREN - Ersatz-Lenovo-Laptop-Tastatur, gleiche Qualität wie OEM-Tastaturen. TellusRem ist seit 2011 der weltweit führende Distributor von Tastaturen. Perfekte Ersatztastatur, einfach auszutauschen und zu installieren. </v>
      </c>
      <c r="AJ36" s="4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6" s="2" t="str">
        <f>IF(ISBLANK(Values!E35),"",Values!$B$25)</f>
        <v xml:space="preserve">♻️ ÖFFENTLICHES PRODUKT - Kaufen Sie renoviert, KAUFEN SIE GRÜN! Reduzieren Sie mehr als 80% Kohlendioxid, indem Sie unsere überholten Tastaturen kaufen, im Vergleich zu einer neuen Tastatur! </v>
      </c>
      <c r="AL36" s="2" t="str">
        <f>IF(ISBLANK(Values!E35),"",SUBSTITUTE(SUBSTITUTE(IF(Values!$J35, Values!$B$26, Values!$B$33), "{language}", Values!$H35), "{flag}", INDEX(options!$E$1:$E$20, Values!$V35)))</f>
        <v xml:space="preserve">👉 LAYOUT - 🇳🇴 norwegisch Nicht Hintergrundbeleuchtung </v>
      </c>
      <c r="AM36" s="2" t="str">
        <f>SUBSTITUTE(IF(ISBLANK(Values!E35),"",Values!$B$27),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6" s="2"/>
      <c r="AO36" s="2"/>
      <c r="AP36" s="2"/>
      <c r="AQ36" s="2"/>
      <c r="AR36" s="2"/>
      <c r="AS36" s="2"/>
      <c r="AT36" s="29" t="str">
        <f>IF(ISBLANK(Values!E35),"",Values!H35)</f>
        <v>norwegisch</v>
      </c>
      <c r="AU36" s="2"/>
      <c r="AV36" s="37" t="str">
        <f>IF(ISBLANK(Values!E35),"",IF(Values!J35,"Backlit", "Non-Backlit"))</f>
        <v>Non-Backlit</v>
      </c>
      <c r="AW36" s="2"/>
      <c r="AX36" s="2"/>
      <c r="AY36" s="2"/>
      <c r="AZ36" s="2"/>
      <c r="BA36" s="2"/>
      <c r="BB36" s="2"/>
      <c r="BC36" s="2"/>
      <c r="BD36" s="2"/>
      <c r="BE36" s="28" t="str">
        <f>IF(ISBLANK(Values!E35),"","Professional Audience")</f>
        <v>Professional Audience</v>
      </c>
      <c r="BF36" s="28" t="str">
        <f>IF(ISBLANK(Values!E35),"","Consumer Audience")</f>
        <v>Consumer Audience</v>
      </c>
      <c r="BG36" s="28" t="str">
        <f>IF(ISBLANK(Values!E35),"","Adults")</f>
        <v>Adults</v>
      </c>
      <c r="BH36" s="28"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37" t="str">
        <f>IF(ISBLANK(Values!E35),"",Values!$B$7)</f>
        <v>41</v>
      </c>
      <c r="CQ36" s="37" t="str">
        <f>IF(ISBLANK(Values!E35),"",Values!$B$8)</f>
        <v>17</v>
      </c>
      <c r="CR36" s="37"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Dänemark</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8" t="str">
        <f>IF(ISBLANK(Values!E35),"","Parts")</f>
        <v>Parts</v>
      </c>
      <c r="DP36" s="28"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2"/>
      <c r="DR36" s="2"/>
      <c r="DS36" s="32"/>
      <c r="DT36" s="2"/>
      <c r="DU36" s="2"/>
      <c r="DV36" s="2"/>
      <c r="DW36" s="2"/>
      <c r="DX36" s="2"/>
      <c r="DY36" s="32"/>
      <c r="DZ36" s="32"/>
      <c r="EA36" s="32"/>
      <c r="EB36" s="32"/>
      <c r="EC36" s="32"/>
      <c r="ED36" s="2"/>
      <c r="EE36" s="2"/>
      <c r="EF36" s="2"/>
      <c r="EG36" s="2"/>
      <c r="EH36" s="2"/>
      <c r="EI36" s="2"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2"/>
      <c r="EK36" s="2"/>
      <c r="EL36" s="2"/>
      <c r="EM36" s="2"/>
      <c r="EN36" s="2"/>
      <c r="EO36" s="2"/>
      <c r="EP36" s="2"/>
      <c r="EQ36" s="2"/>
      <c r="ER36" s="2"/>
      <c r="ES36" s="2" t="str">
        <f>IF(ISBLANK(Values!E35),"","Amazon Tellus UPS")</f>
        <v>Amazon Tellus UPS</v>
      </c>
      <c r="ET36" s="2"/>
      <c r="EU36" s="2"/>
      <c r="EV36" s="32" t="str">
        <f>IF(ISBLANK(Values!E35),"","New")</f>
        <v>New</v>
      </c>
      <c r="EW36" s="2"/>
      <c r="EX36" s="2"/>
      <c r="EY36" s="2"/>
      <c r="EZ36" s="2"/>
      <c r="FA36" s="2"/>
      <c r="FB36" s="2"/>
      <c r="FC36" s="2"/>
      <c r="FD36" s="2"/>
      <c r="FE36" s="2" t="str">
        <f>IF(ISBLANK(Values!E35),"","3")</f>
        <v>3</v>
      </c>
      <c r="FF36" s="2"/>
      <c r="FG36" s="2"/>
      <c r="FH36" s="2" t="str">
        <f>IF(ISBLANK(Values!E35),"","FALSE")</f>
        <v>FALSE</v>
      </c>
      <c r="FI36" s="37" t="str">
        <f>IF(ISBLANK(Values!E35),"","FALSE")</f>
        <v>FALSE</v>
      </c>
      <c r="FJ36" s="37" t="str">
        <f>IF(ISBLANK(Values!E35),"","FALSE")</f>
        <v>FALSE</v>
      </c>
      <c r="FK36" s="2"/>
      <c r="FL36" s="2"/>
      <c r="FM36" s="2" t="str">
        <f>IF(ISBLANK(Values!E35),"","1")</f>
        <v>1</v>
      </c>
      <c r="FN36" s="2"/>
      <c r="FO36" s="29">
        <f>IF(ISBLANK(Values!E35),"",IF(Values!J35, Values!$B$4, Values!$B$5))</f>
        <v>33.99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43" customFormat="1" ht="48" x14ac:dyDescent="0.2">
      <c r="A37" s="28" t="str">
        <f>IF(ISBLANK(Values!E36),"",IF(Values!$B$37="EU","computercomponent","computer"))</f>
        <v>computercomponent</v>
      </c>
      <c r="B37" s="38" t="str">
        <f>IF(ISBLANK(Values!E36),"",Values!F36)</f>
        <v>Lenovo X240 RG - PL</v>
      </c>
      <c r="C37" s="33" t="str">
        <f>IF(ISBLANK(Values!E36),"","TellusRem")</f>
        <v>TellusRem</v>
      </c>
      <c r="D37" s="31">
        <f>IF(ISBLANK(Values!E36),"",Values!E36)</f>
        <v>5714401242147</v>
      </c>
      <c r="E37" s="32" t="str">
        <f>IF(ISBLANK(Values!E36),"","EAN")</f>
        <v>EAN</v>
      </c>
      <c r="F37" s="29" t="str">
        <f>IF(ISBLANK(Values!E36),"",IF(Values!J36, SUBSTITUTE(Values!$B$1, "{language}", Values!H36) &amp; " " &amp;Values!$B$3, SUBSTITUTE(Values!$B$2, "{language}", Values!$H36) &amp; " " &amp;Values!$B$3))</f>
        <v>ersatztastatur Polieren Nicht Hintergrundbeleuchtung für Lenovo Thinkpad X230s X240 X240S X240I X250 X260 X270</v>
      </c>
      <c r="G37" s="33" t="str">
        <f>IF(ISBLANK(Values!E36),"","TellusRem")</f>
        <v>TellusRem</v>
      </c>
      <c r="H37" s="28" t="str">
        <f>IF(ISBLANK(Values!E36),"",Values!$B$16)</f>
        <v>laptop-computer-replacement-parts</v>
      </c>
      <c r="I37" s="28" t="str">
        <f>IF(ISBLANK(Values!E36),"","4730574031")</f>
        <v>4730574031</v>
      </c>
      <c r="J37" s="39" t="str">
        <f>IF(ISBLANK(Values!E36),"",Values!F36 )</f>
        <v>Lenovo X240 RG - PL</v>
      </c>
      <c r="K37" s="29">
        <f>IF(ISBLANK(Values!E36),"",IF(Values!J36, Values!$B$4, Values!$B$5))</f>
        <v>33.99</v>
      </c>
      <c r="L37" s="40">
        <f>IF(ISBLANK(Values!E36),"",Values!$B$18)</f>
        <v>5</v>
      </c>
      <c r="M37" s="29" t="str">
        <f>IF(ISBLANK(Values!E36),"",Values!$M36)</f>
        <v>https://download.lenovo.com/Images/Parts/04X0236/04X0236_A.jpg</v>
      </c>
      <c r="N37" s="29" t="str">
        <f>IF(ISBLANK(Values!$F36),"",Values!N36)</f>
        <v>https://download.lenovo.com/Images/Parts/04X0236/04X0236_B.jpg</v>
      </c>
      <c r="O37" s="29" t="str">
        <f>IF(ISBLANK(Values!$F36),"",Values!O36)</f>
        <v>https://download.lenovo.com/Images/Parts/04X0236/04X0236_details.jpg</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Child</v>
      </c>
      <c r="X37" s="33" t="str">
        <f>IF(ISBLANK(Values!E36),"",Values!$B$13)</f>
        <v>Lenovo X240 parent</v>
      </c>
      <c r="Y37" s="39" t="str">
        <f>IF(ISBLANK(Values!E36),"","Size-Color")</f>
        <v>Size-Color</v>
      </c>
      <c r="Z37" s="33" t="str">
        <f>IF(ISBLANK(Values!E36),"","variation")</f>
        <v>variation</v>
      </c>
      <c r="AA37" s="37" t="str">
        <f>IF(ISBLANK(Values!E36),"",Values!$B$20)</f>
        <v>Update</v>
      </c>
      <c r="AB37" s="37" t="str">
        <f>IF(ISBLANK(Values!E36),"",Values!$B$29)</f>
        <v>6 Monate Garantie nach dem Liefertermin. Im Falle einer Fehlfunktion der Tastatur wird ein neues Gerät oder ein Ersatzteil für die Tastatur des Produkts gesendet. Bei Sortierung des Bestands wird eine volle Rückerstattung gewährt.</v>
      </c>
      <c r="AC37" s="2"/>
      <c r="AD37" s="2"/>
      <c r="AE37" s="2"/>
      <c r="AF37" s="2"/>
      <c r="AG37" s="2"/>
      <c r="AH37" s="2"/>
      <c r="AI37" s="41" t="str">
        <f>IF(ISBLANK(Values!E36),"",IF(Values!I36,Values!$B$23,Values!$B$33))</f>
        <v xml:space="preserve">👉 ÜBERARBEITET: GELD SPAREN - Ersatz-Lenovo-Laptop-Tastatur, gleiche Qualität wie OEM-Tastaturen. TellusRem ist seit 2011 der weltweit führende Distributor von Tastaturen. Perfekte Ersatztastatur, einfach auszutauschen und zu installieren. </v>
      </c>
      <c r="AJ37" s="4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7" s="2" t="str">
        <f>IF(ISBLANK(Values!E36),"",Values!$B$25)</f>
        <v xml:space="preserve">♻️ ÖFFENTLICHES PRODUKT - Kaufen Sie renoviert, KAUFEN SIE GRÜN! Reduzieren Sie mehr als 80% Kohlendioxid, indem Sie unsere überholten Tastaturen kaufen, im Vergleich zu einer neuen Tastatur! </v>
      </c>
      <c r="AL37" s="2" t="str">
        <f>IF(ISBLANK(Values!E36),"",SUBSTITUTE(SUBSTITUTE(IF(Values!$J36, Values!$B$26, Values!$B$33), "{language}", Values!$H36), "{flag}", INDEX(options!$E$1:$E$20, Values!$V36)))</f>
        <v xml:space="preserve">👉 LAYOUT - 🇵🇱 Polieren Nicht Hintergrundbeleuchtung </v>
      </c>
      <c r="AM37" s="2" t="str">
        <f>SUBSTITUTE(IF(ISBLANK(Values!E36),"",Values!$B$27),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7" s="2"/>
      <c r="AO37" s="2"/>
      <c r="AP37" s="2"/>
      <c r="AQ37" s="2"/>
      <c r="AR37" s="2"/>
      <c r="AS37" s="2"/>
      <c r="AT37" s="29" t="str">
        <f>IF(ISBLANK(Values!E36),"",Values!H36)</f>
        <v>Polieren</v>
      </c>
      <c r="AU37" s="2"/>
      <c r="AV37" s="37" t="str">
        <f>IF(ISBLANK(Values!E36),"",IF(Values!J36,"Backlit", "Non-Backlit"))</f>
        <v>Non-Backlit</v>
      </c>
      <c r="AW37" s="2"/>
      <c r="AX37" s="2"/>
      <c r="AY37" s="2"/>
      <c r="AZ37" s="2"/>
      <c r="BA37" s="2"/>
      <c r="BB37" s="2"/>
      <c r="BC37" s="2"/>
      <c r="BD37" s="2"/>
      <c r="BE37" s="28" t="str">
        <f>IF(ISBLANK(Values!E36),"","Professional Audience")</f>
        <v>Professional Audience</v>
      </c>
      <c r="BF37" s="28" t="str">
        <f>IF(ISBLANK(Values!E36),"","Consumer Audience")</f>
        <v>Consumer Audience</v>
      </c>
      <c r="BG37" s="28" t="str">
        <f>IF(ISBLANK(Values!E36),"","Adults")</f>
        <v>Adults</v>
      </c>
      <c r="BH37" s="28"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37" t="str">
        <f>IF(ISBLANK(Values!E36),"",Values!$B$7)</f>
        <v>41</v>
      </c>
      <c r="CQ37" s="37" t="str">
        <f>IF(ISBLANK(Values!E36),"",Values!$B$8)</f>
        <v>17</v>
      </c>
      <c r="CR37" s="37"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Dänemark</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8" t="str">
        <f>IF(ISBLANK(Values!E36),"","Parts")</f>
        <v>Parts</v>
      </c>
      <c r="DP37" s="28"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2"/>
      <c r="DR37" s="2"/>
      <c r="DS37" s="32"/>
      <c r="DT37" s="2"/>
      <c r="DU37" s="2"/>
      <c r="DV37" s="2"/>
      <c r="DW37" s="2"/>
      <c r="DX37" s="2"/>
      <c r="DY37" s="32"/>
      <c r="DZ37" s="32"/>
      <c r="EA37" s="32"/>
      <c r="EB37" s="32"/>
      <c r="EC37" s="32"/>
      <c r="ED37" s="2"/>
      <c r="EE37" s="2"/>
      <c r="EF37" s="2"/>
      <c r="EG37" s="2"/>
      <c r="EH37" s="2"/>
      <c r="EI37" s="2"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2"/>
      <c r="EK37" s="2"/>
      <c r="EL37" s="2"/>
      <c r="EM37" s="2"/>
      <c r="EN37" s="2"/>
      <c r="EO37" s="2"/>
      <c r="EP37" s="2"/>
      <c r="EQ37" s="2"/>
      <c r="ER37" s="2"/>
      <c r="ES37" s="2" t="str">
        <f>IF(ISBLANK(Values!E36),"","Amazon Tellus UPS")</f>
        <v>Amazon Tellus UPS</v>
      </c>
      <c r="ET37" s="2"/>
      <c r="EU37" s="2"/>
      <c r="EV37" s="32" t="str">
        <f>IF(ISBLANK(Values!E36),"","New")</f>
        <v>New</v>
      </c>
      <c r="EW37" s="2"/>
      <c r="EX37" s="2"/>
      <c r="EY37" s="2"/>
      <c r="EZ37" s="2"/>
      <c r="FA37" s="2"/>
      <c r="FB37" s="2"/>
      <c r="FC37" s="2"/>
      <c r="FD37" s="2"/>
      <c r="FE37" s="2" t="str">
        <f>IF(ISBLANK(Values!E36),"","3")</f>
        <v>3</v>
      </c>
      <c r="FF37" s="2"/>
      <c r="FG37" s="2"/>
      <c r="FH37" s="2" t="str">
        <f>IF(ISBLANK(Values!E36),"","FALSE")</f>
        <v>FALSE</v>
      </c>
      <c r="FI37" s="37" t="str">
        <f>IF(ISBLANK(Values!E36),"","FALSE")</f>
        <v>FALSE</v>
      </c>
      <c r="FJ37" s="37" t="str">
        <f>IF(ISBLANK(Values!E36),"","FALSE")</f>
        <v>FALSE</v>
      </c>
      <c r="FK37" s="2"/>
      <c r="FL37" s="2"/>
      <c r="FM37" s="2" t="str">
        <f>IF(ISBLANK(Values!E36),"","1")</f>
        <v>1</v>
      </c>
      <c r="FN37" s="2"/>
      <c r="FO37" s="29">
        <f>IF(ISBLANK(Values!E36),"",IF(Values!J36, Values!$B$4, Values!$B$5))</f>
        <v>33.99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43" customFormat="1" ht="48" x14ac:dyDescent="0.2">
      <c r="A38" s="28" t="str">
        <f>IF(ISBLANK(Values!E37),"",IF(Values!$B$37="EU","computercomponent","computer"))</f>
        <v>computercomponent</v>
      </c>
      <c r="B38" s="38" t="str">
        <f>IF(ISBLANK(Values!E37),"",Values!F37)</f>
        <v>Lenovo X240 RG - PT</v>
      </c>
      <c r="C38" s="33" t="str">
        <f>IF(ISBLANK(Values!E37),"","TellusRem")</f>
        <v>TellusRem</v>
      </c>
      <c r="D38" s="31">
        <f>IF(ISBLANK(Values!E37),"",Values!E37)</f>
        <v>5714401242154</v>
      </c>
      <c r="E38" s="32" t="str">
        <f>IF(ISBLANK(Values!E37),"","EAN")</f>
        <v>EAN</v>
      </c>
      <c r="F38" s="29" t="str">
        <f>IF(ISBLANK(Values!E37),"",IF(Values!J37, SUBSTITUTE(Values!$B$1, "{language}", Values!H37) &amp; " " &amp;Values!$B$3, SUBSTITUTE(Values!$B$2, "{language}", Values!$H37) &amp; " " &amp;Values!$B$3))</f>
        <v>ersatztastatur Portugiesisch Nicht Hintergrundbeleuchtung für Lenovo Thinkpad X230s X240 X240S X240I X250 X260 X270</v>
      </c>
      <c r="G38" s="33" t="str">
        <f>IF(ISBLANK(Values!E37),"","TellusRem")</f>
        <v>TellusRem</v>
      </c>
      <c r="H38" s="28" t="str">
        <f>IF(ISBLANK(Values!E37),"",Values!$B$16)</f>
        <v>laptop-computer-replacement-parts</v>
      </c>
      <c r="I38" s="28" t="str">
        <f>IF(ISBLANK(Values!E37),"","4730574031")</f>
        <v>4730574031</v>
      </c>
      <c r="J38" s="39" t="str">
        <f>IF(ISBLANK(Values!E37),"",Values!F37 )</f>
        <v>Lenovo X240 RG - PT</v>
      </c>
      <c r="K38" s="29">
        <f>IF(ISBLANK(Values!E37),"",IF(Values!J37, Values!$B$4, Values!$B$5))</f>
        <v>33.99</v>
      </c>
      <c r="L38" s="40">
        <f>IF(ISBLANK(Values!E37),"",Values!$B$18)</f>
        <v>5</v>
      </c>
      <c r="M38" s="29" t="str">
        <f>IF(ISBLANK(Values!E37),"",Values!$M37)</f>
        <v>https://download.lenovo.com/Images/Parts/04Y0960/04Y0960_A.jpg</v>
      </c>
      <c r="N38" s="29" t="str">
        <f>IF(ISBLANK(Values!$F37),"",Values!N37)</f>
        <v>https://download.lenovo.com/Images/Parts/04Y0960/04Y0960_B.jpg</v>
      </c>
      <c r="O38" s="29" t="str">
        <f>IF(ISBLANK(Values!$F37),"",Values!O37)</f>
        <v>https://download.lenovo.com/Images/Parts/04Y0960/04Y0960_details.jpg</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Child</v>
      </c>
      <c r="X38" s="33" t="str">
        <f>IF(ISBLANK(Values!E37),"",Values!$B$13)</f>
        <v>Lenovo X240 parent</v>
      </c>
      <c r="Y38" s="39" t="str">
        <f>IF(ISBLANK(Values!E37),"","Size-Color")</f>
        <v>Size-Color</v>
      </c>
      <c r="Z38" s="33" t="str">
        <f>IF(ISBLANK(Values!E37),"","variation")</f>
        <v>variation</v>
      </c>
      <c r="AA38" s="37" t="str">
        <f>IF(ISBLANK(Values!E37),"",Values!$B$20)</f>
        <v>Update</v>
      </c>
      <c r="AB38" s="37" t="str">
        <f>IF(ISBLANK(Values!E37),"",Values!$B$29)</f>
        <v>6 Monate Garantie nach dem Liefertermin. Im Falle einer Fehlfunktion der Tastatur wird ein neues Gerät oder ein Ersatzteil für die Tastatur des Produkts gesendet. Bei Sortierung des Bestands wird eine volle Rückerstattung gewährt.</v>
      </c>
      <c r="AC38" s="2"/>
      <c r="AD38" s="2"/>
      <c r="AE38" s="2"/>
      <c r="AF38" s="2"/>
      <c r="AG38" s="2"/>
      <c r="AH38" s="2"/>
      <c r="AI38" s="41" t="str">
        <f>IF(ISBLANK(Values!E37),"",IF(Values!I37,Values!$B$23,Values!$B$33))</f>
        <v xml:space="preserve">👉 ÜBERARBEITET: GELD SPAREN - Ersatz-Lenovo-Laptop-Tastatur, gleiche Qualität wie OEM-Tastaturen. TellusRem ist seit 2011 der weltweit führende Distributor von Tastaturen. Perfekte Ersatztastatur, einfach auszutauschen und zu installieren. </v>
      </c>
      <c r="AJ38" s="4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8" s="2" t="str">
        <f>IF(ISBLANK(Values!E37),"",Values!$B$25)</f>
        <v xml:space="preserve">♻️ ÖFFENTLICHES PRODUKT - Kaufen Sie renoviert, KAUFEN SIE GRÜN! Reduzieren Sie mehr als 80% Kohlendioxid, indem Sie unsere überholten Tastaturen kaufen, im Vergleich zu einer neuen Tastatur! </v>
      </c>
      <c r="AL38" s="2" t="str">
        <f>IF(ISBLANK(Values!E37),"",SUBSTITUTE(SUBSTITUTE(IF(Values!$J37, Values!$B$26, Values!$B$33), "{language}", Values!$H37), "{flag}", INDEX(options!$E$1:$E$20, Values!$V37)))</f>
        <v xml:space="preserve">👉 LAYOUT - 🇵🇹 Portugiesisch Nicht Hintergrundbeleuchtung </v>
      </c>
      <c r="AM38" s="2" t="str">
        <f>SUBSTITUTE(IF(ISBLANK(Values!E37),"",Values!$B$27),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8" s="2"/>
      <c r="AO38" s="2"/>
      <c r="AP38" s="2"/>
      <c r="AQ38" s="2"/>
      <c r="AR38" s="2"/>
      <c r="AS38" s="2"/>
      <c r="AT38" s="29" t="str">
        <f>IF(ISBLANK(Values!E37),"",Values!H37)</f>
        <v>Portugiesisch</v>
      </c>
      <c r="AU38" s="2"/>
      <c r="AV38" s="37" t="str">
        <f>IF(ISBLANK(Values!E37),"",IF(Values!J37,"Backlit", "Non-Backlit"))</f>
        <v>Non-Backlit</v>
      </c>
      <c r="AW38" s="2"/>
      <c r="AX38" s="2"/>
      <c r="AY38" s="2"/>
      <c r="AZ38" s="2"/>
      <c r="BA38" s="2"/>
      <c r="BB38" s="2"/>
      <c r="BC38" s="2"/>
      <c r="BD38" s="2"/>
      <c r="BE38" s="28" t="str">
        <f>IF(ISBLANK(Values!E37),"","Professional Audience")</f>
        <v>Professional Audience</v>
      </c>
      <c r="BF38" s="28" t="str">
        <f>IF(ISBLANK(Values!E37),"","Consumer Audience")</f>
        <v>Consumer Audience</v>
      </c>
      <c r="BG38" s="28" t="str">
        <f>IF(ISBLANK(Values!E37),"","Adults")</f>
        <v>Adults</v>
      </c>
      <c r="BH38" s="28"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37" t="str">
        <f>IF(ISBLANK(Values!E37),"",Values!$B$7)</f>
        <v>41</v>
      </c>
      <c r="CQ38" s="37" t="str">
        <f>IF(ISBLANK(Values!E37),"",Values!$B$8)</f>
        <v>17</v>
      </c>
      <c r="CR38" s="37"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Dänemark</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8" t="str">
        <f>IF(ISBLANK(Values!E37),"","Parts")</f>
        <v>Parts</v>
      </c>
      <c r="DP38" s="28"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2"/>
      <c r="DR38" s="2"/>
      <c r="DS38" s="32"/>
      <c r="DT38" s="2"/>
      <c r="DU38" s="2"/>
      <c r="DV38" s="2"/>
      <c r="DW38" s="2"/>
      <c r="DX38" s="2"/>
      <c r="DY38" s="32"/>
      <c r="DZ38" s="32"/>
      <c r="EA38" s="32"/>
      <c r="EB38" s="32"/>
      <c r="EC38" s="32"/>
      <c r="ED38" s="2"/>
      <c r="EE38" s="2"/>
      <c r="EF38" s="2"/>
      <c r="EG38" s="2"/>
      <c r="EH38" s="2"/>
      <c r="EI38" s="2"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2"/>
      <c r="EK38" s="2"/>
      <c r="EL38" s="2"/>
      <c r="EM38" s="2"/>
      <c r="EN38" s="2"/>
      <c r="EO38" s="2"/>
      <c r="EP38" s="2"/>
      <c r="EQ38" s="2"/>
      <c r="ER38" s="2"/>
      <c r="ES38" s="2" t="str">
        <f>IF(ISBLANK(Values!E37),"","Amazon Tellus UPS")</f>
        <v>Amazon Tellus UPS</v>
      </c>
      <c r="ET38" s="2"/>
      <c r="EU38" s="2"/>
      <c r="EV38" s="32" t="str">
        <f>IF(ISBLANK(Values!E37),"","New")</f>
        <v>New</v>
      </c>
      <c r="EW38" s="2"/>
      <c r="EX38" s="2"/>
      <c r="EY38" s="2"/>
      <c r="EZ38" s="2"/>
      <c r="FA38" s="2"/>
      <c r="FB38" s="2"/>
      <c r="FC38" s="2"/>
      <c r="FD38" s="2"/>
      <c r="FE38" s="2" t="str">
        <f>IF(ISBLANK(Values!E37),"","3")</f>
        <v>3</v>
      </c>
      <c r="FF38" s="2"/>
      <c r="FG38" s="2"/>
      <c r="FH38" s="2" t="str">
        <f>IF(ISBLANK(Values!E37),"","FALSE")</f>
        <v>FALSE</v>
      </c>
      <c r="FI38" s="37" t="str">
        <f>IF(ISBLANK(Values!E37),"","FALSE")</f>
        <v>FALSE</v>
      </c>
      <c r="FJ38" s="37" t="str">
        <f>IF(ISBLANK(Values!E37),"","FALSE")</f>
        <v>FALSE</v>
      </c>
      <c r="FK38" s="2"/>
      <c r="FL38" s="2"/>
      <c r="FM38" s="2" t="str">
        <f>IF(ISBLANK(Values!E37),"","1")</f>
        <v>1</v>
      </c>
      <c r="FN38" s="2"/>
      <c r="FO38" s="29">
        <f>IF(ISBLANK(Values!E37),"",IF(Values!J37, Values!$B$4, Values!$B$5))</f>
        <v>33.99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43" customFormat="1" ht="48" x14ac:dyDescent="0.2">
      <c r="A39" s="28" t="str">
        <f>IF(ISBLANK(Values!E38),"",IF(Values!$B$37="EU","computercomponent","computer"))</f>
        <v>computercomponent</v>
      </c>
      <c r="B39" s="38" t="str">
        <f>IF(ISBLANK(Values!E38),"",Values!F38)</f>
        <v>Lenovo X240 RG - SE/FI</v>
      </c>
      <c r="C39" s="33" t="str">
        <f>IF(ISBLANK(Values!E38),"","TellusRem")</f>
        <v>TellusRem</v>
      </c>
      <c r="D39" s="31">
        <f>IF(ISBLANK(Values!E38),"",Values!E38)</f>
        <v>5714401242161</v>
      </c>
      <c r="E39" s="32" t="str">
        <f>IF(ISBLANK(Values!E38),"","EAN")</f>
        <v>EAN</v>
      </c>
      <c r="F39" s="29" t="str">
        <f>IF(ISBLANK(Values!E38),"",IF(Values!J38, SUBSTITUTE(Values!$B$1, "{language}", Values!H38) &amp; " " &amp;Values!$B$3, SUBSTITUTE(Values!$B$2, "{language}", Values!$H38) &amp; " " &amp;Values!$B$3))</f>
        <v>ersatztastatur Schwedisch -  finnisch Nicht Hintergrundbeleuchtung für Lenovo Thinkpad X230s X240 X240S X240I X250 X260 X270</v>
      </c>
      <c r="G39" s="33" t="str">
        <f>IF(ISBLANK(Values!E38),"","TellusRem")</f>
        <v>TellusRem</v>
      </c>
      <c r="H39" s="28" t="str">
        <f>IF(ISBLANK(Values!E38),"",Values!$B$16)</f>
        <v>laptop-computer-replacement-parts</v>
      </c>
      <c r="I39" s="28" t="str">
        <f>IF(ISBLANK(Values!E38),"","4730574031")</f>
        <v>4730574031</v>
      </c>
      <c r="J39" s="39" t="str">
        <f>IF(ISBLANK(Values!E38),"",Values!F38 )</f>
        <v>Lenovo X240 RG - SE/FI</v>
      </c>
      <c r="K39" s="29">
        <f>IF(ISBLANK(Values!E38),"",IF(Values!J38, Values!$B$4, Values!$B$5))</f>
        <v>33.99</v>
      </c>
      <c r="L39" s="40">
        <f>IF(ISBLANK(Values!E38),"",Values!$B$18)</f>
        <v>5</v>
      </c>
      <c r="M39" s="29" t="str">
        <f>IF(ISBLANK(Values!E38),"",Values!$M38)</f>
        <v>https://download.lenovo.com/Images/Parts/04Y0964/04Y0964_A.jpg</v>
      </c>
      <c r="N39" s="29" t="str">
        <f>IF(ISBLANK(Values!$F38),"",Values!N38)</f>
        <v>https://download.lenovo.com/Images/Parts/04Y0964/04Y0964_B.jpg</v>
      </c>
      <c r="O39" s="29" t="str">
        <f>IF(ISBLANK(Values!$F38),"",Values!O38)</f>
        <v>https://download.lenovo.com/Images/Parts/04Y0964/04Y0964_details.jpg</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Child</v>
      </c>
      <c r="X39" s="33" t="str">
        <f>IF(ISBLANK(Values!E38),"",Values!$B$13)</f>
        <v>Lenovo X240 parent</v>
      </c>
      <c r="Y39" s="39" t="str">
        <f>IF(ISBLANK(Values!E38),"","Size-Color")</f>
        <v>Size-Color</v>
      </c>
      <c r="Z39" s="33" t="str">
        <f>IF(ISBLANK(Values!E38),"","variation")</f>
        <v>variation</v>
      </c>
      <c r="AA39" s="37" t="str">
        <f>IF(ISBLANK(Values!E38),"",Values!$B$20)</f>
        <v>Update</v>
      </c>
      <c r="AB39" s="37" t="str">
        <f>IF(ISBLANK(Values!E38),"",Values!$B$29)</f>
        <v>6 Monate Garantie nach dem Liefertermin. Im Falle einer Fehlfunktion der Tastatur wird ein neues Gerät oder ein Ersatzteil für die Tastatur des Produkts gesendet. Bei Sortierung des Bestands wird eine volle Rückerstattung gewährt.</v>
      </c>
      <c r="AC39" s="2"/>
      <c r="AD39" s="2"/>
      <c r="AE39" s="2"/>
      <c r="AF39" s="2"/>
      <c r="AG39" s="2"/>
      <c r="AH39" s="2"/>
      <c r="AI39" s="41" t="str">
        <f>IF(ISBLANK(Values!E38),"",IF(Values!I38,Values!$B$23,Values!$B$33))</f>
        <v xml:space="preserve">👉 ÜBERARBEITET: GELD SPAREN - Ersatz-Lenovo-Laptop-Tastatur, gleiche Qualität wie OEM-Tastaturen. TellusRem ist seit 2011 der weltweit führende Distributor von Tastaturen. Perfekte Ersatztastatur, einfach auszutauschen und zu installieren. </v>
      </c>
      <c r="AJ39" s="4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9" s="2" t="str">
        <f>IF(ISBLANK(Values!E38),"",Values!$B$25)</f>
        <v xml:space="preserve">♻️ ÖFFENTLICHES PRODUKT - Kaufen Sie renoviert, KAUFEN SIE GRÜN! Reduzieren Sie mehr als 80% Kohlendioxid, indem Sie unsere überholten Tastaturen kaufen, im Vergleich zu einer neuen Tastatur! </v>
      </c>
      <c r="AL39" s="2" t="str">
        <f>IF(ISBLANK(Values!E38),"",SUBSTITUTE(SUBSTITUTE(IF(Values!$J38, Values!$B$26, Values!$B$33), "{language}", Values!$H38), "{flag}", INDEX(options!$E$1:$E$20, Values!$V38)))</f>
        <v xml:space="preserve">👉 LAYOUT - 🇸🇪 🇫🇮 Schwedisch -  finnisch Nicht Hintergrundbeleuchtung </v>
      </c>
      <c r="AM39" s="2" t="str">
        <f>SUBSTITUTE(IF(ISBLANK(Values!E38),"",Values!$B$27),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9" s="2"/>
      <c r="AO39" s="2"/>
      <c r="AP39" s="2"/>
      <c r="AQ39" s="2"/>
      <c r="AR39" s="2"/>
      <c r="AS39" s="2"/>
      <c r="AT39" s="29" t="str">
        <f>IF(ISBLANK(Values!E38),"",Values!H38)</f>
        <v>Schwedisch -  finnisch</v>
      </c>
      <c r="AU39" s="2"/>
      <c r="AV39" s="37" t="str">
        <f>IF(ISBLANK(Values!E38),"",IF(Values!J38,"Backlit", "Non-Backlit"))</f>
        <v>Non-Backlit</v>
      </c>
      <c r="AW39" s="2"/>
      <c r="AX39" s="2"/>
      <c r="AY39" s="2"/>
      <c r="AZ39" s="2"/>
      <c r="BA39" s="2"/>
      <c r="BB39" s="2"/>
      <c r="BC39" s="2"/>
      <c r="BD39" s="2"/>
      <c r="BE39" s="28" t="str">
        <f>IF(ISBLANK(Values!E38),"","Professional Audience")</f>
        <v>Professional Audience</v>
      </c>
      <c r="BF39" s="28" t="str">
        <f>IF(ISBLANK(Values!E38),"","Consumer Audience")</f>
        <v>Consumer Audience</v>
      </c>
      <c r="BG39" s="28" t="str">
        <f>IF(ISBLANK(Values!E38),"","Adults")</f>
        <v>Adults</v>
      </c>
      <c r="BH39" s="28"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37" t="str">
        <f>IF(ISBLANK(Values!E38),"",Values!$B$7)</f>
        <v>41</v>
      </c>
      <c r="CQ39" s="37" t="str">
        <f>IF(ISBLANK(Values!E38),"",Values!$B$8)</f>
        <v>17</v>
      </c>
      <c r="CR39" s="37"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Dänemark</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8" t="str">
        <f>IF(ISBLANK(Values!E38),"","Parts")</f>
        <v>Parts</v>
      </c>
      <c r="DP39" s="28"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2"/>
      <c r="DR39" s="2"/>
      <c r="DS39" s="32"/>
      <c r="DT39" s="2"/>
      <c r="DU39" s="2"/>
      <c r="DV39" s="2"/>
      <c r="DW39" s="2"/>
      <c r="DX39" s="2"/>
      <c r="DY39" s="32"/>
      <c r="DZ39" s="32"/>
      <c r="EA39" s="32"/>
      <c r="EB39" s="32"/>
      <c r="EC39" s="32"/>
      <c r="ED39" s="2"/>
      <c r="EE39" s="2"/>
      <c r="EF39" s="2"/>
      <c r="EG39" s="2"/>
      <c r="EH39" s="2"/>
      <c r="EI39" s="2"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2"/>
      <c r="EK39" s="2"/>
      <c r="EL39" s="2"/>
      <c r="EM39" s="2"/>
      <c r="EN39" s="2"/>
      <c r="EO39" s="2"/>
      <c r="EP39" s="2"/>
      <c r="EQ39" s="2"/>
      <c r="ER39" s="2"/>
      <c r="ES39" s="2" t="str">
        <f>IF(ISBLANK(Values!E38),"","Amazon Tellus UPS")</f>
        <v>Amazon Tellus UPS</v>
      </c>
      <c r="ET39" s="2"/>
      <c r="EU39" s="2"/>
      <c r="EV39" s="32" t="str">
        <f>IF(ISBLANK(Values!E38),"","New")</f>
        <v>New</v>
      </c>
      <c r="EW39" s="2"/>
      <c r="EX39" s="2"/>
      <c r="EY39" s="2"/>
      <c r="EZ39" s="2"/>
      <c r="FA39" s="2"/>
      <c r="FB39" s="2"/>
      <c r="FC39" s="2"/>
      <c r="FD39" s="2"/>
      <c r="FE39" s="2" t="str">
        <f>IF(ISBLANK(Values!E38),"","3")</f>
        <v>3</v>
      </c>
      <c r="FF39" s="2"/>
      <c r="FG39" s="2"/>
      <c r="FH39" s="2" t="str">
        <f>IF(ISBLANK(Values!E38),"","FALSE")</f>
        <v>FALSE</v>
      </c>
      <c r="FI39" s="37" t="str">
        <f>IF(ISBLANK(Values!E38),"","FALSE")</f>
        <v>FALSE</v>
      </c>
      <c r="FJ39" s="37" t="str">
        <f>IF(ISBLANK(Values!E38),"","FALSE")</f>
        <v>FALSE</v>
      </c>
      <c r="FK39" s="2"/>
      <c r="FL39" s="2"/>
      <c r="FM39" s="2" t="str">
        <f>IF(ISBLANK(Values!E38),"","1")</f>
        <v>1</v>
      </c>
      <c r="FN39" s="2"/>
      <c r="FO39" s="29">
        <f>IF(ISBLANK(Values!E38),"",IF(Values!J38, Values!$B$4, Values!$B$5))</f>
        <v>33.99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43" customFormat="1" ht="48" x14ac:dyDescent="0.2">
      <c r="A40" s="28" t="str">
        <f>IF(ISBLANK(Values!E39),"",IF(Values!$B$37="EU","computercomponent","computer"))</f>
        <v>computercomponent</v>
      </c>
      <c r="B40" s="38" t="str">
        <f>IF(ISBLANK(Values!E39),"",Values!F39)</f>
        <v>Lenovo X240 RG - CH</v>
      </c>
      <c r="C40" s="33" t="str">
        <f>IF(ISBLANK(Values!E39),"","TellusRem")</f>
        <v>TellusRem</v>
      </c>
      <c r="D40" s="31">
        <f>IF(ISBLANK(Values!E39),"",Values!E39)</f>
        <v>5714401242178</v>
      </c>
      <c r="E40" s="32" t="str">
        <f>IF(ISBLANK(Values!E39),"","EAN")</f>
        <v>EAN</v>
      </c>
      <c r="F40" s="29" t="str">
        <f>IF(ISBLANK(Values!E39),"",IF(Values!J39, SUBSTITUTE(Values!$B$1, "{language}", Values!H39) &amp; " " &amp;Values!$B$3, SUBSTITUTE(Values!$B$2, "{language}", Values!$H39) &amp; " " &amp;Values!$B$3))</f>
        <v>ersatztastatur Schweizerisch Nicht Hintergrundbeleuchtung für Lenovo Thinkpad X230s X240 X240S X240I X250 X260 X270</v>
      </c>
      <c r="G40" s="33" t="str">
        <f>IF(ISBLANK(Values!E39),"","TellusRem")</f>
        <v>TellusRem</v>
      </c>
      <c r="H40" s="28" t="str">
        <f>IF(ISBLANK(Values!E39),"",Values!$B$16)</f>
        <v>laptop-computer-replacement-parts</v>
      </c>
      <c r="I40" s="28" t="str">
        <f>IF(ISBLANK(Values!E39),"","4730574031")</f>
        <v>4730574031</v>
      </c>
      <c r="J40" s="39" t="str">
        <f>IF(ISBLANK(Values!E39),"",Values!F39 )</f>
        <v>Lenovo X240 RG - CH</v>
      </c>
      <c r="K40" s="29">
        <f>IF(ISBLANK(Values!E39),"",IF(Values!J39, Values!$B$4, Values!$B$5))</f>
        <v>33.99</v>
      </c>
      <c r="L40" s="40">
        <f>IF(ISBLANK(Values!E39),"",Values!$B$18)</f>
        <v>5</v>
      </c>
      <c r="M40" s="29" t="str">
        <f>IF(ISBLANK(Values!E39),"",Values!$M39)</f>
        <v>https://download.lenovo.com/Images/Parts/04Y0927/04Y0927_A.jpg</v>
      </c>
      <c r="N40" s="29" t="str">
        <f>IF(ISBLANK(Values!$F39),"",Values!N39)</f>
        <v>https://download.lenovo.com/Images/Parts/04Y0927/04Y0927_B.jpg</v>
      </c>
      <c r="O40" s="29" t="str">
        <f>IF(ISBLANK(Values!$F39),"",Values!O39)</f>
        <v>https://download.lenovo.com/Images/Parts/04Y0927/04Y0927_details.jpg</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Child</v>
      </c>
      <c r="X40" s="33" t="str">
        <f>IF(ISBLANK(Values!E39),"",Values!$B$13)</f>
        <v>Lenovo X240 parent</v>
      </c>
      <c r="Y40" s="39" t="str">
        <f>IF(ISBLANK(Values!E39),"","Size-Color")</f>
        <v>Size-Color</v>
      </c>
      <c r="Z40" s="33" t="str">
        <f>IF(ISBLANK(Values!E39),"","variation")</f>
        <v>variation</v>
      </c>
      <c r="AA40" s="37" t="str">
        <f>IF(ISBLANK(Values!E39),"",Values!$B$20)</f>
        <v>Update</v>
      </c>
      <c r="AB40" s="37" t="str">
        <f>IF(ISBLANK(Values!E39),"",Values!$B$29)</f>
        <v>6 Monate Garantie nach dem Liefertermin. Im Falle einer Fehlfunktion der Tastatur wird ein neues Gerät oder ein Ersatzteil für die Tastatur des Produkts gesendet. Bei Sortierung des Bestands wird eine volle Rückerstattung gewährt.</v>
      </c>
      <c r="AC40" s="2"/>
      <c r="AD40" s="2"/>
      <c r="AE40" s="2"/>
      <c r="AF40" s="2"/>
      <c r="AG40" s="2"/>
      <c r="AH40" s="2"/>
      <c r="AI40" s="41" t="str">
        <f>IF(ISBLANK(Values!E39),"",IF(Values!I39,Values!$B$23,Values!$B$33))</f>
        <v xml:space="preserve">👉 ÜBERARBEITET: GELD SPAREN - Ersatz-Lenovo-Laptop-Tastatur, gleiche Qualität wie OEM-Tastaturen. TellusRem ist seit 2011 der weltweit führende Distributor von Tastaturen. Perfekte Ersatztastatur, einfach auszutauschen und zu installieren. </v>
      </c>
      <c r="AJ40" s="4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40" s="2" t="str">
        <f>IF(ISBLANK(Values!E39),"",Values!$B$25)</f>
        <v xml:space="preserve">♻️ ÖFFENTLICHES PRODUKT - Kaufen Sie renoviert, KAUFEN SIE GRÜN! Reduzieren Sie mehr als 80% Kohlendioxid, indem Sie unsere überholten Tastaturen kaufen, im Vergleich zu einer neuen Tastatur! </v>
      </c>
      <c r="AL40" s="2" t="str">
        <f>IF(ISBLANK(Values!E39),"",SUBSTITUTE(SUBSTITUTE(IF(Values!$J39, Values!$B$26, Values!$B$33), "{language}", Values!$H39), "{flag}", INDEX(options!$E$1:$E$20, Values!$V39)))</f>
        <v xml:space="preserve">👉 LAYOUT - 🇨🇭 Schweizerisch Nicht Hintergrundbeleuchtung </v>
      </c>
      <c r="AM40" s="2" t="str">
        <f>SUBSTITUTE(IF(ISBLANK(Values!E39),"",Values!$B$27),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40" s="2"/>
      <c r="AO40" s="2"/>
      <c r="AP40" s="2"/>
      <c r="AQ40" s="2"/>
      <c r="AR40" s="2"/>
      <c r="AS40" s="2"/>
      <c r="AT40" s="29" t="str">
        <f>IF(ISBLANK(Values!E39),"",Values!H39)</f>
        <v>Schweizerisch</v>
      </c>
      <c r="AU40" s="2"/>
      <c r="AV40" s="37" t="str">
        <f>IF(ISBLANK(Values!E39),"",IF(Values!J39,"Backlit", "Non-Backlit"))</f>
        <v>Non-Backlit</v>
      </c>
      <c r="AW40" s="2"/>
      <c r="AX40" s="2"/>
      <c r="AY40" s="2"/>
      <c r="AZ40" s="2"/>
      <c r="BA40" s="2"/>
      <c r="BB40" s="2"/>
      <c r="BC40" s="2"/>
      <c r="BD40" s="2"/>
      <c r="BE40" s="28" t="str">
        <f>IF(ISBLANK(Values!E39),"","Professional Audience")</f>
        <v>Professional Audience</v>
      </c>
      <c r="BF40" s="28" t="str">
        <f>IF(ISBLANK(Values!E39),"","Consumer Audience")</f>
        <v>Consumer Audience</v>
      </c>
      <c r="BG40" s="28" t="str">
        <f>IF(ISBLANK(Values!E39),"","Adults")</f>
        <v>Adults</v>
      </c>
      <c r="BH40" s="28"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37" t="str">
        <f>IF(ISBLANK(Values!E39),"",Values!$B$7)</f>
        <v>41</v>
      </c>
      <c r="CQ40" s="37" t="str">
        <f>IF(ISBLANK(Values!E39),"",Values!$B$8)</f>
        <v>17</v>
      </c>
      <c r="CR40" s="37"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Dänemark</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8" t="str">
        <f>IF(ISBLANK(Values!E39),"","Parts")</f>
        <v>Parts</v>
      </c>
      <c r="DP40" s="28"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2"/>
      <c r="DR40" s="2"/>
      <c r="DS40" s="32"/>
      <c r="DT40" s="2"/>
      <c r="DU40" s="2"/>
      <c r="DV40" s="2"/>
      <c r="DW40" s="2"/>
      <c r="DX40" s="2"/>
      <c r="DY40" s="32"/>
      <c r="DZ40" s="32"/>
      <c r="EA40" s="32"/>
      <c r="EB40" s="32"/>
      <c r="EC40" s="32"/>
      <c r="ED40" s="2"/>
      <c r="EE40" s="2"/>
      <c r="EF40" s="2"/>
      <c r="EG40" s="2"/>
      <c r="EH40" s="2"/>
      <c r="EI40" s="2"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2"/>
      <c r="EK40" s="2"/>
      <c r="EL40" s="2"/>
      <c r="EM40" s="2"/>
      <c r="EN40" s="2"/>
      <c r="EO40" s="2"/>
      <c r="EP40" s="2"/>
      <c r="EQ40" s="2"/>
      <c r="ER40" s="2"/>
      <c r="ES40" s="2" t="str">
        <f>IF(ISBLANK(Values!E39),"","Amazon Tellus UPS")</f>
        <v>Amazon Tellus UPS</v>
      </c>
      <c r="ET40" s="2"/>
      <c r="EU40" s="2"/>
      <c r="EV40" s="32" t="str">
        <f>IF(ISBLANK(Values!E39),"","New")</f>
        <v>New</v>
      </c>
      <c r="EW40" s="2"/>
      <c r="EX40" s="2"/>
      <c r="EY40" s="2"/>
      <c r="EZ40" s="2"/>
      <c r="FA40" s="2"/>
      <c r="FB40" s="2"/>
      <c r="FC40" s="2"/>
      <c r="FD40" s="2"/>
      <c r="FE40" s="2" t="str">
        <f>IF(ISBLANK(Values!E39),"","3")</f>
        <v>3</v>
      </c>
      <c r="FF40" s="2"/>
      <c r="FG40" s="2"/>
      <c r="FH40" s="2" t="str">
        <f>IF(ISBLANK(Values!E39),"","FALSE")</f>
        <v>FALSE</v>
      </c>
      <c r="FI40" s="37" t="str">
        <f>IF(ISBLANK(Values!E39),"","FALSE")</f>
        <v>FALSE</v>
      </c>
      <c r="FJ40" s="37" t="str">
        <f>IF(ISBLANK(Values!E39),"","FALSE")</f>
        <v>FALSE</v>
      </c>
      <c r="FK40" s="2"/>
      <c r="FL40" s="2"/>
      <c r="FM40" s="2" t="str">
        <f>IF(ISBLANK(Values!E39),"","1")</f>
        <v>1</v>
      </c>
      <c r="FN40" s="2"/>
      <c r="FO40" s="29">
        <f>IF(ISBLANK(Values!E39),"",IF(Values!J39, Values!$B$4, Values!$B$5))</f>
        <v>33.99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43" customFormat="1" ht="48" x14ac:dyDescent="0.2">
      <c r="A41" s="28" t="str">
        <f>IF(ISBLANK(Values!E40),"",IF(Values!$B$37="EU","computercomponent","computer"))</f>
        <v>computercomponent</v>
      </c>
      <c r="B41" s="38" t="str">
        <f>IF(ISBLANK(Values!E40),"",Values!F40)</f>
        <v>Lenovo X240 RG - US INT</v>
      </c>
      <c r="C41" s="33" t="str">
        <f>IF(ISBLANK(Values!E40),"","TellusRem")</f>
        <v>TellusRem</v>
      </c>
      <c r="D41" s="31">
        <f>IF(ISBLANK(Values!E40),"",Values!E40)</f>
        <v>5714401242185</v>
      </c>
      <c r="E41" s="32" t="str">
        <f>IF(ISBLANK(Values!E40),"","EAN")</f>
        <v>EAN</v>
      </c>
      <c r="F41" s="29" t="str">
        <f>IF(ISBLANK(Values!E40),"",IF(Values!J40, SUBSTITUTE(Values!$B$1, "{language}", Values!H40) &amp; " " &amp;Values!$B$3, SUBSTITUTE(Values!$B$2, "{language}", Values!$H40) &amp; " " &amp;Values!$B$3))</f>
        <v>ersatztastatur US International Nicht Hintergrundbeleuchtung für Lenovo Thinkpad X230s X240 X240S X240I X250 X260 X270</v>
      </c>
      <c r="G41" s="33" t="str">
        <f>IF(ISBLANK(Values!E40),"","TellusRem")</f>
        <v>TellusRem</v>
      </c>
      <c r="H41" s="28" t="str">
        <f>IF(ISBLANK(Values!E40),"",Values!$B$16)</f>
        <v>laptop-computer-replacement-parts</v>
      </c>
      <c r="I41" s="28" t="str">
        <f>IF(ISBLANK(Values!E40),"","4730574031")</f>
        <v>4730574031</v>
      </c>
      <c r="J41" s="39" t="str">
        <f>IF(ISBLANK(Values!E40),"",Values!F40 )</f>
        <v>Lenovo X240 RG - US INT</v>
      </c>
      <c r="K41" s="29">
        <f>IF(ISBLANK(Values!E40),"",IF(Values!J40, Values!$B$4, Values!$B$5))</f>
        <v>33.99</v>
      </c>
      <c r="L41" s="40">
        <f>IF(ISBLANK(Values!E40),"",Values!$B$18)</f>
        <v>5</v>
      </c>
      <c r="M41" s="29" t="str">
        <f>IF(ISBLANK(Values!E40),"",Values!$M40)</f>
        <v>https://download.lenovo.com/Images/Parts/04Y0930/04Y0930_A.jpg</v>
      </c>
      <c r="N41" s="29" t="str">
        <f>IF(ISBLANK(Values!$F40),"",Values!N40)</f>
        <v>https://download.lenovo.com/Images/Parts/04Y0930/04Y0930_B.jpg</v>
      </c>
      <c r="O41" s="29" t="str">
        <f>IF(ISBLANK(Values!$F40),"",Values!O40)</f>
        <v>https://download.lenovo.com/Images/Parts/04Y0930/04Y0930_details.jpg</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Child</v>
      </c>
      <c r="X41" s="33" t="str">
        <f>IF(ISBLANK(Values!E40),"",Values!$B$13)</f>
        <v>Lenovo X240 parent</v>
      </c>
      <c r="Y41" s="39" t="str">
        <f>IF(ISBLANK(Values!E40),"","Size-Color")</f>
        <v>Size-Color</v>
      </c>
      <c r="Z41" s="33" t="str">
        <f>IF(ISBLANK(Values!E40),"","variation")</f>
        <v>variation</v>
      </c>
      <c r="AA41" s="37" t="str">
        <f>IF(ISBLANK(Values!E40),"",Values!$B$20)</f>
        <v>Update</v>
      </c>
      <c r="AB41" s="37" t="str">
        <f>IF(ISBLANK(Values!E40),"",Values!$B$29)</f>
        <v>6 Monate Garantie nach dem Liefertermin. Im Falle einer Fehlfunktion der Tastatur wird ein neues Gerät oder ein Ersatzteil für die Tastatur des Produkts gesendet. Bei Sortierung des Bestands wird eine volle Rückerstattung gewährt.</v>
      </c>
      <c r="AC41" s="2"/>
      <c r="AD41" s="2"/>
      <c r="AE41" s="2"/>
      <c r="AF41" s="2"/>
      <c r="AG41" s="2"/>
      <c r="AH41" s="2"/>
      <c r="AI41" s="41" t="str">
        <f>IF(ISBLANK(Values!E40),"",IF(Values!I40,Values!$B$23,Values!$B$33))</f>
        <v xml:space="preserve">👉 ÜBERARBEITET: GELD SPAREN - Ersatz-Lenovo-Laptop-Tastatur, gleiche Qualität wie OEM-Tastaturen. TellusRem ist seit 2011 der weltweit führende Distributor von Tastaturen. Perfekte Ersatztastatur, einfach auszutauschen und zu installieren. </v>
      </c>
      <c r="AJ41" s="4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41" s="2" t="str">
        <f>IF(ISBLANK(Values!E40),"",Values!$B$25)</f>
        <v xml:space="preserve">♻️ ÖFFENTLICHES PRODUKT - Kaufen Sie renoviert, KAUFEN SIE GRÜN! Reduzieren Sie mehr als 80% Kohlendioxid, indem Sie unsere überholten Tastaturen kaufen, im Vergleich zu einer neuen Tastatur! </v>
      </c>
      <c r="AL41" s="2" t="str">
        <f>IF(ISBLANK(Values!E40),"",SUBSTITUTE(SUBSTITUTE(IF(Values!$J40, Values!$B$26, Values!$B$33), "{language}", Values!$H40), "{flag}", INDEX(options!$E$1:$E$20, Values!$V40)))</f>
        <v xml:space="preserve">👉 LAYOUT - 🇺🇸 with € symbol US International Nicht Hintergrundbeleuchtung </v>
      </c>
      <c r="AM41" s="2" t="str">
        <f>SUBSTITUTE(IF(ISBLANK(Values!E40),"",Values!$B$27),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41" s="2"/>
      <c r="AO41" s="2"/>
      <c r="AP41" s="2"/>
      <c r="AQ41" s="2"/>
      <c r="AR41" s="2"/>
      <c r="AS41" s="2"/>
      <c r="AT41" s="29" t="str">
        <f>IF(ISBLANK(Values!E40),"",Values!H40)</f>
        <v>US International</v>
      </c>
      <c r="AU41" s="2"/>
      <c r="AV41" s="37" t="str">
        <f>IF(ISBLANK(Values!E40),"",IF(Values!J40,"Backlit", "Non-Backlit"))</f>
        <v>Non-Backlit</v>
      </c>
      <c r="AW41" s="2"/>
      <c r="AX41" s="2"/>
      <c r="AY41" s="2"/>
      <c r="AZ41" s="2"/>
      <c r="BA41" s="2"/>
      <c r="BB41" s="2"/>
      <c r="BC41" s="2"/>
      <c r="BD41" s="2"/>
      <c r="BE41" s="28" t="str">
        <f>IF(ISBLANK(Values!E40),"","Professional Audience")</f>
        <v>Professional Audience</v>
      </c>
      <c r="BF41" s="28" t="str">
        <f>IF(ISBLANK(Values!E40),"","Consumer Audience")</f>
        <v>Consumer Audience</v>
      </c>
      <c r="BG41" s="28" t="str">
        <f>IF(ISBLANK(Values!E40),"","Adults")</f>
        <v>Adults</v>
      </c>
      <c r="BH41" s="28"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37" t="str">
        <f>IF(ISBLANK(Values!E40),"",Values!$B$7)</f>
        <v>41</v>
      </c>
      <c r="CQ41" s="37" t="str">
        <f>IF(ISBLANK(Values!E40),"",Values!$B$8)</f>
        <v>17</v>
      </c>
      <c r="CR41" s="37"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Dänemark</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8" t="str">
        <f>IF(ISBLANK(Values!E40),"","Parts")</f>
        <v>Parts</v>
      </c>
      <c r="DP41" s="28"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2"/>
      <c r="DR41" s="2"/>
      <c r="DS41" s="32"/>
      <c r="DT41" s="2"/>
      <c r="DU41" s="2"/>
      <c r="DV41" s="2"/>
      <c r="DW41" s="2"/>
      <c r="DX41" s="2"/>
      <c r="DY41" s="32"/>
      <c r="DZ41" s="32"/>
      <c r="EA41" s="32"/>
      <c r="EB41" s="32"/>
      <c r="EC41" s="32"/>
      <c r="ED41" s="2"/>
      <c r="EE41" s="2"/>
      <c r="EF41" s="2"/>
      <c r="EG41" s="2"/>
      <c r="EH41" s="2"/>
      <c r="EI41" s="2"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2"/>
      <c r="EK41" s="2"/>
      <c r="EL41" s="2"/>
      <c r="EM41" s="2"/>
      <c r="EN41" s="2"/>
      <c r="EO41" s="2"/>
      <c r="EP41" s="2"/>
      <c r="EQ41" s="2"/>
      <c r="ER41" s="2"/>
      <c r="ES41" s="2" t="str">
        <f>IF(ISBLANK(Values!E40),"","Amazon Tellus UPS")</f>
        <v>Amazon Tellus UPS</v>
      </c>
      <c r="ET41" s="2"/>
      <c r="EU41" s="2"/>
      <c r="EV41" s="32" t="str">
        <f>IF(ISBLANK(Values!E40),"","New")</f>
        <v>New</v>
      </c>
      <c r="EW41" s="2"/>
      <c r="EX41" s="2"/>
      <c r="EY41" s="2"/>
      <c r="EZ41" s="2"/>
      <c r="FA41" s="2"/>
      <c r="FB41" s="2"/>
      <c r="FC41" s="2"/>
      <c r="FD41" s="2"/>
      <c r="FE41" s="2" t="str">
        <f>IF(ISBLANK(Values!E40),"","3")</f>
        <v>3</v>
      </c>
      <c r="FF41" s="2"/>
      <c r="FG41" s="2"/>
      <c r="FH41" s="2" t="str">
        <f>IF(ISBLANK(Values!E40),"","FALSE")</f>
        <v>FALSE</v>
      </c>
      <c r="FI41" s="37" t="str">
        <f>IF(ISBLANK(Values!E40),"","FALSE")</f>
        <v>FALSE</v>
      </c>
      <c r="FJ41" s="37" t="str">
        <f>IF(ISBLANK(Values!E40),"","FALSE")</f>
        <v>FALSE</v>
      </c>
      <c r="FK41" s="2"/>
      <c r="FL41" s="2"/>
      <c r="FM41" s="2" t="str">
        <f>IF(ISBLANK(Values!E40),"","1")</f>
        <v>1</v>
      </c>
      <c r="FN41" s="2"/>
      <c r="FO41" s="29">
        <f>IF(ISBLANK(Values!E40),"",IF(Values!J40, Values!$B$4, Values!$B$5))</f>
        <v>33.99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48" x14ac:dyDescent="0.2">
      <c r="A42" s="28" t="str">
        <f>IF(ISBLANK(Values!E41),"",IF(Values!$B$37="EU","computercomponent","computer"))</f>
        <v>computercomponent</v>
      </c>
      <c r="B42" s="38" t="str">
        <f>IF(ISBLANK(Values!E41),"",Values!F41)</f>
        <v>Lenovo X240 - US regular</v>
      </c>
      <c r="C42" s="33" t="str">
        <f>IF(ISBLANK(Values!E41),"","TellusRem")</f>
        <v>TellusRem</v>
      </c>
      <c r="D42" s="31">
        <f>IF(ISBLANK(Values!E41),"",Values!E41)</f>
        <v>5714401242192</v>
      </c>
      <c r="E42" s="32" t="str">
        <f>IF(ISBLANK(Values!E41),"","EAN")</f>
        <v>EAN</v>
      </c>
      <c r="F42" s="29" t="str">
        <f>IF(ISBLANK(Values!E41),"",IF(Values!J41, SUBSTITUTE(Values!$B$1, "{language}", Values!H41) &amp; " " &amp;Values!$B$3, SUBSTITUTE(Values!$B$2, "{language}", Values!$H41) &amp; " " &amp;Values!$B$3))</f>
        <v>ersatztastatur US  Nicht Hintergrundbeleuchtung für Lenovo Thinkpad X230s X240 X240S X240I X250 X260 X270</v>
      </c>
      <c r="G42" s="33" t="str">
        <f>IF(ISBLANK(Values!E41),"","TellusRem")</f>
        <v>TellusRem</v>
      </c>
      <c r="H42" s="28" t="str">
        <f>IF(ISBLANK(Values!E41),"",Values!$B$16)</f>
        <v>laptop-computer-replacement-parts</v>
      </c>
      <c r="I42" s="28" t="str">
        <f>IF(ISBLANK(Values!E41),"","4730574031")</f>
        <v>4730574031</v>
      </c>
      <c r="J42" s="39" t="str">
        <f>IF(ISBLANK(Values!E41),"",Values!F41 )</f>
        <v>Lenovo X240 - US regular</v>
      </c>
      <c r="K42" s="29">
        <f>IF(ISBLANK(Values!E41),"",IF(Values!J41, Values!$B$4, Values!$B$5))</f>
        <v>33.99</v>
      </c>
      <c r="L42" s="40">
        <f>IF(ISBLANK(Values!E41),"",Values!$B$18)</f>
        <v>5</v>
      </c>
      <c r="M42" s="29" t="str">
        <f>IF(ISBLANK(Values!E41),"",Values!$M41)</f>
        <v>https://download.lenovo.com/Images/Parts/04Y0938/04Y0938_A.jpg</v>
      </c>
      <c r="N42" s="29" t="str">
        <f>IF(ISBLANK(Values!$F41),"",Values!N41)</f>
        <v>https://download.lenovo.com/Images/Parts/04Y0938/04Y0938_B.jpg</v>
      </c>
      <c r="O42" s="29" t="str">
        <f>IF(ISBLANK(Values!$F41),"",Values!O41)</f>
        <v>https://download.lenovo.com/Images/Parts/04Y0938/04Y0938_details.jpg</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Child</v>
      </c>
      <c r="X42" s="33" t="str">
        <f>IF(ISBLANK(Values!E41),"",Values!$B$13)</f>
        <v>Lenovo X240 parent</v>
      </c>
      <c r="Y42" s="39" t="str">
        <f>IF(ISBLANK(Values!E41),"","Size-Color")</f>
        <v>Size-Color</v>
      </c>
      <c r="Z42" s="33" t="str">
        <f>IF(ISBLANK(Values!E41),"","variation")</f>
        <v>variation</v>
      </c>
      <c r="AA42" s="37" t="str">
        <f>IF(ISBLANK(Values!E41),"",Values!$B$20)</f>
        <v>Update</v>
      </c>
      <c r="AB42" s="37" t="str">
        <f>IF(ISBLANK(Values!E41),"",Values!$B$29)</f>
        <v>6 Monate Garantie nach dem Liefertermin. Im Falle einer Fehlfunktion der Tastatur wird ein neues Gerät oder ein Ersatzteil für die Tastatur des Produkts gesendet. Bei Sortierung des Bestands wird eine volle Rückerstattung gewährt.</v>
      </c>
      <c r="AI42" s="41" t="str">
        <f>IF(ISBLANK(Values!E41),"",IF(Values!I41,Values!$B$23,Values!$B$33))</f>
        <v xml:space="preserve">👉 ÜBERARBEITET: GELD SPAREN - Ersatz-Lenovo-Laptop-Tastatur, gleiche Qualität wie OEM-Tastaturen. TellusRem ist seit 2011 der weltweit führende Distributor von Tastaturen. Perfekte Ersatztastatur, einfach auszutauschen und zu installieren. </v>
      </c>
      <c r="AJ42" s="4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42" s="2" t="str">
        <f>IF(ISBLANK(Values!E41),"",Values!$B$25)</f>
        <v xml:space="preserve">♻️ ÖFFENTLICHES PRODUKT - Kaufen Sie renoviert, KAUFEN SIE GRÜN! Reduzieren Sie mehr als 80% Kohlendioxid, indem Sie unsere überholten Tastaturen kaufen, im Vergleich zu einer neuen Tastatur! </v>
      </c>
      <c r="AL42" s="2" t="str">
        <f>IF(ISBLANK(Values!E41),"",SUBSTITUTE(SUBSTITUTE(IF(Values!$J41, Values!$B$26, Values!$B$33), "{language}", Values!$H41), "{flag}", INDEX(options!$E$1:$E$20, Values!$V41)))</f>
        <v xml:space="preserve">👉 LAYOUT - 🇺🇸 US  Nicht Hintergrundbeleuchtung </v>
      </c>
      <c r="AM42" s="2" t="str">
        <f>SUBSTITUTE(IF(ISBLANK(Values!E41),"",Values!$B$27),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42" s="29" t="str">
        <f>IF(ISBLANK(Values!E41),"",Values!H41)</f>
        <v xml:space="preserve">US </v>
      </c>
      <c r="AV42" s="37" t="str">
        <f>IF(ISBLANK(Values!E41),"",IF(Values!J41,"Backlit", "Non-Backlit"))</f>
        <v>Non-Backlit</v>
      </c>
      <c r="BE42" s="28" t="str">
        <f>IF(ISBLANK(Values!E41),"","Professional Audience")</f>
        <v>Professional Audience</v>
      </c>
      <c r="BF42" s="28" t="str">
        <f>IF(ISBLANK(Values!E41),"","Consumer Audience")</f>
        <v>Consumer Audience</v>
      </c>
      <c r="BG42" s="28" t="str">
        <f>IF(ISBLANK(Values!E41),"","Adults")</f>
        <v>Adults</v>
      </c>
      <c r="BH42" s="28"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37" t="str">
        <f>IF(ISBLANK(Values!E41),"",Values!$B$7)</f>
        <v>41</v>
      </c>
      <c r="CQ42" s="37" t="str">
        <f>IF(ISBLANK(Values!E41),"",Values!$B$8)</f>
        <v>17</v>
      </c>
      <c r="CR42" s="37"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Dänemark</v>
      </c>
      <c r="CZ42" s="2" t="str">
        <f>IF(ISBLANK(Values!E41),"","No")</f>
        <v>No</v>
      </c>
      <c r="DA42" s="2" t="str">
        <f>IF(ISBLANK(Values!E41),"","No")</f>
        <v>No</v>
      </c>
      <c r="DO42" s="28" t="str">
        <f>IF(ISBLANK(Values!E41),"","Parts")</f>
        <v>Parts</v>
      </c>
      <c r="DP42" s="28" t="str">
        <f>IF(ISBLANK(Values!E41),"",Values!$B$31)</f>
        <v>6 Monate Garantie nach dem Liefertermin. Im Falle einer Fehlfunktion der Tastatur wird ein neues Gerät oder ein Ersatzteil für die Tastatur des Produkts gesendet. Bei Sortierung des Bestands wird eine volle Rückerstattung gewährt.</v>
      </c>
      <c r="DS42" s="32"/>
      <c r="DY42" s="32"/>
      <c r="DZ42" s="32"/>
      <c r="EA42" s="32"/>
      <c r="EB42" s="32"/>
      <c r="EC42" s="32"/>
      <c r="EI42" s="2"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2" t="str">
        <f>IF(ISBLANK(Values!E41),"","Amazon Tellus UPS")</f>
        <v>Amazon Tellus UPS</v>
      </c>
      <c r="EV42" s="32" t="str">
        <f>IF(ISBLANK(Values!E41),"","New")</f>
        <v>New</v>
      </c>
      <c r="FE42" s="2" t="str">
        <f>IF(ISBLANK(Values!E41),"","3")</f>
        <v>3</v>
      </c>
      <c r="FH42" s="2" t="str">
        <f>IF(ISBLANK(Values!E41),"","FALSE")</f>
        <v>FALSE</v>
      </c>
      <c r="FI42" s="37" t="str">
        <f>IF(ISBLANK(Values!E41),"","FALSE")</f>
        <v>FALSE</v>
      </c>
      <c r="FJ42" s="37" t="str">
        <f>IF(ISBLANK(Values!E41),"","FALSE")</f>
        <v>FALSE</v>
      </c>
      <c r="FM42" s="2" t="str">
        <f>IF(ISBLANK(Values!E41),"","1")</f>
        <v>1</v>
      </c>
      <c r="FO42" s="29">
        <f>IF(ISBLANK(Values!E41),"",IF(Values!J41, Values!$B$4, Values!$B$5))</f>
        <v>33.99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17" x14ac:dyDescent="0.2">
      <c r="A43" s="28" t="str">
        <f>IF(ISBLANK(Values!E42),"",IF(Values!$B$37="EU","computercomponent","computer"))</f>
        <v/>
      </c>
      <c r="B43" s="38"/>
      <c r="C43" s="33" t="str">
        <f>IF(ISBLANK(Values!E42),"","TellusRem")</f>
        <v/>
      </c>
      <c r="D43" s="31" t="str">
        <f>IF(ISBLANK(Values!E42),"",Values!E42)</f>
        <v/>
      </c>
      <c r="E43" s="32" t="str">
        <f>IF(ISBLANK(Values!E42),"","EAN")</f>
        <v/>
      </c>
      <c r="F43" s="29" t="str">
        <f>IF(ISBLANK(Values!E42),"",IF(Values!J42, SUBSTITUTE(Values!$B$1, "{language}", Values!I42) &amp; " " &amp;Values!$B$3, SUBSTITUTE(Values!$B$2, "{language}", Values!$I42) &amp; " " &amp;Values!$B$3))</f>
        <v/>
      </c>
      <c r="G43" s="33" t="str">
        <f>IF(ISBLANK(Values!E42),"","TellusRem")</f>
        <v/>
      </c>
      <c r="H43" s="28" t="str">
        <f>IF(ISBLANK(Values!E42),"",Values!$B$16)</f>
        <v/>
      </c>
      <c r="I43" s="28" t="str">
        <f>IF(ISBLANK(Values!E42),"","4730574031")</f>
        <v/>
      </c>
      <c r="J43" s="39" t="str">
        <f>IF(ISBLANK(Values!E42),"",Values!F42 )</f>
        <v/>
      </c>
      <c r="K43" s="29" t="str">
        <f>IF(ISBLANK(Values!E42),"",IF(Values!J42, Values!$B$4, Values!$B$5))</f>
        <v/>
      </c>
      <c r="L43" s="40" t="str">
        <f>IF(ISBLANK(Values!E42),"",Values!$B$18)</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39" t="str">
        <f>IF(ISBLANK(Values!E42),"","Size-Color")</f>
        <v/>
      </c>
      <c r="Z43" s="33" t="str">
        <f>IF(ISBLANK(Values!E42),"","variation")</f>
        <v/>
      </c>
      <c r="AA43" s="37" t="str">
        <f>IF(ISBLANK(Values!E42),"",Values!$B$20)</f>
        <v/>
      </c>
      <c r="AB43" s="37" t="str">
        <f>IF(ISBLANK(Values!E42),"",Values!$B$29)</f>
        <v/>
      </c>
      <c r="AI43" s="41" t="str">
        <f>IF(ISBLANK(Values!E42),"",IF(Values!#REF!,Values!$B$23,Values!$B$33))</f>
        <v/>
      </c>
      <c r="AJ43" s="42" t="str">
        <f>IF(ISBLANK(Values!E42),"",Values!$B$24 &amp;" "&amp;Values!$B$3)</f>
        <v/>
      </c>
      <c r="AK43" s="2" t="str">
        <f>IF(ISBLANK(Values!E42),"",Values!$B$25)</f>
        <v/>
      </c>
      <c r="AL43" s="2" t="str">
        <f>IF(ISBLANK(Values!E42),"",SUBSTITUTE(SUBSTITUTE(IF(Values!$J42, Values!$B$26, Values!$B$33), "{language}", Values!$I42), "{flag}", INDEX(options!$E$1:$E$20, Values!$V42)))</f>
        <v/>
      </c>
      <c r="AM43" s="2" t="str">
        <f>SUBSTITUTE(IF(ISBLANK(Values!E42),"",Values!$B$27), "{model}", Values!$B$3)</f>
        <v/>
      </c>
      <c r="AT43" s="29" t="str">
        <f>IF(ISBLANK(Values!E42),"",Values!I42)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32"/>
      <c r="DZ43" s="32"/>
      <c r="EA43" s="32"/>
      <c r="EB43" s="32"/>
      <c r="EC43" s="32"/>
      <c r="EI43" s="2" t="str">
        <f>IF(ISBLANK(Values!E42),"",Values!$B$31)</f>
        <v/>
      </c>
      <c r="ES43" s="2" t="str">
        <f>IF(ISBLANK(Values!E42),"","Amazon Tellus UPS")</f>
        <v/>
      </c>
      <c r="EV43" s="32" t="str">
        <f>IF(ISBLANK(Values!E42),"","New")</f>
        <v/>
      </c>
      <c r="FE43" s="2" t="str">
        <f>IF(ISBLANK(Values!E42),"","3")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8"/>
      <c r="C44" s="33" t="str">
        <f>IF(ISBLANK(Values!E43),"","TellusRem")</f>
        <v/>
      </c>
      <c r="D44" s="31" t="str">
        <f>IF(ISBLANK(Values!E43),"",Values!E43)</f>
        <v/>
      </c>
      <c r="E44" s="32" t="str">
        <f>IF(ISBLANK(Values!E43),"","EAN")</f>
        <v/>
      </c>
      <c r="F44" s="29" t="str">
        <f>IF(ISBLANK(Values!E43),"",IF(Values!J43, SUBSTITUTE(Values!$B$1, "{language}", Values!I43) &amp; " " &amp;Values!$B$3, SUBSTITUTE(Values!$B$2, "{language}", Values!$I43) &amp; " " &amp;Values!$B$3))</f>
        <v/>
      </c>
      <c r="G44" s="33" t="str">
        <f>IF(ISBLANK(Values!E43),"","TellusRem")</f>
        <v/>
      </c>
      <c r="H44" s="28" t="str">
        <f>IF(ISBLANK(Values!E43),"",Values!$B$16)</f>
        <v/>
      </c>
      <c r="I44" s="28" t="str">
        <f>IF(ISBLANK(Values!E43),"","4730574031")</f>
        <v/>
      </c>
      <c r="J44" s="39" t="str">
        <f>IF(ISBLANK(Values!E43),"",Values!F43 )</f>
        <v/>
      </c>
      <c r="K44" s="29" t="str">
        <f>IF(ISBLANK(Values!E43),"",IF(Values!J43, Values!$B$4, Values!$B$5))</f>
        <v/>
      </c>
      <c r="L44" s="40" t="str">
        <f>IF(ISBLANK(Values!E43),"",Values!$B$18)</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39" t="str">
        <f>IF(ISBLANK(Values!E43),"","Size-Color")</f>
        <v/>
      </c>
      <c r="Z44" s="33" t="str">
        <f>IF(ISBLANK(Values!E43),"","variation")</f>
        <v/>
      </c>
      <c r="AA44" s="37" t="str">
        <f>IF(ISBLANK(Values!E43),"",Values!$B$20)</f>
        <v/>
      </c>
      <c r="AB44" s="37" t="str">
        <f>IF(ISBLANK(Values!E43),"",Values!$B$29)</f>
        <v/>
      </c>
      <c r="AI44" s="41" t="str">
        <f>IF(ISBLANK(Values!E43),"",IF(Values!#REF!,Values!$B$23,Values!$B$33))</f>
        <v/>
      </c>
      <c r="AJ44" s="42" t="str">
        <f>IF(ISBLANK(Values!E43),"",Values!$B$24 &amp;" "&amp;Values!$B$3)</f>
        <v/>
      </c>
      <c r="AK44" s="2" t="str">
        <f>IF(ISBLANK(Values!E43),"",Values!$B$25)</f>
        <v/>
      </c>
      <c r="AL44" s="2" t="str">
        <f>IF(ISBLANK(Values!E43),"",SUBSTITUTE(SUBSTITUTE(IF(Values!$J43, Values!$B$26, Values!$B$33), "{language}", Values!$I43), "{flag}", INDEX(options!$E$1:$E$20, Values!$V43)))</f>
        <v/>
      </c>
      <c r="AM44" s="2" t="str">
        <f>SUBSTITUTE(IF(ISBLANK(Values!E43),"",Values!$B$27), "{model}", Values!$B$3)</f>
        <v/>
      </c>
      <c r="AT44" s="29" t="str">
        <f>IF(ISBLANK(Values!E43),"",Values!I43)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32"/>
      <c r="DZ44" s="32"/>
      <c r="EA44" s="32"/>
      <c r="EB44" s="32"/>
      <c r="EC44" s="32"/>
      <c r="EI44" s="2" t="str">
        <f>IF(ISBLANK(Values!E43),"",Values!$B$31)</f>
        <v/>
      </c>
      <c r="ES44" s="2" t="str">
        <f>IF(ISBLANK(Values!E43),"","Amazon Tellus UPS")</f>
        <v/>
      </c>
      <c r="EV44" s="32" t="str">
        <f>IF(ISBLANK(Values!E43),"","New")</f>
        <v/>
      </c>
      <c r="FE44" s="2" t="str">
        <f>IF(ISBLANK(Values!E43),"","3")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8"/>
      <c r="C45" s="33" t="str">
        <f>IF(ISBLANK(Values!E44),"","TellusRem")</f>
        <v/>
      </c>
      <c r="D45" s="31" t="str">
        <f>IF(ISBLANK(Values!E44),"",Values!E44)</f>
        <v/>
      </c>
      <c r="E45" s="32" t="str">
        <f>IF(ISBLANK(Values!E44),"","EAN")</f>
        <v/>
      </c>
      <c r="F45" s="29" t="str">
        <f>IF(ISBLANK(Values!E44),"",IF(Values!J44, SUBSTITUTE(Values!$B$1, "{language}", Values!I44) &amp; " " &amp;Values!$B$3, SUBSTITUTE(Values!$B$2, "{language}", Values!$I44)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IF(ISBLANK(Values!E44),"",IF(Values!#REF!,Values!$B$23,Values!$B$33))</f>
        <v/>
      </c>
      <c r="AJ45" s="42" t="str">
        <f>IF(ISBLANK(Values!E44),"",Values!$B$24 &amp;" "&amp;Values!$B$3)</f>
        <v/>
      </c>
      <c r="AK45" s="2" t="str">
        <f>IF(ISBLANK(Values!E44),"",Values!$B$25)</f>
        <v/>
      </c>
      <c r="AL45" s="2" t="str">
        <f>IF(ISBLANK(Values!E44),"",SUBSTITUTE(SUBSTITUTE(IF(Values!$J44, Values!$B$26, Values!$B$33), "{language}", Values!$I44), "{flag}", INDEX(options!$E$1:$E$20, Values!$V44)))</f>
        <v/>
      </c>
      <c r="AM45" s="2" t="str">
        <f>SUBSTITUTE(IF(ISBLANK(Values!E44),"",Values!$B$27), "{model}", Values!$B$3)</f>
        <v/>
      </c>
      <c r="AT45" s="29" t="str">
        <f>IF(ISBLANK(Values!E44),"",Values!I44)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c r="C46" s="33" t="str">
        <f>IF(ISBLANK(Values!E45),"","TellusRem")</f>
        <v/>
      </c>
      <c r="D46" s="31" t="str">
        <f>IF(ISBLANK(Values!E45),"",Values!E45)</f>
        <v/>
      </c>
      <c r="E46" s="32" t="str">
        <f>IF(ISBLANK(Values!E45),"","EAN")</f>
        <v/>
      </c>
      <c r="F46" s="29" t="str">
        <f>IF(ISBLANK(Values!E45),"",IF(Values!J45, SUBSTITUTE(Values!$B$1, "{language}", Values!I45) &amp; " " &amp;Values!$B$3, SUBSTITUTE(Values!$B$2, "{language}", Values!$I45)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IF(ISBLANK(Values!E45),"",IF(Values!#REF!,Values!$B$23,Values!$B$33))</f>
        <v/>
      </c>
      <c r="AJ46" s="42" t="str">
        <f>IF(ISBLANK(Values!E45),"",Values!$B$24 &amp;" "&amp;Values!$B$3)</f>
        <v/>
      </c>
      <c r="AK46" s="2" t="str">
        <f>IF(ISBLANK(Values!E45),"",Values!$B$25)</f>
        <v/>
      </c>
      <c r="AL46" s="2" t="str">
        <f>IF(ISBLANK(Values!E45),"",SUBSTITUTE(SUBSTITUTE(IF(Values!$J45, Values!$B$26, Values!$B$33), "{language}", Values!$I45), "{flag}", INDEX(options!$E$1:$E$20, Values!$V45)))</f>
        <v/>
      </c>
      <c r="AM46" s="2" t="str">
        <f>SUBSTITUTE(IF(ISBLANK(Values!E45),"",Values!$B$27), "{model}", Values!$B$3)</f>
        <v/>
      </c>
      <c r="AT46" s="29" t="str">
        <f>IF(ISBLANK(Values!E45),"",Values!I45)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c r="C47" s="33" t="str">
        <f>IF(ISBLANK(Values!E46),"","TellusRem")</f>
        <v/>
      </c>
      <c r="D47" s="31" t="str">
        <f>IF(ISBLANK(Values!E46),"",Values!E46)</f>
        <v/>
      </c>
      <c r="E47" s="32" t="str">
        <f>IF(ISBLANK(Values!E46),"","EAN")</f>
        <v/>
      </c>
      <c r="F47" s="29" t="str">
        <f>IF(ISBLANK(Values!E46),"",IF(Values!J46, SUBSTITUTE(Values!$B$1, "{language}", Values!I46) &amp; " " &amp;Values!$B$3, SUBSTITUTE(Values!$B$2, "{language}", Values!$I46)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IF(ISBLANK(Values!E46),"",IF(Values!#REF!,Values!$B$23,Values!$B$33))</f>
        <v/>
      </c>
      <c r="AJ47" s="42" t="str">
        <f>IF(ISBLANK(Values!E46),"",Values!$B$24 &amp;" "&amp;Values!$B$3)</f>
        <v/>
      </c>
      <c r="AK47" s="2" t="str">
        <f>IF(ISBLANK(Values!E46),"",Values!$B$25)</f>
        <v/>
      </c>
      <c r="AL47" s="2" t="str">
        <f>IF(ISBLANK(Values!E46),"",SUBSTITUTE(SUBSTITUTE(IF(Values!$J46, Values!$B$26, Values!$B$33), "{language}", Values!$I46), "{flag}", INDEX(options!$E$1:$E$20, Values!$V46)))</f>
        <v/>
      </c>
      <c r="AM47" s="2" t="str">
        <f>SUBSTITUTE(IF(ISBLANK(Values!E46),"",Values!$B$27), "{model}", Values!$B$3)</f>
        <v/>
      </c>
      <c r="AT47" s="29" t="str">
        <f>IF(ISBLANK(Values!E46),"",Values!I46)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c r="C48" s="33" t="str">
        <f>IF(ISBLANK(Values!E47),"","TellusRem")</f>
        <v/>
      </c>
      <c r="D48" s="31" t="str">
        <f>IF(ISBLANK(Values!E47),"",Values!E47)</f>
        <v/>
      </c>
      <c r="E48" s="32" t="str">
        <f>IF(ISBLANK(Values!E47),"","EAN")</f>
        <v/>
      </c>
      <c r="F48" s="29" t="str">
        <f>IF(ISBLANK(Values!E47),"",IF(Values!J47, SUBSTITUTE(Values!$B$1, "{language}", Values!I47) &amp; " " &amp;Values!$B$3, SUBSTITUTE(Values!$B$2, "{language}", Values!$I47)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IF(ISBLANK(Values!E47),"",IF(Values!#REF!,Values!$B$23,Values!$B$33))</f>
        <v/>
      </c>
      <c r="AJ48" s="42" t="str">
        <f>IF(ISBLANK(Values!E47),"",Values!$B$24 &amp;" "&amp;Values!$B$3)</f>
        <v/>
      </c>
      <c r="AK48" s="2" t="str">
        <f>IF(ISBLANK(Values!E47),"",Values!$B$25)</f>
        <v/>
      </c>
      <c r="AL48" s="2" t="str">
        <f>IF(ISBLANK(Values!E47),"",SUBSTITUTE(SUBSTITUTE(IF(Values!$J47, Values!$B$26, Values!$B$33), "{language}", Values!$I47), "{flag}", INDEX(options!$E$1:$E$20, Values!$V47)))</f>
        <v/>
      </c>
      <c r="AM48" s="2" t="str">
        <f>SUBSTITUTE(IF(ISBLANK(Values!E47),"",Values!$B$27), "{model}", Values!$B$3)</f>
        <v/>
      </c>
      <c r="AT48" s="29" t="str">
        <f>IF(ISBLANK(Values!E47),"",Values!I47)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c r="C49" s="33" t="str">
        <f>IF(ISBLANK(Values!E48),"","TellusRem")</f>
        <v/>
      </c>
      <c r="D49" s="31" t="str">
        <f>IF(ISBLANK(Values!E48),"",Values!E48)</f>
        <v/>
      </c>
      <c r="E49" s="32" t="str">
        <f>IF(ISBLANK(Values!E48),"","EAN")</f>
        <v/>
      </c>
      <c r="F49" s="29" t="str">
        <f>IF(ISBLANK(Values!E48),"",IF(Values!J48, SUBSTITUTE(Values!$B$1, "{language}", Values!I48) &amp; " " &amp;Values!$B$3, SUBSTITUTE(Values!$B$2, "{language}", Values!$I48)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IF(ISBLANK(Values!E48),"",IF(Values!#REF!,Values!$B$23,Values!$B$33))</f>
        <v/>
      </c>
      <c r="AJ49" s="42" t="str">
        <f>IF(ISBLANK(Values!E48),"",Values!$B$24 &amp;" "&amp;Values!$B$3)</f>
        <v/>
      </c>
      <c r="AK49" s="2" t="str">
        <f>IF(ISBLANK(Values!E48),"",Values!$B$25)</f>
        <v/>
      </c>
      <c r="AL49" s="2" t="str">
        <f>IF(ISBLANK(Values!E48),"",SUBSTITUTE(SUBSTITUTE(IF(Values!$J48, Values!$B$26, Values!$B$33), "{language}", Values!$I48), "{flag}", INDEX(options!$E$1:$E$20, Values!$V48)))</f>
        <v/>
      </c>
      <c r="AM49" s="2" t="str">
        <f>SUBSTITUTE(IF(ISBLANK(Values!E48),"",Values!$B$27), "{model}", Values!$B$3)</f>
        <v/>
      </c>
      <c r="AT49" s="29" t="str">
        <f>IF(ISBLANK(Values!E48),"",Values!I48)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c r="C50" s="33" t="str">
        <f>IF(ISBLANK(Values!E49),"","TellusRem")</f>
        <v/>
      </c>
      <c r="D50" s="31" t="str">
        <f>IF(ISBLANK(Values!E49),"",Values!E49)</f>
        <v/>
      </c>
      <c r="E50" s="32" t="str">
        <f>IF(ISBLANK(Values!E49),"","EAN")</f>
        <v/>
      </c>
      <c r="F50" s="29" t="str">
        <f>IF(ISBLANK(Values!E49),"",IF(Values!J49, SUBSTITUTE(Values!$B$1, "{language}", Values!I49) &amp; " " &amp;Values!$B$3, SUBSTITUTE(Values!$B$2, "{language}", Values!$I49)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IF(ISBLANK(Values!E49),"",IF(Values!#REF!,Values!$B$23,Values!$B$33))</f>
        <v/>
      </c>
      <c r="AJ50" s="42" t="str">
        <f>IF(ISBLANK(Values!E49),"",Values!$B$24 &amp;" "&amp;Values!$B$3)</f>
        <v/>
      </c>
      <c r="AK50" s="2" t="str">
        <f>IF(ISBLANK(Values!E49),"",Values!$B$25)</f>
        <v/>
      </c>
      <c r="AL50" s="2" t="str">
        <f>IF(ISBLANK(Values!E49),"",SUBSTITUTE(SUBSTITUTE(IF(Values!$J49, Values!$B$26, Values!$B$33), "{language}", Values!$I49), "{flag}", INDEX(options!$E$1:$E$20, Values!$V49)))</f>
        <v/>
      </c>
      <c r="AM50" s="2" t="str">
        <f>SUBSTITUTE(IF(ISBLANK(Values!E49),"",Values!$B$27), "{model}", Values!$B$3)</f>
        <v/>
      </c>
      <c r="AT50" s="29" t="str">
        <f>IF(ISBLANK(Values!E49),"",Values!I49)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c r="C51" s="33" t="str">
        <f>IF(ISBLANK(Values!E50),"","TellusRem")</f>
        <v/>
      </c>
      <c r="D51" s="31" t="str">
        <f>IF(ISBLANK(Values!E50),"",Values!E50)</f>
        <v/>
      </c>
      <c r="E51" s="32" t="str">
        <f>IF(ISBLANK(Values!E50),"","EAN")</f>
        <v/>
      </c>
      <c r="F51" s="29" t="str">
        <f>IF(ISBLANK(Values!E50),"",IF(Values!J50, SUBSTITUTE(Values!$B$1, "{language}", Values!I50) &amp; " " &amp;Values!$B$3, SUBSTITUTE(Values!$B$2, "{language}", Values!$I50)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IF(ISBLANK(Values!E50),"",IF(Values!#REF!,Values!$B$23,Values!$B$33))</f>
        <v/>
      </c>
      <c r="AJ51" s="42" t="str">
        <f>IF(ISBLANK(Values!E50),"",Values!$B$24 &amp;" "&amp;Values!$B$3)</f>
        <v/>
      </c>
      <c r="AK51" s="2" t="str">
        <f>IF(ISBLANK(Values!E50),"",Values!$B$25)</f>
        <v/>
      </c>
      <c r="AL51" s="2" t="str">
        <f>IF(ISBLANK(Values!E50),"",SUBSTITUTE(SUBSTITUTE(IF(Values!$J50, Values!$B$26, Values!$B$33), "{language}", Values!$I50), "{flag}", INDEX(options!$E$1:$E$20, Values!$V50)))</f>
        <v/>
      </c>
      <c r="AM51" s="2" t="str">
        <f>SUBSTITUTE(IF(ISBLANK(Values!E50),"",Values!$B$27), "{model}", Values!$B$3)</f>
        <v/>
      </c>
      <c r="AT51" s="29" t="str">
        <f>IF(ISBLANK(Values!E50),"",Values!I50)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c r="C52" s="33" t="str">
        <f>IF(ISBLANK(Values!E51),"","TellusRem")</f>
        <v/>
      </c>
      <c r="D52" s="31" t="str">
        <f>IF(ISBLANK(Values!E51),"",Values!E51)</f>
        <v/>
      </c>
      <c r="E52" s="32" t="str">
        <f>IF(ISBLANK(Values!E51),"","EAN")</f>
        <v/>
      </c>
      <c r="F52" s="29" t="str">
        <f>IF(ISBLANK(Values!E51),"",IF(Values!J51, SUBSTITUTE(Values!$B$1, "{language}", Values!I51) &amp; " " &amp;Values!$B$3, SUBSTITUTE(Values!$B$2, "{language}", Values!$I51)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IF(ISBLANK(Values!E51),"",IF(Values!#REF!,Values!$B$23,Values!$B$33))</f>
        <v/>
      </c>
      <c r="AJ52" s="42" t="str">
        <f>IF(ISBLANK(Values!E51),"",Values!$B$24 &amp;" "&amp;Values!$B$3)</f>
        <v/>
      </c>
      <c r="AK52" s="2" t="str">
        <f>IF(ISBLANK(Values!E51),"",Values!$B$25)</f>
        <v/>
      </c>
      <c r="AL52" s="2" t="str">
        <f>IF(ISBLANK(Values!E51),"",SUBSTITUTE(SUBSTITUTE(IF(Values!$J51, Values!$B$26, Values!$B$33), "{language}", Values!$I51), "{flag}", INDEX(options!$E$1:$E$20, Values!$V51)))</f>
        <v/>
      </c>
      <c r="AM52" s="2" t="str">
        <f>SUBSTITUTE(IF(ISBLANK(Values!E51),"",Values!$B$27), "{model}", Values!$B$3)</f>
        <v/>
      </c>
      <c r="AT52" s="29" t="str">
        <f>IF(ISBLANK(Values!E51),"",Values!I51)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c r="C53" s="33" t="str">
        <f>IF(ISBLANK(Values!E52),"","TellusRem")</f>
        <v/>
      </c>
      <c r="D53" s="31" t="str">
        <f>IF(ISBLANK(Values!E52),"",Values!E52)</f>
        <v/>
      </c>
      <c r="E53" s="32" t="str">
        <f>IF(ISBLANK(Values!E52),"","EAN")</f>
        <v/>
      </c>
      <c r="F53" s="29" t="str">
        <f>IF(ISBLANK(Values!E52),"",IF(Values!J52, SUBSTITUTE(Values!$B$1, "{language}", Values!I52) &amp; " " &amp;Values!$B$3, SUBSTITUTE(Values!$B$2, "{language}", Values!$I52)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IF(ISBLANK(Values!E52),"",IF(Values!#REF!,Values!$B$23,Values!$B$33))</f>
        <v/>
      </c>
      <c r="AJ53" s="42" t="str">
        <f>IF(ISBLANK(Values!E52),"",Values!$B$24 &amp;" "&amp;Values!$B$3)</f>
        <v/>
      </c>
      <c r="AK53" s="2" t="str">
        <f>IF(ISBLANK(Values!E52),"",Values!$B$25)</f>
        <v/>
      </c>
      <c r="AL53" s="2" t="str">
        <f>IF(ISBLANK(Values!E52),"",SUBSTITUTE(SUBSTITUTE(IF(Values!$J52, Values!$B$26, Values!$B$33), "{language}", Values!$I52), "{flag}", INDEX(options!$E$1:$E$20, Values!$V52)))</f>
        <v/>
      </c>
      <c r="AM53" s="2" t="str">
        <f>SUBSTITUTE(IF(ISBLANK(Values!E52),"",Values!$B$27), "{model}", Values!$B$3)</f>
        <v/>
      </c>
      <c r="AT53" s="29" t="str">
        <f>IF(ISBLANK(Values!E52),"",Values!I52)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c r="C54" s="33" t="str">
        <f>IF(ISBLANK(Values!E53),"","TellusRem")</f>
        <v/>
      </c>
      <c r="D54" s="31" t="str">
        <f>IF(ISBLANK(Values!E53),"",Values!E53)</f>
        <v/>
      </c>
      <c r="E54" s="32" t="str">
        <f>IF(ISBLANK(Values!E53),"","EAN")</f>
        <v/>
      </c>
      <c r="F54" s="29" t="str">
        <f>IF(ISBLANK(Values!E53),"",IF(Values!J53, SUBSTITUTE(Values!$B$1, "{language}", Values!I53) &amp; " " &amp;Values!$B$3, SUBSTITUTE(Values!$B$2, "{language}", Values!$I53)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IF(ISBLANK(Values!E53),"",IF(Values!#REF!,Values!$B$23,Values!$B$33))</f>
        <v/>
      </c>
      <c r="AJ54" s="42" t="str">
        <f>IF(ISBLANK(Values!E53),"",Values!$B$24 &amp;" "&amp;Values!$B$3)</f>
        <v/>
      </c>
      <c r="AK54" s="2" t="str">
        <f>IF(ISBLANK(Values!E53),"",Values!$B$25)</f>
        <v/>
      </c>
      <c r="AL54" s="2" t="str">
        <f>IF(ISBLANK(Values!E53),"",SUBSTITUTE(SUBSTITUTE(IF(Values!$J53, Values!$B$26, Values!$B$33), "{language}", Values!$I53), "{flag}", INDEX(options!$E$1:$E$20, Values!$V53)))</f>
        <v/>
      </c>
      <c r="AM54" s="2" t="str">
        <f>SUBSTITUTE(IF(ISBLANK(Values!E53),"",Values!$B$27), "{model}", Values!$B$3)</f>
        <v/>
      </c>
      <c r="AT54" s="29" t="str">
        <f>IF(ISBLANK(Values!E53),"",Values!I53)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c r="C55" s="33" t="str">
        <f>IF(ISBLANK(Values!E54),"","TellusRem")</f>
        <v/>
      </c>
      <c r="D55" s="31" t="str">
        <f>IF(ISBLANK(Values!E54),"",Values!E54)</f>
        <v/>
      </c>
      <c r="E55" s="32" t="str">
        <f>IF(ISBLANK(Values!E54),"","EAN")</f>
        <v/>
      </c>
      <c r="F55" s="29" t="str">
        <f>IF(ISBLANK(Values!E54),"",IF(Values!J54, SUBSTITUTE(Values!$B$1, "{language}", Values!I54) &amp; " " &amp;Values!$B$3, SUBSTITUTE(Values!$B$2, "{language}", Values!$I54)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IF(ISBLANK(Values!E54),"",IF(Values!#REF!,Values!$B$23,Values!$B$33))</f>
        <v/>
      </c>
      <c r="AJ55" s="42" t="str">
        <f>IF(ISBLANK(Values!E54),"",Values!$B$24 &amp;" "&amp;Values!$B$3)</f>
        <v/>
      </c>
      <c r="AK55" s="2" t="str">
        <f>IF(ISBLANK(Values!E54),"",Values!$B$25)</f>
        <v/>
      </c>
      <c r="AL55" s="2" t="str">
        <f>IF(ISBLANK(Values!E54),"",SUBSTITUTE(SUBSTITUTE(IF(Values!$J54, Values!$B$26, Values!$B$33), "{language}", Values!$I54), "{flag}", INDEX(options!$E$1:$E$20, Values!$V54)))</f>
        <v/>
      </c>
      <c r="AM55" s="2" t="str">
        <f>SUBSTITUTE(IF(ISBLANK(Values!E54),"",Values!$B$27), "{model}", Values!$B$3)</f>
        <v/>
      </c>
      <c r="AT55" s="29" t="str">
        <f>IF(ISBLANK(Values!E54),"",Values!I54)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c r="C56" s="33" t="str">
        <f>IF(ISBLANK(Values!E55),"","TellusRem")</f>
        <v/>
      </c>
      <c r="D56" s="31" t="str">
        <f>IF(ISBLANK(Values!E55),"",Values!E55)</f>
        <v/>
      </c>
      <c r="E56" s="32" t="str">
        <f>IF(ISBLANK(Values!E55),"","EAN")</f>
        <v/>
      </c>
      <c r="F56" s="29" t="str">
        <f>IF(ISBLANK(Values!E55),"",IF(Values!J55, SUBSTITUTE(Values!$B$1, "{language}", Values!I55) &amp; " " &amp;Values!$B$3, SUBSTITUTE(Values!$B$2, "{language}", Values!$I55)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IF(ISBLANK(Values!E55),"",IF(Values!#REF!,Values!$B$23,Values!$B$33))</f>
        <v/>
      </c>
      <c r="AJ56" s="42" t="str">
        <f>IF(ISBLANK(Values!E55),"",Values!$B$24 &amp;" "&amp;Values!$B$3)</f>
        <v/>
      </c>
      <c r="AK56" s="2" t="str">
        <f>IF(ISBLANK(Values!E55),"",Values!$B$25)</f>
        <v/>
      </c>
      <c r="AL56" s="2" t="str">
        <f>IF(ISBLANK(Values!E55),"",SUBSTITUTE(SUBSTITUTE(IF(Values!$J55, Values!$B$26, Values!$B$33), "{language}", Values!$I55), "{flag}", INDEX(options!$E$1:$E$20, Values!$V55)))</f>
        <v/>
      </c>
      <c r="AM56" s="2" t="str">
        <f>SUBSTITUTE(IF(ISBLANK(Values!E55),"",Values!$B$27), "{model}", Values!$B$3)</f>
        <v/>
      </c>
      <c r="AT56" s="29" t="str">
        <f>IF(ISBLANK(Values!E55),"",Values!I55)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c r="C57" s="33" t="str">
        <f>IF(ISBLANK(Values!E56),"","TellusRem")</f>
        <v/>
      </c>
      <c r="D57" s="31" t="str">
        <f>IF(ISBLANK(Values!E56),"",Values!E56)</f>
        <v/>
      </c>
      <c r="E57" s="32" t="str">
        <f>IF(ISBLANK(Values!E56),"","EAN")</f>
        <v/>
      </c>
      <c r="F57" s="29" t="str">
        <f>IF(ISBLANK(Values!E56),"",IF(Values!J56, SUBSTITUTE(Values!$B$1, "{language}", Values!I56) &amp; " " &amp;Values!$B$3, SUBSTITUTE(Values!$B$2, "{language}", Values!$I56)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IF(ISBLANK(Values!E56),"",IF(Values!#REF!,Values!$B$23,Values!$B$33))</f>
        <v/>
      </c>
      <c r="AJ57" s="42" t="str">
        <f>IF(ISBLANK(Values!E56),"",Values!$B$24 &amp;" "&amp;Values!$B$3)</f>
        <v/>
      </c>
      <c r="AK57" s="2" t="str">
        <f>IF(ISBLANK(Values!E56),"",Values!$B$25)</f>
        <v/>
      </c>
      <c r="AL57" s="2" t="str">
        <f>IF(ISBLANK(Values!E56),"",SUBSTITUTE(SUBSTITUTE(IF(Values!$J56, Values!$B$26, Values!$B$33), "{language}", Values!$I56), "{flag}", INDEX(options!$E$1:$E$20, Values!$V56)))</f>
        <v/>
      </c>
      <c r="AM57" s="2" t="str">
        <f>SUBSTITUTE(IF(ISBLANK(Values!E56),"",Values!$B$27), "{model}", Values!$B$3)</f>
        <v/>
      </c>
      <c r="AT57" s="29" t="str">
        <f>IF(ISBLANK(Values!E56),"",Values!I56)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c r="C58" s="33" t="str">
        <f>IF(ISBLANK(Values!E57),"","TellusRem")</f>
        <v/>
      </c>
      <c r="D58" s="31" t="str">
        <f>IF(ISBLANK(Values!E57),"",Values!E57)</f>
        <v/>
      </c>
      <c r="E58" s="32" t="str">
        <f>IF(ISBLANK(Values!E57),"","EAN")</f>
        <v/>
      </c>
      <c r="F58" s="29" t="str">
        <f>IF(ISBLANK(Values!E57),"",IF(Values!J57, SUBSTITUTE(Values!$B$1, "{language}", Values!I57) &amp; " " &amp;Values!$B$3, SUBSTITUTE(Values!$B$2, "{language}", Values!$I57)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IF(ISBLANK(Values!E57),"",IF(Values!#REF!,Values!$B$23,Values!$B$33))</f>
        <v/>
      </c>
      <c r="AJ58" s="42" t="str">
        <f>IF(ISBLANK(Values!E57),"",Values!$B$24 &amp;" "&amp;Values!$B$3)</f>
        <v/>
      </c>
      <c r="AK58" s="2" t="str">
        <f>IF(ISBLANK(Values!E57),"",Values!$B$25)</f>
        <v/>
      </c>
      <c r="AL58" s="2" t="str">
        <f>IF(ISBLANK(Values!E57),"",SUBSTITUTE(SUBSTITUTE(IF(Values!$J57, Values!$B$26, Values!$B$33), "{language}", Values!$I57), "{flag}", INDEX(options!$E$1:$E$20, Values!$V57)))</f>
        <v/>
      </c>
      <c r="AM58" s="2" t="str">
        <f>SUBSTITUTE(IF(ISBLANK(Values!E57),"",Values!$B$27), "{model}", Values!$B$3)</f>
        <v/>
      </c>
      <c r="AT58" s="29" t="str">
        <f>IF(ISBLANK(Values!E57),"",Values!I57)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c r="C59" s="33" t="str">
        <f>IF(ISBLANK(Values!E58),"","TellusRem")</f>
        <v/>
      </c>
      <c r="D59" s="31" t="str">
        <f>IF(ISBLANK(Values!E58),"",Values!E58)</f>
        <v/>
      </c>
      <c r="E59" s="32" t="str">
        <f>IF(ISBLANK(Values!E58),"","EAN")</f>
        <v/>
      </c>
      <c r="F59" s="29" t="str">
        <f>IF(ISBLANK(Values!E58),"",IF(Values!J58, SUBSTITUTE(Values!$B$1, "{language}", Values!I58) &amp; " " &amp;Values!$B$3, SUBSTITUTE(Values!$B$2, "{language}", Values!$I58)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IF(ISBLANK(Values!E58),"",IF(Values!#REF!,Values!$B$23,Values!$B$33))</f>
        <v/>
      </c>
      <c r="AJ59" s="42" t="str">
        <f>IF(ISBLANK(Values!E58),"",Values!$B$24 &amp;" "&amp;Values!$B$3)</f>
        <v/>
      </c>
      <c r="AK59" s="2" t="str">
        <f>IF(ISBLANK(Values!E58),"",Values!$B$25)</f>
        <v/>
      </c>
      <c r="AL59" s="2" t="str">
        <f>IF(ISBLANK(Values!E58),"",SUBSTITUTE(SUBSTITUTE(IF(Values!$J58, Values!$B$26, Values!$B$33), "{language}", Values!$I58), "{flag}", INDEX(options!$E$1:$E$20, Values!$V58)))</f>
        <v/>
      </c>
      <c r="AM59" s="2" t="str">
        <f>SUBSTITUTE(IF(ISBLANK(Values!E58),"",Values!$B$27), "{model}", Values!$B$3)</f>
        <v/>
      </c>
      <c r="AT59" s="29" t="str">
        <f>IF(ISBLANK(Values!E58),"",Values!I58)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c r="C60" s="33" t="str">
        <f>IF(ISBLANK(Values!E59),"","TellusRem")</f>
        <v/>
      </c>
      <c r="D60" s="31" t="str">
        <f>IF(ISBLANK(Values!E59),"",Values!E59)</f>
        <v/>
      </c>
      <c r="E60" s="32" t="str">
        <f>IF(ISBLANK(Values!E59),"","EAN")</f>
        <v/>
      </c>
      <c r="F60" s="29" t="str">
        <f>IF(ISBLANK(Values!E59),"",IF(Values!J59, SUBSTITUTE(Values!$B$1, "{language}", Values!I59) &amp; " " &amp;Values!$B$3, SUBSTITUTE(Values!$B$2, "{language}", Values!$I59)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IF(ISBLANK(Values!E59),"",IF(Values!#REF!,Values!$B$23,Values!$B$33))</f>
        <v/>
      </c>
      <c r="AJ60" s="42" t="str">
        <f>IF(ISBLANK(Values!E59),"",Values!$B$24 &amp;" "&amp;Values!$B$3)</f>
        <v/>
      </c>
      <c r="AK60" s="2" t="str">
        <f>IF(ISBLANK(Values!E59),"",Values!$B$25)</f>
        <v/>
      </c>
      <c r="AL60" s="2" t="str">
        <f>IF(ISBLANK(Values!E59),"",SUBSTITUTE(SUBSTITUTE(IF(Values!$J59, Values!$B$26, Values!$B$33), "{language}", Values!$I59), "{flag}", INDEX(options!$E$1:$E$20, Values!$V59)))</f>
        <v/>
      </c>
      <c r="AM60" s="2" t="str">
        <f>SUBSTITUTE(IF(ISBLANK(Values!E59),"",Values!$B$27), "{model}", Values!$B$3)</f>
        <v/>
      </c>
      <c r="AT60" s="29" t="str">
        <f>IF(ISBLANK(Values!E59),"",Values!I59)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c r="C61" s="33" t="str">
        <f>IF(ISBLANK(Values!E60),"","TellusRem")</f>
        <v/>
      </c>
      <c r="D61" s="31" t="str">
        <f>IF(ISBLANK(Values!E60),"",Values!E60)</f>
        <v/>
      </c>
      <c r="E61" s="32" t="str">
        <f>IF(ISBLANK(Values!E60),"","EAN")</f>
        <v/>
      </c>
      <c r="F61" s="29" t="str">
        <f>IF(ISBLANK(Values!E60),"",IF(Values!J60, SUBSTITUTE(Values!$B$1, "{language}", Values!I60) &amp; " " &amp;Values!$B$3, SUBSTITUTE(Values!$B$2, "{language}", Values!$I60)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IF(ISBLANK(Values!E60),"",IF(Values!#REF!,Values!$B$23,Values!$B$33))</f>
        <v/>
      </c>
      <c r="AJ61" s="42" t="str">
        <f>IF(ISBLANK(Values!E60),"",Values!$B$24 &amp;" "&amp;Values!$B$3)</f>
        <v/>
      </c>
      <c r="AK61" s="2" t="str">
        <f>IF(ISBLANK(Values!E60),"",Values!$B$25)</f>
        <v/>
      </c>
      <c r="AL61" s="2" t="str">
        <f>IF(ISBLANK(Values!E60),"",SUBSTITUTE(SUBSTITUTE(IF(Values!$J60, Values!$B$26, Values!$B$33), "{language}", Values!$I60), "{flag}", INDEX(options!$E$1:$E$20, Values!$V60)))</f>
        <v/>
      </c>
      <c r="AM61" s="2" t="str">
        <f>SUBSTITUTE(IF(ISBLANK(Values!E60),"",Values!$B$27), "{model}", Values!$B$3)</f>
        <v/>
      </c>
      <c r="AT61" s="29" t="str">
        <f>IF(ISBLANK(Values!E60),"",Values!I60)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c r="C62" s="33" t="str">
        <f>IF(ISBLANK(Values!E61),"","TellusRem")</f>
        <v/>
      </c>
      <c r="D62" s="31" t="str">
        <f>IF(ISBLANK(Values!E61),"",Values!E61)</f>
        <v/>
      </c>
      <c r="E62" s="32" t="str">
        <f>IF(ISBLANK(Values!E61),"","EAN")</f>
        <v/>
      </c>
      <c r="F62" s="29" t="str">
        <f>IF(ISBLANK(Values!E61),"",IF(Values!J61, SUBSTITUTE(Values!$B$1, "{language}", Values!I61) &amp; " " &amp;Values!$B$3, SUBSTITUTE(Values!$B$2, "{language}", Values!$I61)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IF(ISBLANK(Values!E61),"",IF(Values!#REF!,Values!$B$23,Values!$B$33))</f>
        <v/>
      </c>
      <c r="AJ62" s="42" t="str">
        <f>IF(ISBLANK(Values!E61),"",Values!$B$24 &amp;" "&amp;Values!$B$3)</f>
        <v/>
      </c>
      <c r="AK62" s="2" t="str">
        <f>IF(ISBLANK(Values!E61),"",Values!$B$25)</f>
        <v/>
      </c>
      <c r="AL62" s="2" t="str">
        <f>IF(ISBLANK(Values!E61),"",SUBSTITUTE(SUBSTITUTE(IF(Values!$J61, Values!$B$26, Values!$B$33), "{language}", Values!$I61), "{flag}", INDEX(options!$E$1:$E$20, Values!$V61)))</f>
        <v/>
      </c>
      <c r="AM62" s="2" t="str">
        <f>SUBSTITUTE(IF(ISBLANK(Values!E61),"",Values!$B$27), "{model}", Values!$B$3)</f>
        <v/>
      </c>
      <c r="AT62" s="29" t="str">
        <f>IF(ISBLANK(Values!E61),"",Values!I61)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c r="C63" s="33" t="str">
        <f>IF(ISBLANK(Values!E62),"","TellusRem")</f>
        <v/>
      </c>
      <c r="D63" s="31" t="str">
        <f>IF(ISBLANK(Values!E62),"",Values!E62)</f>
        <v/>
      </c>
      <c r="E63" s="32" t="str">
        <f>IF(ISBLANK(Values!E62),"","EAN")</f>
        <v/>
      </c>
      <c r="F63" s="29" t="str">
        <f>IF(ISBLANK(Values!E62),"",IF(Values!J62, SUBSTITUTE(Values!$B$1, "{language}", Values!I62) &amp; " " &amp;Values!$B$3, SUBSTITUTE(Values!$B$2, "{language}", Values!$I62)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IF(ISBLANK(Values!E62),"",IF(Values!#REF!,Values!$B$23,Values!$B$33))</f>
        <v/>
      </c>
      <c r="AJ63" s="42" t="str">
        <f>IF(ISBLANK(Values!E62),"",Values!$B$24 &amp;" "&amp;Values!$B$3)</f>
        <v/>
      </c>
      <c r="AK63" s="2" t="str">
        <f>IF(ISBLANK(Values!E62),"",Values!$B$25)</f>
        <v/>
      </c>
      <c r="AL63" s="2" t="str">
        <f>IF(ISBLANK(Values!E62),"",SUBSTITUTE(SUBSTITUTE(IF(Values!$J62, Values!$B$26, Values!$B$33), "{language}", Values!$I62), "{flag}", INDEX(options!$E$1:$E$20, Values!$V62)))</f>
        <v/>
      </c>
      <c r="AM63" s="2" t="str">
        <f>SUBSTITUTE(IF(ISBLANK(Values!E62),"",Values!$B$27), "{model}", Values!$B$3)</f>
        <v/>
      </c>
      <c r="AT63" s="29" t="str">
        <f>IF(ISBLANK(Values!E62),"",Values!I62)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c r="C64" s="33" t="str">
        <f>IF(ISBLANK(Values!E63),"","TellusRem")</f>
        <v/>
      </c>
      <c r="D64" s="31" t="str">
        <f>IF(ISBLANK(Values!E63),"",Values!E63)</f>
        <v/>
      </c>
      <c r="E64" s="32" t="str">
        <f>IF(ISBLANK(Values!E63),"","EAN")</f>
        <v/>
      </c>
      <c r="F64" s="29" t="str">
        <f>IF(ISBLANK(Values!E63),"",IF(Values!J63, SUBSTITUTE(Values!$B$1, "{language}", Values!I63) &amp; " " &amp;Values!$B$3, SUBSTITUTE(Values!$B$2, "{language}", Values!$I63)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IF(ISBLANK(Values!E63),"",IF(Values!#REF!,Values!$B$23,Values!$B$33))</f>
        <v/>
      </c>
      <c r="AJ64" s="42" t="str">
        <f>IF(ISBLANK(Values!E63),"",Values!$B$24 &amp;" "&amp;Values!$B$3)</f>
        <v/>
      </c>
      <c r="AK64" s="2" t="str">
        <f>IF(ISBLANK(Values!E63),"",Values!$B$25)</f>
        <v/>
      </c>
      <c r="AL64" s="2" t="str">
        <f>IF(ISBLANK(Values!E63),"",SUBSTITUTE(SUBSTITUTE(IF(Values!$J63, Values!$B$26, Values!$B$33), "{language}", Values!$I63), "{flag}", INDEX(options!$E$1:$E$20, Values!$V63)))</f>
        <v/>
      </c>
      <c r="AM64" s="2" t="str">
        <f>SUBSTITUTE(IF(ISBLANK(Values!E63),"",Values!$B$27), "{model}", Values!$B$3)</f>
        <v/>
      </c>
      <c r="AT64" s="29" t="str">
        <f>IF(ISBLANK(Values!E63),"",Values!I63)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c r="C65" s="33" t="str">
        <f>IF(ISBLANK(Values!E64),"","TellusRem")</f>
        <v/>
      </c>
      <c r="D65" s="31" t="str">
        <f>IF(ISBLANK(Values!E64),"",Values!E64)</f>
        <v/>
      </c>
      <c r="E65" s="32" t="str">
        <f>IF(ISBLANK(Values!E64),"","EAN")</f>
        <v/>
      </c>
      <c r="F65" s="29" t="str">
        <f>IF(ISBLANK(Values!E64),"",IF(Values!J64, SUBSTITUTE(Values!$B$1, "{language}", Values!I64) &amp; " " &amp;Values!$B$3, SUBSTITUTE(Values!$B$2, "{language}", Values!$I64)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IF(ISBLANK(Values!E64),"",IF(Values!#REF!,Values!$B$23,Values!$B$33))</f>
        <v/>
      </c>
      <c r="AJ65" s="42" t="str">
        <f>IF(ISBLANK(Values!E64),"",Values!$B$24 &amp;" "&amp;Values!$B$3)</f>
        <v/>
      </c>
      <c r="AK65" s="2" t="str">
        <f>IF(ISBLANK(Values!E64),"",Values!$B$25)</f>
        <v/>
      </c>
      <c r="AL65" s="2" t="str">
        <f>IF(ISBLANK(Values!E64),"",SUBSTITUTE(SUBSTITUTE(IF(Values!$J64, Values!$B$26, Values!$B$33), "{language}", Values!$I64), "{flag}", INDEX(options!$E$1:$E$20, Values!$V64)))</f>
        <v/>
      </c>
      <c r="AM65" s="2" t="str">
        <f>SUBSTITUTE(IF(ISBLANK(Values!E64),"",Values!$B$27), "{model}", Values!$B$3)</f>
        <v/>
      </c>
      <c r="AT65" s="29" t="str">
        <f>IF(ISBLANK(Values!E64),"",Values!I64)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c r="C66" s="33" t="str">
        <f>IF(ISBLANK(Values!E65),"","TellusRem")</f>
        <v/>
      </c>
      <c r="D66" s="31" t="str">
        <f>IF(ISBLANK(Values!E65),"",Values!E65)</f>
        <v/>
      </c>
      <c r="E66" s="32" t="str">
        <f>IF(ISBLANK(Values!E65),"","EAN")</f>
        <v/>
      </c>
      <c r="F66" s="29" t="str">
        <f>IF(ISBLANK(Values!E65),"",IF(Values!J65, SUBSTITUTE(Values!$B$1, "{language}", Values!I65) &amp; " " &amp;Values!$B$3, SUBSTITUTE(Values!$B$2, "{language}", Values!$I65)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IF(ISBLANK(Values!E65),"",IF(Values!#REF!,Values!$B$23,Values!$B$33))</f>
        <v/>
      </c>
      <c r="AJ66" s="42" t="str">
        <f>IF(ISBLANK(Values!E65),"",Values!$B$24 &amp;" "&amp;Values!$B$3)</f>
        <v/>
      </c>
      <c r="AK66" s="2" t="str">
        <f>IF(ISBLANK(Values!E65),"",Values!$B$25)</f>
        <v/>
      </c>
      <c r="AL66" s="2" t="str">
        <f>IF(ISBLANK(Values!E65),"",SUBSTITUTE(SUBSTITUTE(IF(Values!$J65, Values!$B$26, Values!$B$33), "{language}", Values!$I65), "{flag}", INDEX(options!$E$1:$E$20, Values!$V65)))</f>
        <v/>
      </c>
      <c r="AM66" s="2" t="str">
        <f>SUBSTITUTE(IF(ISBLANK(Values!E65),"",Values!$B$27), "{model}", Values!$B$3)</f>
        <v/>
      </c>
      <c r="AT66" s="29" t="str">
        <f>IF(ISBLANK(Values!E65),"",Values!I65)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c r="C67" s="33" t="str">
        <f>IF(ISBLANK(Values!E66),"","TellusRem")</f>
        <v/>
      </c>
      <c r="D67" s="31" t="str">
        <f>IF(ISBLANK(Values!E66),"",Values!E66)</f>
        <v/>
      </c>
      <c r="E67" s="32" t="str">
        <f>IF(ISBLANK(Values!E66),"","EAN")</f>
        <v/>
      </c>
      <c r="F67" s="29" t="str">
        <f>IF(ISBLANK(Values!E66),"",IF(Values!J66, SUBSTITUTE(Values!$B$1, "{language}", Values!I66) &amp; " " &amp;Values!$B$3, SUBSTITUTE(Values!$B$2, "{language}", Values!$I66)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IF(ISBLANK(Values!E66),"",IF(Values!#REF!,Values!$B$23,Values!$B$33))</f>
        <v/>
      </c>
      <c r="AJ67" s="42" t="str">
        <f>IF(ISBLANK(Values!E66),"",Values!$B$24 &amp;" "&amp;Values!$B$3)</f>
        <v/>
      </c>
      <c r="AK67" s="2" t="str">
        <f>IF(ISBLANK(Values!E66),"",Values!$B$25)</f>
        <v/>
      </c>
      <c r="AL67" s="2" t="str">
        <f>IF(ISBLANK(Values!E66),"",SUBSTITUTE(SUBSTITUTE(IF(Values!$J66, Values!$B$26, Values!$B$33), "{language}", Values!$I66), "{flag}", INDEX(options!$E$1:$E$20, Values!$V66)))</f>
        <v/>
      </c>
      <c r="AM67" s="2" t="str">
        <f>SUBSTITUTE(IF(ISBLANK(Values!E66),"",Values!$B$27), "{model}", Values!$B$3)</f>
        <v/>
      </c>
      <c r="AT67" s="29" t="str">
        <f>IF(ISBLANK(Values!E66),"",Values!I66)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c r="C68" s="33" t="str">
        <f>IF(ISBLANK(Values!E67),"","TellusRem")</f>
        <v/>
      </c>
      <c r="D68" s="31" t="str">
        <f>IF(ISBLANK(Values!E67),"",Values!E67)</f>
        <v/>
      </c>
      <c r="E68" s="32" t="str">
        <f>IF(ISBLANK(Values!E67),"","EAN")</f>
        <v/>
      </c>
      <c r="F68" s="29" t="str">
        <f>IF(ISBLANK(Values!E67),"",IF(Values!J67, SUBSTITUTE(Values!$B$1, "{language}", Values!I67) &amp; " " &amp;Values!$B$3, SUBSTITUTE(Values!$B$2, "{language}", Values!$I67)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IF(ISBLANK(Values!E67),"",IF(Values!#REF!,Values!$B$23,Values!$B$33))</f>
        <v/>
      </c>
      <c r="AJ68" s="42" t="str">
        <f>IF(ISBLANK(Values!E67),"",Values!$B$24 &amp;" "&amp;Values!$B$3)</f>
        <v/>
      </c>
      <c r="AK68" s="2" t="str">
        <f>IF(ISBLANK(Values!E67),"",Values!$B$25)</f>
        <v/>
      </c>
      <c r="AL68" s="2" t="str">
        <f>IF(ISBLANK(Values!E67),"",SUBSTITUTE(SUBSTITUTE(IF(Values!$J67, Values!$B$26, Values!$B$33), "{language}", Values!$I67), "{flag}", INDEX(options!$E$1:$E$20, Values!$V67)))</f>
        <v/>
      </c>
      <c r="AM68" s="2" t="str">
        <f>SUBSTITUTE(IF(ISBLANK(Values!E67),"",Values!$B$27), "{model}", Values!$B$3)</f>
        <v/>
      </c>
      <c r="AT68" s="29" t="str">
        <f>IF(ISBLANK(Values!E67),"",Values!I67)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c r="C69" s="33" t="str">
        <f>IF(ISBLANK(Values!E68),"","TellusRem")</f>
        <v/>
      </c>
      <c r="D69" s="31" t="str">
        <f>IF(ISBLANK(Values!E68),"",Values!E68)</f>
        <v/>
      </c>
      <c r="E69" s="32" t="str">
        <f>IF(ISBLANK(Values!E68),"","EAN")</f>
        <v/>
      </c>
      <c r="F69" s="29" t="str">
        <f>IF(ISBLANK(Values!E68),"",IF(Values!J68, SUBSTITUTE(Values!$B$1, "{language}", Values!I68) &amp; " " &amp;Values!$B$3, SUBSTITUTE(Values!$B$2, "{language}", Values!$I68)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IF(ISBLANK(Values!E68),"",IF(Values!#REF!,Values!$B$23,Values!$B$33))</f>
        <v/>
      </c>
      <c r="AJ69" s="42" t="str">
        <f>IF(ISBLANK(Values!E68),"",Values!$B$24 &amp;" "&amp;Values!$B$3)</f>
        <v/>
      </c>
      <c r="AK69" s="2" t="str">
        <f>IF(ISBLANK(Values!E68),"",Values!$B$25)</f>
        <v/>
      </c>
      <c r="AL69" s="2" t="str">
        <f>IF(ISBLANK(Values!E68),"",SUBSTITUTE(SUBSTITUTE(IF(Values!$J68, Values!$B$26, Values!$B$33), "{language}", Values!$I68), "{flag}", INDEX(options!$E$1:$E$20, Values!$V68)))</f>
        <v/>
      </c>
      <c r="AM69" s="2" t="str">
        <f>SUBSTITUTE(IF(ISBLANK(Values!E68),"",Values!$B$27), "{model}", Values!$B$3)</f>
        <v/>
      </c>
      <c r="AT69" s="29" t="str">
        <f>IF(ISBLANK(Values!E68),"",Values!I68)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c r="C70" s="33" t="str">
        <f>IF(ISBLANK(Values!E69),"","TellusRem")</f>
        <v/>
      </c>
      <c r="D70" s="31" t="str">
        <f>IF(ISBLANK(Values!E69),"",Values!E69)</f>
        <v/>
      </c>
      <c r="E70" s="32" t="str">
        <f>IF(ISBLANK(Values!E69),"","EAN")</f>
        <v/>
      </c>
      <c r="F70" s="29" t="str">
        <f>IF(ISBLANK(Values!E69),"",IF(Values!J69, SUBSTITUTE(Values!$B$1, "{language}", Values!I69) &amp; " " &amp;Values!$B$3, SUBSTITUTE(Values!$B$2, "{language}", Values!$I69)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IF(ISBLANK(Values!E69),"",IF(Values!#REF!,Values!$B$23,Values!$B$33))</f>
        <v/>
      </c>
      <c r="AJ70" s="42" t="str">
        <f>IF(ISBLANK(Values!E69),"",Values!$B$24 &amp;" "&amp;Values!$B$3)</f>
        <v/>
      </c>
      <c r="AK70" s="2" t="str">
        <f>IF(ISBLANK(Values!E69),"",Values!$B$25)</f>
        <v/>
      </c>
      <c r="AL70" s="2" t="str">
        <f>IF(ISBLANK(Values!E69),"",SUBSTITUTE(SUBSTITUTE(IF(Values!$J69, Values!$B$26, Values!$B$33), "{language}", Values!$I69), "{flag}", INDEX(options!$E$1:$E$20, Values!$V69)))</f>
        <v/>
      </c>
      <c r="AM70" s="2" t="str">
        <f>SUBSTITUTE(IF(ISBLANK(Values!E69),"",Values!$B$27), "{model}", Values!$B$3)</f>
        <v/>
      </c>
      <c r="AT70" s="29" t="str">
        <f>IF(ISBLANK(Values!E69),"",Values!I69)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c r="C71" s="33" t="str">
        <f>IF(ISBLANK(Values!E70),"","TellusRem")</f>
        <v/>
      </c>
      <c r="D71" s="31" t="str">
        <f>IF(ISBLANK(Values!E70),"",Values!E70)</f>
        <v/>
      </c>
      <c r="E71" s="32" t="str">
        <f>IF(ISBLANK(Values!E70),"","EAN")</f>
        <v/>
      </c>
      <c r="F71" s="29" t="str">
        <f>IF(ISBLANK(Values!E70),"",IF(Values!J70, SUBSTITUTE(Values!$B$1, "{language}", Values!I70) &amp; " " &amp;Values!$B$3, SUBSTITUTE(Values!$B$2, "{language}", Values!$I70)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IF(ISBLANK(Values!E70),"",IF(Values!#REF!,Values!$B$23,Values!$B$33))</f>
        <v/>
      </c>
      <c r="AJ71" s="42" t="str">
        <f>IF(ISBLANK(Values!E70),"",Values!$B$24 &amp;" "&amp;Values!$B$3)</f>
        <v/>
      </c>
      <c r="AK71" s="2" t="str">
        <f>IF(ISBLANK(Values!E70),"",Values!$B$25)</f>
        <v/>
      </c>
      <c r="AL71" s="2" t="str">
        <f>IF(ISBLANK(Values!E70),"",SUBSTITUTE(SUBSTITUTE(IF(Values!$J70, Values!$B$26, Values!$B$33), "{language}", Values!$I70), "{flag}", INDEX(options!$E$1:$E$20, Values!$V70)))</f>
        <v/>
      </c>
      <c r="AM71" s="2" t="str">
        <f>SUBSTITUTE(IF(ISBLANK(Values!E70),"",Values!$B$27), "{model}", Values!$B$3)</f>
        <v/>
      </c>
      <c r="AT71" s="29" t="str">
        <f>IF(ISBLANK(Values!E70),"",Values!I70)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c r="C72" s="33" t="str">
        <f>IF(ISBLANK(Values!E71),"","TellusRem")</f>
        <v/>
      </c>
      <c r="D72" s="31" t="str">
        <f>IF(ISBLANK(Values!E71),"",Values!E71)</f>
        <v/>
      </c>
      <c r="E72" s="32" t="str">
        <f>IF(ISBLANK(Values!E71),"","EAN")</f>
        <v/>
      </c>
      <c r="F72" s="29" t="str">
        <f>IF(ISBLANK(Values!E71),"",IF(Values!J71, SUBSTITUTE(Values!$B$1, "{language}", Values!I71) &amp; " " &amp;Values!$B$3, SUBSTITUTE(Values!$B$2, "{language}", Values!$I71)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IF(ISBLANK(Values!E71),"",IF(Values!#REF!,Values!$B$23,Values!$B$33))</f>
        <v/>
      </c>
      <c r="AJ72" s="42" t="str">
        <f>IF(ISBLANK(Values!E71),"",Values!$B$24 &amp;" "&amp;Values!$B$3)</f>
        <v/>
      </c>
      <c r="AK72" s="2" t="str">
        <f>IF(ISBLANK(Values!E71),"",Values!$B$25)</f>
        <v/>
      </c>
      <c r="AL72" s="2" t="str">
        <f>IF(ISBLANK(Values!E71),"",SUBSTITUTE(SUBSTITUTE(IF(Values!$J71, Values!$B$26, Values!$B$33), "{language}", Values!$I71), "{flag}", INDEX(options!$E$1:$E$20, Values!$V71)))</f>
        <v/>
      </c>
      <c r="AM72" s="2" t="str">
        <f>SUBSTITUTE(IF(ISBLANK(Values!E71),"",Values!$B$27), "{model}", Values!$B$3)</f>
        <v/>
      </c>
      <c r="AT72" s="29" t="str">
        <f>IF(ISBLANK(Values!E71),"",Values!I71)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c r="C73" s="33" t="str">
        <f>IF(ISBLANK(Values!E72),"","TellusRem")</f>
        <v/>
      </c>
      <c r="D73" s="31" t="str">
        <f>IF(ISBLANK(Values!E72),"",Values!E72)</f>
        <v/>
      </c>
      <c r="E73" s="32" t="str">
        <f>IF(ISBLANK(Values!E72),"","EAN")</f>
        <v/>
      </c>
      <c r="F73" s="29" t="str">
        <f>IF(ISBLANK(Values!E72),"",IF(Values!J72, SUBSTITUTE(Values!$B$1, "{language}", Values!I72) &amp; " " &amp;Values!$B$3, SUBSTITUTE(Values!$B$2, "{language}", Values!$I72)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IF(ISBLANK(Values!E72),"",IF(Values!#REF!,Values!$B$23,Values!$B$33))</f>
        <v/>
      </c>
      <c r="AJ73" s="42" t="str">
        <f>IF(ISBLANK(Values!E72),"",Values!$B$24 &amp;" "&amp;Values!$B$3)</f>
        <v/>
      </c>
      <c r="AK73" s="2" t="str">
        <f>IF(ISBLANK(Values!E72),"",Values!$B$25)</f>
        <v/>
      </c>
      <c r="AL73" s="2" t="str">
        <f>IF(ISBLANK(Values!E72),"",SUBSTITUTE(SUBSTITUTE(IF(Values!$J72, Values!$B$26, Values!$B$33), "{language}", Values!$I72), "{flag}", INDEX(options!$E$1:$E$20, Values!$V72)))</f>
        <v/>
      </c>
      <c r="AM73" s="2" t="str">
        <f>SUBSTITUTE(IF(ISBLANK(Values!E72),"",Values!$B$27), "{model}", Values!$B$3)</f>
        <v/>
      </c>
      <c r="AT73" s="29" t="str">
        <f>IF(ISBLANK(Values!E72),"",Values!I72)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c r="C74" s="33" t="str">
        <f>IF(ISBLANK(Values!E73),"","TellusRem")</f>
        <v/>
      </c>
      <c r="D74" s="31" t="str">
        <f>IF(ISBLANK(Values!E73),"",Values!E73)</f>
        <v/>
      </c>
      <c r="E74" s="32" t="str">
        <f>IF(ISBLANK(Values!E73),"","EAN")</f>
        <v/>
      </c>
      <c r="F74" s="29" t="str">
        <f>IF(ISBLANK(Values!E73),"",IF(Values!J73, SUBSTITUTE(Values!$B$1, "{language}", Values!I73) &amp; " " &amp;Values!$B$3, SUBSTITUTE(Values!$B$2, "{language}", Values!$I73)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IF(ISBLANK(Values!E73),"",IF(Values!#REF!,Values!$B$23,Values!$B$33))</f>
        <v/>
      </c>
      <c r="AJ74" s="42" t="str">
        <f>IF(ISBLANK(Values!E73),"",Values!$B$24 &amp;" "&amp;Values!$B$3)</f>
        <v/>
      </c>
      <c r="AK74" s="2" t="str">
        <f>IF(ISBLANK(Values!E73),"",Values!$B$25)</f>
        <v/>
      </c>
      <c r="AL74" s="2" t="str">
        <f>IF(ISBLANK(Values!E73),"",SUBSTITUTE(SUBSTITUTE(IF(Values!$J73, Values!$B$26, Values!$B$33), "{language}", Values!$I73), "{flag}", INDEX(options!$E$1:$E$20, Values!$V73)))</f>
        <v/>
      </c>
      <c r="AM74" s="2" t="str">
        <f>SUBSTITUTE(IF(ISBLANK(Values!E73),"",Values!$B$27), "{model}", Values!$B$3)</f>
        <v/>
      </c>
      <c r="AT74" s="29" t="str">
        <f>IF(ISBLANK(Values!E73),"",Values!I73)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c r="C75" s="33" t="str">
        <f>IF(ISBLANK(Values!E74),"","TellusRem")</f>
        <v/>
      </c>
      <c r="D75" s="31" t="str">
        <f>IF(ISBLANK(Values!E74),"",Values!E74)</f>
        <v/>
      </c>
      <c r="E75" s="32" t="str">
        <f>IF(ISBLANK(Values!E74),"","EAN")</f>
        <v/>
      </c>
      <c r="F75" s="29" t="str">
        <f>IF(ISBLANK(Values!E74),"",IF(Values!J74, SUBSTITUTE(Values!$B$1, "{language}", Values!I74) &amp; " " &amp;Values!$B$3, SUBSTITUTE(Values!$B$2, "{language}", Values!$I74)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IF(ISBLANK(Values!E74),"",IF(Values!#REF!,Values!$B$23,Values!$B$33))</f>
        <v/>
      </c>
      <c r="AJ75" s="42" t="str">
        <f>IF(ISBLANK(Values!E74),"",Values!$B$24 &amp;" "&amp;Values!$B$3)</f>
        <v/>
      </c>
      <c r="AK75" s="2" t="str">
        <f>IF(ISBLANK(Values!E74),"",Values!$B$25)</f>
        <v/>
      </c>
      <c r="AL75" s="2" t="str">
        <f>IF(ISBLANK(Values!E74),"",SUBSTITUTE(SUBSTITUTE(IF(Values!$J74, Values!$B$26, Values!$B$33), "{language}", Values!$I74), "{flag}", INDEX(options!$E$1:$E$20, Values!$V74)))</f>
        <v/>
      </c>
      <c r="AM75" s="2" t="str">
        <f>SUBSTITUTE(IF(ISBLANK(Values!E74),"",Values!$B$27), "{model}", Values!$B$3)</f>
        <v/>
      </c>
      <c r="AT75" s="29" t="str">
        <f>IF(ISBLANK(Values!E74),"",Values!I74)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c r="C76" s="33" t="str">
        <f>IF(ISBLANK(Values!E75),"","TellusRem")</f>
        <v/>
      </c>
      <c r="D76" s="31" t="str">
        <f>IF(ISBLANK(Values!E75),"",Values!E75)</f>
        <v/>
      </c>
      <c r="E76" s="32" t="str">
        <f>IF(ISBLANK(Values!E75),"","EAN")</f>
        <v/>
      </c>
      <c r="F76" s="29" t="str">
        <f>IF(ISBLANK(Values!E75),"",IF(Values!J75, SUBSTITUTE(Values!$B$1, "{language}", Values!I75) &amp; " " &amp;Values!$B$3, SUBSTITUTE(Values!$B$2, "{language}", Values!$I75)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IF(ISBLANK(Values!E75),"",IF(Values!#REF!,Values!$B$23,Values!$B$33))</f>
        <v/>
      </c>
      <c r="AJ76" s="42" t="str">
        <f>IF(ISBLANK(Values!E75),"",Values!$B$24 &amp;" "&amp;Values!$B$3)</f>
        <v/>
      </c>
      <c r="AK76" s="2" t="str">
        <f>IF(ISBLANK(Values!E75),"",Values!$B$25)</f>
        <v/>
      </c>
      <c r="AL76" s="2" t="str">
        <f>IF(ISBLANK(Values!E75),"",SUBSTITUTE(SUBSTITUTE(IF(Values!$J75, Values!$B$26, Values!$B$33), "{language}", Values!$I75), "{flag}", INDEX(options!$E$1:$E$20, Values!$V75)))</f>
        <v/>
      </c>
      <c r="AM76" s="2" t="str">
        <f>SUBSTITUTE(IF(ISBLANK(Values!E75),"",Values!$B$27), "{model}", Values!$B$3)</f>
        <v/>
      </c>
      <c r="AT76" s="29" t="str">
        <f>IF(ISBLANK(Values!E75),"",Values!I75)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c r="C77" s="33" t="str">
        <f>IF(ISBLANK(Values!E76),"","TellusRem")</f>
        <v/>
      </c>
      <c r="D77" s="31" t="str">
        <f>IF(ISBLANK(Values!E76),"",Values!E76)</f>
        <v/>
      </c>
      <c r="E77" s="32" t="str">
        <f>IF(ISBLANK(Values!E76),"","EAN")</f>
        <v/>
      </c>
      <c r="F77" s="29" t="str">
        <f>IF(ISBLANK(Values!E76),"",IF(Values!J76, SUBSTITUTE(Values!$B$1, "{language}", Values!I76) &amp; " " &amp;Values!$B$3, SUBSTITUTE(Values!$B$2, "{language}", Values!$I76)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IF(ISBLANK(Values!E76),"",IF(Values!#REF!,Values!$B$23,Values!$B$33))</f>
        <v/>
      </c>
      <c r="AJ77" s="42" t="str">
        <f>IF(ISBLANK(Values!E76),"",Values!$B$24 &amp;" "&amp;Values!$B$3)</f>
        <v/>
      </c>
      <c r="AK77" s="2" t="str">
        <f>IF(ISBLANK(Values!E76),"",Values!$B$25)</f>
        <v/>
      </c>
      <c r="AL77" s="2" t="str">
        <f>IF(ISBLANK(Values!E76),"",SUBSTITUTE(SUBSTITUTE(IF(Values!$J76, Values!$B$26, Values!$B$33), "{language}", Values!$I76), "{flag}", INDEX(options!$E$1:$E$20, Values!$V76)))</f>
        <v/>
      </c>
      <c r="AM77" s="2" t="str">
        <f>SUBSTITUTE(IF(ISBLANK(Values!E76),"",Values!$B$27), "{model}", Values!$B$3)</f>
        <v/>
      </c>
      <c r="AT77" s="29" t="str">
        <f>IF(ISBLANK(Values!E76),"",Values!I76)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c r="C78" s="33" t="str">
        <f>IF(ISBLANK(Values!E77),"","TellusRem")</f>
        <v/>
      </c>
      <c r="D78" s="31" t="str">
        <f>IF(ISBLANK(Values!E77),"",Values!E77)</f>
        <v/>
      </c>
      <c r="E78" s="32" t="str">
        <f>IF(ISBLANK(Values!E77),"","EAN")</f>
        <v/>
      </c>
      <c r="F78" s="29" t="str">
        <f>IF(ISBLANK(Values!E77),"",IF(Values!J77, SUBSTITUTE(Values!$B$1, "{language}", Values!I77) &amp; " " &amp;Values!$B$3, SUBSTITUTE(Values!$B$2, "{language}", Values!$I77)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IF(ISBLANK(Values!E77),"",IF(Values!#REF!,Values!$B$23,Values!$B$33))</f>
        <v/>
      </c>
      <c r="AJ78" s="42" t="str">
        <f>IF(ISBLANK(Values!E77),"",Values!$B$24 &amp;" "&amp;Values!$B$3)</f>
        <v/>
      </c>
      <c r="AK78" s="2" t="str">
        <f>IF(ISBLANK(Values!E77),"",Values!$B$25)</f>
        <v/>
      </c>
      <c r="AL78" s="2" t="str">
        <f>IF(ISBLANK(Values!E77),"",SUBSTITUTE(SUBSTITUTE(IF(Values!$J77, Values!$B$26, Values!$B$33), "{language}", Values!$I77), "{flag}", INDEX(options!$E$1:$E$20, Values!$V77)))</f>
        <v/>
      </c>
      <c r="AM78" s="2" t="str">
        <f>SUBSTITUTE(IF(ISBLANK(Values!E77),"",Values!$B$27), "{model}", Values!$B$3)</f>
        <v/>
      </c>
      <c r="AT78" s="29" t="str">
        <f>IF(ISBLANK(Values!E77),"",Values!I77)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c r="C79" s="33" t="str">
        <f>IF(ISBLANK(Values!E78),"","TellusRem")</f>
        <v/>
      </c>
      <c r="D79" s="31" t="str">
        <f>IF(ISBLANK(Values!E78),"",Values!E78)</f>
        <v/>
      </c>
      <c r="E79" s="32" t="str">
        <f>IF(ISBLANK(Values!E78),"","EAN")</f>
        <v/>
      </c>
      <c r="F79" s="29" t="str">
        <f>IF(ISBLANK(Values!E78),"",IF(Values!J78, SUBSTITUTE(Values!$B$1, "{language}", Values!I78) &amp; " " &amp;Values!$B$3, SUBSTITUTE(Values!$B$2, "{language}", Values!$I78)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IF(ISBLANK(Values!E78),"",IF(Values!#REF!,Values!$B$23,Values!$B$33))</f>
        <v/>
      </c>
      <c r="AJ79" s="42" t="str">
        <f>IF(ISBLANK(Values!E78),"",Values!$B$24 &amp;" "&amp;Values!$B$3)</f>
        <v/>
      </c>
      <c r="AK79" s="2" t="str">
        <f>IF(ISBLANK(Values!E78),"",Values!$B$25)</f>
        <v/>
      </c>
      <c r="AL79" s="2" t="str">
        <f>IF(ISBLANK(Values!E78),"",SUBSTITUTE(SUBSTITUTE(IF(Values!$J78, Values!$B$26, Values!$B$33), "{language}", Values!$I78), "{flag}", INDEX(options!$E$1:$E$20, Values!$V78)))</f>
        <v/>
      </c>
      <c r="AM79" s="2" t="str">
        <f>SUBSTITUTE(IF(ISBLANK(Values!E78),"",Values!$B$27), "{model}", Values!$B$3)</f>
        <v/>
      </c>
      <c r="AT79" s="29" t="str">
        <f>IF(ISBLANK(Values!E78),"",Values!I78)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c r="C80" s="33" t="str">
        <f>IF(ISBLANK(Values!E79),"","TellusRem")</f>
        <v/>
      </c>
      <c r="D80" s="31" t="str">
        <f>IF(ISBLANK(Values!E79),"",Values!E79)</f>
        <v/>
      </c>
      <c r="E80" s="32" t="str">
        <f>IF(ISBLANK(Values!E79),"","EAN")</f>
        <v/>
      </c>
      <c r="F80" s="29" t="str">
        <f>IF(ISBLANK(Values!E79),"",IF(Values!J79, SUBSTITUTE(Values!$B$1, "{language}", Values!I79) &amp; " " &amp;Values!$B$3, SUBSTITUTE(Values!$B$2, "{language}", Values!$I79)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IF(ISBLANK(Values!E79),"",IF(Values!#REF!,Values!$B$23,Values!$B$33))</f>
        <v/>
      </c>
      <c r="AJ80" s="42" t="str">
        <f>IF(ISBLANK(Values!E79),"",Values!$B$24 &amp;" "&amp;Values!$B$3)</f>
        <v/>
      </c>
      <c r="AK80" s="2" t="str">
        <f>IF(ISBLANK(Values!E79),"",Values!$B$25)</f>
        <v/>
      </c>
      <c r="AL80" s="2" t="str">
        <f>IF(ISBLANK(Values!E79),"",SUBSTITUTE(SUBSTITUTE(IF(Values!$J79, Values!$B$26, Values!$B$33), "{language}", Values!$I79), "{flag}", INDEX(options!$E$1:$E$20, Values!$V79)))</f>
        <v/>
      </c>
      <c r="AM80" s="2" t="str">
        <f>SUBSTITUTE(IF(ISBLANK(Values!E79),"",Values!$B$27), "{model}", Values!$B$3)</f>
        <v/>
      </c>
      <c r="AT80" s="29" t="str">
        <f>IF(ISBLANK(Values!E79),"",Values!I79)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c r="C81" s="33" t="str">
        <f>IF(ISBLANK(Values!E80),"","TellusRem")</f>
        <v/>
      </c>
      <c r="D81" s="31" t="str">
        <f>IF(ISBLANK(Values!E80),"",Values!E80)</f>
        <v/>
      </c>
      <c r="E81" s="32" t="str">
        <f>IF(ISBLANK(Values!E80),"","EAN")</f>
        <v/>
      </c>
      <c r="F81" s="29" t="str">
        <f>IF(ISBLANK(Values!E80),"",IF(Values!J80, SUBSTITUTE(Values!$B$1, "{language}", Values!I80) &amp; " " &amp;Values!$B$3, SUBSTITUTE(Values!$B$2, "{language}", Values!$I80)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IF(ISBLANK(Values!E80),"",IF(Values!#REF!,Values!$B$23,Values!$B$33))</f>
        <v/>
      </c>
      <c r="AJ81" s="42" t="str">
        <f>IF(ISBLANK(Values!E80),"",Values!$B$24 &amp;" "&amp;Values!$B$3)</f>
        <v/>
      </c>
      <c r="AK81" s="2" t="str">
        <f>IF(ISBLANK(Values!E80),"",Values!$B$25)</f>
        <v/>
      </c>
      <c r="AL81" s="2" t="str">
        <f>IF(ISBLANK(Values!E80),"",SUBSTITUTE(SUBSTITUTE(IF(Values!$J80, Values!$B$26, Values!$B$33), "{language}", Values!$I80), "{flag}", INDEX(options!$E$1:$E$20, Values!$V80)))</f>
        <v/>
      </c>
      <c r="AM81" s="2" t="str">
        <f>SUBSTITUTE(IF(ISBLANK(Values!E80),"",Values!$B$27), "{model}", Values!$B$3)</f>
        <v/>
      </c>
      <c r="AT81" s="29" t="str">
        <f>IF(ISBLANK(Values!E80),"",Values!I80)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c r="C82" s="33" t="str">
        <f>IF(ISBLANK(Values!E81),"","TellusRem")</f>
        <v/>
      </c>
      <c r="D82" s="31" t="str">
        <f>IF(ISBLANK(Values!E81),"",Values!E81)</f>
        <v/>
      </c>
      <c r="E82" s="32" t="str">
        <f>IF(ISBLANK(Values!E81),"","EAN")</f>
        <v/>
      </c>
      <c r="F82" s="29" t="str">
        <f>IF(ISBLANK(Values!E81),"",IF(Values!J81, SUBSTITUTE(Values!$B$1, "{language}", Values!I81) &amp; " " &amp;Values!$B$3, SUBSTITUTE(Values!$B$2, "{language}", Values!$I81)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IF(ISBLANK(Values!E81),"",IF(Values!#REF!,Values!$B$23,Values!$B$33))</f>
        <v/>
      </c>
      <c r="AJ82" s="42" t="str">
        <f>IF(ISBLANK(Values!E81),"",Values!$B$24 &amp;" "&amp;Values!$B$3)</f>
        <v/>
      </c>
      <c r="AK82" s="2" t="str">
        <f>IF(ISBLANK(Values!E81),"",Values!$B$25)</f>
        <v/>
      </c>
      <c r="AL82" s="2" t="str">
        <f>IF(ISBLANK(Values!E81),"",SUBSTITUTE(SUBSTITUTE(IF(Values!$J81, Values!$B$26, Values!$B$33), "{language}", Values!$I81), "{flag}", INDEX(options!$E$1:$E$20, Values!$V81)))</f>
        <v/>
      </c>
      <c r="AM82" s="2" t="str">
        <f>SUBSTITUTE(IF(ISBLANK(Values!E81),"",Values!$B$27), "{model}", Values!$B$3)</f>
        <v/>
      </c>
      <c r="AT82" s="29" t="str">
        <f>IF(ISBLANK(Values!E81),"",Values!I81)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c r="C83" s="33" t="str">
        <f>IF(ISBLANK(Values!E82),"","TellusRem")</f>
        <v/>
      </c>
      <c r="D83" s="31" t="str">
        <f>IF(ISBLANK(Values!E82),"",Values!E82)</f>
        <v/>
      </c>
      <c r="E83" s="32" t="str">
        <f>IF(ISBLANK(Values!E82),"","EAN")</f>
        <v/>
      </c>
      <c r="F83" s="29" t="str">
        <f>IF(ISBLANK(Values!E82),"",IF(Values!J82, SUBSTITUTE(Values!$B$1, "{language}", Values!I82) &amp; " " &amp;Values!$B$3, SUBSTITUTE(Values!$B$2, "{language}", Values!$I82)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IF(ISBLANK(Values!E82),"",IF(Values!#REF!,Values!$B$23,Values!$B$33))</f>
        <v/>
      </c>
      <c r="AJ83" s="42" t="str">
        <f>IF(ISBLANK(Values!E82),"",Values!$B$24 &amp;" "&amp;Values!$B$3)</f>
        <v/>
      </c>
      <c r="AK83" s="2" t="str">
        <f>IF(ISBLANK(Values!E82),"",Values!$B$25)</f>
        <v/>
      </c>
      <c r="AL83" s="2" t="str">
        <f>IF(ISBLANK(Values!E82),"",SUBSTITUTE(SUBSTITUTE(IF(Values!$J82, Values!$B$26, Values!$B$33), "{language}", Values!$I82), "{flag}", INDEX(options!$E$1:$E$20, Values!$V82)))</f>
        <v/>
      </c>
      <c r="AM83" s="2" t="str">
        <f>SUBSTITUTE(IF(ISBLANK(Values!E82),"",Values!$B$27), "{model}", Values!$B$3)</f>
        <v/>
      </c>
      <c r="AT83" s="29" t="str">
        <f>IF(ISBLANK(Values!E82),"",Values!I82)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c r="C84" s="33" t="str">
        <f>IF(ISBLANK(Values!E83),"","TellusRem")</f>
        <v/>
      </c>
      <c r="D84" s="31" t="str">
        <f>IF(ISBLANK(Values!E83),"",Values!E83)</f>
        <v/>
      </c>
      <c r="E84" s="32" t="str">
        <f>IF(ISBLANK(Values!E83),"","EAN")</f>
        <v/>
      </c>
      <c r="F84" s="29" t="str">
        <f>IF(ISBLANK(Values!E83),"",IF(Values!J83, SUBSTITUTE(Values!$B$1, "{language}", Values!I83) &amp; " " &amp;Values!$B$3, SUBSTITUTE(Values!$B$2, "{language}", Values!$I83)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IF(ISBLANK(Values!E83),"",IF(Values!#REF!,Values!$B$23,Values!$B$33))</f>
        <v/>
      </c>
      <c r="AJ84" s="42" t="str">
        <f>IF(ISBLANK(Values!E83),"",Values!$B$24 &amp;" "&amp;Values!$B$3)</f>
        <v/>
      </c>
      <c r="AK84" s="2" t="str">
        <f>IF(ISBLANK(Values!E83),"",Values!$B$25)</f>
        <v/>
      </c>
      <c r="AL84" s="2" t="str">
        <f>IF(ISBLANK(Values!E83),"",SUBSTITUTE(SUBSTITUTE(IF(Values!$J83, Values!$B$26, Values!$B$33), "{language}", Values!$I83), "{flag}", INDEX(options!$E$1:$E$20, Values!$V83)))</f>
        <v/>
      </c>
      <c r="AM84" s="2" t="str">
        <f>SUBSTITUTE(IF(ISBLANK(Values!E83),"",Values!$B$27), "{model}", Values!$B$3)</f>
        <v/>
      </c>
      <c r="AT84" s="29" t="str">
        <f>IF(ISBLANK(Values!E83),"",Values!I83)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c r="C85" s="33" t="str">
        <f>IF(ISBLANK(Values!E84),"","TellusRem")</f>
        <v/>
      </c>
      <c r="D85" s="31" t="str">
        <f>IF(ISBLANK(Values!E84),"",Values!E84)</f>
        <v/>
      </c>
      <c r="E85" s="32" t="str">
        <f>IF(ISBLANK(Values!E84),"","EAN")</f>
        <v/>
      </c>
      <c r="F85" s="29" t="str">
        <f>IF(ISBLANK(Values!E84),"",IF(Values!J84, SUBSTITUTE(Values!$B$1, "{language}", Values!I84) &amp; " " &amp;Values!$B$3, SUBSTITUTE(Values!$B$2, "{language}", Values!$I84)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IF(ISBLANK(Values!E84),"",IF(Values!#REF!,Values!$B$23,Values!$B$33))</f>
        <v/>
      </c>
      <c r="AJ85" s="42" t="str">
        <f>IF(ISBLANK(Values!E84),"",Values!$B$24 &amp;" "&amp;Values!$B$3)</f>
        <v/>
      </c>
      <c r="AK85" s="2" t="str">
        <f>IF(ISBLANK(Values!E84),"",Values!$B$25)</f>
        <v/>
      </c>
      <c r="AL85" s="2" t="str">
        <f>IF(ISBLANK(Values!E84),"",SUBSTITUTE(SUBSTITUTE(IF(Values!$J84, Values!$B$26, Values!$B$33), "{language}", Values!$I84), "{flag}", INDEX(options!$E$1:$E$20, Values!$V84)))</f>
        <v/>
      </c>
      <c r="AM85" s="2" t="str">
        <f>SUBSTITUTE(IF(ISBLANK(Values!E84),"",Values!$B$27), "{model}", Values!$B$3)</f>
        <v/>
      </c>
      <c r="AT85" s="29" t="str">
        <f>IF(ISBLANK(Values!E84),"",Values!I84)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c r="C86" s="33" t="str">
        <f>IF(ISBLANK(Values!E85),"","TellusRem")</f>
        <v/>
      </c>
      <c r="D86" s="31" t="str">
        <f>IF(ISBLANK(Values!E85),"",Values!E85)</f>
        <v/>
      </c>
      <c r="E86" s="32" t="str">
        <f>IF(ISBLANK(Values!E85),"","EAN")</f>
        <v/>
      </c>
      <c r="F86" s="29" t="str">
        <f>IF(ISBLANK(Values!E85),"",IF(Values!J85, SUBSTITUTE(Values!$B$1, "{language}", Values!I85) &amp; " " &amp;Values!$B$3, SUBSTITUTE(Values!$B$2, "{language}", Values!$I85)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IF(ISBLANK(Values!E85),"",IF(Values!#REF!,Values!$B$23,Values!$B$33))</f>
        <v/>
      </c>
      <c r="AJ86" s="42" t="str">
        <f>IF(ISBLANK(Values!E85),"",Values!$B$24 &amp;" "&amp;Values!$B$3)</f>
        <v/>
      </c>
      <c r="AK86" s="2" t="str">
        <f>IF(ISBLANK(Values!E85),"",Values!$B$25)</f>
        <v/>
      </c>
      <c r="AL86" s="2" t="str">
        <f>IF(ISBLANK(Values!E85),"",SUBSTITUTE(SUBSTITUTE(IF(Values!$J85, Values!$B$26, Values!$B$33), "{language}", Values!$I85), "{flag}", INDEX(options!$E$1:$E$20, Values!$V85)))</f>
        <v/>
      </c>
      <c r="AM86" s="2" t="str">
        <f>SUBSTITUTE(IF(ISBLANK(Values!E85),"",Values!$B$27), "{model}", Values!$B$3)</f>
        <v/>
      </c>
      <c r="AT86" s="29" t="str">
        <f>IF(ISBLANK(Values!E85),"",Values!I85)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c r="C87" s="33" t="str">
        <f>IF(ISBLANK(Values!E86),"","TellusRem")</f>
        <v/>
      </c>
      <c r="D87" s="31" t="str">
        <f>IF(ISBLANK(Values!E86),"",Values!E86)</f>
        <v/>
      </c>
      <c r="E87" s="32" t="str">
        <f>IF(ISBLANK(Values!E86),"","EAN")</f>
        <v/>
      </c>
      <c r="F87" s="29" t="str">
        <f>IF(ISBLANK(Values!E86),"",IF(Values!J86, SUBSTITUTE(Values!$B$1, "{language}", Values!I86) &amp; " " &amp;Values!$B$3, SUBSTITUTE(Values!$B$2, "{language}", Values!$I86)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IF(ISBLANK(Values!E86),"",IF(Values!#REF!,Values!$B$23,Values!$B$33))</f>
        <v/>
      </c>
      <c r="AJ87" s="42" t="str">
        <f>IF(ISBLANK(Values!E86),"",Values!$B$24 &amp;" "&amp;Values!$B$3)</f>
        <v/>
      </c>
      <c r="AK87" s="2" t="str">
        <f>IF(ISBLANK(Values!E86),"",Values!$B$25)</f>
        <v/>
      </c>
      <c r="AL87" s="2" t="str">
        <f>IF(ISBLANK(Values!E86),"",SUBSTITUTE(SUBSTITUTE(IF(Values!$J86, Values!$B$26, Values!$B$33), "{language}", Values!$I86), "{flag}", INDEX(options!$E$1:$E$20, Values!$V86)))</f>
        <v/>
      </c>
      <c r="AM87" s="2" t="str">
        <f>SUBSTITUTE(IF(ISBLANK(Values!E86),"",Values!$B$27), "{model}", Values!$B$3)</f>
        <v/>
      </c>
      <c r="AT87" s="29" t="str">
        <f>IF(ISBLANK(Values!E86),"",Values!I86)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c r="C88" s="33" t="str">
        <f>IF(ISBLANK(Values!E87),"","TellusRem")</f>
        <v/>
      </c>
      <c r="D88" s="31" t="str">
        <f>IF(ISBLANK(Values!E87),"",Values!E87)</f>
        <v/>
      </c>
      <c r="E88" s="32" t="str">
        <f>IF(ISBLANK(Values!E87),"","EAN")</f>
        <v/>
      </c>
      <c r="F88" s="29" t="str">
        <f>IF(ISBLANK(Values!E87),"",IF(Values!J87, SUBSTITUTE(Values!$B$1, "{language}", Values!I87) &amp; " " &amp;Values!$B$3, SUBSTITUTE(Values!$B$2, "{language}", Values!$I87)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IF(ISBLANK(Values!E87),"",IF(Values!#REF!,Values!$B$23,Values!$B$33))</f>
        <v/>
      </c>
      <c r="AJ88" s="42" t="str">
        <f>IF(ISBLANK(Values!E87),"",Values!$B$24 &amp;" "&amp;Values!$B$3)</f>
        <v/>
      </c>
      <c r="AK88" s="2" t="str">
        <f>IF(ISBLANK(Values!E87),"",Values!$B$25)</f>
        <v/>
      </c>
      <c r="AL88" s="2" t="str">
        <f>IF(ISBLANK(Values!E87),"",SUBSTITUTE(SUBSTITUTE(IF(Values!$J87, Values!$B$26, Values!$B$33), "{language}", Values!$I87), "{flag}", INDEX(options!$E$1:$E$20, Values!$V87)))</f>
        <v/>
      </c>
      <c r="AM88" s="2" t="str">
        <f>SUBSTITUTE(IF(ISBLANK(Values!E87),"",Values!$B$27), "{model}", Values!$B$3)</f>
        <v/>
      </c>
      <c r="AT88" s="29" t="str">
        <f>IF(ISBLANK(Values!E87),"",Values!I87)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c r="C89" s="33" t="str">
        <f>IF(ISBLANK(Values!E88),"","TellusRem")</f>
        <v/>
      </c>
      <c r="D89" s="31" t="str">
        <f>IF(ISBLANK(Values!E88),"",Values!E88)</f>
        <v/>
      </c>
      <c r="E89" s="32" t="str">
        <f>IF(ISBLANK(Values!E88),"","EAN")</f>
        <v/>
      </c>
      <c r="F89" s="29" t="str">
        <f>IF(ISBLANK(Values!E88),"",IF(Values!J88, SUBSTITUTE(Values!$B$1, "{language}", Values!I88) &amp; " " &amp;Values!$B$3, SUBSTITUTE(Values!$B$2, "{language}", Values!$I88)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IF(ISBLANK(Values!E88),"",IF(Values!#REF!,Values!$B$23,Values!$B$33))</f>
        <v/>
      </c>
      <c r="AJ89" s="42" t="str">
        <f>IF(ISBLANK(Values!E88),"",Values!$B$24 &amp;" "&amp;Values!$B$3)</f>
        <v/>
      </c>
      <c r="AK89" s="2" t="str">
        <f>IF(ISBLANK(Values!E88),"",Values!$B$25)</f>
        <v/>
      </c>
      <c r="AL89" s="2" t="str">
        <f>IF(ISBLANK(Values!E88),"",SUBSTITUTE(SUBSTITUTE(IF(Values!$J88, Values!$B$26, Values!$B$33), "{language}", Values!$I88), "{flag}", INDEX(options!$E$1:$E$20, Values!$V88)))</f>
        <v/>
      </c>
      <c r="AM89" s="2" t="str">
        <f>SUBSTITUTE(IF(ISBLANK(Values!E88),"",Values!$B$27), "{model}", Values!$B$3)</f>
        <v/>
      </c>
      <c r="AT89" s="29" t="str">
        <f>IF(ISBLANK(Values!E88),"",Values!I88)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c r="C90" s="33" t="str">
        <f>IF(ISBLANK(Values!E89),"","TellusRem")</f>
        <v/>
      </c>
      <c r="D90" s="31" t="str">
        <f>IF(ISBLANK(Values!E89),"",Values!E89)</f>
        <v/>
      </c>
      <c r="E90" s="32" t="str">
        <f>IF(ISBLANK(Values!E89),"","EAN")</f>
        <v/>
      </c>
      <c r="F90" s="29" t="str">
        <f>IF(ISBLANK(Values!E89),"",IF(Values!J89, SUBSTITUTE(Values!$B$1, "{language}", Values!I89) &amp; " " &amp;Values!$B$3, SUBSTITUTE(Values!$B$2, "{language}", Values!$I89)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IF(ISBLANK(Values!E89),"",IF(Values!#REF!,Values!$B$23,Values!$B$33))</f>
        <v/>
      </c>
      <c r="AJ90" s="42" t="str">
        <f>IF(ISBLANK(Values!E89),"",Values!$B$24 &amp;" "&amp;Values!$B$3)</f>
        <v/>
      </c>
      <c r="AK90" s="2" t="str">
        <f>IF(ISBLANK(Values!E89),"",Values!$B$25)</f>
        <v/>
      </c>
      <c r="AL90" s="2" t="str">
        <f>IF(ISBLANK(Values!E89),"",SUBSTITUTE(SUBSTITUTE(IF(Values!$J89, Values!$B$26, Values!$B$33), "{language}", Values!$I89), "{flag}", INDEX(options!$E$1:$E$20, Values!$V89)))</f>
        <v/>
      </c>
      <c r="AM90" s="2" t="str">
        <f>SUBSTITUTE(IF(ISBLANK(Values!E89),"",Values!$B$27), "{model}", Values!$B$3)</f>
        <v/>
      </c>
      <c r="AT90" s="29" t="str">
        <f>IF(ISBLANK(Values!E89),"",Values!I89)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c r="C91" s="33" t="str">
        <f>IF(ISBLANK(Values!E90),"","TellusRem")</f>
        <v/>
      </c>
      <c r="D91" s="31" t="str">
        <f>IF(ISBLANK(Values!E90),"",Values!E90)</f>
        <v/>
      </c>
      <c r="E91" s="32" t="str">
        <f>IF(ISBLANK(Values!E90),"","EAN")</f>
        <v/>
      </c>
      <c r="F91" s="29" t="str">
        <f>IF(ISBLANK(Values!E90),"",IF(Values!J90, SUBSTITUTE(Values!$B$1, "{language}", Values!I90) &amp; " " &amp;Values!$B$3, SUBSTITUTE(Values!$B$2, "{language}", Values!$I90)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IF(ISBLANK(Values!E90),"",IF(Values!#REF!,Values!$B$23,Values!$B$33))</f>
        <v/>
      </c>
      <c r="AJ91" s="42" t="str">
        <f>IF(ISBLANK(Values!E90),"",Values!$B$24 &amp;" "&amp;Values!$B$3)</f>
        <v/>
      </c>
      <c r="AK91" s="2" t="str">
        <f>IF(ISBLANK(Values!E90),"",Values!$B$25)</f>
        <v/>
      </c>
      <c r="AL91" s="2" t="str">
        <f>IF(ISBLANK(Values!E90),"",SUBSTITUTE(SUBSTITUTE(IF(Values!$J90, Values!$B$26, Values!$B$33), "{language}", Values!$I90), "{flag}", INDEX(options!$E$1:$E$20, Values!$V90)))</f>
        <v/>
      </c>
      <c r="AM91" s="2" t="str">
        <f>SUBSTITUTE(IF(ISBLANK(Values!E90),"",Values!$B$27), "{model}", Values!$B$3)</f>
        <v/>
      </c>
      <c r="AT91" s="29" t="str">
        <f>IF(ISBLANK(Values!E90),"",Values!I90)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c r="C92" s="33" t="str">
        <f>IF(ISBLANK(Values!E91),"","TellusRem")</f>
        <v/>
      </c>
      <c r="D92" s="31" t="str">
        <f>IF(ISBLANK(Values!E91),"",Values!E91)</f>
        <v/>
      </c>
      <c r="E92" s="32" t="str">
        <f>IF(ISBLANK(Values!E91),"","EAN")</f>
        <v/>
      </c>
      <c r="F92" s="29" t="str">
        <f>IF(ISBLANK(Values!E91),"",IF(Values!J91, SUBSTITUTE(Values!$B$1, "{language}", Values!I91) &amp; " " &amp;Values!$B$3, SUBSTITUTE(Values!$B$2, "{language}", Values!$I91)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IF(ISBLANK(Values!E91),"",IF(Values!#REF!,Values!$B$23,Values!$B$33))</f>
        <v/>
      </c>
      <c r="AJ92" s="42" t="str">
        <f>IF(ISBLANK(Values!E91),"",Values!$B$24 &amp;" "&amp;Values!$B$3)</f>
        <v/>
      </c>
      <c r="AK92" s="2" t="str">
        <f>IF(ISBLANK(Values!E91),"",Values!$B$25)</f>
        <v/>
      </c>
      <c r="AL92" s="2" t="str">
        <f>IF(ISBLANK(Values!E91),"",SUBSTITUTE(SUBSTITUTE(IF(Values!$J91, Values!$B$26, Values!$B$33), "{language}", Values!$I91), "{flag}", INDEX(options!$E$1:$E$20, Values!$V91)))</f>
        <v/>
      </c>
      <c r="AM92" s="2" t="str">
        <f>SUBSTITUTE(IF(ISBLANK(Values!E91),"",Values!$B$27), "{model}", Values!$B$3)</f>
        <v/>
      </c>
      <c r="AT92" s="29" t="str">
        <f>IF(ISBLANK(Values!E91),"",Values!I91)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c r="C93" s="33" t="str">
        <f>IF(ISBLANK(Values!E92),"","TellusRem")</f>
        <v/>
      </c>
      <c r="D93" s="31" t="str">
        <f>IF(ISBLANK(Values!E92),"",Values!E92)</f>
        <v/>
      </c>
      <c r="E93" s="32" t="str">
        <f>IF(ISBLANK(Values!E92),"","EAN")</f>
        <v/>
      </c>
      <c r="F93" s="29" t="str">
        <f>IF(ISBLANK(Values!E92),"",IF(Values!J92, SUBSTITUTE(Values!$B$1, "{language}", Values!I92) &amp; " " &amp;Values!$B$3, SUBSTITUTE(Values!$B$2, "{language}", Values!$I92)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IF(ISBLANK(Values!E92),"",IF(Values!#REF!,Values!$B$23,Values!$B$33))</f>
        <v/>
      </c>
      <c r="AJ93" s="42" t="str">
        <f>IF(ISBLANK(Values!E92),"",Values!$B$24 &amp;" "&amp;Values!$B$3)</f>
        <v/>
      </c>
      <c r="AK93" s="2" t="str">
        <f>IF(ISBLANK(Values!E92),"",Values!$B$25)</f>
        <v/>
      </c>
      <c r="AL93" s="2" t="str">
        <f>IF(ISBLANK(Values!E92),"",SUBSTITUTE(SUBSTITUTE(IF(Values!$J92, Values!$B$26, Values!$B$33), "{language}", Values!$I92), "{flag}", INDEX(options!$E$1:$E$20, Values!$V92)))</f>
        <v/>
      </c>
      <c r="AM93" s="2" t="str">
        <f>SUBSTITUTE(IF(ISBLANK(Values!E92),"",Values!$B$27), "{model}", Values!$B$3)</f>
        <v/>
      </c>
      <c r="AT93" s="29" t="str">
        <f>IF(ISBLANK(Values!E92),"",Values!I92)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c r="C94" s="33" t="str">
        <f>IF(ISBLANK(Values!E93),"","TellusRem")</f>
        <v/>
      </c>
      <c r="D94" s="31" t="str">
        <f>IF(ISBLANK(Values!E93),"",Values!E93)</f>
        <v/>
      </c>
      <c r="E94" s="32" t="str">
        <f>IF(ISBLANK(Values!E93),"","EAN")</f>
        <v/>
      </c>
      <c r="F94" s="29" t="str">
        <f>IF(ISBLANK(Values!E93),"",IF(Values!J93, SUBSTITUTE(Values!$B$1, "{language}", Values!I93) &amp; " " &amp;Values!$B$3, SUBSTITUTE(Values!$B$2, "{language}", Values!$I93)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IF(ISBLANK(Values!E93),"",IF(Values!#REF!,Values!$B$23,Values!$B$33))</f>
        <v/>
      </c>
      <c r="AJ94" s="42" t="str">
        <f>IF(ISBLANK(Values!E93),"",Values!$B$24 &amp;" "&amp;Values!$B$3)</f>
        <v/>
      </c>
      <c r="AK94" s="2" t="str">
        <f>IF(ISBLANK(Values!E93),"",Values!$B$25)</f>
        <v/>
      </c>
      <c r="AL94" s="2" t="str">
        <f>IF(ISBLANK(Values!E93),"",SUBSTITUTE(SUBSTITUTE(IF(Values!$J93, Values!$B$26, Values!$B$33), "{language}", Values!$I93), "{flag}", INDEX(options!$E$1:$E$20, Values!$V93)))</f>
        <v/>
      </c>
      <c r="AM94" s="2" t="str">
        <f>SUBSTITUTE(IF(ISBLANK(Values!E93),"",Values!$B$27), "{model}", Values!$B$3)</f>
        <v/>
      </c>
      <c r="AT94" s="29" t="str">
        <f>IF(ISBLANK(Values!E93),"",Values!I93)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c r="C95" s="33" t="str">
        <f>IF(ISBLANK(Values!E94),"","TellusRem")</f>
        <v/>
      </c>
      <c r="D95" s="31" t="str">
        <f>IF(ISBLANK(Values!E94),"",Values!E94)</f>
        <v/>
      </c>
      <c r="E95" s="32" t="str">
        <f>IF(ISBLANK(Values!E94),"","EAN")</f>
        <v/>
      </c>
      <c r="F95" s="29" t="str">
        <f>IF(ISBLANK(Values!E94),"",IF(Values!J94, SUBSTITUTE(Values!$B$1, "{language}", Values!I94) &amp; " " &amp;Values!$B$3, SUBSTITUTE(Values!$B$2, "{language}", Values!$I94)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IF(ISBLANK(Values!E94),"",IF(Values!#REF!,Values!$B$23,Values!$B$33))</f>
        <v/>
      </c>
      <c r="AJ95" s="42" t="str">
        <f>IF(ISBLANK(Values!E94),"",Values!$B$24 &amp;" "&amp;Values!$B$3)</f>
        <v/>
      </c>
      <c r="AK95" s="2" t="str">
        <f>IF(ISBLANK(Values!E94),"",Values!$B$25)</f>
        <v/>
      </c>
      <c r="AL95" s="2" t="str">
        <f>IF(ISBLANK(Values!E94),"",SUBSTITUTE(SUBSTITUTE(IF(Values!$J94, Values!$B$26, Values!$B$33), "{language}", Values!$I94), "{flag}", INDEX(options!$E$1:$E$20, Values!$V94)))</f>
        <v/>
      </c>
      <c r="AM95" s="2" t="str">
        <f>SUBSTITUTE(IF(ISBLANK(Values!E94),"",Values!$B$27), "{model}", Values!$B$3)</f>
        <v/>
      </c>
      <c r="AT95" s="29" t="str">
        <f>IF(ISBLANK(Values!E94),"",Values!I94)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c r="C96" s="33" t="str">
        <f>IF(ISBLANK(Values!E95),"","TellusRem")</f>
        <v/>
      </c>
      <c r="D96" s="31" t="str">
        <f>IF(ISBLANK(Values!E95),"",Values!E95)</f>
        <v/>
      </c>
      <c r="E96" s="32" t="str">
        <f>IF(ISBLANK(Values!E95),"","EAN")</f>
        <v/>
      </c>
      <c r="F96" s="29" t="str">
        <f>IF(ISBLANK(Values!E95),"",IF(Values!J95, SUBSTITUTE(Values!$B$1, "{language}", Values!I95) &amp; " " &amp;Values!$B$3, SUBSTITUTE(Values!$B$2, "{language}", Values!$I95)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IF(ISBLANK(Values!E95),"",IF(Values!#REF!,Values!$B$23,Values!$B$33))</f>
        <v/>
      </c>
      <c r="AJ96" s="42" t="str">
        <f>IF(ISBLANK(Values!E95),"",Values!$B$24 &amp;" "&amp;Values!$B$3)</f>
        <v/>
      </c>
      <c r="AK96" s="2" t="str">
        <f>IF(ISBLANK(Values!E95),"",Values!$B$25)</f>
        <v/>
      </c>
      <c r="AL96" s="2" t="str">
        <f>IF(ISBLANK(Values!E95),"",SUBSTITUTE(SUBSTITUTE(IF(Values!$J95, Values!$B$26, Values!$B$33), "{language}", Values!$I95), "{flag}", INDEX(options!$E$1:$E$20, Values!$V95)))</f>
        <v/>
      </c>
      <c r="AM96" s="2" t="str">
        <f>SUBSTITUTE(IF(ISBLANK(Values!E95),"",Values!$B$27), "{model}", Values!$B$3)</f>
        <v/>
      </c>
      <c r="AT96" s="29" t="str">
        <f>IF(ISBLANK(Values!E95),"",Values!I95)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c r="C97" s="33" t="str">
        <f>IF(ISBLANK(Values!E96),"","TellusRem")</f>
        <v/>
      </c>
      <c r="D97" s="31" t="str">
        <f>IF(ISBLANK(Values!E96),"",Values!E96)</f>
        <v/>
      </c>
      <c r="E97" s="32" t="str">
        <f>IF(ISBLANK(Values!E96),"","EAN")</f>
        <v/>
      </c>
      <c r="F97" s="29" t="str">
        <f>IF(ISBLANK(Values!E96),"",IF(Values!J96, SUBSTITUTE(Values!$B$1, "{language}", Values!I96) &amp; " " &amp;Values!$B$3, SUBSTITUTE(Values!$B$2, "{language}", Values!$I96)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IF(ISBLANK(Values!E96),"",IF(Values!#REF!,Values!$B$23,Values!$B$33))</f>
        <v/>
      </c>
      <c r="AJ97" s="42" t="str">
        <f>IF(ISBLANK(Values!E96),"",Values!$B$24 &amp;" "&amp;Values!$B$3)</f>
        <v/>
      </c>
      <c r="AK97" s="2" t="str">
        <f>IF(ISBLANK(Values!E96),"",Values!$B$25)</f>
        <v/>
      </c>
      <c r="AL97" s="2" t="str">
        <f>IF(ISBLANK(Values!E96),"",SUBSTITUTE(SUBSTITUTE(IF(Values!$J96, Values!$B$26, Values!$B$33), "{language}", Values!$I96), "{flag}", INDEX(options!$E$1:$E$20, Values!$V96)))</f>
        <v/>
      </c>
      <c r="AM97" s="2" t="str">
        <f>SUBSTITUTE(IF(ISBLANK(Values!E96),"",Values!$B$27), "{model}", Values!$B$3)</f>
        <v/>
      </c>
      <c r="AT97" s="29" t="str">
        <f>IF(ISBLANK(Values!E96),"",Values!I96)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Values!I97) &amp; " " &amp;Values!$B$3, SUBSTITUTE(Values!$B$2, "{language}", Values!$I97)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IF(ISBLANK(Values!E97),"",IF(Values!#REF!,Values!$B$23,Values!$B$33))</f>
        <v/>
      </c>
      <c r="AJ98" s="42" t="str">
        <f>IF(ISBLANK(Values!E97),"",Values!$B$24 &amp;" "&amp;Values!$B$3)</f>
        <v/>
      </c>
      <c r="AK98" s="2" t="str">
        <f>IF(ISBLANK(Values!E97),"",Values!$B$25)</f>
        <v/>
      </c>
      <c r="AL98" s="2" t="str">
        <f>IF(ISBLANK(Values!E97),"",SUBSTITUTE(SUBSTITUTE(IF(Values!$J97, Values!$B$26, Values!$B$33), "{language}", Values!$I97), "{flag}", INDEX(options!$E$1:$E$20, Values!$V97)))</f>
        <v/>
      </c>
      <c r="AM98" s="2" t="str">
        <f>SUBSTITUTE(IF(ISBLANK(Values!E97),"",Values!$B$27), "{model}", Values!$B$3)</f>
        <v/>
      </c>
      <c r="AT98" s="29" t="str">
        <f>IF(ISBLANK(Values!E97),"",Values!I97)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Values!I98) &amp; " " &amp;Values!$B$3, SUBSTITUTE(Values!$B$2, "{language}", Values!$I98)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IF(ISBLANK(Values!E98),"",IF(Values!#REF!,Values!$B$23,Values!$B$33))</f>
        <v/>
      </c>
      <c r="AJ99" s="42" t="str">
        <f>IF(ISBLANK(Values!E98),"",Values!$B$24 &amp;" "&amp;Values!$B$3)</f>
        <v/>
      </c>
      <c r="AK99" s="2" t="str">
        <f>IF(ISBLANK(Values!E98),"",Values!$B$25)</f>
        <v/>
      </c>
      <c r="AL99" s="2" t="str">
        <f>IF(ISBLANK(Values!E98),"",SUBSTITUTE(SUBSTITUTE(IF(Values!$J98, Values!$B$26, Values!$B$33), "{language}", Values!$I98), "{flag}", INDEX(options!$E$1:$E$20, Values!$V98)))</f>
        <v/>
      </c>
      <c r="AM99" s="2" t="str">
        <f>SUBSTITUTE(IF(ISBLANK(Values!E98),"",Values!$B$27), "{model}", Values!$B$3)</f>
        <v/>
      </c>
      <c r="AT99" s="29" t="str">
        <f>IF(ISBLANK(Values!E98),"",Values!I98)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Values!I99) &amp; " " &amp;Values!$B$3, SUBSTITUTE(Values!$B$2, "{language}", Values!$I99)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IF(ISBLANK(Values!E99),"",IF(Values!#REF!,Values!$B$23,Values!$B$33))</f>
        <v/>
      </c>
      <c r="AJ100" s="42" t="str">
        <f>IF(ISBLANK(Values!E99),"",Values!$B$24 &amp;" "&amp;Values!$B$3)</f>
        <v/>
      </c>
      <c r="AK100" s="2" t="str">
        <f>IF(ISBLANK(Values!E99),"",Values!$B$25)</f>
        <v/>
      </c>
      <c r="AL100" s="2" t="str">
        <f>IF(ISBLANK(Values!E99),"",SUBSTITUTE(SUBSTITUTE(IF(Values!$J99, Values!$B$26, Values!$B$33), "{language}", Values!$I99), "{flag}", INDEX(options!$E$1:$E$20, Values!$V99)))</f>
        <v/>
      </c>
      <c r="AM100" s="2" t="str">
        <f>SUBSTITUTE(IF(ISBLANK(Values!E99),"",Values!$B$27), "{model}", Values!$B$3)</f>
        <v/>
      </c>
      <c r="AT100" s="29" t="str">
        <f>IF(ISBLANK(Values!E99),"",Values!I99)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Values!I100) &amp; " " &amp;Values!$B$3, SUBSTITUTE(Values!$B$2, "{language}", Values!$I100)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IF(ISBLANK(Values!E100),"",IF(Values!#REF!,Values!$B$23,Values!$B$33))</f>
        <v/>
      </c>
      <c r="AJ101" s="42" t="str">
        <f>IF(ISBLANK(Values!E100),"",Values!$B$24 &amp;" "&amp;Values!$B$3)</f>
        <v/>
      </c>
      <c r="AK101" s="2" t="str">
        <f>IF(ISBLANK(Values!E100),"",Values!$B$25)</f>
        <v/>
      </c>
      <c r="AL101" s="2" t="str">
        <f>IF(ISBLANK(Values!E100),"",SUBSTITUTE(SUBSTITUTE(IF(Values!$J100, Values!$B$26, Values!$B$33), "{language}", Values!$I100), "{flag}", INDEX(options!$E$1:$E$20, Values!$V100)))</f>
        <v/>
      </c>
      <c r="AM101" s="2" t="str">
        <f>SUBSTITUTE(IF(ISBLANK(Values!E100),"",Values!$B$27), "{model}", Values!$B$3)</f>
        <v/>
      </c>
      <c r="AT101" s="29" t="str">
        <f>IF(ISBLANK(Values!E100),"",Values!I100)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Values!I101) &amp; " " &amp;Values!$B$3, SUBSTITUTE(Values!$B$2, "{language}", Values!$I101)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IF(ISBLANK(Values!E101),"",IF(Values!#REF!,Values!$B$23,Values!$B$33))</f>
        <v/>
      </c>
      <c r="AJ102" s="42" t="str">
        <f>IF(ISBLANK(Values!E101),"",Values!$B$24 &amp;" "&amp;Values!$B$3)</f>
        <v/>
      </c>
      <c r="AK102" s="2" t="str">
        <f>IF(ISBLANK(Values!E101),"",Values!$B$25)</f>
        <v/>
      </c>
      <c r="AL102" s="2" t="str">
        <f>IF(ISBLANK(Values!E101),"",SUBSTITUTE(SUBSTITUTE(IF(Values!$J101, Values!$B$26, Values!$B$33), "{language}", Values!$I101), "{flag}", INDEX(options!$E$1:$E$20, Values!$V101)))</f>
        <v/>
      </c>
      <c r="AM102" s="2" t="str">
        <f>SUBSTITUTE(IF(ISBLANK(Values!E101),"",Values!$B$27), "{model}", Values!$B$3)</f>
        <v/>
      </c>
      <c r="AT102" s="29" t="str">
        <f>IF(ISBLANK(Values!E101),"",Values!I101)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Values!I102) &amp; " " &amp;Values!$B$3, SUBSTITUTE(Values!$B$2, "{language}", Values!$I102)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IF(ISBLANK(Values!E102),"",IF(Values!#REF!,Values!$B$23,Values!$B$33))</f>
        <v/>
      </c>
      <c r="AJ103" s="42" t="str">
        <f>IF(ISBLANK(Values!E102),"",Values!$B$24 &amp;" "&amp;Values!$B$3)</f>
        <v/>
      </c>
      <c r="AK103" s="2" t="str">
        <f>IF(ISBLANK(Values!E102),"",Values!$B$25)</f>
        <v/>
      </c>
      <c r="AL103" s="2" t="str">
        <f>IF(ISBLANK(Values!E102),"",SUBSTITUTE(SUBSTITUTE(IF(Values!$J102, Values!$B$26, Values!$B$33), "{language}", Values!$I102), "{flag}", INDEX(options!$E$1:$E$20, Values!$V102)))</f>
        <v/>
      </c>
      <c r="AM103" s="2" t="str">
        <f>SUBSTITUTE(IF(ISBLANK(Values!E102),"",Values!$B$27), "{model}", Values!$B$3)</f>
        <v/>
      </c>
      <c r="AT103" s="29" t="str">
        <f>IF(ISBLANK(Values!E102),"",Values!I102)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Values!I103) &amp; " " &amp;Values!$B$3, SUBSTITUTE(Values!$B$2, "{language}", Values!$I103)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IF(ISBLANK(Values!E103),"",IF(Values!#REF!,Values!$B$23,Values!$B$33))</f>
        <v/>
      </c>
      <c r="AJ104" s="42" t="str">
        <f>IF(ISBLANK(Values!E103),"",Values!$B$24 &amp;" "&amp;Values!$B$3)</f>
        <v/>
      </c>
      <c r="AK104" s="2" t="str">
        <f>IF(ISBLANK(Values!E103),"",Values!$B$25)</f>
        <v/>
      </c>
      <c r="AL104" s="2" t="str">
        <f>IF(ISBLANK(Values!E103),"",SUBSTITUTE(SUBSTITUTE(IF(Values!$J103, Values!$B$26, Values!$B$33), "{language}", Values!$I103), "{flag}", INDEX(options!$E$1:$E$20, Values!$V103)))</f>
        <v/>
      </c>
      <c r="AM104" s="2" t="str">
        <f>SUBSTITUTE(IF(ISBLANK(Values!E103),"",Values!$B$27), "{model}", Values!$B$3)</f>
        <v/>
      </c>
      <c r="AT104" s="29" t="str">
        <f>IF(ISBLANK(Values!E103),"",Values!I103)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Values!I104) &amp; " " &amp;Values!$B$3, SUBSTITUTE(Values!$B$2, "{language}", Values!$I104)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IF(ISBLANK(Values!E104),"",IF(Values!#REF!,Values!$B$23,Values!$B$33))</f>
        <v/>
      </c>
      <c r="AJ105" s="42" t="str">
        <f>IF(ISBLANK(Values!E104),"",Values!$B$24 &amp;" "&amp;Values!$B$3)</f>
        <v/>
      </c>
      <c r="AK105" s="2" t="str">
        <f>IF(ISBLANK(Values!E104),"",Values!$B$25)</f>
        <v/>
      </c>
      <c r="AL105" s="2" t="str">
        <f>IF(ISBLANK(Values!E104),"",SUBSTITUTE(SUBSTITUTE(IF(Values!$J104, Values!$B$26, Values!$B$33), "{language}", Values!$I104), "{flag}", INDEX(options!$E$1:$E$20, Values!$V104)))</f>
        <v/>
      </c>
      <c r="AM105" s="2" t="str">
        <f>SUBSTITUTE(IF(ISBLANK(Values!E104),"",Values!$B$27), "{model}", Values!$B$3)</f>
        <v/>
      </c>
      <c r="AT105" s="29" t="str">
        <f>IF(ISBLANK(Values!E104),"",Values!I104)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M4:M204 N6:N204 N5:U5 O6:U122">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1.83203125" defaultRowHeight="13" x14ac:dyDescent="0.15"/>
  <cols>
    <col min="1" max="1" width="18.83203125" customWidth="1"/>
    <col min="2" max="2" width="63.164062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4" t="s">
        <v>352</v>
      </c>
      <c r="B1" s="45"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1" t="s">
        <v>353</v>
      </c>
      <c r="F1" s="1"/>
      <c r="G1" s="1"/>
      <c r="H1" s="46"/>
      <c r="I1" s="46"/>
    </row>
    <row r="2" spans="1:22" x14ac:dyDescent="0.15">
      <c r="A2" s="44" t="s">
        <v>354</v>
      </c>
      <c r="B2" s="45"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x14ac:dyDescent="0.15">
      <c r="A3" s="44" t="s">
        <v>355</v>
      </c>
      <c r="B3" s="76" t="s">
        <v>655</v>
      </c>
      <c r="E3" s="44" t="s">
        <v>356</v>
      </c>
      <c r="F3" s="44" t="s">
        <v>357</v>
      </c>
      <c r="G3" s="44" t="s">
        <v>358</v>
      </c>
      <c r="H3" s="44" t="s">
        <v>359</v>
      </c>
      <c r="I3" s="44" t="s">
        <v>360</v>
      </c>
      <c r="J3" s="44" t="s">
        <v>361</v>
      </c>
      <c r="K3" s="44" t="s">
        <v>362</v>
      </c>
      <c r="L3" s="44" t="s">
        <v>363</v>
      </c>
      <c r="M3" s="44" t="s">
        <v>364</v>
      </c>
      <c r="N3" s="44" t="s">
        <v>365</v>
      </c>
      <c r="O3" s="44" t="s">
        <v>366</v>
      </c>
      <c r="V3" t="s">
        <v>367</v>
      </c>
    </row>
    <row r="4" spans="1:22" ht="28" x14ac:dyDescent="0.15">
      <c r="A4" s="44" t="s">
        <v>368</v>
      </c>
      <c r="B4" s="47">
        <v>43.99</v>
      </c>
      <c r="E4" s="70">
        <v>5714401240204</v>
      </c>
      <c r="F4" s="71" t="s">
        <v>589</v>
      </c>
      <c r="G4" s="49" t="s">
        <v>369</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0" t="b">
        <f>TRUE()</f>
        <v>1</v>
      </c>
      <c r="J4" s="51" t="b">
        <f>TRUE()</f>
        <v>1</v>
      </c>
      <c r="K4" s="48" t="s">
        <v>603</v>
      </c>
      <c r="L4" s="52" t="b">
        <f>TRUE()</f>
        <v>1</v>
      </c>
      <c r="M4" s="53"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53"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54"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55">
        <f>MATCH(G4,options!$D$1:$D$20,0)</f>
        <v>1</v>
      </c>
    </row>
    <row r="5" spans="1:22" ht="28" x14ac:dyDescent="0.15">
      <c r="A5" s="44" t="s">
        <v>370</v>
      </c>
      <c r="B5" s="47">
        <v>33.99</v>
      </c>
      <c r="E5" s="70">
        <v>5714401240020</v>
      </c>
      <c r="F5" s="71" t="s">
        <v>660</v>
      </c>
      <c r="G5" s="49" t="s">
        <v>371</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0" t="b">
        <f>TRUE()</f>
        <v>1</v>
      </c>
      <c r="J5" s="51" t="b">
        <f>TRUE()</f>
        <v>1</v>
      </c>
      <c r="K5" s="48" t="s">
        <v>604</v>
      </c>
      <c r="L5" s="52" t="b">
        <f>TRUE()</f>
        <v>1</v>
      </c>
      <c r="M5" s="53" t="str">
        <f t="shared" si="0"/>
        <v>https://raw.githubusercontent.com/PatrickVibild/TellusAmazonPictures/master/pictures/Lenovo/X240/BL/FR/1.jpg</v>
      </c>
      <c r="N5" s="53" t="str">
        <f t="shared" si="1"/>
        <v>https://raw.githubusercontent.com/PatrickVibild/TellusAmazonPictures/master/pictures/Lenovo/X240/BL/FR/2.jpg</v>
      </c>
      <c r="O5" s="54"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55">
        <f>MATCH(G5,options!$D$1:$D$20,0)</f>
        <v>2</v>
      </c>
    </row>
    <row r="6" spans="1:22" ht="28" x14ac:dyDescent="0.15">
      <c r="A6" s="44" t="s">
        <v>372</v>
      </c>
      <c r="B6" s="56" t="s">
        <v>416</v>
      </c>
      <c r="E6" s="70">
        <v>5714401240037</v>
      </c>
      <c r="F6" s="71" t="s">
        <v>657</v>
      </c>
      <c r="G6" s="49" t="s">
        <v>374</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0" t="b">
        <f>TRUE()</f>
        <v>1</v>
      </c>
      <c r="J6" s="51" t="b">
        <f>TRUE()</f>
        <v>1</v>
      </c>
      <c r="K6" s="48" t="s">
        <v>605</v>
      </c>
      <c r="L6" s="52" t="b">
        <f>TRUE()</f>
        <v>1</v>
      </c>
      <c r="M6" s="53" t="str">
        <f t="shared" si="0"/>
        <v>https://raw.githubusercontent.com/PatrickVibild/TellusAmazonPictures/master/pictures/Lenovo/X240/BL/IT/1.jpg</v>
      </c>
      <c r="N6" s="53" t="str">
        <f t="shared" si="1"/>
        <v>https://raw.githubusercontent.com/PatrickVibild/TellusAmazonPictures/master/pictures/Lenovo/X240/BL/IT/2.jpg</v>
      </c>
      <c r="O6" s="54"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55">
        <f>MATCH(G6,options!$D$1:$D$20,0)</f>
        <v>3</v>
      </c>
    </row>
    <row r="7" spans="1:22" ht="28" x14ac:dyDescent="0.15">
      <c r="A7" s="44" t="s">
        <v>375</v>
      </c>
      <c r="B7" s="57" t="str">
        <f>IF(B6=options!C1,"41","41")</f>
        <v>41</v>
      </c>
      <c r="E7" s="70">
        <v>5714401240044</v>
      </c>
      <c r="F7" s="71" t="s">
        <v>590</v>
      </c>
      <c r="G7" s="49" t="s">
        <v>376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0" t="b">
        <f>TRUE()</f>
        <v>1</v>
      </c>
      <c r="J7" s="51" t="b">
        <f>TRUE()</f>
        <v>1</v>
      </c>
      <c r="K7" s="48" t="s">
        <v>606</v>
      </c>
      <c r="L7" s="52" t="b">
        <f>TRUE()</f>
        <v>1</v>
      </c>
      <c r="M7" s="53" t="str">
        <f t="shared" si="0"/>
        <v>https://raw.githubusercontent.com/PatrickVibild/TellusAmazonPictures/master/pictures/Lenovo/X240/BL/ES/1.jpg</v>
      </c>
      <c r="N7" s="53" t="str">
        <f t="shared" si="1"/>
        <v>https://raw.githubusercontent.com/PatrickVibild/TellusAmazonPictures/master/pictures/Lenovo/X240/BL/ES/2.jpg</v>
      </c>
      <c r="O7" s="54"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55">
        <f>MATCH(G7,options!$D$1:$D$20,0)</f>
        <v>4</v>
      </c>
    </row>
    <row r="8" spans="1:22" ht="28" x14ac:dyDescent="0.15">
      <c r="A8" s="44" t="s">
        <v>377</v>
      </c>
      <c r="B8" s="57" t="str">
        <f>IF(B6=options!C1,"17","17")</f>
        <v>17</v>
      </c>
      <c r="E8" s="70">
        <v>5714401240051</v>
      </c>
      <c r="F8" s="71" t="s">
        <v>656</v>
      </c>
      <c r="G8" s="49" t="s">
        <v>378</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b">
        <f>TRUE()</f>
        <v>1</v>
      </c>
      <c r="J8" s="51" t="b">
        <f>TRUE()</f>
        <v>1</v>
      </c>
      <c r="K8" s="48" t="s">
        <v>607</v>
      </c>
      <c r="L8" s="52" t="b">
        <f>TRUE()</f>
        <v>1</v>
      </c>
      <c r="M8" s="53" t="str">
        <f t="shared" si="0"/>
        <v>https://raw.githubusercontent.com/PatrickVibild/TellusAmazonPictures/master/pictures/Lenovo/X240/BL/UK/1.jpg</v>
      </c>
      <c r="N8" s="53" t="str">
        <f t="shared" si="1"/>
        <v>https://raw.githubusercontent.com/PatrickVibild/TellusAmazonPictures/master/pictures/Lenovo/X240/BL/UK/2.jpg</v>
      </c>
      <c r="O8" s="54"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55">
        <f>MATCH(G8,options!$D$1:$D$20,0)</f>
        <v>5</v>
      </c>
    </row>
    <row r="9" spans="1:22" ht="14" x14ac:dyDescent="0.15">
      <c r="A9" s="44" t="s">
        <v>379</v>
      </c>
      <c r="B9" s="57" t="str">
        <f>IF(B6=options!C1,"5","5")</f>
        <v>5</v>
      </c>
      <c r="E9" s="70">
        <v>5714401240068</v>
      </c>
      <c r="F9" s="71" t="s">
        <v>591</v>
      </c>
      <c r="G9" s="49" t="s">
        <v>380</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0" t="b">
        <f>TRUE()</f>
        <v>1</v>
      </c>
      <c r="J9" s="51" t="b">
        <f>TRUE()</f>
        <v>1</v>
      </c>
      <c r="K9" s="71" t="s">
        <v>610</v>
      </c>
      <c r="L9" s="52" t="b">
        <f>FALSE()</f>
        <v>0</v>
      </c>
      <c r="M9" s="53" t="str">
        <f t="shared" si="0"/>
        <v>https://download.lenovo.com/Images/Parts/01AX355/01AX355_A.jpg</v>
      </c>
      <c r="N9" s="53" t="str">
        <f t="shared" si="1"/>
        <v>https://download.lenovo.com/Images/Parts/01AX355/01AX355_B.jpg</v>
      </c>
      <c r="O9" s="54" t="str">
        <f t="shared" si="2"/>
        <v>https://download.lenovo.com/Images/Parts/01AX355/01AX355_details.jpg</v>
      </c>
      <c r="P9" t="str">
        <f t="shared" si="3"/>
        <v/>
      </c>
      <c r="Q9" t="str">
        <f t="shared" si="4"/>
        <v/>
      </c>
      <c r="R9" t="str">
        <f t="shared" si="5"/>
        <v/>
      </c>
      <c r="S9" t="str">
        <f t="shared" si="6"/>
        <v/>
      </c>
      <c r="T9" t="str">
        <f t="shared" si="7"/>
        <v/>
      </c>
      <c r="U9" t="str">
        <f t="shared" si="8"/>
        <v/>
      </c>
      <c r="V9" s="55">
        <f>MATCH(G9,options!$D$1:$D$20,0)</f>
        <v>6</v>
      </c>
    </row>
    <row r="10" spans="1:22" ht="14" x14ac:dyDescent="0.15">
      <c r="A10" t="s">
        <v>381</v>
      </c>
      <c r="B10" s="59"/>
      <c r="E10" s="70">
        <v>5714401240075</v>
      </c>
      <c r="F10" s="71" t="s">
        <v>659</v>
      </c>
      <c r="G10" s="49" t="s">
        <v>382</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0" t="b">
        <f>TRUE()</f>
        <v>1</v>
      </c>
      <c r="J10" s="51" t="b">
        <f>TRUE()</f>
        <v>1</v>
      </c>
      <c r="K10" s="71" t="s">
        <v>611</v>
      </c>
      <c r="L10" s="52" t="b">
        <f>FALSE()</f>
        <v>0</v>
      </c>
      <c r="M10" s="53" t="str">
        <f t="shared" si="0"/>
        <v>https://download.lenovo.com/Images/Parts/04Y0906/04Y0906_A.jpg</v>
      </c>
      <c r="N10" s="53" t="str">
        <f t="shared" si="1"/>
        <v>https://download.lenovo.com/Images/Parts/04Y0906/04Y0906_B.jpg</v>
      </c>
      <c r="O10" s="54" t="str">
        <f t="shared" si="2"/>
        <v>https://download.lenovo.com/Images/Parts/04Y0906/04Y0906_details.jpg</v>
      </c>
      <c r="P10" t="str">
        <f t="shared" si="3"/>
        <v/>
      </c>
      <c r="Q10" t="str">
        <f t="shared" si="4"/>
        <v/>
      </c>
      <c r="R10" t="str">
        <f t="shared" si="5"/>
        <v/>
      </c>
      <c r="S10" t="str">
        <f t="shared" si="6"/>
        <v/>
      </c>
      <c r="T10" t="str">
        <f t="shared" si="7"/>
        <v/>
      </c>
      <c r="U10" t="str">
        <f t="shared" si="8"/>
        <v/>
      </c>
      <c r="V10" s="55">
        <f>MATCH(G10,options!$D$1:$D$20,0)</f>
        <v>7</v>
      </c>
    </row>
    <row r="11" spans="1:22" ht="14" x14ac:dyDescent="0.15">
      <c r="A11" s="44" t="s">
        <v>383</v>
      </c>
      <c r="B11" s="60">
        <v>150</v>
      </c>
      <c r="E11" s="70">
        <v>5714401240082</v>
      </c>
      <c r="F11" s="71" t="s">
        <v>592</v>
      </c>
      <c r="G11" s="49" t="s">
        <v>384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0" t="b">
        <f>TRUE()</f>
        <v>1</v>
      </c>
      <c r="J11" s="51" t="b">
        <f>TRUE()</f>
        <v>1</v>
      </c>
      <c r="K11" s="71" t="s">
        <v>612</v>
      </c>
      <c r="L11" s="52" t="b">
        <f>FALSE()</f>
        <v>0</v>
      </c>
      <c r="M11" s="53" t="str">
        <f t="shared" si="0"/>
        <v>https://download.lenovo.com/Images/Parts/04X0222/04X0222_A.jpg</v>
      </c>
      <c r="N11" s="53" t="str">
        <f t="shared" si="1"/>
        <v>https://download.lenovo.com/Images/Parts/04X0222/04X0222_B.jpg</v>
      </c>
      <c r="O11" s="54" t="str">
        <f t="shared" si="2"/>
        <v>https://download.lenovo.com/Images/Parts/04X0222/04X0222_details.jpg</v>
      </c>
      <c r="P11" t="str">
        <f t="shared" si="3"/>
        <v/>
      </c>
      <c r="Q11" t="str">
        <f t="shared" si="4"/>
        <v/>
      </c>
      <c r="R11" t="str">
        <f t="shared" si="5"/>
        <v/>
      </c>
      <c r="S11" t="str">
        <f t="shared" si="6"/>
        <v/>
      </c>
      <c r="T11" t="str">
        <f t="shared" si="7"/>
        <v/>
      </c>
      <c r="U11" t="str">
        <f t="shared" si="8"/>
        <v/>
      </c>
      <c r="V11" s="55">
        <f>MATCH(G11,options!$D$1:$D$20,0)</f>
        <v>8</v>
      </c>
    </row>
    <row r="12" spans="1:22" ht="14" x14ac:dyDescent="0.15">
      <c r="B12" s="59"/>
      <c r="E12" s="70">
        <v>5714401240099</v>
      </c>
      <c r="F12" s="71" t="s">
        <v>593</v>
      </c>
      <c r="G12" s="49" t="s">
        <v>385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Dänisch</v>
      </c>
      <c r="I12" s="50" t="b">
        <f>TRUE()</f>
        <v>1</v>
      </c>
      <c r="J12" s="51" t="b">
        <f>TRUE()</f>
        <v>1</v>
      </c>
      <c r="K12" s="71" t="s">
        <v>613</v>
      </c>
      <c r="L12" s="52" t="b">
        <f>FALSE()</f>
        <v>0</v>
      </c>
      <c r="M12" s="53" t="str">
        <f t="shared" si="0"/>
        <v>https://download.lenovo.com/Images/Parts/01AV508/01AV508_A.jpg</v>
      </c>
      <c r="N12" s="53" t="str">
        <f t="shared" si="1"/>
        <v>https://download.lenovo.com/Images/Parts/01AV508/01AV508_B.jpg</v>
      </c>
      <c r="O12" s="54" t="str">
        <f t="shared" si="2"/>
        <v>https://download.lenovo.com/Images/Parts/01AV508/01AV508_details.jpg</v>
      </c>
      <c r="P12" t="str">
        <f t="shared" si="3"/>
        <v/>
      </c>
      <c r="Q12" t="str">
        <f t="shared" si="4"/>
        <v/>
      </c>
      <c r="R12" t="str">
        <f t="shared" si="5"/>
        <v/>
      </c>
      <c r="S12" t="str">
        <f t="shared" si="6"/>
        <v/>
      </c>
      <c r="T12" t="str">
        <f t="shared" si="7"/>
        <v/>
      </c>
      <c r="U12" t="str">
        <f t="shared" si="8"/>
        <v/>
      </c>
      <c r="V12" s="55">
        <f>MATCH(G12,options!$D$1:$D$20,0)</f>
        <v>9</v>
      </c>
    </row>
    <row r="13" spans="1:22" ht="14" x14ac:dyDescent="0.15">
      <c r="A13" s="44" t="s">
        <v>386</v>
      </c>
      <c r="B13" s="48" t="s">
        <v>602</v>
      </c>
      <c r="E13" s="70">
        <v>5714401240105</v>
      </c>
      <c r="F13" s="71" t="s">
        <v>594</v>
      </c>
      <c r="G13" s="49" t="s">
        <v>387</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Niederländisch</v>
      </c>
      <c r="I13" s="50" t="b">
        <f>TRUE()</f>
        <v>1</v>
      </c>
      <c r="J13" s="51" t="b">
        <f>TRUE()</f>
        <v>1</v>
      </c>
      <c r="K13" s="71" t="s">
        <v>614</v>
      </c>
      <c r="L13" s="52" t="b">
        <f>FALSE()</f>
        <v>0</v>
      </c>
      <c r="M13" s="53" t="str">
        <f t="shared" si="0"/>
        <v>https://download.lenovo.com/Images/Parts/04X0224/04X0224_A.jpg</v>
      </c>
      <c r="N13" s="53" t="str">
        <f t="shared" si="1"/>
        <v>https://download.lenovo.com/Images/Parts/04X0224/04X0224_B.jpg</v>
      </c>
      <c r="O13" s="54" t="str">
        <f t="shared" si="2"/>
        <v>https://download.lenovo.com/Images/Parts/04X0224/04X0224_details.jpg</v>
      </c>
      <c r="P13" t="str">
        <f t="shared" si="3"/>
        <v/>
      </c>
      <c r="Q13" t="str">
        <f t="shared" si="4"/>
        <v/>
      </c>
      <c r="R13" t="str">
        <f t="shared" si="5"/>
        <v/>
      </c>
      <c r="S13" t="str">
        <f t="shared" si="6"/>
        <v/>
      </c>
      <c r="T13" t="str">
        <f t="shared" si="7"/>
        <v/>
      </c>
      <c r="U13" t="str">
        <f t="shared" si="8"/>
        <v/>
      </c>
      <c r="V13" s="55">
        <f>MATCH(G13,options!$D$1:$D$20,0)</f>
        <v>10</v>
      </c>
    </row>
    <row r="14" spans="1:22" ht="14" x14ac:dyDescent="0.15">
      <c r="A14" s="44" t="s">
        <v>388</v>
      </c>
      <c r="B14" s="70">
        <v>5714401240990</v>
      </c>
      <c r="E14" s="70">
        <v>5714401240112</v>
      </c>
      <c r="F14" s="71" t="s">
        <v>595</v>
      </c>
      <c r="G14" s="49" t="s">
        <v>402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0" t="b">
        <f>TRUE()</f>
        <v>1</v>
      </c>
      <c r="J14" s="51" t="b">
        <f>TRUE()</f>
        <v>1</v>
      </c>
      <c r="K14" s="71" t="s">
        <v>615</v>
      </c>
      <c r="L14" s="52" t="b">
        <f>FALSE()</f>
        <v>0</v>
      </c>
      <c r="M14" s="53" t="str">
        <f t="shared" si="0"/>
        <v>https://download.lenovo.com/Images/Parts/04X0230/04X0230_A.jpg</v>
      </c>
      <c r="N14" s="53" t="str">
        <f t="shared" si="1"/>
        <v>https://download.lenovo.com/Images/Parts/04X0230/04X0230_B.jpg</v>
      </c>
      <c r="O14" s="54" t="str">
        <f t="shared" si="2"/>
        <v>https://download.lenovo.com/Images/Parts/04X0230/04X0230_details.jpg</v>
      </c>
      <c r="P14" t="str">
        <f t="shared" si="3"/>
        <v/>
      </c>
      <c r="Q14" t="str">
        <f t="shared" si="4"/>
        <v/>
      </c>
      <c r="R14" t="str">
        <f t="shared" si="5"/>
        <v/>
      </c>
      <c r="S14" t="str">
        <f t="shared" si="6"/>
        <v/>
      </c>
      <c r="T14" t="str">
        <f t="shared" si="7"/>
        <v/>
      </c>
      <c r="U14" t="str">
        <f t="shared" si="8"/>
        <v/>
      </c>
      <c r="V14" s="55">
        <f>MATCH(G14,options!$D$1:$D$20,0)</f>
        <v>19</v>
      </c>
    </row>
    <row r="15" spans="1:22" ht="14" x14ac:dyDescent="0.15">
      <c r="B15" s="59"/>
      <c r="E15" s="70">
        <v>5714401240129</v>
      </c>
      <c r="F15" s="71" t="s">
        <v>596</v>
      </c>
      <c r="G15" s="49" t="s">
        <v>387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0" t="b">
        <f>TRUE()</f>
        <v>1</v>
      </c>
      <c r="J15" s="51" t="b">
        <f>TRUE()</f>
        <v>1</v>
      </c>
      <c r="K15" s="71" t="s">
        <v>616</v>
      </c>
      <c r="L15" s="52" t="b">
        <f>FALSE()</f>
        <v>0</v>
      </c>
      <c r="M15" s="53" t="str">
        <f t="shared" si="0"/>
        <v>https://download.lenovo.com/Images/Parts/04X0196/04X0196_A.jpg</v>
      </c>
      <c r="N15" s="53" t="str">
        <f t="shared" si="1"/>
        <v>https://download.lenovo.com/Images/Parts/04X0196/04X0196_B.jpg</v>
      </c>
      <c r="O15" s="54" t="str">
        <f t="shared" si="2"/>
        <v>https://download.lenovo.com/Images/Parts/04X0196/04X0196_details.jpg</v>
      </c>
      <c r="P15" t="str">
        <f t="shared" si="3"/>
        <v/>
      </c>
      <c r="Q15" t="str">
        <f t="shared" si="4"/>
        <v/>
      </c>
      <c r="R15" t="str">
        <f t="shared" si="5"/>
        <v/>
      </c>
      <c r="S15" t="str">
        <f t="shared" si="6"/>
        <v/>
      </c>
      <c r="T15" t="str">
        <f t="shared" si="7"/>
        <v/>
      </c>
      <c r="U15" t="str">
        <f t="shared" si="8"/>
        <v/>
      </c>
      <c r="V15" s="55">
        <f>MATCH(G15,options!$D$1:$D$20,0)</f>
        <v>10</v>
      </c>
    </row>
    <row r="16" spans="1:22" ht="14" x14ac:dyDescent="0.15">
      <c r="A16" s="44" t="s">
        <v>391</v>
      </c>
      <c r="B16" s="45" t="s">
        <v>392</v>
      </c>
      <c r="E16" s="70">
        <v>5714401240136</v>
      </c>
      <c r="F16" s="71" t="s">
        <v>597</v>
      </c>
      <c r="G16" s="49" t="s">
        <v>389</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0" t="b">
        <f>TRUE()</f>
        <v>1</v>
      </c>
      <c r="J16" s="51" t="b">
        <f>TRUE()</f>
        <v>1</v>
      </c>
      <c r="K16" s="71" t="s">
        <v>617</v>
      </c>
      <c r="L16" s="52" t="b">
        <f>FALSE()</f>
        <v>0</v>
      </c>
      <c r="M16" s="53" t="str">
        <f t="shared" si="0"/>
        <v>https://download.lenovo.com/Images/Parts/04Y0920/04Y0920_A.jpg</v>
      </c>
      <c r="N16" s="53" t="str">
        <f t="shared" si="1"/>
        <v>https://download.lenovo.com/Images/Parts/04Y0920/04Y0920_B.jpg</v>
      </c>
      <c r="O16" s="54" t="str">
        <f t="shared" si="2"/>
        <v>https://download.lenovo.com/Images/Parts/04Y0920/04Y0920_details.jpg</v>
      </c>
      <c r="P16" t="str">
        <f t="shared" si="3"/>
        <v/>
      </c>
      <c r="Q16" t="str">
        <f t="shared" si="4"/>
        <v/>
      </c>
      <c r="R16" t="str">
        <f t="shared" si="5"/>
        <v/>
      </c>
      <c r="S16" t="str">
        <f t="shared" si="6"/>
        <v/>
      </c>
      <c r="T16" t="str">
        <f t="shared" si="7"/>
        <v/>
      </c>
      <c r="U16" t="str">
        <f t="shared" si="8"/>
        <v/>
      </c>
      <c r="V16" s="55">
        <f>MATCH(G16,options!$D$1:$D$20,0)</f>
        <v>11</v>
      </c>
    </row>
    <row r="17" spans="1:22" ht="14" x14ac:dyDescent="0.15">
      <c r="B17" s="59"/>
      <c r="E17" s="70">
        <v>5714401240143</v>
      </c>
      <c r="F17" s="71" t="s">
        <v>598</v>
      </c>
      <c r="G17" s="49" t="s">
        <v>390</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0" t="b">
        <f>TRUE()</f>
        <v>1</v>
      </c>
      <c r="J17" s="51" t="b">
        <f>TRUE()</f>
        <v>1</v>
      </c>
      <c r="K17" s="71" t="s">
        <v>618</v>
      </c>
      <c r="L17" s="52" t="b">
        <f>FALSE()</f>
        <v>0</v>
      </c>
      <c r="M17" s="53" t="str">
        <f t="shared" si="0"/>
        <v>https://download.lenovo.com/Images/Parts/04X0236/04X0236_A.jpg</v>
      </c>
      <c r="N17" s="53" t="str">
        <f t="shared" si="1"/>
        <v>https://download.lenovo.com/Images/Parts/04X0236/04X0236_B.jpg</v>
      </c>
      <c r="O17" s="54" t="str">
        <f t="shared" si="2"/>
        <v>https://download.lenovo.com/Images/Parts/04X0236/04X0236_details.jpg</v>
      </c>
      <c r="P17" t="str">
        <f t="shared" si="3"/>
        <v/>
      </c>
      <c r="Q17" t="str">
        <f t="shared" si="4"/>
        <v/>
      </c>
      <c r="R17" t="str">
        <f t="shared" si="5"/>
        <v/>
      </c>
      <c r="S17" t="str">
        <f t="shared" si="6"/>
        <v/>
      </c>
      <c r="T17" t="str">
        <f t="shared" si="7"/>
        <v/>
      </c>
      <c r="U17" t="str">
        <f t="shared" si="8"/>
        <v/>
      </c>
      <c r="V17" s="55">
        <f>MATCH(G17,options!$D$1:$D$20,0)</f>
        <v>12</v>
      </c>
    </row>
    <row r="18" spans="1:22" ht="14" x14ac:dyDescent="0.15">
      <c r="A18" s="44" t="s">
        <v>395</v>
      </c>
      <c r="B18" s="60">
        <v>5</v>
      </c>
      <c r="E18" s="70">
        <v>5714401240150</v>
      </c>
      <c r="F18" s="71" t="s">
        <v>599</v>
      </c>
      <c r="G18" s="49" t="s">
        <v>393</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0" t="b">
        <f>TRUE()</f>
        <v>1</v>
      </c>
      <c r="J18" s="51" t="b">
        <f>TRUE()</f>
        <v>1</v>
      </c>
      <c r="K18" s="71" t="s">
        <v>619</v>
      </c>
      <c r="L18" s="52" t="b">
        <f>FALSE()</f>
        <v>0</v>
      </c>
      <c r="M18" s="53" t="str">
        <f t="shared" si="0"/>
        <v>https://download.lenovo.com/Images/Parts/04X0237/04X0237_A.jpg</v>
      </c>
      <c r="N18" s="53" t="str">
        <f t="shared" si="1"/>
        <v>https://download.lenovo.com/Images/Parts/04X0237/04X0237_B.jpg</v>
      </c>
      <c r="O18" s="54" t="str">
        <f t="shared" si="2"/>
        <v>https://download.lenovo.com/Images/Parts/04X0237/04X0237_details.jpg</v>
      </c>
      <c r="P18" t="str">
        <f t="shared" si="3"/>
        <v/>
      </c>
      <c r="Q18" t="str">
        <f t="shared" si="4"/>
        <v/>
      </c>
      <c r="R18" t="str">
        <f t="shared" si="5"/>
        <v/>
      </c>
      <c r="S18" t="str">
        <f t="shared" si="6"/>
        <v/>
      </c>
      <c r="T18" t="str">
        <f t="shared" si="7"/>
        <v/>
      </c>
      <c r="U18" t="str">
        <f t="shared" si="8"/>
        <v/>
      </c>
      <c r="V18" s="55">
        <f>MATCH(G18,options!$D$1:$D$20,0)</f>
        <v>13</v>
      </c>
    </row>
    <row r="19" spans="1:22" ht="14" x14ac:dyDescent="0.15">
      <c r="B19" s="59"/>
      <c r="E19" s="70">
        <v>5714401240167</v>
      </c>
      <c r="F19" s="71" t="s">
        <v>600</v>
      </c>
      <c r="G19" s="49"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0" t="b">
        <f>TRUE()</f>
        <v>1</v>
      </c>
      <c r="J19" s="51" t="b">
        <f>TRUE()</f>
        <v>1</v>
      </c>
      <c r="K19" s="71" t="s">
        <v>620</v>
      </c>
      <c r="L19" s="52" t="b">
        <v>0</v>
      </c>
      <c r="M19" s="53" t="str">
        <f t="shared" si="0"/>
        <v>https://download.lenovo.com/Images/Parts/04Y0964/04Y0964_A.jpg</v>
      </c>
      <c r="N19" s="53" t="str">
        <f t="shared" si="1"/>
        <v>https://download.lenovo.com/Images/Parts/04Y0964/04Y0964_B.jpg</v>
      </c>
      <c r="O19" s="54" t="str">
        <f t="shared" si="2"/>
        <v>https://download.lenovo.com/Images/Parts/04Y0964/04Y0964_details.jpg</v>
      </c>
      <c r="P19" t="str">
        <f t="shared" si="3"/>
        <v/>
      </c>
      <c r="Q19" t="str">
        <f t="shared" si="4"/>
        <v/>
      </c>
      <c r="R19" t="str">
        <f t="shared" si="5"/>
        <v/>
      </c>
      <c r="S19" t="str">
        <f t="shared" si="6"/>
        <v/>
      </c>
      <c r="T19" t="str">
        <f t="shared" si="7"/>
        <v/>
      </c>
      <c r="U19" t="str">
        <f t="shared" si="8"/>
        <v/>
      </c>
      <c r="V19" s="55">
        <f>MATCH(G19,options!$D$1:$D$20,0)</f>
        <v>14</v>
      </c>
    </row>
    <row r="20" spans="1:22" ht="14" x14ac:dyDescent="0.15">
      <c r="A20" s="44" t="s">
        <v>398</v>
      </c>
      <c r="B20" s="61" t="s">
        <v>415</v>
      </c>
      <c r="E20" s="70">
        <v>5714401240174</v>
      </c>
      <c r="F20" s="71" t="s">
        <v>658</v>
      </c>
      <c r="G20" s="49" t="s">
        <v>396</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0" t="b">
        <f>TRUE()</f>
        <v>1</v>
      </c>
      <c r="J20" s="51" t="b">
        <f>TRUE()</f>
        <v>1</v>
      </c>
      <c r="K20" s="71" t="s">
        <v>621</v>
      </c>
      <c r="L20" s="52" t="b">
        <f>FALSE()</f>
        <v>0</v>
      </c>
      <c r="M20" s="53" t="str">
        <f t="shared" si="0"/>
        <v>https://download.lenovo.com/Images/Parts/04X0242/04X0242_A.jpg</v>
      </c>
      <c r="N20" s="53" t="str">
        <f t="shared" si="1"/>
        <v>https://download.lenovo.com/Images/Parts/04X0242/04X0242_B.jpg</v>
      </c>
      <c r="O20" s="54" t="str">
        <f t="shared" si="2"/>
        <v>https://download.lenovo.com/Images/Parts/04X0242/04X0242_details.jpg</v>
      </c>
      <c r="P20" t="str">
        <f t="shared" si="3"/>
        <v/>
      </c>
      <c r="Q20" t="str">
        <f t="shared" si="4"/>
        <v/>
      </c>
      <c r="R20" t="str">
        <f t="shared" si="5"/>
        <v/>
      </c>
      <c r="S20" t="str">
        <f t="shared" si="6"/>
        <v/>
      </c>
      <c r="T20" t="str">
        <f t="shared" si="7"/>
        <v/>
      </c>
      <c r="U20" t="str">
        <f t="shared" si="8"/>
        <v/>
      </c>
      <c r="V20" s="55">
        <f>MATCH(G20,options!$D$1:$D$20,0)</f>
        <v>15</v>
      </c>
    </row>
    <row r="21" spans="1:22" ht="28" x14ac:dyDescent="0.15">
      <c r="B21" s="59"/>
      <c r="E21" s="70">
        <v>5714401240181</v>
      </c>
      <c r="F21" s="71" t="s">
        <v>601</v>
      </c>
      <c r="G21" s="49" t="s">
        <v>397</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0" t="b">
        <f>TRUE()</f>
        <v>1</v>
      </c>
      <c r="J21" s="51" t="b">
        <f>TRUE()</f>
        <v>1</v>
      </c>
      <c r="K21" s="48" t="s">
        <v>608</v>
      </c>
      <c r="L21" s="52" t="b">
        <f>TRUE()</f>
        <v>1</v>
      </c>
      <c r="M21" s="53" t="str">
        <f t="shared" si="0"/>
        <v>https://raw.githubusercontent.com/PatrickVibild/TellusAmazonPictures/master/pictures/Lenovo/X240/BL/USI/1.jpg</v>
      </c>
      <c r="N21" s="53" t="str">
        <f t="shared" si="1"/>
        <v>https://raw.githubusercontent.com/PatrickVibild/TellusAmazonPictures/master/pictures/Lenovo/X240/BL/USI/2.jpg</v>
      </c>
      <c r="O21" s="54"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55">
        <f>MATCH(G21,options!$D$1:$D$20,0)</f>
        <v>16</v>
      </c>
    </row>
    <row r="22" spans="1:22" ht="28" x14ac:dyDescent="0.15">
      <c r="B22" s="59"/>
      <c r="E22" s="70">
        <v>5714401240198</v>
      </c>
      <c r="F22" s="71" t="s">
        <v>661</v>
      </c>
      <c r="G22" s="49" t="s">
        <v>401</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 xml:space="preserve">US </v>
      </c>
      <c r="I22" s="50" t="b">
        <f>TRUE()</f>
        <v>1</v>
      </c>
      <c r="J22" s="51" t="b">
        <f>TRUE()</f>
        <v>1</v>
      </c>
      <c r="K22" s="48" t="s">
        <v>609</v>
      </c>
      <c r="L22" s="52" t="b">
        <v>1</v>
      </c>
      <c r="M22" s="53" t="str">
        <f t="shared" si="0"/>
        <v>https://raw.githubusercontent.com/PatrickVibild/TellusAmazonPictures/master/pictures/Lenovo/X240/BL/US/1.jpg</v>
      </c>
      <c r="N22" s="53" t="str">
        <f t="shared" si="1"/>
        <v>https://raw.githubusercontent.com/PatrickVibild/TellusAmazonPictures/master/pictures/Lenovo/X240/BL/US/2.jpg</v>
      </c>
      <c r="O22" s="54"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55">
        <f>MATCH(G22,options!$D$1:$D$20,0)</f>
        <v>18</v>
      </c>
    </row>
    <row r="23" spans="1:22" ht="14" x14ac:dyDescent="0.15">
      <c r="A23" s="44" t="s">
        <v>403</v>
      </c>
      <c r="B23" s="45"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E23" s="70">
        <v>5714401242017</v>
      </c>
      <c r="F23" s="71" t="s">
        <v>622</v>
      </c>
      <c r="G23" s="75" t="s">
        <v>369</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Deutsche</v>
      </c>
      <c r="I23" s="50" t="b">
        <f>TRUE()</f>
        <v>1</v>
      </c>
      <c r="J23" s="51" t="b">
        <v>0</v>
      </c>
      <c r="K23" s="71" t="s">
        <v>640</v>
      </c>
      <c r="L23" s="52" t="b">
        <f>FALSE()</f>
        <v>0</v>
      </c>
      <c r="M23" s="53" t="str">
        <f t="shared" si="0"/>
        <v>https://download.lenovo.com/Images/Parts/04Y0950/04Y0950_A.jpg</v>
      </c>
      <c r="N23" s="53" t="str">
        <f t="shared" si="1"/>
        <v>https://download.lenovo.com/Images/Parts/04Y0950/04Y0950_B.jpg</v>
      </c>
      <c r="O23" s="54" t="str">
        <f t="shared" si="2"/>
        <v>https://download.lenovo.com/Images/Parts/04Y0950/04Y0950_details.jpg</v>
      </c>
      <c r="P23" t="str">
        <f t="shared" si="3"/>
        <v/>
      </c>
      <c r="Q23" t="str">
        <f t="shared" si="4"/>
        <v/>
      </c>
      <c r="R23" t="str">
        <f t="shared" si="5"/>
        <v/>
      </c>
      <c r="S23" t="str">
        <f t="shared" si="6"/>
        <v/>
      </c>
      <c r="T23" t="str">
        <f t="shared" si="7"/>
        <v/>
      </c>
      <c r="U23" t="str">
        <f t="shared" si="8"/>
        <v/>
      </c>
      <c r="V23" s="55">
        <f>MATCH(G23,options!$D$1:$D$20,0)</f>
        <v>1</v>
      </c>
    </row>
    <row r="24" spans="1:22" ht="14" x14ac:dyDescent="0.15">
      <c r="A24" s="44" t="s">
        <v>405</v>
      </c>
      <c r="B24" s="45"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E24" s="70">
        <v>5714401242024</v>
      </c>
      <c r="F24" s="71" t="s">
        <v>623</v>
      </c>
      <c r="G24" s="75" t="s">
        <v>371</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Französisch</v>
      </c>
      <c r="I24" s="50" t="b">
        <f>TRUE()</f>
        <v>1</v>
      </c>
      <c r="J24" s="51" t="b">
        <f>FALSE()</f>
        <v>0</v>
      </c>
      <c r="K24" s="71" t="s">
        <v>641</v>
      </c>
      <c r="L24" s="52" t="b">
        <f>FALSE()</f>
        <v>0</v>
      </c>
      <c r="M24" s="53" t="str">
        <f t="shared" si="0"/>
        <v>https://download.lenovo.com/Images/Parts/04Y0902/04Y0902_A.jpg</v>
      </c>
      <c r="N24" s="53" t="str">
        <f t="shared" si="1"/>
        <v>https://download.lenovo.com/Images/Parts/04Y0902/04Y0902_B.jpg</v>
      </c>
      <c r="O24" s="54" t="str">
        <f t="shared" si="2"/>
        <v>https://download.lenovo.com/Images/Parts/04Y0902/04Y0902_details.jpg</v>
      </c>
      <c r="P24" t="str">
        <f t="shared" si="3"/>
        <v/>
      </c>
      <c r="Q24" t="str">
        <f t="shared" si="4"/>
        <v/>
      </c>
      <c r="R24" t="str">
        <f t="shared" si="5"/>
        <v/>
      </c>
      <c r="S24" t="str">
        <f t="shared" si="6"/>
        <v/>
      </c>
      <c r="T24" t="str">
        <f t="shared" si="7"/>
        <v/>
      </c>
      <c r="U24" t="str">
        <f t="shared" si="8"/>
        <v/>
      </c>
      <c r="V24" s="55">
        <f>MATCH(G24,options!$D$1:$D$20,0)</f>
        <v>2</v>
      </c>
    </row>
    <row r="25" spans="1:22" ht="14" x14ac:dyDescent="0.15">
      <c r="A25" s="44" t="s">
        <v>406</v>
      </c>
      <c r="B25" s="45"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E25" s="70">
        <v>5714401242031</v>
      </c>
      <c r="F25" s="71" t="s">
        <v>624</v>
      </c>
      <c r="G25" s="75" t="s">
        <v>374</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Italienisch</v>
      </c>
      <c r="I25" s="50" t="b">
        <f>TRUE()</f>
        <v>1</v>
      </c>
      <c r="J25" s="51" t="b">
        <f>FALSE()</f>
        <v>0</v>
      </c>
      <c r="K25" s="71" t="s">
        <v>642</v>
      </c>
      <c r="L25" s="52" t="b">
        <f>FALSE()</f>
        <v>0</v>
      </c>
      <c r="M25" s="53" t="str">
        <f t="shared" si="0"/>
        <v>https://download.lenovo.com/Images/Parts/04Y0917/04Y0917_A.jpg</v>
      </c>
      <c r="N25" s="53" t="str">
        <f t="shared" si="1"/>
        <v>https://download.lenovo.com/Images/Parts/04Y0917/04Y0917_B.jpg</v>
      </c>
      <c r="O25" s="54" t="str">
        <f t="shared" si="2"/>
        <v>https://download.lenovo.com/Images/Parts/04Y0917/04Y0917_details.jpg</v>
      </c>
      <c r="P25" t="str">
        <f t="shared" si="3"/>
        <v/>
      </c>
      <c r="Q25" t="str">
        <f t="shared" si="4"/>
        <v/>
      </c>
      <c r="R25" t="str">
        <f t="shared" si="5"/>
        <v/>
      </c>
      <c r="S25" t="str">
        <f t="shared" si="6"/>
        <v/>
      </c>
      <c r="T25" t="str">
        <f t="shared" si="7"/>
        <v/>
      </c>
      <c r="U25" t="str">
        <f t="shared" si="8"/>
        <v/>
      </c>
      <c r="V25" s="55">
        <f>MATCH(G25,options!$D$1:$D$20,0)</f>
        <v>3</v>
      </c>
    </row>
    <row r="26" spans="1:22" ht="14" x14ac:dyDescent="0.15">
      <c r="A26" s="44" t="s">
        <v>407</v>
      </c>
      <c r="B26" s="45"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E26" s="70">
        <v>5714401242048</v>
      </c>
      <c r="F26" s="71" t="s">
        <v>625</v>
      </c>
      <c r="G26" s="75" t="s">
        <v>376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Spanisch</v>
      </c>
      <c r="I26" s="50" t="b">
        <f>TRUE()</f>
        <v>1</v>
      </c>
      <c r="J26" s="51" t="b">
        <f>FALSE()</f>
        <v>0</v>
      </c>
      <c r="K26" s="71" t="s">
        <v>643</v>
      </c>
      <c r="L26" s="52" t="b">
        <f>FALSE()</f>
        <v>0</v>
      </c>
      <c r="M26" s="53" t="str">
        <f t="shared" si="0"/>
        <v>https://download.lenovo.com/Images/Parts/04Y0910/04Y0910_A.jpg</v>
      </c>
      <c r="N26" s="53" t="str">
        <f t="shared" si="1"/>
        <v>https://download.lenovo.com/Images/Parts/04Y0910/04Y0910_B.jpg</v>
      </c>
      <c r="O26" s="54" t="str">
        <f t="shared" si="2"/>
        <v>https://download.lenovo.com/Images/Parts/04Y0910/04Y0910_details.jpg</v>
      </c>
      <c r="P26" t="str">
        <f t="shared" si="3"/>
        <v/>
      </c>
      <c r="Q26" t="str">
        <f t="shared" si="4"/>
        <v/>
      </c>
      <c r="R26" t="str">
        <f t="shared" si="5"/>
        <v/>
      </c>
      <c r="S26" t="str">
        <f t="shared" si="6"/>
        <v/>
      </c>
      <c r="T26" t="str">
        <f t="shared" si="7"/>
        <v/>
      </c>
      <c r="U26" t="str">
        <f t="shared" si="8"/>
        <v/>
      </c>
      <c r="V26" s="55">
        <f>MATCH(G26,options!$D$1:$D$20,0)</f>
        <v>4</v>
      </c>
    </row>
    <row r="27" spans="1:22" ht="14" x14ac:dyDescent="0.15">
      <c r="A27" s="44" t="s">
        <v>406</v>
      </c>
      <c r="B27" s="45"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E27" s="70">
        <v>5714401242055</v>
      </c>
      <c r="F27" s="71" t="s">
        <v>626</v>
      </c>
      <c r="G27" s="75" t="s">
        <v>378</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0" t="b">
        <f>TRUE()</f>
        <v>1</v>
      </c>
      <c r="J27" s="51" t="b">
        <f>FALSE()</f>
        <v>0</v>
      </c>
      <c r="K27" s="71" t="s">
        <v>644</v>
      </c>
      <c r="L27" s="52" t="b">
        <f>FALSE()</f>
        <v>0</v>
      </c>
      <c r="M27" s="53" t="str">
        <f t="shared" si="0"/>
        <v>https://download.lenovo.com/Images/Parts/04Y0929/04Y0929_A.jpg</v>
      </c>
      <c r="N27" s="53" t="str">
        <f t="shared" si="1"/>
        <v>https://download.lenovo.com/Images/Parts/04Y0929/04Y0929_B.jpg</v>
      </c>
      <c r="O27" s="54" t="str">
        <f t="shared" si="2"/>
        <v>https://download.lenovo.com/Images/Parts/04Y0929/04Y0929_details.jpg</v>
      </c>
      <c r="P27" t="str">
        <f t="shared" si="3"/>
        <v/>
      </c>
      <c r="Q27" t="str">
        <f t="shared" si="4"/>
        <v/>
      </c>
      <c r="R27" t="str">
        <f t="shared" si="5"/>
        <v/>
      </c>
      <c r="S27" t="str">
        <f t="shared" si="6"/>
        <v/>
      </c>
      <c r="T27" t="str">
        <f t="shared" si="7"/>
        <v/>
      </c>
      <c r="U27" t="str">
        <f t="shared" si="8"/>
        <v/>
      </c>
      <c r="V27" s="55">
        <f>MATCH(G27,options!$D$1:$D$20,0)</f>
        <v>5</v>
      </c>
    </row>
    <row r="28" spans="1:22" ht="14" x14ac:dyDescent="0.15">
      <c r="B28" s="62"/>
      <c r="E28" s="70">
        <v>5714401242062</v>
      </c>
      <c r="F28" s="71" t="s">
        <v>627</v>
      </c>
      <c r="G28" s="75" t="s">
        <v>380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Skandinavisch – Nordisch</v>
      </c>
      <c r="I28" s="50" t="b">
        <f>TRUE()</f>
        <v>1</v>
      </c>
      <c r="J28" s="51" t="b">
        <f>FALSE()</f>
        <v>0</v>
      </c>
      <c r="K28" s="71" t="s">
        <v>645</v>
      </c>
      <c r="L28" s="52" t="b">
        <f>FALSE()</f>
        <v>0</v>
      </c>
      <c r="M28" s="53" t="str">
        <f t="shared" si="0"/>
        <v>https://download.lenovo.com/Images/Parts/01AX351/01AX351_A.jpg</v>
      </c>
      <c r="N28" s="53" t="str">
        <f t="shared" si="1"/>
        <v>https://download.lenovo.com/Images/Parts/01AX351/01AX351_B.jpg</v>
      </c>
      <c r="O28" s="54" t="str">
        <f t="shared" si="2"/>
        <v>https://download.lenovo.com/Images/Parts/01AX351/01AX351_details.jpg</v>
      </c>
      <c r="P28" t="str">
        <f t="shared" si="3"/>
        <v/>
      </c>
      <c r="Q28" t="str">
        <f t="shared" si="4"/>
        <v/>
      </c>
      <c r="R28" t="str">
        <f t="shared" si="5"/>
        <v/>
      </c>
      <c r="S28" t="str">
        <f t="shared" si="6"/>
        <v/>
      </c>
      <c r="T28" t="str">
        <f t="shared" si="7"/>
        <v/>
      </c>
      <c r="U28" t="str">
        <f t="shared" si="8"/>
        <v/>
      </c>
      <c r="V28" s="55">
        <f>MATCH(G28,options!$D$1:$D$20,0)</f>
        <v>6</v>
      </c>
    </row>
    <row r="29" spans="1:22" ht="14" x14ac:dyDescent="0.15">
      <c r="A29" s="44" t="s">
        <v>408</v>
      </c>
      <c r="B29" s="45"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70">
        <v>5714401242079</v>
      </c>
      <c r="F29" s="71" t="s">
        <v>628</v>
      </c>
      <c r="G29" s="75" t="s">
        <v>382</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Belgier</v>
      </c>
      <c r="I29" s="50" t="b">
        <f>TRUE()</f>
        <v>1</v>
      </c>
      <c r="J29" s="51" t="b">
        <f>FALSE()</f>
        <v>0</v>
      </c>
      <c r="K29" s="71" t="s">
        <v>611</v>
      </c>
      <c r="L29" s="52" t="b">
        <f>FALSE()</f>
        <v>0</v>
      </c>
      <c r="M29" s="53" t="str">
        <f t="shared" si="0"/>
        <v>https://download.lenovo.com/Images/Parts/04Y0906/04Y0906_A.jpg</v>
      </c>
      <c r="N29" s="53" t="str">
        <f t="shared" si="1"/>
        <v>https://download.lenovo.com/Images/Parts/04Y0906/04Y0906_B.jpg</v>
      </c>
      <c r="O29" s="54" t="str">
        <f t="shared" si="2"/>
        <v>https://download.lenovo.com/Images/Parts/04Y0906/04Y0906_details.jpg</v>
      </c>
      <c r="P29" t="str">
        <f t="shared" si="3"/>
        <v/>
      </c>
      <c r="Q29" t="str">
        <f t="shared" si="4"/>
        <v/>
      </c>
      <c r="R29" t="str">
        <f t="shared" si="5"/>
        <v/>
      </c>
      <c r="S29" t="str">
        <f t="shared" si="6"/>
        <v/>
      </c>
      <c r="T29" t="str">
        <f t="shared" si="7"/>
        <v/>
      </c>
      <c r="U29" t="str">
        <f t="shared" si="8"/>
        <v/>
      </c>
      <c r="V29" s="55">
        <f>MATCH(G29,options!$D$1:$D$20,0)</f>
        <v>7</v>
      </c>
    </row>
    <row r="30" spans="1:22" ht="14" x14ac:dyDescent="0.15">
      <c r="B30" s="62"/>
      <c r="E30" s="70">
        <v>5714401242086</v>
      </c>
      <c r="F30" s="71" t="s">
        <v>629</v>
      </c>
      <c r="G30" s="75" t="s">
        <v>384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Bulgarisch</v>
      </c>
      <c r="I30" s="50" t="b">
        <f>TRUE()</f>
        <v>1</v>
      </c>
      <c r="J30" s="51" t="b">
        <f>FALSE()</f>
        <v>0</v>
      </c>
      <c r="K30" s="71" t="s">
        <v>646</v>
      </c>
      <c r="L30" s="52" t="b">
        <f>FALSE()</f>
        <v>0</v>
      </c>
      <c r="M30" s="53" t="str">
        <f t="shared" si="0"/>
        <v>https://download.lenovo.com/Images/Parts/04Y0907/04Y0907_A.jpg</v>
      </c>
      <c r="N30" s="53" t="str">
        <f t="shared" si="1"/>
        <v>https://download.lenovo.com/Images/Parts/04Y0907/04Y0907_B.jpg</v>
      </c>
      <c r="O30" s="54" t="str">
        <f t="shared" si="2"/>
        <v>https://download.lenovo.com/Images/Parts/04Y0907/04Y0907_details.jpg</v>
      </c>
      <c r="P30" t="str">
        <f t="shared" si="3"/>
        <v/>
      </c>
      <c r="Q30" t="str">
        <f t="shared" si="4"/>
        <v/>
      </c>
      <c r="R30" t="str">
        <f t="shared" si="5"/>
        <v/>
      </c>
      <c r="S30" t="str">
        <f t="shared" si="6"/>
        <v/>
      </c>
      <c r="T30" t="str">
        <f t="shared" si="7"/>
        <v/>
      </c>
      <c r="U30" t="str">
        <f t="shared" si="8"/>
        <v/>
      </c>
      <c r="V30" s="55">
        <f>MATCH(G30,options!$D$1:$D$20,0)</f>
        <v>8</v>
      </c>
    </row>
    <row r="31" spans="1:22" ht="14" x14ac:dyDescent="0.15">
      <c r="A31" s="44" t="s">
        <v>409</v>
      </c>
      <c r="B31" s="45"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70">
        <v>5714401242093</v>
      </c>
      <c r="F31" s="71" t="s">
        <v>630</v>
      </c>
      <c r="G31" s="75" t="s">
        <v>404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Tschechisch</v>
      </c>
      <c r="I31" s="50" t="b">
        <f>TRUE()</f>
        <v>1</v>
      </c>
      <c r="J31" s="51" t="b">
        <f>FALSE()</f>
        <v>0</v>
      </c>
      <c r="K31" s="71" t="s">
        <v>647</v>
      </c>
      <c r="L31" s="52" t="b">
        <f>FALSE()</f>
        <v>0</v>
      </c>
      <c r="M31" s="53" t="str">
        <f t="shared" si="0"/>
        <v>https://download.lenovo.com/Images/Parts/04Y0908/04Y0908_A.jpg</v>
      </c>
      <c r="N31" s="53" t="str">
        <f t="shared" si="1"/>
        <v>https://download.lenovo.com/Images/Parts/04Y0908/04Y0908_B.jpg</v>
      </c>
      <c r="O31" s="54" t="str">
        <f t="shared" si="2"/>
        <v>https://download.lenovo.com/Images/Parts/04Y0908/04Y0908_details.jpg</v>
      </c>
      <c r="P31" t="str">
        <f t="shared" si="3"/>
        <v/>
      </c>
      <c r="Q31" t="str">
        <f t="shared" si="4"/>
        <v/>
      </c>
      <c r="R31" t="str">
        <f t="shared" si="5"/>
        <v/>
      </c>
      <c r="S31" t="str">
        <f t="shared" si="6"/>
        <v/>
      </c>
      <c r="T31" t="str">
        <f t="shared" si="7"/>
        <v/>
      </c>
      <c r="U31" t="str">
        <f t="shared" si="8"/>
        <v/>
      </c>
      <c r="V31" s="55">
        <f>MATCH(G31,options!$D$1:$D$20,0)</f>
        <v>20</v>
      </c>
    </row>
    <row r="32" spans="1:22" ht="14" x14ac:dyDescent="0.15">
      <c r="E32" s="70">
        <v>5714401242109</v>
      </c>
      <c r="F32" s="71" t="s">
        <v>631</v>
      </c>
      <c r="G32" s="75" t="s">
        <v>385</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Dänisch</v>
      </c>
      <c r="I32" s="50" t="b">
        <f>TRUE()</f>
        <v>1</v>
      </c>
      <c r="J32" s="51" t="b">
        <f>FALSE()</f>
        <v>0</v>
      </c>
      <c r="K32" s="71" t="s">
        <v>648</v>
      </c>
      <c r="L32" s="52" t="b">
        <f>FALSE()</f>
        <v>0</v>
      </c>
      <c r="M32" s="53" t="str">
        <f t="shared" si="0"/>
        <v>https://download.lenovo.com/Images/Parts/04Y0947/04Y0947_A.jpg</v>
      </c>
      <c r="N32" s="53" t="str">
        <f t="shared" si="1"/>
        <v>https://download.lenovo.com/Images/Parts/04Y0947/04Y0947_B.jpg</v>
      </c>
      <c r="O32" s="54" t="str">
        <f t="shared" si="2"/>
        <v>https://download.lenovo.com/Images/Parts/04Y0947/04Y0947_details.jpg</v>
      </c>
      <c r="P32" t="str">
        <f t="shared" si="3"/>
        <v/>
      </c>
      <c r="Q32" t="str">
        <f t="shared" si="4"/>
        <v/>
      </c>
      <c r="R32" t="str">
        <f t="shared" si="5"/>
        <v/>
      </c>
      <c r="S32" t="str">
        <f t="shared" si="6"/>
        <v/>
      </c>
      <c r="T32" t="str">
        <f t="shared" si="7"/>
        <v/>
      </c>
      <c r="U32" t="str">
        <f t="shared" si="8"/>
        <v/>
      </c>
      <c r="V32" s="55">
        <f>MATCH(G32,options!$D$1:$D$20,0)</f>
        <v>9</v>
      </c>
    </row>
    <row r="33" spans="1:22" ht="14" x14ac:dyDescent="0.15">
      <c r="A33" s="44" t="s">
        <v>410</v>
      </c>
      <c r="B33" s="45"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E33" s="70">
        <v>5714401242116</v>
      </c>
      <c r="F33" s="71" t="s">
        <v>632</v>
      </c>
      <c r="G33" s="75" t="s">
        <v>402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Hungarisch</v>
      </c>
      <c r="I33" s="50" t="b">
        <f>TRUE()</f>
        <v>1</v>
      </c>
      <c r="J33" s="51" t="b">
        <f>FALSE()</f>
        <v>0</v>
      </c>
      <c r="K33" s="71" t="s">
        <v>649</v>
      </c>
      <c r="L33" s="52" t="b">
        <f>FALSE()</f>
        <v>0</v>
      </c>
      <c r="M33" s="53" t="str">
        <f t="shared" si="0"/>
        <v>https://download.lenovo.com/Images/Parts/04Y0915/04Y0915_A.jpg</v>
      </c>
      <c r="N33" s="53" t="str">
        <f t="shared" si="1"/>
        <v>https://download.lenovo.com/Images/Parts/04Y0915/04Y0915_B.jpg</v>
      </c>
      <c r="O33" s="54" t="str">
        <f t="shared" si="2"/>
        <v>https://download.lenovo.com/Images/Parts/04Y0915/04Y0915_details.jpg</v>
      </c>
      <c r="P33" t="str">
        <f t="shared" si="3"/>
        <v/>
      </c>
      <c r="Q33" t="str">
        <f t="shared" si="4"/>
        <v/>
      </c>
      <c r="R33" t="str">
        <f t="shared" si="5"/>
        <v/>
      </c>
      <c r="S33" t="str">
        <f t="shared" si="6"/>
        <v/>
      </c>
      <c r="T33" t="str">
        <f t="shared" si="7"/>
        <v/>
      </c>
      <c r="U33" t="str">
        <f t="shared" si="8"/>
        <v/>
      </c>
      <c r="V33" s="55">
        <f>MATCH(G33,options!$D$1:$D$20,0)</f>
        <v>19</v>
      </c>
    </row>
    <row r="34" spans="1:22" ht="14" x14ac:dyDescent="0.15">
      <c r="E34" s="70">
        <v>5714401242123</v>
      </c>
      <c r="F34" s="71" t="s">
        <v>633</v>
      </c>
      <c r="G34" s="75" t="s">
        <v>387</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Niederländisch</v>
      </c>
      <c r="I34" s="50" t="b">
        <f>TRUE()</f>
        <v>1</v>
      </c>
      <c r="J34" s="51" t="b">
        <f>FALSE()</f>
        <v>0</v>
      </c>
      <c r="K34" s="71" t="s">
        <v>650</v>
      </c>
      <c r="L34" s="52" t="b">
        <f>FALSE()</f>
        <v>0</v>
      </c>
      <c r="M34" s="53" t="str">
        <f t="shared" si="0"/>
        <v>https://download.lenovo.com/Images/Parts/04Y0919/04Y0919_A.jpg</v>
      </c>
      <c r="N34" s="53" t="str">
        <f t="shared" si="1"/>
        <v>https://download.lenovo.com/Images/Parts/04Y0919/04Y0919_B.jpg</v>
      </c>
      <c r="O34" s="54" t="str">
        <f t="shared" si="2"/>
        <v>https://download.lenovo.com/Images/Parts/04Y0919/04Y0919_details.jpg</v>
      </c>
      <c r="P34" t="str">
        <f t="shared" si="3"/>
        <v/>
      </c>
      <c r="Q34" t="str">
        <f t="shared" si="4"/>
        <v/>
      </c>
      <c r="R34" t="str">
        <f t="shared" si="5"/>
        <v/>
      </c>
      <c r="S34" t="str">
        <f t="shared" si="6"/>
        <v/>
      </c>
      <c r="T34" t="str">
        <f t="shared" si="7"/>
        <v/>
      </c>
      <c r="U34" t="str">
        <f t="shared" si="8"/>
        <v/>
      </c>
      <c r="V34" s="55">
        <f>MATCH(G34,options!$D$1:$D$20,0)</f>
        <v>10</v>
      </c>
    </row>
    <row r="35" spans="1:22" ht="14" x14ac:dyDescent="0.15">
      <c r="E35" s="70">
        <v>5714401242130</v>
      </c>
      <c r="F35" s="71" t="s">
        <v>634</v>
      </c>
      <c r="G35" s="75" t="s">
        <v>389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norwegisch</v>
      </c>
      <c r="I35" s="50" t="b">
        <f>TRUE()</f>
        <v>1</v>
      </c>
      <c r="J35" s="51" t="b">
        <f>FALSE()</f>
        <v>0</v>
      </c>
      <c r="K35" s="71" t="s">
        <v>617</v>
      </c>
      <c r="L35" s="52" t="b">
        <f>FALSE()</f>
        <v>0</v>
      </c>
      <c r="M35" s="53" t="str">
        <f t="shared" si="0"/>
        <v>https://download.lenovo.com/Images/Parts/04Y0920/04Y0920_A.jpg</v>
      </c>
      <c r="N35" s="53" t="str">
        <f t="shared" si="1"/>
        <v>https://download.lenovo.com/Images/Parts/04Y0920/04Y0920_B.jpg</v>
      </c>
      <c r="O35" s="54" t="str">
        <f t="shared" si="2"/>
        <v>https://download.lenovo.com/Images/Parts/04Y0920/04Y0920_details.jpg</v>
      </c>
      <c r="P35" t="str">
        <f t="shared" si="3"/>
        <v/>
      </c>
      <c r="Q35" t="str">
        <f t="shared" si="4"/>
        <v/>
      </c>
      <c r="R35" t="str">
        <f t="shared" si="5"/>
        <v/>
      </c>
      <c r="S35" t="str">
        <f t="shared" si="6"/>
        <v/>
      </c>
      <c r="T35" t="str">
        <f t="shared" si="7"/>
        <v/>
      </c>
      <c r="U35" t="str">
        <f t="shared" si="8"/>
        <v/>
      </c>
      <c r="V35" s="55">
        <f>MATCH(G35,options!$D$1:$D$20,0)</f>
        <v>11</v>
      </c>
    </row>
    <row r="36" spans="1:22" ht="14" x14ac:dyDescent="0.15">
      <c r="A36" s="44" t="s">
        <v>411</v>
      </c>
      <c r="B36" s="61" t="s">
        <v>369</v>
      </c>
      <c r="E36" s="70">
        <v>5714401242147</v>
      </c>
      <c r="F36" s="71" t="s">
        <v>635</v>
      </c>
      <c r="G36" s="75" t="s">
        <v>390</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Polieren</v>
      </c>
      <c r="I36" s="50" t="b">
        <f>TRUE()</f>
        <v>1</v>
      </c>
      <c r="J36" s="51" t="b">
        <f>FALSE()</f>
        <v>0</v>
      </c>
      <c r="K36" s="71" t="s">
        <v>618</v>
      </c>
      <c r="L36" s="52" t="b">
        <f>FALSE()</f>
        <v>0</v>
      </c>
      <c r="M36" s="53" t="str">
        <f t="shared" ref="M36:M67" si="9">IF(ISBLANK(K36),"",IF(L36, "https://raw.githubusercontent.com/PatrickVibild/TellusAmazonPictures/master/pictures/"&amp;K36&amp;"/1.jpg","https://download.lenovo.com/Images/Parts/"&amp;K36&amp;"/"&amp;K36&amp;"_A.jpg"))</f>
        <v>https://download.lenovo.com/Images/Parts/04X0236/04X0236_A.jpg</v>
      </c>
      <c r="N36" s="53" t="str">
        <f t="shared" ref="N36:N67" si="10">IF(ISBLANK(K36),"",IF(L36, "https://raw.githubusercontent.com/PatrickVibild/TellusAmazonPictures/master/pictures/"&amp;K36&amp;"/2.jpg","https://download.lenovo.com/Images/Parts/"&amp;K36&amp;"/"&amp;K36&amp;"_B.jpg"))</f>
        <v>https://download.lenovo.com/Images/Parts/04X0236/04X0236_B.jpg</v>
      </c>
      <c r="O36" s="54"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5">
        <f>MATCH(G36,options!$D$1:$D$20,0)</f>
        <v>12</v>
      </c>
    </row>
    <row r="37" spans="1:22" ht="14" x14ac:dyDescent="0.15">
      <c r="A37" t="s">
        <v>413</v>
      </c>
      <c r="B37" s="61" t="s">
        <v>414</v>
      </c>
      <c r="E37" s="70">
        <v>5714401242154</v>
      </c>
      <c r="F37" s="71" t="s">
        <v>636</v>
      </c>
      <c r="G37" s="75" t="s">
        <v>393</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Portugiesisch</v>
      </c>
      <c r="I37" s="50" t="b">
        <f>TRUE()</f>
        <v>1</v>
      </c>
      <c r="J37" s="51" t="b">
        <f>FALSE()</f>
        <v>0</v>
      </c>
      <c r="K37" s="71" t="s">
        <v>651</v>
      </c>
      <c r="L37" s="52" t="b">
        <f>FALSE()</f>
        <v>0</v>
      </c>
      <c r="M37" s="53" t="str">
        <f t="shared" si="9"/>
        <v>https://download.lenovo.com/Images/Parts/04Y0960/04Y0960_A.jpg</v>
      </c>
      <c r="N37" s="53" t="str">
        <f t="shared" si="10"/>
        <v>https://download.lenovo.com/Images/Parts/04Y0960/04Y0960_B.jpg</v>
      </c>
      <c r="O37" s="54" t="str">
        <f t="shared" si="11"/>
        <v>https://download.lenovo.com/Images/Parts/04Y0960/04Y0960_details.jpg</v>
      </c>
      <c r="P37" t="str">
        <f t="shared" si="12"/>
        <v/>
      </c>
      <c r="Q37" t="str">
        <f t="shared" si="13"/>
        <v/>
      </c>
      <c r="R37" t="str">
        <f t="shared" si="14"/>
        <v/>
      </c>
      <c r="S37" t="str">
        <f t="shared" si="15"/>
        <v/>
      </c>
      <c r="T37" t="str">
        <f t="shared" si="16"/>
        <v/>
      </c>
      <c r="U37" t="str">
        <f t="shared" si="17"/>
        <v/>
      </c>
      <c r="V37" s="55">
        <f>MATCH(G37,options!$D$1:$D$20,0)</f>
        <v>13</v>
      </c>
    </row>
    <row r="38" spans="1:22" ht="14" x14ac:dyDescent="0.15">
      <c r="E38" s="70">
        <v>5714401242161</v>
      </c>
      <c r="F38" s="71" t="s">
        <v>637</v>
      </c>
      <c r="G38" s="75" t="s">
        <v>394</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Schwedisch -  finnisch</v>
      </c>
      <c r="I38" s="50" t="b">
        <f>TRUE()</f>
        <v>1</v>
      </c>
      <c r="J38" s="51" t="b">
        <f>FALSE()</f>
        <v>0</v>
      </c>
      <c r="K38" s="71" t="s">
        <v>620</v>
      </c>
      <c r="L38" s="52" t="b">
        <f>FALSE()</f>
        <v>0</v>
      </c>
      <c r="M38" s="53" t="str">
        <f t="shared" si="9"/>
        <v>https://download.lenovo.com/Images/Parts/04Y0964/04Y0964_A.jpg</v>
      </c>
      <c r="N38" s="53" t="str">
        <f t="shared" si="10"/>
        <v>https://download.lenovo.com/Images/Parts/04Y0964/04Y0964_B.jpg</v>
      </c>
      <c r="O38" s="54" t="str">
        <f t="shared" si="11"/>
        <v>https://download.lenovo.com/Images/Parts/04Y0964/04Y0964_details.jpg</v>
      </c>
      <c r="P38" t="str">
        <f t="shared" si="12"/>
        <v/>
      </c>
      <c r="Q38" t="str">
        <f t="shared" si="13"/>
        <v/>
      </c>
      <c r="R38" t="str">
        <f t="shared" si="14"/>
        <v/>
      </c>
      <c r="S38" t="str">
        <f t="shared" si="15"/>
        <v/>
      </c>
      <c r="T38" t="str">
        <f t="shared" si="16"/>
        <v/>
      </c>
      <c r="U38" t="str">
        <f t="shared" si="17"/>
        <v/>
      </c>
      <c r="V38" s="55">
        <f>MATCH(G38,options!$D$1:$D$20,0)</f>
        <v>14</v>
      </c>
    </row>
    <row r="39" spans="1:22" ht="14" x14ac:dyDescent="0.15">
      <c r="E39" s="70">
        <v>5714401242178</v>
      </c>
      <c r="F39" s="71" t="s">
        <v>638</v>
      </c>
      <c r="G39" s="75" t="s">
        <v>396</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Schweizerisch</v>
      </c>
      <c r="I39" s="50" t="b">
        <f>TRUE()</f>
        <v>1</v>
      </c>
      <c r="J39" s="51" t="b">
        <f>FALSE()</f>
        <v>0</v>
      </c>
      <c r="K39" s="71" t="s">
        <v>652</v>
      </c>
      <c r="L39" s="52" t="b">
        <f>FALSE()</f>
        <v>0</v>
      </c>
      <c r="M39" s="53" t="str">
        <f t="shared" si="9"/>
        <v>https://download.lenovo.com/Images/Parts/04Y0927/04Y0927_A.jpg</v>
      </c>
      <c r="N39" s="53" t="str">
        <f t="shared" si="10"/>
        <v>https://download.lenovo.com/Images/Parts/04Y0927/04Y0927_B.jpg</v>
      </c>
      <c r="O39" s="54" t="str">
        <f t="shared" si="11"/>
        <v>https://download.lenovo.com/Images/Parts/04Y0927/04Y0927_details.jpg</v>
      </c>
      <c r="P39" t="str">
        <f t="shared" si="12"/>
        <v/>
      </c>
      <c r="Q39" t="str">
        <f t="shared" si="13"/>
        <v/>
      </c>
      <c r="R39" t="str">
        <f t="shared" si="14"/>
        <v/>
      </c>
      <c r="S39" t="str">
        <f t="shared" si="15"/>
        <v/>
      </c>
      <c r="T39" t="str">
        <f t="shared" si="16"/>
        <v/>
      </c>
      <c r="U39" t="str">
        <f t="shared" si="17"/>
        <v/>
      </c>
      <c r="V39" s="55">
        <f>MATCH(G39,options!$D$1:$D$20,0)</f>
        <v>15</v>
      </c>
    </row>
    <row r="40" spans="1:22" ht="14" x14ac:dyDescent="0.15">
      <c r="E40" s="70">
        <v>5714401242185</v>
      </c>
      <c r="F40" s="71" t="s">
        <v>639</v>
      </c>
      <c r="G40" s="75" t="s">
        <v>397</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0" t="b">
        <f>TRUE()</f>
        <v>1</v>
      </c>
      <c r="J40" s="51" t="b">
        <f>FALSE()</f>
        <v>0</v>
      </c>
      <c r="K40" s="71" t="s">
        <v>653</v>
      </c>
      <c r="L40" s="52" t="b">
        <f>FALSE()</f>
        <v>0</v>
      </c>
      <c r="M40" s="53" t="str">
        <f t="shared" si="9"/>
        <v>https://download.lenovo.com/Images/Parts/04Y0930/04Y0930_A.jpg</v>
      </c>
      <c r="N40" s="53" t="str">
        <f t="shared" si="10"/>
        <v>https://download.lenovo.com/Images/Parts/04Y0930/04Y0930_B.jpg</v>
      </c>
      <c r="O40" s="54" t="str">
        <f t="shared" si="11"/>
        <v>https://download.lenovo.com/Images/Parts/04Y0930/04Y0930_details.jpg</v>
      </c>
      <c r="P40" t="str">
        <f t="shared" si="12"/>
        <v/>
      </c>
      <c r="Q40" t="str">
        <f t="shared" si="13"/>
        <v/>
      </c>
      <c r="R40" t="str">
        <f t="shared" si="14"/>
        <v/>
      </c>
      <c r="S40" t="str">
        <f t="shared" si="15"/>
        <v/>
      </c>
      <c r="T40" t="str">
        <f t="shared" si="16"/>
        <v/>
      </c>
      <c r="U40" t="str">
        <f t="shared" si="17"/>
        <v/>
      </c>
      <c r="V40" s="55">
        <f>MATCH(G40,options!$D$1:$D$20,0)</f>
        <v>16</v>
      </c>
    </row>
    <row r="41" spans="1:22" ht="14" x14ac:dyDescent="0.15">
      <c r="E41" s="70">
        <v>5714401242192</v>
      </c>
      <c r="F41" s="71" t="s">
        <v>662</v>
      </c>
      <c r="G41" s="75"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 xml:space="preserve">US </v>
      </c>
      <c r="I41" s="50" t="b">
        <f>TRUE()</f>
        <v>1</v>
      </c>
      <c r="J41" s="51" t="b">
        <f>FALSE()</f>
        <v>0</v>
      </c>
      <c r="K41" s="71" t="s">
        <v>654</v>
      </c>
      <c r="L41" s="52" t="b">
        <f>FALSE()</f>
        <v>0</v>
      </c>
      <c r="M41" s="53" t="str">
        <f t="shared" si="9"/>
        <v>https://download.lenovo.com/Images/Parts/04Y0938/04Y0938_A.jpg</v>
      </c>
      <c r="N41" s="53" t="str">
        <f t="shared" si="10"/>
        <v>https://download.lenovo.com/Images/Parts/04Y0938/04Y0938_B.jpg</v>
      </c>
      <c r="O41" s="54" t="str">
        <f t="shared" si="11"/>
        <v>https://download.lenovo.com/Images/Parts/04Y0938/04Y0938_details.jpg</v>
      </c>
      <c r="P41" t="str">
        <f t="shared" si="12"/>
        <v/>
      </c>
      <c r="Q41" t="str">
        <f t="shared" si="13"/>
        <v/>
      </c>
      <c r="R41" t="str">
        <f t="shared" si="14"/>
        <v/>
      </c>
      <c r="S41" t="str">
        <f t="shared" si="15"/>
        <v/>
      </c>
      <c r="T41" t="str">
        <f t="shared" si="16"/>
        <v/>
      </c>
      <c r="U41" t="str">
        <f t="shared" si="17"/>
        <v/>
      </c>
      <c r="V41" s="55">
        <f>MATCH(G41,options!$D$1:$D$20,0)</f>
        <v>18</v>
      </c>
    </row>
    <row r="42" spans="1:22" x14ac:dyDescent="0.15">
      <c r="E42" s="72"/>
      <c r="F42" s="73"/>
      <c r="G42" s="74"/>
      <c r="J42" s="51"/>
      <c r="K42" s="48"/>
      <c r="L42" s="52"/>
      <c r="M42" s="53" t="str">
        <f t="shared" si="9"/>
        <v/>
      </c>
      <c r="N42" s="53" t="str">
        <f t="shared" si="10"/>
        <v/>
      </c>
      <c r="O42" s="54" t="str">
        <f t="shared" si="11"/>
        <v/>
      </c>
      <c r="P42" t="str">
        <f t="shared" si="12"/>
        <v/>
      </c>
      <c r="Q42" t="str">
        <f t="shared" si="13"/>
        <v/>
      </c>
      <c r="R42" t="str">
        <f t="shared" si="14"/>
        <v/>
      </c>
      <c r="S42" t="str">
        <f t="shared" si="15"/>
        <v/>
      </c>
      <c r="T42" t="str">
        <f t="shared" si="16"/>
        <v/>
      </c>
      <c r="U42" t="str">
        <f t="shared" si="17"/>
        <v/>
      </c>
      <c r="V42" s="55" t="e">
        <f>MATCH(G42,options!$D$1:$D$20,0)</f>
        <v>#N/A</v>
      </c>
    </row>
    <row r="43" spans="1:22" x14ac:dyDescent="0.15">
      <c r="E43" s="72"/>
      <c r="F43" s="73"/>
      <c r="G43" s="74"/>
      <c r="J43" s="51"/>
      <c r="K43" s="48"/>
      <c r="L43" s="52"/>
      <c r="M43" s="53" t="str">
        <f t="shared" si="9"/>
        <v/>
      </c>
      <c r="N43" s="53" t="str">
        <f t="shared" si="10"/>
        <v/>
      </c>
      <c r="O43" s="54" t="str">
        <f t="shared" si="11"/>
        <v/>
      </c>
      <c r="P43" t="str">
        <f t="shared" si="12"/>
        <v/>
      </c>
      <c r="Q43" t="str">
        <f t="shared" si="13"/>
        <v/>
      </c>
      <c r="R43" t="str">
        <f t="shared" si="14"/>
        <v/>
      </c>
      <c r="S43" t="str">
        <f t="shared" si="15"/>
        <v/>
      </c>
      <c r="T43" t="str">
        <f t="shared" si="16"/>
        <v/>
      </c>
      <c r="U43" t="str">
        <f t="shared" si="17"/>
        <v/>
      </c>
      <c r="V43" s="55" t="e">
        <f>MATCH(G43,options!$D$1:$D$20,0)</f>
        <v>#N/A</v>
      </c>
    </row>
    <row r="44" spans="1:22" x14ac:dyDescent="0.15">
      <c r="E44" s="63"/>
      <c r="F44" s="64"/>
      <c r="G44" s="64"/>
      <c r="J44" s="64"/>
      <c r="K44" s="53"/>
      <c r="L44" s="58"/>
      <c r="M44" s="53" t="str">
        <f t="shared" si="9"/>
        <v/>
      </c>
      <c r="N44" s="53" t="str">
        <f t="shared" si="10"/>
        <v/>
      </c>
      <c r="O44" s="54" t="str">
        <f t="shared" si="11"/>
        <v/>
      </c>
      <c r="P44" t="str">
        <f t="shared" si="12"/>
        <v/>
      </c>
      <c r="Q44" t="str">
        <f t="shared" si="13"/>
        <v/>
      </c>
      <c r="R44" t="str">
        <f t="shared" si="14"/>
        <v/>
      </c>
      <c r="S44" t="str">
        <f t="shared" si="15"/>
        <v/>
      </c>
      <c r="T44" t="str">
        <f t="shared" si="16"/>
        <v/>
      </c>
      <c r="U44" t="str">
        <f t="shared" si="17"/>
        <v/>
      </c>
      <c r="V44" s="55" t="e">
        <f>MATCH(G44,options!$D$1:$D$20,0)</f>
        <v>#N/A</v>
      </c>
    </row>
    <row r="45" spans="1:22" x14ac:dyDescent="0.15">
      <c r="E45" s="63"/>
      <c r="F45" s="64"/>
      <c r="G45" s="64"/>
      <c r="J45" s="64"/>
      <c r="K45" s="53"/>
      <c r="L45" s="58"/>
      <c r="M45" s="53" t="str">
        <f t="shared" si="9"/>
        <v/>
      </c>
      <c r="N45" s="53" t="str">
        <f t="shared" si="10"/>
        <v/>
      </c>
      <c r="O45" s="54" t="str">
        <f t="shared" si="11"/>
        <v/>
      </c>
      <c r="P45" t="str">
        <f t="shared" si="12"/>
        <v/>
      </c>
      <c r="Q45" t="str">
        <f t="shared" si="13"/>
        <v/>
      </c>
      <c r="R45" t="str">
        <f t="shared" si="14"/>
        <v/>
      </c>
      <c r="S45" t="str">
        <f t="shared" si="15"/>
        <v/>
      </c>
      <c r="T45" t="str">
        <f t="shared" si="16"/>
        <v/>
      </c>
      <c r="U45" t="str">
        <f t="shared" si="17"/>
        <v/>
      </c>
      <c r="V45" s="55" t="e">
        <f>MATCH(G45,options!$D$1:$D$20,0)</f>
        <v>#N/A</v>
      </c>
    </row>
    <row r="46" spans="1:22" x14ac:dyDescent="0.15">
      <c r="E46" s="63"/>
      <c r="F46" s="64"/>
      <c r="G46" s="64"/>
      <c r="J46" s="64"/>
      <c r="K46" s="53"/>
      <c r="L46" s="58"/>
      <c r="M46" s="53" t="str">
        <f t="shared" si="9"/>
        <v/>
      </c>
      <c r="N46" s="53" t="str">
        <f t="shared" si="10"/>
        <v/>
      </c>
      <c r="O46" s="54" t="str">
        <f t="shared" si="11"/>
        <v/>
      </c>
      <c r="P46" t="str">
        <f t="shared" si="12"/>
        <v/>
      </c>
      <c r="Q46" t="str">
        <f t="shared" si="13"/>
        <v/>
      </c>
      <c r="R46" t="str">
        <f t="shared" si="14"/>
        <v/>
      </c>
      <c r="S46" t="str">
        <f t="shared" si="15"/>
        <v/>
      </c>
      <c r="T46" t="str">
        <f t="shared" si="16"/>
        <v/>
      </c>
      <c r="U46" t="str">
        <f t="shared" si="17"/>
        <v/>
      </c>
      <c r="V46" s="55" t="e">
        <f>MATCH(G46,options!$D$1:$D$20,0)</f>
        <v>#N/A</v>
      </c>
    </row>
    <row r="47" spans="1:22" x14ac:dyDescent="0.15">
      <c r="E47" s="63"/>
      <c r="F47" s="64"/>
      <c r="G47" s="64"/>
      <c r="J47" s="64"/>
      <c r="K47" s="53"/>
      <c r="L47" s="58"/>
      <c r="M47" s="53" t="str">
        <f t="shared" si="9"/>
        <v/>
      </c>
      <c r="N47" s="53" t="str">
        <f t="shared" si="10"/>
        <v/>
      </c>
      <c r="O47" s="54" t="str">
        <f t="shared" si="11"/>
        <v/>
      </c>
      <c r="P47" t="str">
        <f t="shared" si="12"/>
        <v/>
      </c>
      <c r="Q47" t="str">
        <f t="shared" si="13"/>
        <v/>
      </c>
      <c r="R47" t="str">
        <f t="shared" si="14"/>
        <v/>
      </c>
      <c r="S47" t="str">
        <f t="shared" si="15"/>
        <v/>
      </c>
      <c r="T47" t="str">
        <f t="shared" si="16"/>
        <v/>
      </c>
      <c r="U47" t="str">
        <f t="shared" si="17"/>
        <v/>
      </c>
      <c r="V47" s="55" t="e">
        <f>MATCH(G47,options!$D$1:$D$20,0)</f>
        <v>#N/A</v>
      </c>
    </row>
    <row r="48" spans="1:22" x14ac:dyDescent="0.15">
      <c r="E48" s="63"/>
      <c r="F48" s="64"/>
      <c r="G48" s="64"/>
      <c r="J48" s="64"/>
      <c r="K48" s="53"/>
      <c r="L48" s="58"/>
      <c r="M48" s="53" t="str">
        <f t="shared" si="9"/>
        <v/>
      </c>
      <c r="N48" s="53" t="str">
        <f t="shared" si="10"/>
        <v/>
      </c>
      <c r="O48" s="54" t="str">
        <f t="shared" si="11"/>
        <v/>
      </c>
      <c r="P48" t="str">
        <f t="shared" si="12"/>
        <v/>
      </c>
      <c r="Q48" t="str">
        <f t="shared" si="13"/>
        <v/>
      </c>
      <c r="R48" t="str">
        <f t="shared" si="14"/>
        <v/>
      </c>
      <c r="S48" t="str">
        <f t="shared" si="15"/>
        <v/>
      </c>
      <c r="T48" t="str">
        <f t="shared" si="16"/>
        <v/>
      </c>
      <c r="U48" t="str">
        <f t="shared" si="17"/>
        <v/>
      </c>
      <c r="V48" s="55" t="e">
        <f>MATCH(G48,options!$D$1:$D$20,0)</f>
        <v>#N/A</v>
      </c>
    </row>
    <row r="49" spans="5:22" x14ac:dyDescent="0.15">
      <c r="E49" s="63"/>
      <c r="F49" s="64"/>
      <c r="G49" s="64"/>
      <c r="J49" s="64"/>
      <c r="K49" s="53"/>
      <c r="L49" s="58"/>
      <c r="M49" s="53" t="str">
        <f t="shared" si="9"/>
        <v/>
      </c>
      <c r="N49" s="53" t="str">
        <f t="shared" si="10"/>
        <v/>
      </c>
      <c r="O49" s="54" t="str">
        <f t="shared" si="11"/>
        <v/>
      </c>
      <c r="P49" t="str">
        <f t="shared" si="12"/>
        <v/>
      </c>
      <c r="Q49" t="str">
        <f t="shared" si="13"/>
        <v/>
      </c>
      <c r="R49" t="str">
        <f t="shared" si="14"/>
        <v/>
      </c>
      <c r="S49" t="str">
        <f t="shared" si="15"/>
        <v/>
      </c>
      <c r="T49" t="str">
        <f t="shared" si="16"/>
        <v/>
      </c>
      <c r="U49" t="str">
        <f t="shared" si="17"/>
        <v/>
      </c>
      <c r="V49" s="55" t="e">
        <f>MATCH(G49,options!$D$1:$D$20,0)</f>
        <v>#N/A</v>
      </c>
    </row>
    <row r="50" spans="5:22" x14ac:dyDescent="0.15">
      <c r="E50" s="63"/>
      <c r="F50" s="64"/>
      <c r="G50" s="64"/>
      <c r="J50" s="64"/>
      <c r="K50" s="53"/>
      <c r="L50" s="58"/>
      <c r="M50" s="53" t="str">
        <f t="shared" si="9"/>
        <v/>
      </c>
      <c r="N50" s="53" t="str">
        <f t="shared" si="10"/>
        <v/>
      </c>
      <c r="O50" s="54" t="str">
        <f t="shared" si="11"/>
        <v/>
      </c>
      <c r="P50" t="str">
        <f t="shared" si="12"/>
        <v/>
      </c>
      <c r="Q50" t="str">
        <f t="shared" si="13"/>
        <v/>
      </c>
      <c r="R50" t="str">
        <f t="shared" si="14"/>
        <v/>
      </c>
      <c r="S50" t="str">
        <f t="shared" si="15"/>
        <v/>
      </c>
      <c r="T50" t="str">
        <f t="shared" si="16"/>
        <v/>
      </c>
      <c r="U50" t="str">
        <f t="shared" si="17"/>
        <v/>
      </c>
      <c r="V50" s="55" t="e">
        <f>MATCH(G50,options!$D$1:$D$20,0)</f>
        <v>#N/A</v>
      </c>
    </row>
    <row r="51" spans="5:22" x14ac:dyDescent="0.15">
      <c r="E51" s="63"/>
      <c r="F51" s="64"/>
      <c r="G51" s="64"/>
      <c r="J51" s="64"/>
      <c r="K51" s="53"/>
      <c r="L51" s="58"/>
      <c r="M51" s="53" t="str">
        <f t="shared" si="9"/>
        <v/>
      </c>
      <c r="N51" s="53" t="str">
        <f t="shared" si="10"/>
        <v/>
      </c>
      <c r="O51" s="54" t="str">
        <f t="shared" si="11"/>
        <v/>
      </c>
      <c r="P51" t="str">
        <f t="shared" si="12"/>
        <v/>
      </c>
      <c r="Q51" t="str">
        <f t="shared" si="13"/>
        <v/>
      </c>
      <c r="R51" t="str">
        <f t="shared" si="14"/>
        <v/>
      </c>
      <c r="S51" t="str">
        <f t="shared" si="15"/>
        <v/>
      </c>
      <c r="T51" t="str">
        <f t="shared" si="16"/>
        <v/>
      </c>
      <c r="U51" t="str">
        <f t="shared" si="17"/>
        <v/>
      </c>
      <c r="V51" s="55" t="e">
        <f>MATCH(G51,options!$D$1:$D$20,0)</f>
        <v>#N/A</v>
      </c>
    </row>
    <row r="52" spans="5:22" x14ac:dyDescent="0.15">
      <c r="E52" s="63"/>
      <c r="F52" s="64"/>
      <c r="G52" s="64"/>
      <c r="J52" s="64"/>
      <c r="K52" s="53"/>
      <c r="L52" s="58"/>
      <c r="M52" s="53" t="str">
        <f t="shared" si="9"/>
        <v/>
      </c>
      <c r="N52" s="53" t="str">
        <f t="shared" si="10"/>
        <v/>
      </c>
      <c r="O52" s="54" t="str">
        <f t="shared" si="11"/>
        <v/>
      </c>
      <c r="P52" t="str">
        <f t="shared" si="12"/>
        <v/>
      </c>
      <c r="Q52" t="str">
        <f t="shared" si="13"/>
        <v/>
      </c>
      <c r="R52" t="str">
        <f t="shared" si="14"/>
        <v/>
      </c>
      <c r="S52" t="str">
        <f t="shared" si="15"/>
        <v/>
      </c>
      <c r="T52" t="str">
        <f t="shared" si="16"/>
        <v/>
      </c>
      <c r="U52" t="str">
        <f t="shared" si="17"/>
        <v/>
      </c>
      <c r="V52" s="55" t="e">
        <f>MATCH(G52,options!$D$1:$D$20,0)</f>
        <v>#N/A</v>
      </c>
    </row>
    <row r="53" spans="5:22" x14ac:dyDescent="0.15">
      <c r="E53" s="63"/>
      <c r="F53" s="64"/>
      <c r="G53" s="64"/>
      <c r="J53" s="64"/>
      <c r="K53" s="53"/>
      <c r="L53" s="58"/>
      <c r="M53" s="53" t="str">
        <f t="shared" si="9"/>
        <v/>
      </c>
      <c r="N53" s="53" t="str">
        <f t="shared" si="10"/>
        <v/>
      </c>
      <c r="O53" s="54" t="str">
        <f t="shared" si="11"/>
        <v/>
      </c>
      <c r="P53" t="str">
        <f t="shared" si="12"/>
        <v/>
      </c>
      <c r="Q53" t="str">
        <f t="shared" si="13"/>
        <v/>
      </c>
      <c r="R53" t="str">
        <f t="shared" si="14"/>
        <v/>
      </c>
      <c r="S53" t="str">
        <f t="shared" si="15"/>
        <v/>
      </c>
      <c r="T53" t="str">
        <f t="shared" si="16"/>
        <v/>
      </c>
      <c r="U53" t="str">
        <f t="shared" si="17"/>
        <v/>
      </c>
      <c r="V53" s="55" t="e">
        <f>MATCH(G53,options!$D$1:$D$20,0)</f>
        <v>#N/A</v>
      </c>
    </row>
    <row r="54" spans="5:22" x14ac:dyDescent="0.15">
      <c r="E54" s="63"/>
      <c r="F54" s="64"/>
      <c r="G54" s="64"/>
      <c r="J54" s="64"/>
      <c r="K54" s="53"/>
      <c r="L54" s="58"/>
      <c r="M54" s="53" t="str">
        <f t="shared" si="9"/>
        <v/>
      </c>
      <c r="N54" s="53" t="str">
        <f t="shared" si="10"/>
        <v/>
      </c>
      <c r="O54" s="54" t="str">
        <f t="shared" si="11"/>
        <v/>
      </c>
      <c r="P54" t="str">
        <f t="shared" si="12"/>
        <v/>
      </c>
      <c r="Q54" t="str">
        <f t="shared" si="13"/>
        <v/>
      </c>
      <c r="R54" t="str">
        <f t="shared" si="14"/>
        <v/>
      </c>
      <c r="S54" t="str">
        <f t="shared" si="15"/>
        <v/>
      </c>
      <c r="T54" t="str">
        <f t="shared" si="16"/>
        <v/>
      </c>
      <c r="U54" t="str">
        <f t="shared" si="17"/>
        <v/>
      </c>
      <c r="V54" s="55" t="e">
        <f>MATCH(G54,options!$D$1:$D$20,0)</f>
        <v>#N/A</v>
      </c>
    </row>
    <row r="55" spans="5:22" x14ac:dyDescent="0.15">
      <c r="E55" s="63"/>
      <c r="F55" s="64"/>
      <c r="G55" s="64"/>
      <c r="J55" s="64"/>
      <c r="K55" s="53"/>
      <c r="L55" s="58"/>
      <c r="M55" s="53" t="str">
        <f t="shared" si="9"/>
        <v/>
      </c>
      <c r="N55" s="53" t="str">
        <f t="shared" si="10"/>
        <v/>
      </c>
      <c r="O55" s="54" t="str">
        <f t="shared" si="11"/>
        <v/>
      </c>
      <c r="P55" t="str">
        <f t="shared" si="12"/>
        <v/>
      </c>
      <c r="Q55" t="str">
        <f t="shared" si="13"/>
        <v/>
      </c>
      <c r="R55" t="str">
        <f t="shared" si="14"/>
        <v/>
      </c>
      <c r="S55" t="str">
        <f t="shared" si="15"/>
        <v/>
      </c>
      <c r="T55" t="str">
        <f t="shared" si="16"/>
        <v/>
      </c>
      <c r="U55" t="str">
        <f t="shared" si="17"/>
        <v/>
      </c>
      <c r="V55" s="55" t="e">
        <f>MATCH(G55,options!$D$1:$D$20,0)</f>
        <v>#N/A</v>
      </c>
    </row>
    <row r="56" spans="5:22" x14ac:dyDescent="0.15">
      <c r="E56" s="63"/>
      <c r="F56" s="64"/>
      <c r="G56" s="64"/>
      <c r="J56" s="64"/>
      <c r="K56" s="53"/>
      <c r="L56" s="58"/>
      <c r="M56" s="53" t="str">
        <f t="shared" si="9"/>
        <v/>
      </c>
      <c r="N56" s="53" t="str">
        <f t="shared" si="10"/>
        <v/>
      </c>
      <c r="O56" s="54" t="str">
        <f t="shared" si="11"/>
        <v/>
      </c>
      <c r="P56" t="str">
        <f t="shared" si="12"/>
        <v/>
      </c>
      <c r="Q56" t="str">
        <f t="shared" si="13"/>
        <v/>
      </c>
      <c r="R56" t="str">
        <f t="shared" si="14"/>
        <v/>
      </c>
      <c r="S56" t="str">
        <f t="shared" si="15"/>
        <v/>
      </c>
      <c r="T56" t="str">
        <f t="shared" si="16"/>
        <v/>
      </c>
      <c r="U56" t="str">
        <f t="shared" si="17"/>
        <v/>
      </c>
      <c r="V56" s="55" t="e">
        <f>MATCH(G56,options!$D$1:$D$20,0)</f>
        <v>#N/A</v>
      </c>
    </row>
    <row r="57" spans="5:22" x14ac:dyDescent="0.15">
      <c r="E57" s="63"/>
      <c r="F57" s="64"/>
      <c r="G57" s="64"/>
      <c r="J57" s="64"/>
      <c r="K57" s="53"/>
      <c r="L57" s="58"/>
      <c r="M57" s="53" t="str">
        <f t="shared" si="9"/>
        <v/>
      </c>
      <c r="N57" s="53" t="str">
        <f t="shared" si="10"/>
        <v/>
      </c>
      <c r="O57" s="54" t="str">
        <f t="shared" si="11"/>
        <v/>
      </c>
      <c r="P57" t="str">
        <f t="shared" si="12"/>
        <v/>
      </c>
      <c r="Q57" t="str">
        <f t="shared" si="13"/>
        <v/>
      </c>
      <c r="R57" t="str">
        <f t="shared" si="14"/>
        <v/>
      </c>
      <c r="S57" t="str">
        <f t="shared" si="15"/>
        <v/>
      </c>
      <c r="T57" t="str">
        <f t="shared" si="16"/>
        <v/>
      </c>
      <c r="U57" t="str">
        <f t="shared" si="17"/>
        <v/>
      </c>
      <c r="V57" s="55" t="e">
        <f>MATCH(G57,options!$D$1:$D$20,0)</f>
        <v>#N/A</v>
      </c>
    </row>
    <row r="58" spans="5:22" x14ac:dyDescent="0.15">
      <c r="E58" s="63"/>
      <c r="F58" s="64"/>
      <c r="G58" s="64"/>
      <c r="J58" s="64"/>
      <c r="K58" s="53"/>
      <c r="L58" s="58"/>
      <c r="M58" s="53" t="str">
        <f t="shared" si="9"/>
        <v/>
      </c>
      <c r="N58" s="53" t="str">
        <f t="shared" si="10"/>
        <v/>
      </c>
      <c r="O58" s="54" t="str">
        <f t="shared" si="11"/>
        <v/>
      </c>
      <c r="P58" t="str">
        <f t="shared" si="12"/>
        <v/>
      </c>
      <c r="Q58" t="str">
        <f t="shared" si="13"/>
        <v/>
      </c>
      <c r="R58" t="str">
        <f t="shared" si="14"/>
        <v/>
      </c>
      <c r="S58" t="str">
        <f t="shared" si="15"/>
        <v/>
      </c>
      <c r="T58" t="str">
        <f t="shared" si="16"/>
        <v/>
      </c>
      <c r="U58" t="str">
        <f t="shared" si="17"/>
        <v/>
      </c>
      <c r="V58" s="55" t="e">
        <f>MATCH(G58,options!$D$1:$D$20,0)</f>
        <v>#N/A</v>
      </c>
    </row>
    <row r="59" spans="5:22" x14ac:dyDescent="0.15">
      <c r="E59" s="63"/>
      <c r="F59" s="64"/>
      <c r="G59" s="64"/>
      <c r="J59" s="64"/>
      <c r="K59" s="53"/>
      <c r="L59" s="58"/>
      <c r="M59" s="53" t="str">
        <f t="shared" si="9"/>
        <v/>
      </c>
      <c r="N59" s="53" t="str">
        <f t="shared" si="10"/>
        <v/>
      </c>
      <c r="O59" s="54" t="str">
        <f t="shared" si="11"/>
        <v/>
      </c>
      <c r="P59" t="str">
        <f t="shared" si="12"/>
        <v/>
      </c>
      <c r="Q59" t="str">
        <f t="shared" si="13"/>
        <v/>
      </c>
      <c r="R59" t="str">
        <f t="shared" si="14"/>
        <v/>
      </c>
      <c r="S59" t="str">
        <f t="shared" si="15"/>
        <v/>
      </c>
      <c r="T59" t="str">
        <f t="shared" si="16"/>
        <v/>
      </c>
      <c r="U59" t="str">
        <f t="shared" si="17"/>
        <v/>
      </c>
      <c r="V59" s="55" t="e">
        <f>MATCH(G59,options!$D$1:$D$20,0)</f>
        <v>#N/A</v>
      </c>
    </row>
    <row r="60" spans="5:22" x14ac:dyDescent="0.15">
      <c r="E60" s="63"/>
      <c r="F60" s="64"/>
      <c r="G60" s="64"/>
      <c r="J60" s="64"/>
      <c r="K60" s="53"/>
      <c r="L60" s="58"/>
      <c r="M60" s="53" t="str">
        <f t="shared" si="9"/>
        <v/>
      </c>
      <c r="N60" s="53" t="str">
        <f t="shared" si="10"/>
        <v/>
      </c>
      <c r="O60" s="54" t="str">
        <f t="shared" si="11"/>
        <v/>
      </c>
      <c r="P60" t="str">
        <f t="shared" si="12"/>
        <v/>
      </c>
      <c r="Q60" t="str">
        <f t="shared" si="13"/>
        <v/>
      </c>
      <c r="R60" t="str">
        <f t="shared" si="14"/>
        <v/>
      </c>
      <c r="S60" t="str">
        <f t="shared" si="15"/>
        <v/>
      </c>
      <c r="T60" t="str">
        <f t="shared" si="16"/>
        <v/>
      </c>
      <c r="U60" t="str">
        <f t="shared" si="17"/>
        <v/>
      </c>
      <c r="V60" s="55" t="e">
        <f>MATCH(G60,options!$D$1:$D$20,0)</f>
        <v>#N/A</v>
      </c>
    </row>
    <row r="61" spans="5:22" x14ac:dyDescent="0.15">
      <c r="E61" s="63"/>
      <c r="F61" s="64"/>
      <c r="G61" s="64"/>
      <c r="J61" s="64"/>
      <c r="K61" s="53"/>
      <c r="L61" s="58"/>
      <c r="M61" s="53" t="str">
        <f t="shared" si="9"/>
        <v/>
      </c>
      <c r="N61" s="53" t="str">
        <f t="shared" si="10"/>
        <v/>
      </c>
      <c r="O61" s="54" t="str">
        <f t="shared" si="11"/>
        <v/>
      </c>
      <c r="P61" t="str">
        <f t="shared" si="12"/>
        <v/>
      </c>
      <c r="Q61" t="str">
        <f t="shared" si="13"/>
        <v/>
      </c>
      <c r="R61" t="str">
        <f t="shared" si="14"/>
        <v/>
      </c>
      <c r="S61" t="str">
        <f t="shared" si="15"/>
        <v/>
      </c>
      <c r="T61" t="str">
        <f t="shared" si="16"/>
        <v/>
      </c>
      <c r="U61" t="str">
        <f t="shared" si="17"/>
        <v/>
      </c>
      <c r="V61" s="55" t="e">
        <f>MATCH(G61,options!$D$1:$D$20,0)</f>
        <v>#N/A</v>
      </c>
    </row>
    <row r="62" spans="5:22" x14ac:dyDescent="0.15">
      <c r="E62" s="63"/>
      <c r="F62" s="64"/>
      <c r="G62" s="64"/>
      <c r="J62" s="64"/>
      <c r="K62" s="53"/>
      <c r="L62" s="58"/>
      <c r="M62" s="53" t="str">
        <f t="shared" si="9"/>
        <v/>
      </c>
      <c r="N62" s="53" t="str">
        <f t="shared" si="10"/>
        <v/>
      </c>
      <c r="O62" s="54" t="str">
        <f t="shared" si="11"/>
        <v/>
      </c>
      <c r="P62" t="str">
        <f t="shared" si="12"/>
        <v/>
      </c>
      <c r="Q62" t="str">
        <f t="shared" si="13"/>
        <v/>
      </c>
      <c r="R62" t="str">
        <f t="shared" si="14"/>
        <v/>
      </c>
      <c r="S62" t="str">
        <f t="shared" si="15"/>
        <v/>
      </c>
      <c r="T62" t="str">
        <f t="shared" si="16"/>
        <v/>
      </c>
      <c r="U62" t="str">
        <f t="shared" si="17"/>
        <v/>
      </c>
      <c r="V62" s="55" t="e">
        <f>MATCH(G62,options!$D$1:$D$20,0)</f>
        <v>#N/A</v>
      </c>
    </row>
    <row r="63" spans="5:22" x14ac:dyDescent="0.15">
      <c r="E63" s="63"/>
      <c r="F63" s="64"/>
      <c r="G63" s="64"/>
      <c r="J63" s="64"/>
      <c r="K63" s="53"/>
      <c r="L63" s="58"/>
      <c r="M63" s="53" t="str">
        <f t="shared" si="9"/>
        <v/>
      </c>
      <c r="N63" s="53" t="str">
        <f t="shared" si="10"/>
        <v/>
      </c>
      <c r="O63" s="54" t="str">
        <f t="shared" si="11"/>
        <v/>
      </c>
      <c r="P63" t="str">
        <f t="shared" si="12"/>
        <v/>
      </c>
      <c r="Q63" t="str">
        <f t="shared" si="13"/>
        <v/>
      </c>
      <c r="R63" t="str">
        <f t="shared" si="14"/>
        <v/>
      </c>
      <c r="S63" t="str">
        <f t="shared" si="15"/>
        <v/>
      </c>
      <c r="T63" t="str">
        <f t="shared" si="16"/>
        <v/>
      </c>
      <c r="U63" t="str">
        <f t="shared" si="17"/>
        <v/>
      </c>
      <c r="V63" s="55" t="e">
        <f>MATCH(G63,options!$D$1:$D$20,0)</f>
        <v>#N/A</v>
      </c>
    </row>
    <row r="64" spans="5:22" x14ac:dyDescent="0.15">
      <c r="E64" s="63"/>
      <c r="F64" s="64"/>
      <c r="G64" s="64"/>
      <c r="J64" s="64"/>
      <c r="K64" s="53"/>
      <c r="L64" s="58"/>
      <c r="M64" s="53" t="str">
        <f t="shared" si="9"/>
        <v/>
      </c>
      <c r="N64" s="53" t="str">
        <f t="shared" si="10"/>
        <v/>
      </c>
      <c r="O64" s="54" t="str">
        <f t="shared" si="11"/>
        <v/>
      </c>
      <c r="P64" t="str">
        <f t="shared" si="12"/>
        <v/>
      </c>
      <c r="Q64" t="str">
        <f t="shared" si="13"/>
        <v/>
      </c>
      <c r="R64" t="str">
        <f t="shared" si="14"/>
        <v/>
      </c>
      <c r="S64" t="str">
        <f t="shared" si="15"/>
        <v/>
      </c>
      <c r="T64" t="str">
        <f t="shared" si="16"/>
        <v/>
      </c>
      <c r="U64" t="str">
        <f t="shared" si="17"/>
        <v/>
      </c>
      <c r="V64" s="55" t="e">
        <f>MATCH(G64,options!$D$1:$D$20,0)</f>
        <v>#N/A</v>
      </c>
    </row>
    <row r="65" spans="5:22" x14ac:dyDescent="0.15">
      <c r="E65" s="63"/>
      <c r="F65" s="64"/>
      <c r="G65" s="64"/>
      <c r="J65" s="64"/>
      <c r="K65" s="53"/>
      <c r="L65" s="58"/>
      <c r="M65" s="53" t="str">
        <f t="shared" si="9"/>
        <v/>
      </c>
      <c r="N65" s="53" t="str">
        <f t="shared" si="10"/>
        <v/>
      </c>
      <c r="O65" s="54" t="str">
        <f t="shared" si="11"/>
        <v/>
      </c>
      <c r="P65" t="str">
        <f t="shared" si="12"/>
        <v/>
      </c>
      <c r="Q65" t="str">
        <f t="shared" si="13"/>
        <v/>
      </c>
      <c r="R65" t="str">
        <f t="shared" si="14"/>
        <v/>
      </c>
      <c r="S65" t="str">
        <f t="shared" si="15"/>
        <v/>
      </c>
      <c r="T65" t="str">
        <f t="shared" si="16"/>
        <v/>
      </c>
      <c r="U65" t="str">
        <f t="shared" si="17"/>
        <v/>
      </c>
      <c r="V65" s="55" t="e">
        <f>MATCH(G65,options!$D$1:$D$20,0)</f>
        <v>#N/A</v>
      </c>
    </row>
    <row r="66" spans="5:22" x14ac:dyDescent="0.15">
      <c r="E66" s="63"/>
      <c r="F66" s="64"/>
      <c r="G66" s="64"/>
      <c r="J66" s="64"/>
      <c r="K66" s="53"/>
      <c r="L66" s="58"/>
      <c r="M66" s="53" t="str">
        <f t="shared" si="9"/>
        <v/>
      </c>
      <c r="N66" s="53" t="str">
        <f t="shared" si="10"/>
        <v/>
      </c>
      <c r="O66" s="54" t="str">
        <f t="shared" si="11"/>
        <v/>
      </c>
      <c r="P66" t="str">
        <f t="shared" si="12"/>
        <v/>
      </c>
      <c r="Q66" t="str">
        <f t="shared" si="13"/>
        <v/>
      </c>
      <c r="R66" t="str">
        <f t="shared" si="14"/>
        <v/>
      </c>
      <c r="S66" t="str">
        <f t="shared" si="15"/>
        <v/>
      </c>
      <c r="T66" t="str">
        <f t="shared" si="16"/>
        <v/>
      </c>
      <c r="U66" t="str">
        <f t="shared" si="17"/>
        <v/>
      </c>
      <c r="V66" s="55" t="e">
        <f>MATCH(G66,options!$D$1:$D$20,0)</f>
        <v>#N/A</v>
      </c>
    </row>
    <row r="67" spans="5:22" x14ac:dyDescent="0.15">
      <c r="E67" s="63"/>
      <c r="F67" s="64"/>
      <c r="G67" s="64"/>
      <c r="J67" s="64"/>
      <c r="K67" s="53"/>
      <c r="L67" s="58"/>
      <c r="M67" s="53" t="str">
        <f t="shared" si="9"/>
        <v/>
      </c>
      <c r="N67" s="53" t="str">
        <f t="shared" si="10"/>
        <v/>
      </c>
      <c r="O67" s="54" t="str">
        <f t="shared" si="11"/>
        <v/>
      </c>
      <c r="P67" t="str">
        <f t="shared" si="12"/>
        <v/>
      </c>
      <c r="Q67" t="str">
        <f t="shared" si="13"/>
        <v/>
      </c>
      <c r="R67" t="str">
        <f t="shared" si="14"/>
        <v/>
      </c>
      <c r="S67" t="str">
        <f t="shared" si="15"/>
        <v/>
      </c>
      <c r="T67" t="str">
        <f t="shared" si="16"/>
        <v/>
      </c>
      <c r="U67" t="str">
        <f t="shared" si="17"/>
        <v/>
      </c>
      <c r="V67" s="55" t="e">
        <f>MATCH(G67,options!$D$1:$D$20,0)</f>
        <v>#N/A</v>
      </c>
    </row>
    <row r="68" spans="5:22" x14ac:dyDescent="0.15">
      <c r="E68" s="63"/>
      <c r="F68" s="64"/>
      <c r="G68" s="64"/>
      <c r="J68" s="64"/>
      <c r="K68" s="53"/>
      <c r="L68" s="58"/>
      <c r="M68" s="53" t="str">
        <f t="shared" ref="M68:M99" si="18">IF(ISBLANK(K68),"",IF(L68, "https://raw.githubusercontent.com/PatrickVibild/TellusAmazonPictures/master/pictures/"&amp;K68&amp;"/1.jpg","https://download.lenovo.com/Images/Parts/"&amp;K68&amp;"/"&amp;K68&amp;"_A.jpg"))</f>
        <v/>
      </c>
      <c r="N68" s="53" t="str">
        <f t="shared" ref="N68:N103" si="19">IF(ISBLANK(K68),"",IF(L68, "https://raw.githubusercontent.com/PatrickVibild/TellusAmazonPictures/master/pictures/"&amp;K68&amp;"/2.jpg","https://download.lenovo.com/Images/Parts/"&amp;K68&amp;"/"&amp;K68&amp;"_B.jpg"))</f>
        <v/>
      </c>
      <c r="O68" s="54"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5" t="e">
        <f>MATCH(G68,options!$D$1:$D$20,0)</f>
        <v>#N/A</v>
      </c>
    </row>
    <row r="69" spans="5:22" x14ac:dyDescent="0.15">
      <c r="E69" s="63"/>
      <c r="F69" s="64"/>
      <c r="G69" s="64"/>
      <c r="J69" s="64"/>
      <c r="K69" s="53"/>
      <c r="L69" s="58"/>
      <c r="M69" s="53" t="str">
        <f t="shared" si="18"/>
        <v/>
      </c>
      <c r="N69" s="53" t="str">
        <f t="shared" si="19"/>
        <v/>
      </c>
      <c r="O69" s="54" t="str">
        <f t="shared" si="20"/>
        <v/>
      </c>
      <c r="P69" t="str">
        <f t="shared" si="21"/>
        <v/>
      </c>
      <c r="Q69" t="str">
        <f t="shared" si="22"/>
        <v/>
      </c>
      <c r="R69" t="str">
        <f t="shared" si="23"/>
        <v/>
      </c>
      <c r="S69" t="str">
        <f t="shared" si="24"/>
        <v/>
      </c>
      <c r="T69" t="str">
        <f t="shared" si="25"/>
        <v/>
      </c>
      <c r="U69" t="str">
        <f t="shared" si="26"/>
        <v/>
      </c>
      <c r="V69" s="55" t="e">
        <f>MATCH(G69,options!$D$1:$D$20,0)</f>
        <v>#N/A</v>
      </c>
    </row>
    <row r="70" spans="5:22" x14ac:dyDescent="0.15">
      <c r="E70" s="63"/>
      <c r="F70" s="64"/>
      <c r="G70" s="64"/>
      <c r="J70" s="64"/>
      <c r="K70" s="53"/>
      <c r="L70" s="58"/>
      <c r="M70" s="53" t="str">
        <f t="shared" si="18"/>
        <v/>
      </c>
      <c r="N70" s="53" t="str">
        <f t="shared" si="19"/>
        <v/>
      </c>
      <c r="O70" s="54" t="str">
        <f t="shared" si="20"/>
        <v/>
      </c>
      <c r="P70" t="str">
        <f t="shared" si="21"/>
        <v/>
      </c>
      <c r="Q70" t="str">
        <f t="shared" si="22"/>
        <v/>
      </c>
      <c r="R70" t="str">
        <f t="shared" si="23"/>
        <v/>
      </c>
      <c r="S70" t="str">
        <f t="shared" si="24"/>
        <v/>
      </c>
      <c r="T70" t="str">
        <f t="shared" si="25"/>
        <v/>
      </c>
      <c r="U70" t="str">
        <f t="shared" si="26"/>
        <v/>
      </c>
      <c r="V70" s="55" t="e">
        <f>MATCH(G70,options!$D$1:$D$20,0)</f>
        <v>#N/A</v>
      </c>
    </row>
    <row r="71" spans="5:22" x14ac:dyDescent="0.15">
      <c r="E71" s="63"/>
      <c r="F71" s="64"/>
      <c r="G71" s="64"/>
      <c r="J71" s="64"/>
      <c r="K71" s="53"/>
      <c r="L71" s="58"/>
      <c r="M71" s="53" t="str">
        <f t="shared" si="18"/>
        <v/>
      </c>
      <c r="N71" s="53" t="str">
        <f t="shared" si="19"/>
        <v/>
      </c>
      <c r="O71" s="54" t="str">
        <f t="shared" si="20"/>
        <v/>
      </c>
      <c r="P71" t="str">
        <f t="shared" si="21"/>
        <v/>
      </c>
      <c r="Q71" t="str">
        <f t="shared" si="22"/>
        <v/>
      </c>
      <c r="R71" t="str">
        <f t="shared" si="23"/>
        <v/>
      </c>
      <c r="S71" t="str">
        <f t="shared" si="24"/>
        <v/>
      </c>
      <c r="T71" t="str">
        <f t="shared" si="25"/>
        <v/>
      </c>
      <c r="U71" t="str">
        <f t="shared" si="26"/>
        <v/>
      </c>
      <c r="V71" s="55" t="e">
        <f>MATCH(G71,options!$D$1:$D$20,0)</f>
        <v>#N/A</v>
      </c>
    </row>
    <row r="72" spans="5:22" x14ac:dyDescent="0.15">
      <c r="E72" s="63"/>
      <c r="F72" s="64"/>
      <c r="G72" s="64"/>
      <c r="J72" s="64"/>
      <c r="K72" s="53"/>
      <c r="L72" s="58"/>
      <c r="M72" s="53" t="str">
        <f t="shared" si="18"/>
        <v/>
      </c>
      <c r="N72" s="53" t="str">
        <f t="shared" si="19"/>
        <v/>
      </c>
      <c r="O72" s="54" t="str">
        <f t="shared" si="20"/>
        <v/>
      </c>
      <c r="P72" t="str">
        <f t="shared" si="21"/>
        <v/>
      </c>
      <c r="Q72" t="str">
        <f t="shared" si="22"/>
        <v/>
      </c>
      <c r="R72" t="str">
        <f t="shared" si="23"/>
        <v/>
      </c>
      <c r="S72" t="str">
        <f t="shared" si="24"/>
        <v/>
      </c>
      <c r="T72" t="str">
        <f t="shared" si="25"/>
        <v/>
      </c>
      <c r="U72" t="str">
        <f t="shared" si="26"/>
        <v/>
      </c>
      <c r="V72" s="55" t="e">
        <f>MATCH(G72,options!$D$1:$D$20,0)</f>
        <v>#N/A</v>
      </c>
    </row>
    <row r="73" spans="5:22" x14ac:dyDescent="0.15">
      <c r="E73" s="63"/>
      <c r="F73" s="64"/>
      <c r="G73" s="64"/>
      <c r="J73" s="64"/>
      <c r="K73" s="53"/>
      <c r="L73" s="58"/>
      <c r="M73" s="53" t="str">
        <f t="shared" si="18"/>
        <v/>
      </c>
      <c r="N73" s="53" t="str">
        <f t="shared" si="19"/>
        <v/>
      </c>
      <c r="O73" s="54" t="str">
        <f t="shared" si="20"/>
        <v/>
      </c>
      <c r="P73" t="str">
        <f t="shared" si="21"/>
        <v/>
      </c>
      <c r="Q73" t="str">
        <f t="shared" si="22"/>
        <v/>
      </c>
      <c r="R73" t="str">
        <f t="shared" si="23"/>
        <v/>
      </c>
      <c r="S73" t="str">
        <f t="shared" si="24"/>
        <v/>
      </c>
      <c r="T73" t="str">
        <f t="shared" si="25"/>
        <v/>
      </c>
      <c r="U73" t="str">
        <f t="shared" si="26"/>
        <v/>
      </c>
      <c r="V73" s="55" t="e">
        <f>MATCH(G73,options!$D$1:$D$20,0)</f>
        <v>#N/A</v>
      </c>
    </row>
    <row r="74" spans="5:22" x14ac:dyDescent="0.15">
      <c r="E74" s="63"/>
      <c r="F74" s="64"/>
      <c r="G74" s="64"/>
      <c r="J74" s="64"/>
      <c r="K74" s="53"/>
      <c r="L74" s="58"/>
      <c r="M74" s="53" t="str">
        <f t="shared" si="18"/>
        <v/>
      </c>
      <c r="N74" s="53" t="str">
        <f t="shared" si="19"/>
        <v/>
      </c>
      <c r="O74" s="54" t="str">
        <f t="shared" si="20"/>
        <v/>
      </c>
      <c r="P74" t="str">
        <f t="shared" si="21"/>
        <v/>
      </c>
      <c r="Q74" t="str">
        <f t="shared" si="22"/>
        <v/>
      </c>
      <c r="R74" t="str">
        <f t="shared" si="23"/>
        <v/>
      </c>
      <c r="S74" t="str">
        <f t="shared" si="24"/>
        <v/>
      </c>
      <c r="T74" t="str">
        <f t="shared" si="25"/>
        <v/>
      </c>
      <c r="U74" t="str">
        <f t="shared" si="26"/>
        <v/>
      </c>
      <c r="V74" s="55" t="e">
        <f>MATCH(G74,options!$D$1:$D$20,0)</f>
        <v>#N/A</v>
      </c>
    </row>
    <row r="75" spans="5:22" x14ac:dyDescent="0.15">
      <c r="E75" s="63"/>
      <c r="F75" s="64"/>
      <c r="G75" s="64"/>
      <c r="J75" s="64"/>
      <c r="K75" s="53"/>
      <c r="L75" s="58"/>
      <c r="M75" s="53" t="str">
        <f t="shared" si="18"/>
        <v/>
      </c>
      <c r="N75" s="53" t="str">
        <f t="shared" si="19"/>
        <v/>
      </c>
      <c r="O75" s="54" t="str">
        <f t="shared" si="20"/>
        <v/>
      </c>
      <c r="P75" t="str">
        <f t="shared" si="21"/>
        <v/>
      </c>
      <c r="Q75" t="str">
        <f t="shared" si="22"/>
        <v/>
      </c>
      <c r="R75" t="str">
        <f t="shared" si="23"/>
        <v/>
      </c>
      <c r="S75" t="str">
        <f t="shared" si="24"/>
        <v/>
      </c>
      <c r="T75" t="str">
        <f t="shared" si="25"/>
        <v/>
      </c>
      <c r="U75" t="str">
        <f t="shared" si="26"/>
        <v/>
      </c>
      <c r="V75" s="55" t="e">
        <f>MATCH(G75,options!$D$1:$D$20,0)</f>
        <v>#N/A</v>
      </c>
    </row>
    <row r="76" spans="5:22" x14ac:dyDescent="0.15">
      <c r="E76" s="63"/>
      <c r="F76" s="64"/>
      <c r="G76" s="64"/>
      <c r="J76" s="64"/>
      <c r="K76" s="53"/>
      <c r="L76" s="58"/>
      <c r="M76" s="53" t="str">
        <f t="shared" si="18"/>
        <v/>
      </c>
      <c r="N76" s="53" t="str">
        <f t="shared" si="19"/>
        <v/>
      </c>
      <c r="O76" s="54" t="str">
        <f t="shared" si="20"/>
        <v/>
      </c>
      <c r="P76" t="str">
        <f t="shared" si="21"/>
        <v/>
      </c>
      <c r="Q76" t="str">
        <f t="shared" si="22"/>
        <v/>
      </c>
      <c r="R76" t="str">
        <f t="shared" si="23"/>
        <v/>
      </c>
      <c r="S76" t="str">
        <f t="shared" si="24"/>
        <v/>
      </c>
      <c r="T76" t="str">
        <f t="shared" si="25"/>
        <v/>
      </c>
      <c r="U76" t="str">
        <f t="shared" si="26"/>
        <v/>
      </c>
      <c r="V76" s="55" t="e">
        <f>MATCH(G76,options!$D$1:$D$20,0)</f>
        <v>#N/A</v>
      </c>
    </row>
    <row r="77" spans="5:22" x14ac:dyDescent="0.15">
      <c r="E77" s="63"/>
      <c r="F77" s="64"/>
      <c r="G77" s="64"/>
      <c r="J77" s="64"/>
      <c r="K77" s="53"/>
      <c r="L77" s="58"/>
      <c r="M77" s="53" t="str">
        <f t="shared" si="18"/>
        <v/>
      </c>
      <c r="N77" s="53" t="str">
        <f t="shared" si="19"/>
        <v/>
      </c>
      <c r="O77" s="54" t="str">
        <f t="shared" si="20"/>
        <v/>
      </c>
      <c r="P77" t="str">
        <f t="shared" si="21"/>
        <v/>
      </c>
      <c r="Q77" t="str">
        <f t="shared" si="22"/>
        <v/>
      </c>
      <c r="R77" t="str">
        <f t="shared" si="23"/>
        <v/>
      </c>
      <c r="S77" t="str">
        <f t="shared" si="24"/>
        <v/>
      </c>
      <c r="T77" t="str">
        <f t="shared" si="25"/>
        <v/>
      </c>
      <c r="U77" t="str">
        <f t="shared" si="26"/>
        <v/>
      </c>
      <c r="V77" s="55" t="e">
        <f>MATCH(G77,options!$D$1:$D$20,0)</f>
        <v>#N/A</v>
      </c>
    </row>
    <row r="78" spans="5:22" x14ac:dyDescent="0.15">
      <c r="E78" s="63"/>
      <c r="F78" s="64"/>
      <c r="G78" s="64"/>
      <c r="J78" s="64"/>
      <c r="K78" s="53"/>
      <c r="L78" s="58"/>
      <c r="M78" s="53" t="str">
        <f t="shared" si="18"/>
        <v/>
      </c>
      <c r="N78" s="53" t="str">
        <f t="shared" si="19"/>
        <v/>
      </c>
      <c r="O78" s="54" t="str">
        <f t="shared" si="20"/>
        <v/>
      </c>
      <c r="P78" t="str">
        <f t="shared" si="21"/>
        <v/>
      </c>
      <c r="Q78" t="str">
        <f t="shared" si="22"/>
        <v/>
      </c>
      <c r="R78" t="str">
        <f t="shared" si="23"/>
        <v/>
      </c>
      <c r="S78" t="str">
        <f t="shared" si="24"/>
        <v/>
      </c>
      <c r="T78" t="str">
        <f t="shared" si="25"/>
        <v/>
      </c>
      <c r="U78" t="str">
        <f t="shared" si="26"/>
        <v/>
      </c>
      <c r="V78" s="55" t="e">
        <f>MATCH(G78,options!$D$1:$D$20,0)</f>
        <v>#N/A</v>
      </c>
    </row>
    <row r="79" spans="5:22" x14ac:dyDescent="0.15">
      <c r="E79" s="63"/>
      <c r="F79" s="64"/>
      <c r="G79" s="64"/>
      <c r="J79" s="64"/>
      <c r="K79" s="53"/>
      <c r="L79" s="58"/>
      <c r="M79" s="53" t="str">
        <f t="shared" si="18"/>
        <v/>
      </c>
      <c r="N79" s="53" t="str">
        <f t="shared" si="19"/>
        <v/>
      </c>
      <c r="O79" s="54" t="str">
        <f t="shared" si="20"/>
        <v/>
      </c>
      <c r="P79" t="str">
        <f t="shared" si="21"/>
        <v/>
      </c>
      <c r="Q79" t="str">
        <f t="shared" si="22"/>
        <v/>
      </c>
      <c r="R79" t="str">
        <f t="shared" si="23"/>
        <v/>
      </c>
      <c r="S79" t="str">
        <f t="shared" si="24"/>
        <v/>
      </c>
      <c r="T79" t="str">
        <f t="shared" si="25"/>
        <v/>
      </c>
      <c r="U79" t="str">
        <f t="shared" si="26"/>
        <v/>
      </c>
      <c r="V79" s="55" t="e">
        <f>MATCH(G79,options!$D$1:$D$20,0)</f>
        <v>#N/A</v>
      </c>
    </row>
    <row r="80" spans="5:22" x14ac:dyDescent="0.15">
      <c r="E80" s="63"/>
      <c r="F80" s="64"/>
      <c r="G80" s="64"/>
      <c r="J80" s="64"/>
      <c r="K80" s="53"/>
      <c r="L80" s="58"/>
      <c r="M80" s="53" t="str">
        <f t="shared" si="18"/>
        <v/>
      </c>
      <c r="N80" s="53" t="str">
        <f t="shared" si="19"/>
        <v/>
      </c>
      <c r="O80" s="54" t="str">
        <f t="shared" si="20"/>
        <v/>
      </c>
      <c r="P80" t="str">
        <f t="shared" si="21"/>
        <v/>
      </c>
      <c r="Q80" t="str">
        <f t="shared" si="22"/>
        <v/>
      </c>
      <c r="R80" t="str">
        <f t="shared" si="23"/>
        <v/>
      </c>
      <c r="S80" t="str">
        <f t="shared" si="24"/>
        <v/>
      </c>
      <c r="T80" t="str">
        <f t="shared" si="25"/>
        <v/>
      </c>
      <c r="U80" t="str">
        <f t="shared" si="26"/>
        <v/>
      </c>
      <c r="V80" s="55" t="e">
        <f>MATCH(G80,options!$D$1:$D$20,0)</f>
        <v>#N/A</v>
      </c>
    </row>
    <row r="81" spans="5:22" x14ac:dyDescent="0.15">
      <c r="E81" s="63"/>
      <c r="F81" s="64"/>
      <c r="G81" s="64"/>
      <c r="J81" s="64"/>
      <c r="K81" s="53"/>
      <c r="L81" s="58"/>
      <c r="M81" s="53" t="str">
        <f t="shared" si="18"/>
        <v/>
      </c>
      <c r="N81" s="53" t="str">
        <f t="shared" si="19"/>
        <v/>
      </c>
      <c r="O81" s="54" t="str">
        <f t="shared" si="20"/>
        <v/>
      </c>
      <c r="P81" t="str">
        <f t="shared" si="21"/>
        <v/>
      </c>
      <c r="Q81" t="str">
        <f t="shared" si="22"/>
        <v/>
      </c>
      <c r="R81" t="str">
        <f t="shared" si="23"/>
        <v/>
      </c>
      <c r="S81" t="str">
        <f t="shared" si="24"/>
        <v/>
      </c>
      <c r="T81" t="str">
        <f t="shared" si="25"/>
        <v/>
      </c>
      <c r="U81" t="str">
        <f t="shared" si="26"/>
        <v/>
      </c>
      <c r="V81" s="55" t="e">
        <f>MATCH(G81,options!$D$1:$D$20,0)</f>
        <v>#N/A</v>
      </c>
    </row>
    <row r="82" spans="5:22" x14ac:dyDescent="0.15">
      <c r="E82" s="63"/>
      <c r="F82" s="64"/>
      <c r="G82" s="64"/>
      <c r="J82" s="64"/>
      <c r="K82" s="53"/>
      <c r="L82" s="58"/>
      <c r="M82" s="53" t="str">
        <f t="shared" si="18"/>
        <v/>
      </c>
      <c r="N82" s="53" t="str">
        <f t="shared" si="19"/>
        <v/>
      </c>
      <c r="O82" s="54" t="str">
        <f t="shared" si="20"/>
        <v/>
      </c>
      <c r="P82" t="str">
        <f t="shared" si="21"/>
        <v/>
      </c>
      <c r="Q82" t="str">
        <f t="shared" si="22"/>
        <v/>
      </c>
      <c r="R82" t="str">
        <f t="shared" si="23"/>
        <v/>
      </c>
      <c r="S82" t="str">
        <f t="shared" si="24"/>
        <v/>
      </c>
      <c r="T82" t="str">
        <f t="shared" si="25"/>
        <v/>
      </c>
      <c r="U82" t="str">
        <f t="shared" si="26"/>
        <v/>
      </c>
      <c r="V82" s="55" t="e">
        <f>MATCH(G82,options!$D$1:$D$20,0)</f>
        <v>#N/A</v>
      </c>
    </row>
    <row r="83" spans="5:22" x14ac:dyDescent="0.15">
      <c r="E83" s="63"/>
      <c r="F83" s="64"/>
      <c r="G83" s="64"/>
      <c r="J83" s="64"/>
      <c r="K83" s="53"/>
      <c r="L83" s="58"/>
      <c r="M83" s="53" t="str">
        <f t="shared" si="18"/>
        <v/>
      </c>
      <c r="N83" s="53" t="str">
        <f t="shared" si="19"/>
        <v/>
      </c>
      <c r="O83" s="54" t="str">
        <f t="shared" si="20"/>
        <v/>
      </c>
      <c r="P83" t="str">
        <f t="shared" si="21"/>
        <v/>
      </c>
      <c r="Q83" t="str">
        <f t="shared" si="22"/>
        <v/>
      </c>
      <c r="R83" t="str">
        <f t="shared" si="23"/>
        <v/>
      </c>
      <c r="S83" t="str">
        <f t="shared" si="24"/>
        <v/>
      </c>
      <c r="T83" t="str">
        <f t="shared" si="25"/>
        <v/>
      </c>
      <c r="U83" t="str">
        <f t="shared" si="26"/>
        <v/>
      </c>
      <c r="V83" s="55" t="e">
        <f>MATCH(G83,options!$D$1:$D$20,0)</f>
        <v>#N/A</v>
      </c>
    </row>
    <row r="84" spans="5:22" x14ac:dyDescent="0.15">
      <c r="E84" s="63"/>
      <c r="F84" s="64"/>
      <c r="G84" s="64"/>
      <c r="J84" s="64"/>
      <c r="K84" s="53"/>
      <c r="L84" s="58"/>
      <c r="M84" s="53" t="str">
        <f t="shared" si="18"/>
        <v/>
      </c>
      <c r="N84" s="53" t="str">
        <f t="shared" si="19"/>
        <v/>
      </c>
      <c r="O84" s="54" t="str">
        <f t="shared" si="20"/>
        <v/>
      </c>
      <c r="P84" t="str">
        <f t="shared" si="21"/>
        <v/>
      </c>
      <c r="Q84" t="str">
        <f t="shared" si="22"/>
        <v/>
      </c>
      <c r="R84" t="str">
        <f t="shared" si="23"/>
        <v/>
      </c>
      <c r="S84" t="str">
        <f t="shared" si="24"/>
        <v/>
      </c>
      <c r="T84" t="str">
        <f t="shared" si="25"/>
        <v/>
      </c>
      <c r="U84" t="str">
        <f t="shared" si="26"/>
        <v/>
      </c>
      <c r="V84" s="55" t="e">
        <f>MATCH(G84,options!$D$1:$D$20,0)</f>
        <v>#N/A</v>
      </c>
    </row>
    <row r="85" spans="5:22" x14ac:dyDescent="0.15">
      <c r="E85" s="63"/>
      <c r="F85" s="64"/>
      <c r="G85" s="64"/>
      <c r="J85" s="64"/>
      <c r="K85" s="53"/>
      <c r="L85" s="58"/>
      <c r="M85" s="53" t="str">
        <f t="shared" si="18"/>
        <v/>
      </c>
      <c r="N85" s="53" t="str">
        <f t="shared" si="19"/>
        <v/>
      </c>
      <c r="O85" s="54" t="str">
        <f t="shared" si="20"/>
        <v/>
      </c>
      <c r="P85" t="str">
        <f t="shared" si="21"/>
        <v/>
      </c>
      <c r="Q85" t="str">
        <f t="shared" si="22"/>
        <v/>
      </c>
      <c r="R85" t="str">
        <f t="shared" si="23"/>
        <v/>
      </c>
      <c r="S85" t="str">
        <f t="shared" si="24"/>
        <v/>
      </c>
      <c r="T85" t="str">
        <f t="shared" si="25"/>
        <v/>
      </c>
      <c r="U85" t="str">
        <f t="shared" si="26"/>
        <v/>
      </c>
      <c r="V85" s="55" t="e">
        <f>MATCH(G85,options!$D$1:$D$20,0)</f>
        <v>#N/A</v>
      </c>
    </row>
    <row r="86" spans="5:22" x14ac:dyDescent="0.15">
      <c r="E86" s="63"/>
      <c r="F86" s="64"/>
      <c r="G86" s="64"/>
      <c r="J86" s="64"/>
      <c r="K86" s="53"/>
      <c r="L86" s="58"/>
      <c r="M86" s="53" t="str">
        <f t="shared" si="18"/>
        <v/>
      </c>
      <c r="N86" s="53" t="str">
        <f t="shared" si="19"/>
        <v/>
      </c>
      <c r="O86" s="54" t="str">
        <f t="shared" si="20"/>
        <v/>
      </c>
      <c r="P86" t="str">
        <f t="shared" si="21"/>
        <v/>
      </c>
      <c r="Q86" t="str">
        <f t="shared" si="22"/>
        <v/>
      </c>
      <c r="R86" t="str">
        <f t="shared" si="23"/>
        <v/>
      </c>
      <c r="S86" t="str">
        <f t="shared" si="24"/>
        <v/>
      </c>
      <c r="T86" t="str">
        <f t="shared" si="25"/>
        <v/>
      </c>
      <c r="U86" t="str">
        <f t="shared" si="26"/>
        <v/>
      </c>
      <c r="V86" s="55" t="e">
        <f>MATCH(G86,options!$D$1:$D$20,0)</f>
        <v>#N/A</v>
      </c>
    </row>
    <row r="87" spans="5:22" x14ac:dyDescent="0.15">
      <c r="E87" s="63"/>
      <c r="F87" s="64"/>
      <c r="G87" s="64"/>
      <c r="J87" s="64"/>
      <c r="K87" s="53"/>
      <c r="L87" s="58"/>
      <c r="M87" s="53" t="str">
        <f t="shared" si="18"/>
        <v/>
      </c>
      <c r="N87" s="53" t="str">
        <f t="shared" si="19"/>
        <v/>
      </c>
      <c r="O87" s="54" t="str">
        <f t="shared" si="20"/>
        <v/>
      </c>
      <c r="P87" t="str">
        <f t="shared" si="21"/>
        <v/>
      </c>
      <c r="Q87" t="str">
        <f t="shared" si="22"/>
        <v/>
      </c>
      <c r="R87" t="str">
        <f t="shared" si="23"/>
        <v/>
      </c>
      <c r="S87" t="str">
        <f t="shared" si="24"/>
        <v/>
      </c>
      <c r="T87" t="str">
        <f t="shared" si="25"/>
        <v/>
      </c>
      <c r="U87" t="str">
        <f t="shared" si="26"/>
        <v/>
      </c>
      <c r="V87" s="55" t="e">
        <f>MATCH(G87,options!$D$1:$D$20,0)</f>
        <v>#N/A</v>
      </c>
    </row>
    <row r="88" spans="5:22" x14ac:dyDescent="0.15">
      <c r="E88" s="63"/>
      <c r="F88" s="64"/>
      <c r="G88" s="64"/>
      <c r="J88" s="64"/>
      <c r="K88" s="53"/>
      <c r="L88" s="58"/>
      <c r="M88" s="53" t="str">
        <f t="shared" si="18"/>
        <v/>
      </c>
      <c r="N88" s="53" t="str">
        <f t="shared" si="19"/>
        <v/>
      </c>
      <c r="O88" s="54" t="str">
        <f t="shared" si="20"/>
        <v/>
      </c>
      <c r="P88" t="str">
        <f t="shared" si="21"/>
        <v/>
      </c>
      <c r="Q88" t="str">
        <f t="shared" si="22"/>
        <v/>
      </c>
      <c r="R88" t="str">
        <f t="shared" si="23"/>
        <v/>
      </c>
      <c r="S88" t="str">
        <f t="shared" si="24"/>
        <v/>
      </c>
      <c r="T88" t="str">
        <f t="shared" si="25"/>
        <v/>
      </c>
      <c r="U88" t="str">
        <f t="shared" si="26"/>
        <v/>
      </c>
      <c r="V88" s="55" t="e">
        <f>MATCH(G88,options!$D$1:$D$20,0)</f>
        <v>#N/A</v>
      </c>
    </row>
    <row r="89" spans="5:22" x14ac:dyDescent="0.15">
      <c r="E89" s="63"/>
      <c r="F89" s="64"/>
      <c r="G89" s="64"/>
      <c r="J89" s="64"/>
      <c r="K89" s="53"/>
      <c r="L89" s="58"/>
      <c r="M89" s="53" t="str">
        <f t="shared" si="18"/>
        <v/>
      </c>
      <c r="N89" s="53" t="str">
        <f t="shared" si="19"/>
        <v/>
      </c>
      <c r="O89" s="54" t="str">
        <f t="shared" si="20"/>
        <v/>
      </c>
      <c r="P89" t="str">
        <f t="shared" si="21"/>
        <v/>
      </c>
      <c r="Q89" t="str">
        <f t="shared" si="22"/>
        <v/>
      </c>
      <c r="R89" t="str">
        <f t="shared" si="23"/>
        <v/>
      </c>
      <c r="S89" t="str">
        <f t="shared" si="24"/>
        <v/>
      </c>
      <c r="T89" t="str">
        <f t="shared" si="25"/>
        <v/>
      </c>
      <c r="U89" t="str">
        <f t="shared" si="26"/>
        <v/>
      </c>
      <c r="V89" s="55" t="e">
        <f>MATCH(G89,options!$D$1:$D$20,0)</f>
        <v>#N/A</v>
      </c>
    </row>
    <row r="90" spans="5:22" x14ac:dyDescent="0.15">
      <c r="E90" s="63"/>
      <c r="F90" s="64"/>
      <c r="G90" s="64"/>
      <c r="J90" s="64"/>
      <c r="K90" s="53"/>
      <c r="L90" s="58"/>
      <c r="M90" s="53" t="str">
        <f t="shared" si="18"/>
        <v/>
      </c>
      <c r="N90" s="53" t="str">
        <f t="shared" si="19"/>
        <v/>
      </c>
      <c r="O90" s="54" t="str">
        <f t="shared" si="20"/>
        <v/>
      </c>
      <c r="P90" t="str">
        <f t="shared" si="21"/>
        <v/>
      </c>
      <c r="Q90" t="str">
        <f t="shared" si="22"/>
        <v/>
      </c>
      <c r="R90" t="str">
        <f t="shared" si="23"/>
        <v/>
      </c>
      <c r="S90" t="str">
        <f t="shared" si="24"/>
        <v/>
      </c>
      <c r="T90" t="str">
        <f t="shared" si="25"/>
        <v/>
      </c>
      <c r="U90" t="str">
        <f t="shared" si="26"/>
        <v/>
      </c>
      <c r="V90" s="55" t="e">
        <f>MATCH(G90,options!$D$1:$D$20,0)</f>
        <v>#N/A</v>
      </c>
    </row>
    <row r="91" spans="5:22" x14ac:dyDescent="0.15">
      <c r="E91" s="63"/>
      <c r="F91" s="64"/>
      <c r="G91" s="64"/>
      <c r="J91" s="64"/>
      <c r="K91" s="53"/>
      <c r="L91" s="58"/>
      <c r="M91" s="53" t="str">
        <f t="shared" si="18"/>
        <v/>
      </c>
      <c r="N91" s="53" t="str">
        <f t="shared" si="19"/>
        <v/>
      </c>
      <c r="O91" s="54" t="str">
        <f t="shared" si="20"/>
        <v/>
      </c>
      <c r="P91" t="str">
        <f t="shared" si="21"/>
        <v/>
      </c>
      <c r="Q91" t="str">
        <f t="shared" si="22"/>
        <v/>
      </c>
      <c r="R91" t="str">
        <f t="shared" si="23"/>
        <v/>
      </c>
      <c r="S91" t="str">
        <f t="shared" si="24"/>
        <v/>
      </c>
      <c r="T91" t="str">
        <f t="shared" si="25"/>
        <v/>
      </c>
      <c r="U91" t="str">
        <f t="shared" si="26"/>
        <v/>
      </c>
      <c r="V91" s="55" t="e">
        <f>MATCH(G91,options!$D$1:$D$20,0)</f>
        <v>#N/A</v>
      </c>
    </row>
    <row r="92" spans="5:22" x14ac:dyDescent="0.15">
      <c r="E92" s="63"/>
      <c r="F92" s="64"/>
      <c r="G92" s="64"/>
      <c r="J92" s="64"/>
      <c r="K92" s="53"/>
      <c r="L92" s="58"/>
      <c r="M92" s="53" t="str">
        <f t="shared" si="18"/>
        <v/>
      </c>
      <c r="N92" s="53" t="str">
        <f t="shared" si="19"/>
        <v/>
      </c>
      <c r="O92" s="54" t="str">
        <f t="shared" si="20"/>
        <v/>
      </c>
      <c r="P92" t="str">
        <f t="shared" si="21"/>
        <v/>
      </c>
      <c r="Q92" t="str">
        <f t="shared" si="22"/>
        <v/>
      </c>
      <c r="R92" t="str">
        <f t="shared" si="23"/>
        <v/>
      </c>
      <c r="S92" t="str">
        <f t="shared" si="24"/>
        <v/>
      </c>
      <c r="T92" t="str">
        <f t="shared" si="25"/>
        <v/>
      </c>
      <c r="U92" t="str">
        <f t="shared" si="26"/>
        <v/>
      </c>
      <c r="V92" s="55" t="e">
        <f>MATCH(G92,options!$D$1:$D$20,0)</f>
        <v>#N/A</v>
      </c>
    </row>
    <row r="93" spans="5:22" x14ac:dyDescent="0.15">
      <c r="E93" s="63"/>
      <c r="F93" s="64"/>
      <c r="G93" s="64"/>
      <c r="J93" s="64"/>
      <c r="K93" s="53"/>
      <c r="L93" s="58"/>
      <c r="M93" s="53" t="str">
        <f t="shared" si="18"/>
        <v/>
      </c>
      <c r="N93" s="53" t="str">
        <f t="shared" si="19"/>
        <v/>
      </c>
      <c r="O93" s="54" t="str">
        <f t="shared" si="20"/>
        <v/>
      </c>
      <c r="P93" t="str">
        <f t="shared" si="21"/>
        <v/>
      </c>
      <c r="Q93" t="str">
        <f t="shared" si="22"/>
        <v/>
      </c>
      <c r="R93" t="str">
        <f t="shared" si="23"/>
        <v/>
      </c>
      <c r="S93" t="str">
        <f t="shared" si="24"/>
        <v/>
      </c>
      <c r="T93" t="str">
        <f t="shared" si="25"/>
        <v/>
      </c>
      <c r="U93" t="str">
        <f t="shared" si="26"/>
        <v/>
      </c>
      <c r="V93" s="55" t="e">
        <f>MATCH(G93,options!$D$1:$D$20,0)</f>
        <v>#N/A</v>
      </c>
    </row>
    <row r="94" spans="5:22" x14ac:dyDescent="0.15">
      <c r="E94" s="63"/>
      <c r="F94" s="64"/>
      <c r="G94" s="64"/>
      <c r="J94" s="64"/>
      <c r="K94" s="53"/>
      <c r="L94" s="58"/>
      <c r="M94" s="53" t="str">
        <f t="shared" si="18"/>
        <v/>
      </c>
      <c r="N94" s="53" t="str">
        <f t="shared" si="19"/>
        <v/>
      </c>
      <c r="O94" s="54" t="str">
        <f t="shared" si="20"/>
        <v/>
      </c>
      <c r="P94" t="str">
        <f t="shared" si="21"/>
        <v/>
      </c>
      <c r="Q94" t="str">
        <f t="shared" si="22"/>
        <v/>
      </c>
      <c r="R94" t="str">
        <f t="shared" si="23"/>
        <v/>
      </c>
      <c r="S94" t="str">
        <f t="shared" si="24"/>
        <v/>
      </c>
      <c r="T94" t="str">
        <f t="shared" si="25"/>
        <v/>
      </c>
      <c r="U94" t="str">
        <f t="shared" si="26"/>
        <v/>
      </c>
      <c r="V94" s="55" t="e">
        <f>MATCH(G94,options!$D$1:$D$20,0)</f>
        <v>#N/A</v>
      </c>
    </row>
    <row r="95" spans="5:22" x14ac:dyDescent="0.15">
      <c r="E95" s="63"/>
      <c r="F95" s="64"/>
      <c r="G95" s="64"/>
      <c r="J95" s="64"/>
      <c r="K95" s="53"/>
      <c r="L95" s="58"/>
      <c r="M95" s="53" t="str">
        <f t="shared" si="18"/>
        <v/>
      </c>
      <c r="N95" s="53" t="str">
        <f t="shared" si="19"/>
        <v/>
      </c>
      <c r="O95" s="54" t="str">
        <f t="shared" si="20"/>
        <v/>
      </c>
      <c r="P95" t="str">
        <f t="shared" si="21"/>
        <v/>
      </c>
      <c r="Q95" t="str">
        <f t="shared" si="22"/>
        <v/>
      </c>
      <c r="R95" t="str">
        <f t="shared" si="23"/>
        <v/>
      </c>
      <c r="S95" t="str">
        <f t="shared" si="24"/>
        <v/>
      </c>
      <c r="T95" t="str">
        <f t="shared" si="25"/>
        <v/>
      </c>
      <c r="U95" t="str">
        <f t="shared" si="26"/>
        <v/>
      </c>
      <c r="V95" s="55" t="e">
        <f>MATCH(G95,options!$D$1:$D$20,0)</f>
        <v>#N/A</v>
      </c>
    </row>
    <row r="96" spans="5:22" x14ac:dyDescent="0.15">
      <c r="E96" s="63"/>
      <c r="F96" s="64"/>
      <c r="G96" s="64"/>
      <c r="J96" s="64"/>
      <c r="K96" s="53"/>
      <c r="L96" s="58"/>
      <c r="M96" s="53" t="str">
        <f t="shared" si="18"/>
        <v/>
      </c>
      <c r="N96" s="53" t="str">
        <f t="shared" si="19"/>
        <v/>
      </c>
      <c r="O96" s="54" t="str">
        <f t="shared" si="20"/>
        <v/>
      </c>
      <c r="P96" t="str">
        <f t="shared" si="21"/>
        <v/>
      </c>
      <c r="Q96" t="str">
        <f t="shared" si="22"/>
        <v/>
      </c>
      <c r="R96" t="str">
        <f t="shared" si="23"/>
        <v/>
      </c>
      <c r="S96" t="str">
        <f t="shared" si="24"/>
        <v/>
      </c>
      <c r="T96" t="str">
        <f t="shared" si="25"/>
        <v/>
      </c>
      <c r="U96" t="str">
        <f t="shared" si="26"/>
        <v/>
      </c>
      <c r="V96" s="55" t="e">
        <f>MATCH(G96,options!$D$1:$D$20,0)</f>
        <v>#N/A</v>
      </c>
    </row>
    <row r="97" spans="5:22" x14ac:dyDescent="0.15">
      <c r="E97" s="63"/>
      <c r="F97" s="64"/>
      <c r="G97" s="64"/>
      <c r="J97" s="64"/>
      <c r="K97" s="53"/>
      <c r="L97" s="58"/>
      <c r="M97" s="53" t="str">
        <f t="shared" si="18"/>
        <v/>
      </c>
      <c r="N97" s="53" t="str">
        <f t="shared" si="19"/>
        <v/>
      </c>
      <c r="O97" s="54" t="str">
        <f t="shared" si="20"/>
        <v/>
      </c>
      <c r="P97" t="str">
        <f t="shared" si="21"/>
        <v/>
      </c>
      <c r="Q97" t="str">
        <f t="shared" si="22"/>
        <v/>
      </c>
      <c r="R97" t="str">
        <f t="shared" si="23"/>
        <v/>
      </c>
      <c r="S97" t="str">
        <f t="shared" si="24"/>
        <v/>
      </c>
      <c r="T97" t="str">
        <f t="shared" si="25"/>
        <v/>
      </c>
      <c r="U97" t="str">
        <f t="shared" si="26"/>
        <v/>
      </c>
      <c r="V97" s="55" t="e">
        <f>MATCH(G97,options!$D$1:$D$20,0)</f>
        <v>#N/A</v>
      </c>
    </row>
    <row r="98" spans="5:22" x14ac:dyDescent="0.15">
      <c r="E98" s="63"/>
      <c r="F98" s="64"/>
      <c r="G98" s="64"/>
      <c r="J98" s="64"/>
      <c r="K98" s="53"/>
      <c r="L98" s="58"/>
      <c r="M98" s="53" t="str">
        <f t="shared" si="18"/>
        <v/>
      </c>
      <c r="N98" s="53" t="str">
        <f t="shared" si="19"/>
        <v/>
      </c>
      <c r="O98" s="54" t="str">
        <f t="shared" si="20"/>
        <v/>
      </c>
      <c r="P98" t="str">
        <f t="shared" si="21"/>
        <v/>
      </c>
      <c r="Q98" t="str">
        <f t="shared" si="22"/>
        <v/>
      </c>
      <c r="R98" t="str">
        <f t="shared" si="23"/>
        <v/>
      </c>
      <c r="S98" t="str">
        <f t="shared" si="24"/>
        <v/>
      </c>
      <c r="T98" t="str">
        <f t="shared" si="25"/>
        <v/>
      </c>
      <c r="U98" t="str">
        <f t="shared" si="26"/>
        <v/>
      </c>
      <c r="V98" s="55" t="e">
        <f>MATCH(G98,options!$D$1:$D$20,0)</f>
        <v>#N/A</v>
      </c>
    </row>
    <row r="99" spans="5:22" x14ac:dyDescent="0.15">
      <c r="E99" s="63"/>
      <c r="F99" s="64"/>
      <c r="G99" s="64"/>
      <c r="J99" s="64"/>
      <c r="K99" s="53"/>
      <c r="L99" s="58"/>
      <c r="M99" s="53" t="str">
        <f t="shared" si="18"/>
        <v/>
      </c>
      <c r="N99" s="53" t="str">
        <f t="shared" si="19"/>
        <v/>
      </c>
      <c r="O99" s="54" t="str">
        <f t="shared" si="20"/>
        <v/>
      </c>
      <c r="P99" t="str">
        <f t="shared" si="21"/>
        <v/>
      </c>
      <c r="Q99" t="str">
        <f t="shared" si="22"/>
        <v/>
      </c>
      <c r="R99" t="str">
        <f t="shared" si="23"/>
        <v/>
      </c>
      <c r="S99" t="str">
        <f t="shared" si="24"/>
        <v/>
      </c>
      <c r="T99" t="str">
        <f t="shared" si="25"/>
        <v/>
      </c>
      <c r="U99" t="str">
        <f t="shared" si="26"/>
        <v/>
      </c>
      <c r="V99" s="55" t="e">
        <f>MATCH(G99,options!$D$1:$D$20,0)</f>
        <v>#N/A</v>
      </c>
    </row>
    <row r="100" spans="5:22" x14ac:dyDescent="0.15">
      <c r="E100" s="63"/>
      <c r="F100" s="64"/>
      <c r="G100" s="64"/>
      <c r="J100" s="64"/>
      <c r="K100" s="53"/>
      <c r="L100" s="58"/>
      <c r="M100" s="53" t="str">
        <f t="shared" ref="M100:M131" si="27">IF(ISBLANK(K100),"",IF(L100, "https://raw.githubusercontent.com/PatrickVibild/TellusAmazonPictures/master/pictures/"&amp;K100&amp;"/1.jpg","https://download.lenovo.com/Images/Parts/"&amp;K100&amp;"/"&amp;K100&amp;"_A.jpg"))</f>
        <v/>
      </c>
      <c r="N100" s="53" t="str">
        <f t="shared" si="19"/>
        <v/>
      </c>
      <c r="O100" s="54" t="str">
        <f t="shared" si="20"/>
        <v/>
      </c>
      <c r="P100" t="str">
        <f t="shared" si="21"/>
        <v/>
      </c>
      <c r="Q100" t="str">
        <f t="shared" si="22"/>
        <v/>
      </c>
      <c r="R100" t="str">
        <f t="shared" si="23"/>
        <v/>
      </c>
      <c r="S100" t="str">
        <f t="shared" si="24"/>
        <v/>
      </c>
      <c r="T100" t="str">
        <f t="shared" si="25"/>
        <v/>
      </c>
      <c r="U100" t="str">
        <f t="shared" si="26"/>
        <v/>
      </c>
      <c r="V100" s="55" t="e">
        <f>MATCH(G100,options!$D$1:$D$20,0)</f>
        <v>#N/A</v>
      </c>
    </row>
    <row r="101" spans="5:22" x14ac:dyDescent="0.15">
      <c r="E101" s="63"/>
      <c r="F101" s="64"/>
      <c r="G101" s="64"/>
      <c r="J101" s="64"/>
      <c r="K101" s="53"/>
      <c r="L101" s="58"/>
      <c r="M101" s="53" t="str">
        <f t="shared" si="27"/>
        <v/>
      </c>
      <c r="N101" s="53" t="str">
        <f t="shared" si="19"/>
        <v/>
      </c>
      <c r="O101" s="54" t="str">
        <f t="shared" si="20"/>
        <v/>
      </c>
      <c r="P101" t="str">
        <f t="shared" si="21"/>
        <v/>
      </c>
      <c r="Q101" t="str">
        <f t="shared" si="22"/>
        <v/>
      </c>
      <c r="R101" t="str">
        <f t="shared" si="23"/>
        <v/>
      </c>
      <c r="S101" t="str">
        <f t="shared" si="24"/>
        <v/>
      </c>
      <c r="T101" t="str">
        <f t="shared" si="25"/>
        <v/>
      </c>
      <c r="U101" t="str">
        <f t="shared" si="26"/>
        <v/>
      </c>
      <c r="V101" s="55" t="e">
        <f>MATCH(G101,options!$D$1:$D$20,0)</f>
        <v>#N/A</v>
      </c>
    </row>
    <row r="102" spans="5:22" x14ac:dyDescent="0.15">
      <c r="E102" s="63"/>
      <c r="F102" s="64"/>
      <c r="G102" s="64"/>
      <c r="J102" s="64"/>
      <c r="K102" s="53"/>
      <c r="L102" s="58"/>
      <c r="M102" s="53" t="str">
        <f t="shared" si="27"/>
        <v/>
      </c>
      <c r="N102" s="53" t="str">
        <f t="shared" si="19"/>
        <v/>
      </c>
      <c r="O102" s="54" t="str">
        <f t="shared" si="20"/>
        <v/>
      </c>
      <c r="P102" t="str">
        <f t="shared" si="21"/>
        <v/>
      </c>
      <c r="Q102" t="str">
        <f t="shared" si="22"/>
        <v/>
      </c>
      <c r="R102" t="str">
        <f t="shared" si="23"/>
        <v/>
      </c>
      <c r="S102" t="str">
        <f t="shared" si="24"/>
        <v/>
      </c>
      <c r="T102" t="str">
        <f t="shared" si="25"/>
        <v/>
      </c>
      <c r="U102" t="str">
        <f t="shared" si="26"/>
        <v/>
      </c>
      <c r="V102" s="55" t="e">
        <f>MATCH(G102,options!$D$1:$D$20,0)</f>
        <v>#N/A</v>
      </c>
    </row>
    <row r="103" spans="5:22" x14ac:dyDescent="0.15">
      <c r="E103" s="63"/>
      <c r="F103" s="64"/>
      <c r="G103" s="64"/>
      <c r="J103" s="64"/>
      <c r="K103" s="53"/>
      <c r="L103" s="58"/>
      <c r="M103" s="53" t="str">
        <f t="shared" si="27"/>
        <v/>
      </c>
      <c r="N103" s="53" t="str">
        <f t="shared" si="19"/>
        <v/>
      </c>
      <c r="O103" s="54" t="str">
        <f t="shared" si="20"/>
        <v/>
      </c>
      <c r="P103" t="str">
        <f t="shared" si="21"/>
        <v/>
      </c>
      <c r="Q103" t="str">
        <f t="shared" si="22"/>
        <v/>
      </c>
      <c r="R103" t="str">
        <f t="shared" si="23"/>
        <v/>
      </c>
      <c r="S103" t="str">
        <f t="shared" si="24"/>
        <v/>
      </c>
      <c r="T103" t="str">
        <f t="shared" si="25"/>
        <v/>
      </c>
      <c r="U103" t="str">
        <f t="shared" si="26"/>
        <v/>
      </c>
      <c r="V103" s="55" t="e">
        <f>MATCH(G103,options!$D$1:$D$20,0)</f>
        <v>#N/A</v>
      </c>
    </row>
    <row r="104" spans="5:22" x14ac:dyDescent="0.15">
      <c r="E104" s="63"/>
      <c r="F104" s="64"/>
      <c r="G104" s="64"/>
      <c r="J104" s="64"/>
      <c r="K104" s="53"/>
      <c r="L104" s="58"/>
      <c r="M104" s="53" t="str">
        <f>IF(ISBLANK(K104),"","https://download.lenovo.com/Images/Parts/"&amp;K104&amp;"/"&amp;K104&amp;"_A.jpg")</f>
        <v/>
      </c>
      <c r="N104" s="53" t="str">
        <f>IF(ISBLANK(K104),"","https://download.lenovo.com/Images/Parts/"&amp;K104&amp;"/"&amp;K104&amp;"_B.jpg")</f>
        <v/>
      </c>
      <c r="O104" s="54" t="str">
        <f>IF(ISBLANK(K104),"","https://download.lenovo.com/Images/Parts/"&amp;K104&amp;"/"&amp;K104&amp;"_details.jpg")</f>
        <v/>
      </c>
      <c r="V104" s="55"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G4:G22 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1.832031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415</v>
      </c>
      <c r="B1" s="65" t="b">
        <f>TRUE()</f>
        <v>1</v>
      </c>
      <c r="C1" t="s">
        <v>416</v>
      </c>
      <c r="D1" s="49" t="s">
        <v>369</v>
      </c>
      <c r="E1" t="s">
        <v>417</v>
      </c>
      <c r="F1" t="s">
        <v>412</v>
      </c>
      <c r="G1" t="s">
        <v>414</v>
      </c>
    </row>
    <row r="2" spans="1:7" x14ac:dyDescent="0.15">
      <c r="A2" t="s">
        <v>399</v>
      </c>
      <c r="B2" s="65" t="b">
        <f>FALSE()</f>
        <v>0</v>
      </c>
      <c r="C2" t="s">
        <v>373</v>
      </c>
      <c r="D2" s="49" t="s">
        <v>371</v>
      </c>
      <c r="E2" t="s">
        <v>418</v>
      </c>
      <c r="F2" t="s">
        <v>371</v>
      </c>
      <c r="G2" t="s">
        <v>401</v>
      </c>
    </row>
    <row r="3" spans="1:7" x14ac:dyDescent="0.15">
      <c r="A3" t="s">
        <v>419</v>
      </c>
      <c r="D3" s="49" t="s">
        <v>374</v>
      </c>
      <c r="E3" t="s">
        <v>420</v>
      </c>
      <c r="F3" t="s">
        <v>369</v>
      </c>
    </row>
    <row r="4" spans="1:7" x14ac:dyDescent="0.15">
      <c r="D4" s="49" t="s">
        <v>376</v>
      </c>
      <c r="E4" t="s">
        <v>421</v>
      </c>
      <c r="F4" t="s">
        <v>374</v>
      </c>
    </row>
    <row r="5" spans="1:7" x14ac:dyDescent="0.15">
      <c r="D5" s="49" t="s">
        <v>378</v>
      </c>
      <c r="E5" t="s">
        <v>422</v>
      </c>
      <c r="F5" t="s">
        <v>376</v>
      </c>
    </row>
    <row r="6" spans="1:7" x14ac:dyDescent="0.15">
      <c r="D6" s="49" t="s">
        <v>380</v>
      </c>
      <c r="E6" t="s">
        <v>423</v>
      </c>
      <c r="F6" t="s">
        <v>387</v>
      </c>
    </row>
    <row r="7" spans="1:7" x14ac:dyDescent="0.15">
      <c r="D7" s="49" t="s">
        <v>382</v>
      </c>
      <c r="E7" t="s">
        <v>424</v>
      </c>
    </row>
    <row r="8" spans="1:7" x14ac:dyDescent="0.15">
      <c r="D8" s="49" t="s">
        <v>384</v>
      </c>
      <c r="E8" t="s">
        <v>425</v>
      </c>
    </row>
    <row r="9" spans="1:7" x14ac:dyDescent="0.15">
      <c r="D9" s="49" t="s">
        <v>385</v>
      </c>
      <c r="E9" t="s">
        <v>426</v>
      </c>
    </row>
    <row r="10" spans="1:7" x14ac:dyDescent="0.15">
      <c r="D10" s="49" t="s">
        <v>387</v>
      </c>
      <c r="E10" t="s">
        <v>427</v>
      </c>
    </row>
    <row r="11" spans="1:7" x14ac:dyDescent="0.15">
      <c r="D11" s="49" t="s">
        <v>389</v>
      </c>
      <c r="E11" t="s">
        <v>428</v>
      </c>
    </row>
    <row r="12" spans="1:7" x14ac:dyDescent="0.15">
      <c r="D12" s="49" t="s">
        <v>390</v>
      </c>
      <c r="E12" t="s">
        <v>429</v>
      </c>
    </row>
    <row r="13" spans="1:7" x14ac:dyDescent="0.15">
      <c r="D13" s="49" t="s">
        <v>393</v>
      </c>
      <c r="E13" t="s">
        <v>430</v>
      </c>
    </row>
    <row r="14" spans="1:7" x14ac:dyDescent="0.15">
      <c r="D14" s="49" t="s">
        <v>394</v>
      </c>
      <c r="E14" t="s">
        <v>431</v>
      </c>
    </row>
    <row r="15" spans="1:7" x14ac:dyDescent="0.15">
      <c r="D15" s="49" t="s">
        <v>396</v>
      </c>
      <c r="E15" t="s">
        <v>432</v>
      </c>
    </row>
    <row r="16" spans="1:7" x14ac:dyDescent="0.15">
      <c r="D16" s="49" t="s">
        <v>397</v>
      </c>
      <c r="E16" s="66" t="s">
        <v>433</v>
      </c>
    </row>
    <row r="17" spans="4:5" x14ac:dyDescent="0.15">
      <c r="D17" s="49" t="s">
        <v>400</v>
      </c>
      <c r="E17" t="s">
        <v>434</v>
      </c>
    </row>
    <row r="18" spans="4:5" x14ac:dyDescent="0.15">
      <c r="D18" s="49" t="s">
        <v>401</v>
      </c>
      <c r="E18" t="s">
        <v>435</v>
      </c>
    </row>
    <row r="19" spans="4:5" x14ac:dyDescent="0.15">
      <c r="D19" s="49" t="s">
        <v>402</v>
      </c>
      <c r="E19" t="s">
        <v>436</v>
      </c>
    </row>
    <row r="20" spans="4:5" x14ac:dyDescent="0.15">
      <c r="D20" s="49" t="s">
        <v>404</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1.83203125" defaultRowHeight="13" x14ac:dyDescent="0.15"/>
  <cols>
    <col min="1" max="1" width="15" customWidth="1"/>
    <col min="2" max="2" width="251.5" customWidth="1"/>
  </cols>
  <sheetData>
    <row r="2" spans="1:2" x14ac:dyDescent="0.15">
      <c r="B2" t="s">
        <v>412</v>
      </c>
    </row>
    <row r="3" spans="1:2" x14ac:dyDescent="0.15">
      <c r="B3" s="68" t="s">
        <v>438</v>
      </c>
    </row>
    <row r="4" spans="1:2" x14ac:dyDescent="0.15">
      <c r="B4" s="68" t="s">
        <v>439</v>
      </c>
    </row>
    <row r="5" spans="1:2" x14ac:dyDescent="0.15">
      <c r="B5" s="68" t="s">
        <v>440</v>
      </c>
    </row>
    <row r="6" spans="1:2" x14ac:dyDescent="0.15">
      <c r="A6" t="s">
        <v>441</v>
      </c>
      <c r="B6" s="68" t="s">
        <v>442</v>
      </c>
    </row>
    <row r="7" spans="1:2" x14ac:dyDescent="0.15">
      <c r="B7" s="68" t="s">
        <v>443</v>
      </c>
    </row>
    <row r="8" spans="1:2" x14ac:dyDescent="0.15">
      <c r="A8" t="s">
        <v>40</v>
      </c>
      <c r="B8" s="45" t="s">
        <v>444</v>
      </c>
    </row>
    <row r="9" spans="1:2" x14ac:dyDescent="0.15">
      <c r="A9" t="s">
        <v>445</v>
      </c>
      <c r="B9" s="45" t="s">
        <v>446</v>
      </c>
    </row>
    <row r="10" spans="1:2" x14ac:dyDescent="0.15">
      <c r="B10" t="s">
        <v>447</v>
      </c>
    </row>
    <row r="11" spans="1:2" x14ac:dyDescent="0.15">
      <c r="B11" t="s">
        <v>448</v>
      </c>
    </row>
    <row r="14" spans="1:2" x14ac:dyDescent="0.15">
      <c r="B14" s="45" t="s">
        <v>449</v>
      </c>
    </row>
    <row r="20" spans="2:2" x14ac:dyDescent="0.15">
      <c r="B20" s="49" t="s">
        <v>369</v>
      </c>
    </row>
    <row r="21" spans="2:2" x14ac:dyDescent="0.15">
      <c r="B21" s="49" t="s">
        <v>371</v>
      </c>
    </row>
    <row r="22" spans="2:2" x14ac:dyDescent="0.15">
      <c r="B22" s="49" t="s">
        <v>374</v>
      </c>
    </row>
    <row r="23" spans="2:2" x14ac:dyDescent="0.15">
      <c r="B23" s="49" t="s">
        <v>376</v>
      </c>
    </row>
    <row r="24" spans="2:2" x14ac:dyDescent="0.15">
      <c r="B24" s="49" t="s">
        <v>378</v>
      </c>
    </row>
    <row r="25" spans="2:2" x14ac:dyDescent="0.15">
      <c r="B25" s="49" t="s">
        <v>380</v>
      </c>
    </row>
    <row r="26" spans="2:2" x14ac:dyDescent="0.15">
      <c r="B26" s="49" t="s">
        <v>382</v>
      </c>
    </row>
    <row r="27" spans="2:2" x14ac:dyDescent="0.15">
      <c r="B27" s="49" t="s">
        <v>384</v>
      </c>
    </row>
    <row r="28" spans="2:2" x14ac:dyDescent="0.15">
      <c r="B28" s="49" t="s">
        <v>385</v>
      </c>
    </row>
    <row r="29" spans="2:2" x14ac:dyDescent="0.15">
      <c r="B29" s="49" t="s">
        <v>387</v>
      </c>
    </row>
    <row r="30" spans="2:2" x14ac:dyDescent="0.15">
      <c r="B30" s="49" t="s">
        <v>389</v>
      </c>
    </row>
    <row r="31" spans="2:2" x14ac:dyDescent="0.15">
      <c r="B31" s="49" t="s">
        <v>390</v>
      </c>
    </row>
    <row r="32" spans="2:2" x14ac:dyDescent="0.15">
      <c r="B32" s="49" t="s">
        <v>393</v>
      </c>
    </row>
    <row r="33" spans="2:4" x14ac:dyDescent="0.15">
      <c r="B33" s="49" t="s">
        <v>394</v>
      </c>
    </row>
    <row r="34" spans="2:4" x14ac:dyDescent="0.15">
      <c r="B34" s="49" t="s">
        <v>396</v>
      </c>
      <c r="D34" s="45"/>
    </row>
    <row r="35" spans="2:4" x14ac:dyDescent="0.15">
      <c r="B35" s="49" t="s">
        <v>397</v>
      </c>
      <c r="D35" s="45"/>
    </row>
    <row r="36" spans="2:4" x14ac:dyDescent="0.15">
      <c r="B36" s="49" t="s">
        <v>400</v>
      </c>
      <c r="D36" s="45"/>
    </row>
    <row r="37" spans="2:4" x14ac:dyDescent="0.15">
      <c r="B37" s="49" t="s">
        <v>401</v>
      </c>
      <c r="D37" s="45"/>
    </row>
    <row r="38" spans="2:4" x14ac:dyDescent="0.15">
      <c r="B38" s="49" t="s">
        <v>402</v>
      </c>
      <c r="D38" s="45"/>
    </row>
    <row r="39" spans="2:4" x14ac:dyDescent="0.15">
      <c r="B39" s="49" t="s">
        <v>404</v>
      </c>
      <c r="D39" s="45"/>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1.83203125" defaultRowHeight="13" x14ac:dyDescent="0.15"/>
  <sheetData>
    <row r="2" spans="1:2" x14ac:dyDescent="0.15">
      <c r="B2" t="s">
        <v>369</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378</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397</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1.83203125" defaultRowHeight="13" x14ac:dyDescent="0.15"/>
  <sheetData>
    <row r="1" spans="1:2" x14ac:dyDescent="0.15">
      <c r="B1" s="68"/>
    </row>
    <row r="2" spans="1:2" x14ac:dyDescent="0.15">
      <c r="B2" s="68" t="s">
        <v>376</v>
      </c>
    </row>
    <row r="3" spans="1:2" x14ac:dyDescent="0.15">
      <c r="B3" s="68" t="s">
        <v>480</v>
      </c>
    </row>
    <row r="4" spans="1:2" x14ac:dyDescent="0.15">
      <c r="B4" s="68" t="s">
        <v>481</v>
      </c>
    </row>
    <row r="5" spans="1:2" x14ac:dyDescent="0.15">
      <c r="B5" s="68" t="s">
        <v>482</v>
      </c>
    </row>
    <row r="6" spans="1:2" x14ac:dyDescent="0.15">
      <c r="B6" s="68" t="s">
        <v>483</v>
      </c>
    </row>
    <row r="7" spans="1:2" x14ac:dyDescent="0.15">
      <c r="B7" s="68" t="s">
        <v>484</v>
      </c>
    </row>
    <row r="8" spans="1:2" x14ac:dyDescent="0.15">
      <c r="A8" t="s">
        <v>455</v>
      </c>
      <c r="B8" s="68" t="s">
        <v>485</v>
      </c>
    </row>
    <row r="9" spans="1:2" x14ac:dyDescent="0.15">
      <c r="A9" t="s">
        <v>457</v>
      </c>
      <c r="B9" s="68" t="s">
        <v>486</v>
      </c>
    </row>
    <row r="10" spans="1:2" x14ac:dyDescent="0.15">
      <c r="B10" s="68" t="s">
        <v>487</v>
      </c>
    </row>
    <row r="11" spans="1:2" x14ac:dyDescent="0.15">
      <c r="B11" s="68" t="s">
        <v>488</v>
      </c>
    </row>
    <row r="12" spans="1:2" x14ac:dyDescent="0.15">
      <c r="B12" s="68"/>
    </row>
    <row r="13" spans="1:2" x14ac:dyDescent="0.15">
      <c r="B13" s="68"/>
    </row>
    <row r="14" spans="1:2" x14ac:dyDescent="0.15">
      <c r="B14" s="68" t="s">
        <v>489</v>
      </c>
    </row>
    <row r="15" spans="1:2" x14ac:dyDescent="0.15">
      <c r="B15" s="6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401</v>
      </c>
    </row>
    <row r="38" spans="2:2" x14ac:dyDescent="0.15">
      <c r="B38" t="s">
        <v>507</v>
      </c>
    </row>
    <row r="39" spans="2:2" x14ac:dyDescent="0.15">
      <c r="B39" t="s">
        <v>508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1.83203125" defaultRowHeight="13" x14ac:dyDescent="0.15"/>
  <sheetData>
    <row r="2" spans="2:2" x14ac:dyDescent="0.15">
      <c r="B2" t="s">
        <v>371</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5" t="s">
        <v>516</v>
      </c>
    </row>
    <row r="11" spans="2:2" x14ac:dyDescent="0.15">
      <c r="B11" s="45"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378</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401</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1.83203125" defaultRowHeight="13" x14ac:dyDescent="0.15"/>
  <sheetData>
    <row r="2" spans="2:2" x14ac:dyDescent="0.15">
      <c r="B2" t="s">
        <v>374</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378</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1.83203125" defaultRowHeight="13" x14ac:dyDescent="0.15"/>
  <sheetData>
    <row r="2" spans="2:2" x14ac:dyDescent="0.15">
      <c r="B2" t="s">
        <v>387</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378</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401</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848</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97</cp:revision>
  <dcterms:created xsi:type="dcterms:W3CDTF">2020-07-27T15:42:24Z</dcterms:created>
  <dcterms:modified xsi:type="dcterms:W3CDTF">2021-01-24T14:16:41Z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