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ExpData" sheetId="3" r:id="rId3"/>
    <sheet name="SimRecords" sheetId="4" r:id="rId4"/>
  </sheets>
  <externalReferences>
    <externalReference r:id="rId5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C38" i="2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O31" i="3"/>
  <c r="P31"/>
  <c r="Q31"/>
  <c r="R31"/>
  <c r="S31"/>
  <c r="T31"/>
  <c r="P26" s="1"/>
  <c r="P24" s="1"/>
  <c r="U31"/>
  <c r="U26" s="1"/>
  <c r="U24" s="1"/>
  <c r="V31"/>
  <c r="W31"/>
  <c r="X31"/>
  <c r="Y31"/>
  <c r="Z31"/>
  <c r="AA31"/>
  <c r="AB31"/>
  <c r="AC31"/>
  <c r="AD31"/>
  <c r="AE31"/>
  <c r="AF31"/>
  <c r="AG31"/>
  <c r="AH31"/>
  <c r="AI31"/>
  <c r="AJ31"/>
  <c r="R26" s="1"/>
  <c r="R24" s="1"/>
  <c r="N31"/>
  <c r="N26"/>
  <c r="N24" s="1"/>
  <c r="AC26"/>
  <c r="AC24" s="1"/>
  <c r="Y26"/>
  <c r="Y24" s="1"/>
  <c r="AD26"/>
  <c r="AD24" s="1"/>
  <c r="T26"/>
  <c r="T24" s="1"/>
  <c r="V26"/>
  <c r="V24" s="1"/>
  <c r="AJ26"/>
  <c r="AJ24" s="1"/>
  <c r="Y27" i="2"/>
  <c r="Y45" s="1"/>
  <c r="X27"/>
  <c r="X45" s="1"/>
  <c r="W27"/>
  <c r="W45" s="1"/>
  <c r="Y26"/>
  <c r="Y41" s="1"/>
  <c r="X26"/>
  <c r="X41" s="1"/>
  <c r="W26"/>
  <c r="W41" s="1"/>
  <c r="V27"/>
  <c r="V45" s="1"/>
  <c r="U27"/>
  <c r="U45" s="1"/>
  <c r="T27"/>
  <c r="T45" s="1"/>
  <c r="S27"/>
  <c r="S45" s="1"/>
  <c r="R27"/>
  <c r="R45" s="1"/>
  <c r="V26"/>
  <c r="V41" s="1"/>
  <c r="U26"/>
  <c r="U41" s="1"/>
  <c r="T26"/>
  <c r="T41" s="1"/>
  <c r="S26"/>
  <c r="S41" s="1"/>
  <c r="R26"/>
  <c r="R41" s="1"/>
  <c r="Q27"/>
  <c r="Q45" s="1"/>
  <c r="P27"/>
  <c r="P45" s="1"/>
  <c r="O27"/>
  <c r="O45" s="1"/>
  <c r="N27"/>
  <c r="N45" s="1"/>
  <c r="M27"/>
  <c r="M45" s="1"/>
  <c r="Q26"/>
  <c r="Q41" s="1"/>
  <c r="P26"/>
  <c r="P41" s="1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K26"/>
  <c r="J26"/>
  <c r="J41" s="1"/>
  <c r="I26"/>
  <c r="I41" s="1"/>
  <c r="H26"/>
  <c r="H41" s="1"/>
  <c r="L41"/>
  <c r="K41"/>
  <c r="E45"/>
  <c r="D26"/>
  <c r="D41" s="1"/>
  <c r="E26"/>
  <c r="E41" s="1"/>
  <c r="F26"/>
  <c r="F41" s="1"/>
  <c r="G26"/>
  <c r="G41" s="1"/>
  <c r="D27"/>
  <c r="D45" s="1"/>
  <c r="E27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H26" l="1"/>
  <c r="AH24" s="1"/>
  <c r="Q26"/>
  <c r="Q24" s="1"/>
  <c r="AG26"/>
  <c r="AG24" s="1"/>
  <c r="O26"/>
  <c r="O24" s="1"/>
  <c r="AI26"/>
  <c r="AI24" s="1"/>
  <c r="X26"/>
  <c r="X24" s="1"/>
  <c r="S26"/>
  <c r="S24" s="1"/>
  <c r="AF26"/>
  <c r="AF24" s="1"/>
  <c r="W26"/>
  <c r="W24" s="1"/>
  <c r="Z26"/>
  <c r="Z24" s="1"/>
  <c r="AB26"/>
  <c r="AB24" s="1"/>
  <c r="AA26"/>
  <c r="AA24" s="1"/>
  <c r="AE26"/>
  <c r="AE24" s="1"/>
  <c r="AC2" a="1"/>
  <c r="AE2" s="1"/>
  <c r="X2" a="1"/>
  <c r="X2" s="1"/>
  <c r="AH2" a="1"/>
  <c r="AJ2" s="1"/>
  <c r="AH2"/>
  <c r="S2" a="1"/>
  <c r="T6" s="1"/>
  <c r="T22" s="1"/>
  <c r="I36" i="2" s="1"/>
  <c r="I47" s="1"/>
  <c r="AJ3" i="3" l="1"/>
  <c r="AJ16" s="1"/>
  <c r="Y30" i="2" s="1"/>
  <c r="Y42" s="1"/>
  <c r="AI4" i="3"/>
  <c r="AI21" s="1"/>
  <c r="X35" i="2" s="1"/>
  <c r="X43" s="1"/>
  <c r="AH4" i="3"/>
  <c r="AH21" s="1"/>
  <c r="W35" i="2" s="1"/>
  <c r="W43" s="1"/>
  <c r="AJ8" i="3"/>
  <c r="AJ15" s="1"/>
  <c r="Y29" i="2" s="1"/>
  <c r="AE6" i="3"/>
  <c r="AE22" s="1"/>
  <c r="T36" i="2" s="1"/>
  <c r="T47" s="1"/>
  <c r="AJ5" i="3"/>
  <c r="AJ19" s="1"/>
  <c r="Y33" i="2" s="1"/>
  <c r="Y46" s="1"/>
  <c r="AC9" i="3"/>
  <c r="AC18" s="1"/>
  <c r="R32" i="2" s="1"/>
  <c r="AJ10" i="3"/>
  <c r="AJ23" s="1"/>
  <c r="AI6"/>
  <c r="AI22" s="1"/>
  <c r="X36" i="2" s="1"/>
  <c r="X47" s="1"/>
  <c r="AE9" i="3"/>
  <c r="AE18" s="1"/>
  <c r="T32" i="2" s="1"/>
  <c r="AJ6" i="3"/>
  <c r="AJ22" s="1"/>
  <c r="Y36" i="2" s="1"/>
  <c r="Y47" s="1"/>
  <c r="AI2" i="3"/>
  <c r="AJ4"/>
  <c r="AJ21" s="1"/>
  <c r="Y35" i="2" s="1"/>
  <c r="Y43" s="1"/>
  <c r="AC3" i="3"/>
  <c r="AC16" s="1"/>
  <c r="R30" i="2" s="1"/>
  <c r="R42" s="1"/>
  <c r="Z10" i="3"/>
  <c r="Z23" s="1"/>
  <c r="AI9"/>
  <c r="AI18" s="1"/>
  <c r="X32" i="2" s="1"/>
  <c r="AH7" i="3"/>
  <c r="AH9"/>
  <c r="AH18" s="1"/>
  <c r="W32" i="2" s="1"/>
  <c r="AH10" i="3"/>
  <c r="AH23" s="1"/>
  <c r="AF3"/>
  <c r="AF16" s="1"/>
  <c r="U30" i="2" s="1"/>
  <c r="U42" s="1"/>
  <c r="AF6" i="3"/>
  <c r="AF22" s="1"/>
  <c r="U36" i="2" s="1"/>
  <c r="U47" s="1"/>
  <c r="AD9" i="3"/>
  <c r="AD18" s="1"/>
  <c r="S32" i="2" s="1"/>
  <c r="AG3" i="3"/>
  <c r="AG16" s="1"/>
  <c r="V30" i="2" s="1"/>
  <c r="V42" s="1"/>
  <c r="X4" i="3"/>
  <c r="X21" s="1"/>
  <c r="M35" i="2" s="1"/>
  <c r="M43" s="1"/>
  <c r="AG4" i="3"/>
  <c r="AG21" s="1"/>
  <c r="V35" i="2" s="1"/>
  <c r="V43" s="1"/>
  <c r="AG8" i="3"/>
  <c r="AG15" s="1"/>
  <c r="V29" i="2" s="1"/>
  <c r="AF2" i="3"/>
  <c r="AD6"/>
  <c r="AD22" s="1"/>
  <c r="S36" i="2" s="1"/>
  <c r="S47" s="1"/>
  <c r="AC10" i="3"/>
  <c r="AC23" s="1"/>
  <c r="AF8"/>
  <c r="AF15" s="1"/>
  <c r="U29" i="2" s="1"/>
  <c r="AE3" i="3"/>
  <c r="AE16" s="1"/>
  <c r="T30" i="2" s="1"/>
  <c r="T42" s="1"/>
  <c r="AC7" i="3"/>
  <c r="Y37" i="2"/>
  <c r="Y48" s="1"/>
  <c r="Y7" i="3"/>
  <c r="AF5"/>
  <c r="AF19" s="1"/>
  <c r="U33" i="2" s="1"/>
  <c r="U46" s="1"/>
  <c r="AF9" i="3"/>
  <c r="AF18" s="1"/>
  <c r="U32" i="2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AI5" i="3"/>
  <c r="AI19" s="1"/>
  <c r="X33" i="2" s="1"/>
  <c r="X46" s="1"/>
  <c r="AI3" i="3"/>
  <c r="AI16" s="1"/>
  <c r="X30" i="2" s="1"/>
  <c r="X42" s="1"/>
  <c r="AJ9" i="3"/>
  <c r="AJ18" s="1"/>
  <c r="Y32" i="2" s="1"/>
  <c r="AJ7" i="3"/>
  <c r="AH6"/>
  <c r="AH22" s="1"/>
  <c r="W36" i="2" s="1"/>
  <c r="W47" s="1"/>
  <c r="AG6" i="3"/>
  <c r="AG22" s="1"/>
  <c r="V36" i="2" s="1"/>
  <c r="V47" s="1"/>
  <c r="AE7" i="3"/>
  <c r="AC2"/>
  <c r="AG10"/>
  <c r="AG23" s="1"/>
  <c r="AE4"/>
  <c r="AE21" s="1"/>
  <c r="T35" i="2" s="1"/>
  <c r="T43" s="1"/>
  <c r="AD8" i="3"/>
  <c r="AD15" s="1"/>
  <c r="S29" i="2" s="1"/>
  <c r="AG2" i="3"/>
  <c r="AB4"/>
  <c r="AB21" s="1"/>
  <c r="Q35" i="2" s="1"/>
  <c r="Q43" s="1"/>
  <c r="X8" i="3"/>
  <c r="X15" s="1"/>
  <c r="M29" i="2" s="1"/>
  <c r="AB10" i="3"/>
  <c r="AB23" s="1"/>
  <c r="AA6"/>
  <c r="AA22" s="1"/>
  <c r="P36" i="2" s="1"/>
  <c r="P47" s="1"/>
  <c r="Y2" i="3"/>
  <c r="X7"/>
  <c r="AB2"/>
  <c r="AB6"/>
  <c r="AB22" s="1"/>
  <c r="Q36" i="2" s="1"/>
  <c r="Q47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Z6" i="3"/>
  <c r="Z22" s="1"/>
  <c r="O36" i="2" s="1"/>
  <c r="O47" s="1"/>
  <c r="AA8" i="3"/>
  <c r="AA15" s="1"/>
  <c r="P29" i="2" s="1"/>
  <c r="Z2" i="3"/>
  <c r="Y3"/>
  <c r="Y16" s="1"/>
  <c r="N30" i="2" s="1"/>
  <c r="N42" s="1"/>
  <c r="AA9" i="3"/>
  <c r="AA18" s="1"/>
  <c r="P32" i="2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AC4" i="3"/>
  <c r="AC21" s="1"/>
  <c r="R35" i="2" s="1"/>
  <c r="R43" s="1"/>
  <c r="AD7" i="3"/>
  <c r="AE10"/>
  <c r="AE23" s="1"/>
  <c r="AH8"/>
  <c r="AH15" s="1"/>
  <c r="W29" i="2" s="1"/>
  <c r="AH3" i="3"/>
  <c r="AH16" s="1"/>
  <c r="W30" i="2" s="1"/>
  <c r="W42" s="1"/>
  <c r="AI8" i="3"/>
  <c r="AI15" s="1"/>
  <c r="X29" i="2" s="1"/>
  <c r="AH5" i="3"/>
  <c r="AH19" s="1"/>
  <c r="W33" i="2" s="1"/>
  <c r="W46" s="1"/>
  <c r="AI10" i="3"/>
  <c r="AI23" s="1"/>
  <c r="AI7"/>
  <c r="AB9"/>
  <c r="AB18" s="1"/>
  <c r="Q32" i="2" s="1"/>
  <c r="Z5" i="3"/>
  <c r="Z19" s="1"/>
  <c r="O33" i="2" s="1"/>
  <c r="O46" s="1"/>
  <c r="Y10" i="3"/>
  <c r="Y23" s="1"/>
  <c r="X6"/>
  <c r="X22" s="1"/>
  <c r="M36" i="2" s="1"/>
  <c r="M47" s="1"/>
  <c r="X10" i="3"/>
  <c r="X23" s="1"/>
  <c r="AB5"/>
  <c r="AB19" s="1"/>
  <c r="Q33" i="2" s="1"/>
  <c r="Q46" s="1"/>
  <c r="AA10" i="3"/>
  <c r="AA23" s="1"/>
  <c r="Y6"/>
  <c r="Y22" s="1"/>
  <c r="N36" i="2" s="1"/>
  <c r="N47" s="1"/>
  <c r="AF4" i="3"/>
  <c r="AF21" s="1"/>
  <c r="U35" i="2" s="1"/>
  <c r="U43" s="1"/>
  <c r="AE8" i="3"/>
  <c r="AE15" s="1"/>
  <c r="T29" i="2" s="1"/>
  <c r="AD4" i="3"/>
  <c r="AD21" s="1"/>
  <c r="S35" i="2" s="1"/>
  <c r="S43" s="1"/>
  <c r="AG7" i="3"/>
  <c r="AG9"/>
  <c r="AG18" s="1"/>
  <c r="V32" i="2" s="1"/>
  <c r="AE5" i="3"/>
  <c r="AE19" s="1"/>
  <c r="T33" i="2" s="1"/>
  <c r="T46" s="1"/>
  <c r="AD10" i="3"/>
  <c r="AD23" s="1"/>
  <c r="AC6"/>
  <c r="AC22" s="1"/>
  <c r="R36" i="2" s="1"/>
  <c r="R47" s="1"/>
  <c r="V3" i="3"/>
  <c r="V16" s="1"/>
  <c r="K30" i="2" s="1"/>
  <c r="K42" s="1"/>
  <c r="W6" i="3"/>
  <c r="W22" s="1"/>
  <c r="L36" i="2" s="1"/>
  <c r="L47" s="1"/>
  <c r="S10" i="3"/>
  <c r="S23" s="1"/>
  <c r="T4"/>
  <c r="T21" s="1"/>
  <c r="I35" i="2" s="1"/>
  <c r="I43" s="1"/>
  <c r="U7" i="3"/>
  <c r="V10"/>
  <c r="V23" s="1"/>
  <c r="W4"/>
  <c r="W21" s="1"/>
  <c r="L35" i="2" s="1"/>
  <c r="L43" s="1"/>
  <c r="S8" i="3"/>
  <c r="S15" s="1"/>
  <c r="H29" i="2" s="1"/>
  <c r="V8" i="3"/>
  <c r="V15" s="1"/>
  <c r="K29" i="2" s="1"/>
  <c r="V4" i="3"/>
  <c r="V21" s="1"/>
  <c r="K35" i="2" s="1"/>
  <c r="K43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W37" i="2" l="1"/>
  <c r="W48" s="1"/>
  <c r="O37"/>
  <c r="O48" s="1"/>
  <c r="H37"/>
  <c r="H48" s="1"/>
  <c r="S37"/>
  <c r="S48" s="1"/>
  <c r="P37"/>
  <c r="P48" s="1"/>
  <c r="V37"/>
  <c r="V48" s="1"/>
  <c r="U37"/>
  <c r="U48" s="1"/>
  <c r="I37"/>
  <c r="I48" s="1"/>
  <c r="J37"/>
  <c r="J48" s="1"/>
  <c r="R37"/>
  <c r="R48" s="1"/>
  <c r="K37"/>
  <c r="K48" s="1"/>
  <c r="T37"/>
  <c r="T48" s="1"/>
  <c r="N37"/>
  <c r="N48" s="1"/>
  <c r="X37"/>
  <c r="X48" s="1"/>
  <c r="L37"/>
  <c r="L48" s="1"/>
  <c r="M37"/>
  <c r="M48" s="1"/>
  <c r="Q37"/>
  <c r="Q48" s="1"/>
  <c r="G32" i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9"/>
  <c r="G57"/>
  <c r="G56"/>
  <c r="B8" i="4"/>
  <c r="B10"/>
  <c r="C8"/>
  <c r="E8"/>
  <c r="D8"/>
  <c r="C7" i="2"/>
  <c r="M2" i="3" a="1"/>
  <c r="O2" s="1"/>
  <c r="C26" i="2"/>
  <c r="C41" s="1"/>
  <c r="P12" i="3" l="1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G62" s="1"/>
  <c r="C37"/>
  <c r="C48" s="1"/>
  <c r="C62" s="1"/>
  <c r="D37"/>
  <c r="D48" s="1"/>
  <c r="D62" s="1"/>
  <c r="F37"/>
  <c r="F48" s="1"/>
  <c r="F62" s="1"/>
  <c r="E37"/>
  <c r="E48" s="1"/>
  <c r="E62" s="1"/>
  <c r="F43"/>
  <c r="F60" s="1"/>
  <c r="G43"/>
  <c r="G60" s="1"/>
  <c r="F47"/>
  <c r="F61" s="1"/>
  <c r="E47"/>
  <c r="E61" s="1"/>
  <c r="D43"/>
  <c r="D60" s="1"/>
  <c r="C43"/>
  <c r="C60" s="1"/>
  <c r="G47"/>
  <c r="G61" s="1"/>
  <c r="D47"/>
  <c r="D61" s="1"/>
  <c r="C47"/>
  <c r="C61" s="1"/>
  <c r="E43"/>
  <c r="E60" s="1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C63" i="2" l="1"/>
  <c r="E63"/>
  <c r="D63"/>
  <c r="F63"/>
  <c r="G63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<sst xmlns="http://schemas.openxmlformats.org/spreadsheetml/2006/main" count="197" uniqueCount="144">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</sst>
</file>

<file path=xl/styles.xml><?xml version="1.0" encoding="utf-8"?>
<styleSheet xmlns="http://schemas.openxmlformats.org/spreadsheetml/2006/main">
  <numFmts count="1">
    <numFmt numFmtId="164" formatCode="0.000E+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55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164" fontId="17" fillId="8" borderId="1" xfId="8" applyNumberFormat="1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170538496"/>
        <c:axId val="170540032"/>
      </c:scatterChart>
      <c:valAx>
        <c:axId val="170538496"/>
        <c:scaling>
          <c:orientation val="minMax"/>
        </c:scaling>
        <c:axPos val="b"/>
        <c:numFmt formatCode="0.00E+00" sourceLinked="1"/>
        <c:tickLblPos val="nextTo"/>
        <c:crossAx val="170540032"/>
        <c:crosses val="autoZero"/>
        <c:crossBetween val="midCat"/>
      </c:valAx>
      <c:valAx>
        <c:axId val="170540032"/>
        <c:scaling>
          <c:orientation val="minMax"/>
        </c:scaling>
        <c:axPos val="l"/>
        <c:majorGridlines/>
        <c:numFmt formatCode="General" sourceLinked="1"/>
        <c:tickLblPos val="nextTo"/>
        <c:crossAx val="1705384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/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3"/>
  <sheetViews>
    <sheetView tabSelected="1" topLeftCell="A32" workbookViewId="0">
      <selection activeCell="I34" sqref="I34"/>
    </sheetView>
  </sheetViews>
  <sheetFormatPr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1" customFormat="1">
      <c r="A4" s="31" t="s">
        <v>79</v>
      </c>
      <c r="C4" s="31" t="s">
        <v>48</v>
      </c>
    </row>
    <row r="5" spans="1:5" s="31" customFormat="1">
      <c r="A5" s="31" t="s">
        <v>57</v>
      </c>
      <c r="C5" s="31" t="s">
        <v>59</v>
      </c>
      <c r="D5" s="31" t="s">
        <v>58</v>
      </c>
      <c r="E5" s="31" t="s">
        <v>58</v>
      </c>
    </row>
    <row r="6" spans="1:5" s="31" customFormat="1">
      <c r="A6" s="31" t="s">
        <v>80</v>
      </c>
      <c r="C6" s="31" t="s">
        <v>60</v>
      </c>
      <c r="D6" s="31" t="s">
        <v>54</v>
      </c>
      <c r="E6" s="31" t="s">
        <v>49</v>
      </c>
    </row>
    <row r="7" spans="1:5" s="31" customFormat="1">
      <c r="A7" s="31" t="s">
        <v>81</v>
      </c>
      <c r="B7" s="31" t="s">
        <v>67</v>
      </c>
      <c r="C7" s="32">
        <f>C8*C9</f>
        <v>31.25</v>
      </c>
      <c r="D7" s="32"/>
      <c r="E7" s="32">
        <f>E8*E9</f>
        <v>31.25</v>
      </c>
    </row>
    <row r="8" spans="1:5" s="31" customFormat="1">
      <c r="A8" s="31" t="s">
        <v>63</v>
      </c>
      <c r="B8" s="31" t="s">
        <v>52</v>
      </c>
      <c r="C8" s="32">
        <v>12.5</v>
      </c>
      <c r="D8" s="32"/>
      <c r="E8" s="32">
        <v>12.5</v>
      </c>
    </row>
    <row r="9" spans="1:5" s="31" customFormat="1">
      <c r="A9" s="31" t="s">
        <v>51</v>
      </c>
      <c r="B9" s="31" t="s">
        <v>52</v>
      </c>
      <c r="C9" s="32">
        <v>2.5</v>
      </c>
      <c r="D9" s="32"/>
      <c r="E9" s="32">
        <v>2.5</v>
      </c>
    </row>
    <row r="10" spans="1:5" s="31" customFormat="1">
      <c r="A10" s="31" t="s">
        <v>55</v>
      </c>
      <c r="B10" s="31" t="s">
        <v>56</v>
      </c>
      <c r="C10" s="31">
        <v>18.7</v>
      </c>
      <c r="D10" s="31">
        <v>11</v>
      </c>
      <c r="E10" s="31">
        <v>23</v>
      </c>
    </row>
    <row r="11" spans="1:5" s="31" customFormat="1">
      <c r="A11" s="31" t="s">
        <v>82</v>
      </c>
    </row>
    <row r="12" spans="1:5" s="31" customFormat="1">
      <c r="A12" s="31" t="s">
        <v>83</v>
      </c>
      <c r="C12" s="31">
        <v>132.25</v>
      </c>
      <c r="D12" s="31">
        <v>110.63</v>
      </c>
      <c r="E12" s="31">
        <v>125.25</v>
      </c>
    </row>
    <row r="13" spans="1:5" s="31" customFormat="1">
      <c r="A13" s="31" t="s">
        <v>84</v>
      </c>
      <c r="B13" s="31" t="s">
        <v>56</v>
      </c>
      <c r="C13" s="31" t="s">
        <v>53</v>
      </c>
      <c r="D13" s="31" t="s">
        <v>53</v>
      </c>
      <c r="E13" s="31" t="s">
        <v>53</v>
      </c>
    </row>
    <row r="14" spans="1:5" s="28" customFormat="1">
      <c r="A14" s="33" t="s">
        <v>92</v>
      </c>
    </row>
    <row r="15" spans="1:5" s="35" customFormat="1">
      <c r="A15" s="34" t="s">
        <v>64</v>
      </c>
      <c r="B15" s="34" t="s">
        <v>67</v>
      </c>
      <c r="C15" s="34">
        <v>12.5</v>
      </c>
      <c r="D15" s="34"/>
      <c r="E15" s="34"/>
    </row>
    <row r="16" spans="1:5" s="35" customFormat="1">
      <c r="A16" s="34" t="s">
        <v>65</v>
      </c>
      <c r="B16" s="34" t="s">
        <v>67</v>
      </c>
      <c r="C16" s="34">
        <v>2.5</v>
      </c>
      <c r="D16" s="34"/>
      <c r="E16" s="34"/>
    </row>
    <row r="17" spans="1:25" s="35" customFormat="1">
      <c r="A17" s="34" t="s">
        <v>66</v>
      </c>
      <c r="B17" s="34" t="s">
        <v>67</v>
      </c>
      <c r="C17" s="34">
        <v>1.5</v>
      </c>
      <c r="D17" s="34"/>
      <c r="E17" s="34"/>
    </row>
    <row r="18" spans="1:25" s="35" customFormat="1">
      <c r="A18" s="34" t="s">
        <v>76</v>
      </c>
      <c r="B18" s="34"/>
      <c r="C18" s="34" t="s">
        <v>50</v>
      </c>
      <c r="D18" s="34"/>
      <c r="E18" s="34"/>
    </row>
    <row r="19" spans="1:25" s="35" customFormat="1">
      <c r="A19" s="34" t="s">
        <v>77</v>
      </c>
      <c r="B19" s="34"/>
      <c r="C19" s="34" t="s">
        <v>78</v>
      </c>
      <c r="D19" s="34"/>
      <c r="E19" s="34"/>
    </row>
    <row r="20" spans="1:25">
      <c r="A20" s="18" t="s">
        <v>93</v>
      </c>
      <c r="C20" s="19"/>
    </row>
    <row r="21" spans="1:25" s="28" customFormat="1">
      <c r="A21" s="27" t="s">
        <v>94</v>
      </c>
      <c r="B21" s="27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</row>
    <row r="22" spans="1:25" s="28" customFormat="1">
      <c r="A22" s="29" t="s">
        <v>125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s="28" customFormat="1">
      <c r="A23" s="27" t="s">
        <v>96</v>
      </c>
      <c r="B23" s="27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100</v>
      </c>
      <c r="N23" s="20">
        <v>100</v>
      </c>
      <c r="O23" s="20">
        <v>100</v>
      </c>
      <c r="P23" s="20">
        <v>100</v>
      </c>
      <c r="Q23" s="20">
        <v>100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</row>
    <row r="24" spans="1:25" s="28" customFormat="1">
      <c r="A24" s="30" t="s">
        <v>98</v>
      </c>
      <c r="B24" s="27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100</v>
      </c>
      <c r="S24" s="20">
        <v>100</v>
      </c>
      <c r="T24" s="20">
        <v>100</v>
      </c>
      <c r="U24" s="20">
        <v>100</v>
      </c>
      <c r="V24" s="20">
        <v>100</v>
      </c>
      <c r="W24" s="20">
        <v>100</v>
      </c>
      <c r="X24" s="20">
        <v>100</v>
      </c>
      <c r="Y24" s="20">
        <v>100</v>
      </c>
    </row>
    <row r="25" spans="1:25" s="28" customFormat="1">
      <c r="A25" s="29" t="s">
        <v>126</v>
      </c>
      <c r="B25" s="27"/>
      <c r="C25" s="27"/>
      <c r="D25" s="30"/>
      <c r="E25" s="30"/>
      <c r="F25" s="30"/>
      <c r="G25" s="30"/>
      <c r="H25" s="27"/>
      <c r="I25" s="30"/>
      <c r="J25" s="30"/>
      <c r="K25" s="30"/>
      <c r="L25" s="30"/>
      <c r="M25" s="27"/>
      <c r="N25" s="30"/>
      <c r="O25" s="30"/>
      <c r="P25" s="30"/>
      <c r="Q25" s="30"/>
      <c r="R25" s="27"/>
      <c r="S25" s="30"/>
      <c r="T25" s="30"/>
      <c r="U25" s="30"/>
      <c r="V25" s="30"/>
      <c r="W25" s="27"/>
      <c r="X25" s="30"/>
      <c r="Y25" s="30"/>
    </row>
    <row r="26" spans="1:25" s="28" customFormat="1">
      <c r="A26" s="27" t="s">
        <v>96</v>
      </c>
      <c r="B26" s="27" t="s">
        <v>62</v>
      </c>
      <c r="C26" s="24">
        <f>-22.11+2.12*C23</f>
        <v>189.89</v>
      </c>
      <c r="D26" s="24">
        <f t="shared" ref="D26:G26" si="0">-22.11+2.12*D23</f>
        <v>189.89</v>
      </c>
      <c r="E26" s="24">
        <f t="shared" si="0"/>
        <v>189.89</v>
      </c>
      <c r="F26" s="24">
        <f t="shared" si="0"/>
        <v>189.89</v>
      </c>
      <c r="G26" s="24">
        <f t="shared" si="0"/>
        <v>189.89</v>
      </c>
      <c r="H26" s="24">
        <f>-22.11+2.12*H23</f>
        <v>189.89</v>
      </c>
      <c r="I26" s="24">
        <f t="shared" ref="I26:L26" si="1">-22.11+2.12*I23</f>
        <v>189.89</v>
      </c>
      <c r="J26" s="24">
        <f t="shared" si="1"/>
        <v>189.89</v>
      </c>
      <c r="K26" s="24">
        <f t="shared" si="1"/>
        <v>189.89</v>
      </c>
      <c r="L26" s="24">
        <f t="shared" si="1"/>
        <v>189.89</v>
      </c>
      <c r="M26" s="24">
        <f>-22.11+2.12*M23</f>
        <v>189.89</v>
      </c>
      <c r="N26" s="24">
        <f t="shared" ref="N26:Q26" si="2">-22.11+2.12*N23</f>
        <v>189.89</v>
      </c>
      <c r="O26" s="24">
        <f t="shared" si="2"/>
        <v>189.89</v>
      </c>
      <c r="P26" s="24">
        <f t="shared" si="2"/>
        <v>189.89</v>
      </c>
      <c r="Q26" s="24">
        <f t="shared" si="2"/>
        <v>189.89</v>
      </c>
      <c r="R26" s="24">
        <f>-22.11+2.12*R23</f>
        <v>189.89</v>
      </c>
      <c r="S26" s="24">
        <f t="shared" ref="S26:V26" si="3">-22.11+2.12*S23</f>
        <v>189.89</v>
      </c>
      <c r="T26" s="24">
        <f t="shared" si="3"/>
        <v>189.89</v>
      </c>
      <c r="U26" s="24">
        <f t="shared" si="3"/>
        <v>189.89</v>
      </c>
      <c r="V26" s="24">
        <f t="shared" si="3"/>
        <v>189.89</v>
      </c>
      <c r="W26" s="24">
        <f>-22.11+2.12*W23</f>
        <v>189.89</v>
      </c>
      <c r="X26" s="24">
        <f t="shared" ref="X26:Y26" si="4">-22.11+2.12*X23</f>
        <v>189.89</v>
      </c>
      <c r="Y26" s="24">
        <f t="shared" si="4"/>
        <v>189.89</v>
      </c>
    </row>
    <row r="27" spans="1:25" s="28" customFormat="1">
      <c r="A27" s="30" t="s">
        <v>98</v>
      </c>
      <c r="B27" s="27" t="s">
        <v>62</v>
      </c>
      <c r="C27" s="24">
        <f>-7.24+2.04*C24</f>
        <v>196.76</v>
      </c>
      <c r="D27" s="24">
        <f t="shared" ref="D27:G27" si="5">-7.24+2.04*D24</f>
        <v>196.76</v>
      </c>
      <c r="E27" s="24">
        <f t="shared" si="5"/>
        <v>196.76</v>
      </c>
      <c r="F27" s="24">
        <f t="shared" si="5"/>
        <v>196.76</v>
      </c>
      <c r="G27" s="24">
        <f t="shared" si="5"/>
        <v>196.76</v>
      </c>
      <c r="H27" s="24">
        <f>-7.24+2.04*H24</f>
        <v>196.76</v>
      </c>
      <c r="I27" s="24">
        <f t="shared" ref="I27:L27" si="6">-7.24+2.04*I24</f>
        <v>196.76</v>
      </c>
      <c r="J27" s="24">
        <f t="shared" si="6"/>
        <v>196.76</v>
      </c>
      <c r="K27" s="24">
        <f t="shared" si="6"/>
        <v>196.76</v>
      </c>
      <c r="L27" s="24">
        <f t="shared" si="6"/>
        <v>196.76</v>
      </c>
      <c r="M27" s="24">
        <f>-7.24+2.04*M24</f>
        <v>196.76</v>
      </c>
      <c r="N27" s="24">
        <f t="shared" ref="N27:Q27" si="7">-7.24+2.04*N24</f>
        <v>196.76</v>
      </c>
      <c r="O27" s="24">
        <f t="shared" si="7"/>
        <v>196.76</v>
      </c>
      <c r="P27" s="24">
        <f t="shared" si="7"/>
        <v>196.76</v>
      </c>
      <c r="Q27" s="24">
        <f t="shared" si="7"/>
        <v>196.76</v>
      </c>
      <c r="R27" s="24">
        <f>-7.24+2.04*R24</f>
        <v>196.76</v>
      </c>
      <c r="S27" s="24">
        <f t="shared" ref="S27:V27" si="8">-7.24+2.04*S24</f>
        <v>196.76</v>
      </c>
      <c r="T27" s="24">
        <f t="shared" si="8"/>
        <v>196.76</v>
      </c>
      <c r="U27" s="24">
        <f t="shared" si="8"/>
        <v>196.76</v>
      </c>
      <c r="V27" s="24">
        <f t="shared" si="8"/>
        <v>196.76</v>
      </c>
      <c r="W27" s="24">
        <f>-7.24+2.04*W24</f>
        <v>196.76</v>
      </c>
      <c r="X27" s="24">
        <f t="shared" ref="X27:Y27" si="9">-7.24+2.04*X24</f>
        <v>196.76</v>
      </c>
      <c r="Y27" s="24">
        <f t="shared" si="9"/>
        <v>196.76</v>
      </c>
    </row>
    <row r="28" spans="1:25" s="28" customFormat="1">
      <c r="A28" s="29" t="s">
        <v>96</v>
      </c>
      <c r="B28" s="27"/>
      <c r="C28" s="27"/>
      <c r="D28" s="27"/>
      <c r="E28" s="27"/>
      <c r="F28" s="27"/>
      <c r="G28" s="27"/>
      <c r="H28" s="27"/>
      <c r="I28" s="27"/>
      <c r="J28" s="27"/>
      <c r="M28" s="27"/>
      <c r="N28" s="27"/>
      <c r="O28" s="27"/>
      <c r="R28" s="27"/>
      <c r="S28" s="27"/>
      <c r="T28" s="27"/>
      <c r="W28" s="27"/>
      <c r="X28" s="27"/>
      <c r="Y28" s="27"/>
    </row>
    <row r="29" spans="1:25" s="28" customFormat="1">
      <c r="A29" s="27" t="s">
        <v>85</v>
      </c>
      <c r="B29" s="27" t="s">
        <v>86</v>
      </c>
      <c r="C29" s="41">
        <f>ExpData!N15</f>
        <v>1.0570055555555555E-2</v>
      </c>
      <c r="D29" s="41">
        <f>ExpData!O15</f>
        <v>1.0570055555555555E-2</v>
      </c>
      <c r="E29" s="41">
        <f>ExpData!P15</f>
        <v>1.0570055555555555E-2</v>
      </c>
      <c r="F29" s="41">
        <f>ExpData!Q15</f>
        <v>1.0570055555555555E-2</v>
      </c>
      <c r="G29" s="41">
        <f>ExpData!R15</f>
        <v>1.0570055555555555E-2</v>
      </c>
      <c r="H29" s="41">
        <f>ExpData!S15</f>
        <v>1.0570055555555555E-2</v>
      </c>
      <c r="I29" s="41">
        <f>ExpData!T15</f>
        <v>1.0570055555555555E-2</v>
      </c>
      <c r="J29" s="41">
        <f>ExpData!U15</f>
        <v>1.0570055555555555E-2</v>
      </c>
      <c r="K29" s="41">
        <f>ExpData!V15</f>
        <v>1.0570055555555555E-2</v>
      </c>
      <c r="L29" s="41">
        <f>ExpData!W15</f>
        <v>1.0570055555555555E-2</v>
      </c>
      <c r="M29" s="41">
        <f>ExpData!X15</f>
        <v>5.2783888888888889E-3</v>
      </c>
      <c r="N29" s="41">
        <f>ExpData!Y15</f>
        <v>7.9242222222222214E-3</v>
      </c>
      <c r="O29" s="41">
        <f>ExpData!Z15</f>
        <v>1.0570055555555555E-2</v>
      </c>
      <c r="P29" s="41">
        <f>ExpData!AA15</f>
        <v>1.321588888888889E-2</v>
      </c>
      <c r="Q29" s="41">
        <f>ExpData!AB15</f>
        <v>1.5861722222222222E-2</v>
      </c>
      <c r="R29" s="41">
        <f>ExpData!AC15</f>
        <v>1.0570055555555555E-2</v>
      </c>
      <c r="S29" s="41">
        <f>ExpData!AD15</f>
        <v>1.0570055555555555E-2</v>
      </c>
      <c r="T29" s="41">
        <f>ExpData!AE15</f>
        <v>1.0570055555555555E-2</v>
      </c>
      <c r="U29" s="41">
        <f>ExpData!AF15</f>
        <v>1.0570055555555555E-2</v>
      </c>
      <c r="V29" s="41">
        <f>ExpData!AG15</f>
        <v>1.0570055555555555E-2</v>
      </c>
      <c r="W29" s="41">
        <f>ExpData!AH15</f>
        <v>1.0575562188444444E-2</v>
      </c>
      <c r="X29" s="41">
        <f>ExpData!AI15</f>
        <v>1.0575562188444444E-2</v>
      </c>
      <c r="Y29" s="41">
        <f>ExpData!AJ15</f>
        <v>1.0575562188444444E-2</v>
      </c>
    </row>
    <row r="30" spans="1:25" s="28" customFormat="1">
      <c r="A30" s="27" t="s">
        <v>97</v>
      </c>
      <c r="B30" s="27" t="s">
        <v>74</v>
      </c>
      <c r="C30" s="41">
        <f>ExpData!N16</f>
        <v>32.804908589380183</v>
      </c>
      <c r="D30" s="41">
        <f>ExpData!O16</f>
        <v>37.545921167879214</v>
      </c>
      <c r="E30" s="41">
        <f>ExpData!P16</f>
        <v>40.462794041113561</v>
      </c>
      <c r="F30" s="41">
        <f>ExpData!Q16</f>
        <v>46.813272232415727</v>
      </c>
      <c r="G30" s="41">
        <f>ExpData!R16</f>
        <v>52.28803056208195</v>
      </c>
      <c r="H30" s="41">
        <f>ExpData!S16</f>
        <v>46.813272232415727</v>
      </c>
      <c r="I30" s="41">
        <f>ExpData!T16</f>
        <v>46.735559551037205</v>
      </c>
      <c r="J30" s="41">
        <f>ExpData!U16</f>
        <v>46.756376974131932</v>
      </c>
      <c r="K30" s="41">
        <f>ExpData!V16</f>
        <v>46.759715513146396</v>
      </c>
      <c r="L30" s="41">
        <f>ExpData!W16</f>
        <v>46.795754117384256</v>
      </c>
      <c r="M30" s="41">
        <f>ExpData!X16</f>
        <v>46.765960784537164</v>
      </c>
      <c r="N30" s="41">
        <f>ExpData!Y16</f>
        <v>46.747797849449768</v>
      </c>
      <c r="O30" s="41">
        <f>ExpData!Z16</f>
        <v>46.813272232415727</v>
      </c>
      <c r="P30" s="41">
        <f>ExpData!AA16</f>
        <v>46.780135265158755</v>
      </c>
      <c r="Q30" s="41">
        <f>ExpData!AB16</f>
        <v>46.785915070345858</v>
      </c>
      <c r="R30" s="41">
        <f>ExpData!AC16</f>
        <v>46.831304444044484</v>
      </c>
      <c r="S30" s="41">
        <f>ExpData!AD16</f>
        <v>46.835636390276221</v>
      </c>
      <c r="T30" s="41">
        <f>ExpData!AE16</f>
        <v>46.813272232415727</v>
      </c>
      <c r="U30" s="41">
        <f>ExpData!AF16</f>
        <v>46.773248419935193</v>
      </c>
      <c r="V30" s="41">
        <f>ExpData!AG16</f>
        <v>46.772998389800364</v>
      </c>
      <c r="W30" s="41">
        <f>ExpData!AH16</f>
        <v>46.813272232415727</v>
      </c>
      <c r="X30" s="41">
        <f>ExpData!AI16</f>
        <v>46.83837113278085</v>
      </c>
      <c r="Y30" s="41">
        <f>ExpData!AJ16</f>
        <v>46.843521688179884</v>
      </c>
    </row>
    <row r="31" spans="1:25" s="28" customFormat="1">
      <c r="A31" s="29" t="s">
        <v>98</v>
      </c>
      <c r="B31" s="27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s="28" customFormat="1">
      <c r="A32" s="27" t="s">
        <v>85</v>
      </c>
      <c r="B32" s="27" t="s">
        <v>86</v>
      </c>
      <c r="C32" s="41">
        <f>ExpData!N18</f>
        <v>1.0024555555555557E-2</v>
      </c>
      <c r="D32" s="41">
        <f>ExpData!O18</f>
        <v>1.0024555555555557E-2</v>
      </c>
      <c r="E32" s="41">
        <f>ExpData!P18</f>
        <v>1.0024555555555557E-2</v>
      </c>
      <c r="F32" s="41">
        <f>ExpData!Q18</f>
        <v>1.0024555555555557E-2</v>
      </c>
      <c r="G32" s="41">
        <f>ExpData!R18</f>
        <v>1.0024555555555557E-2</v>
      </c>
      <c r="H32" s="41">
        <f>ExpData!S18</f>
        <v>1.0024555555555557E-2</v>
      </c>
      <c r="I32" s="41">
        <f>ExpData!T18</f>
        <v>1.0024555555555557E-2</v>
      </c>
      <c r="J32" s="41">
        <f>ExpData!U18</f>
        <v>1.0024555555555557E-2</v>
      </c>
      <c r="K32" s="41">
        <f>ExpData!V18</f>
        <v>1.0024555555555557E-2</v>
      </c>
      <c r="L32" s="41">
        <f>ExpData!W18</f>
        <v>1.0024555555555557E-2</v>
      </c>
      <c r="M32" s="41">
        <f>ExpData!X18</f>
        <v>1.0024555555555557E-2</v>
      </c>
      <c r="N32" s="41">
        <f>ExpData!Y18</f>
        <v>1.0024555555555557E-2</v>
      </c>
      <c r="O32" s="41">
        <f>ExpData!Z18</f>
        <v>1.0024555555555557E-2</v>
      </c>
      <c r="P32" s="41">
        <f>ExpData!AA18</f>
        <v>1.0024555555555557E-2</v>
      </c>
      <c r="Q32" s="41">
        <f>ExpData!AB18</f>
        <v>1.0024555555555571E-2</v>
      </c>
      <c r="R32" s="41">
        <f>ExpData!AC18</f>
        <v>4.9995555555555557E-3</v>
      </c>
      <c r="S32" s="41">
        <f>ExpData!AD18</f>
        <v>7.5120555555555539E-3</v>
      </c>
      <c r="T32" s="41">
        <f>ExpData!AE18</f>
        <v>1.0024555555555557E-2</v>
      </c>
      <c r="U32" s="41">
        <f>ExpData!AF18</f>
        <v>1.2537055555555556E-2</v>
      </c>
      <c r="V32" s="41">
        <f>ExpData!AG18</f>
        <v>1.5049555555555552E-2</v>
      </c>
      <c r="W32" s="41">
        <f>ExpData!AH18</f>
        <v>1.0878928809055555E-2</v>
      </c>
      <c r="X32" s="41">
        <f>ExpData!AI18</f>
        <v>1.0878928809055555E-2</v>
      </c>
      <c r="Y32" s="41">
        <f>ExpData!AJ18</f>
        <v>1.0878928809055555E-2</v>
      </c>
    </row>
    <row r="33" spans="1:25" s="28" customFormat="1">
      <c r="A33" s="27" t="s">
        <v>97</v>
      </c>
      <c r="B33" s="27" t="s">
        <v>74</v>
      </c>
      <c r="C33" s="41">
        <f>ExpData!N19</f>
        <v>20.020584823493895</v>
      </c>
      <c r="D33" s="41">
        <f>ExpData!O19</f>
        <v>20.013996907080195</v>
      </c>
      <c r="E33" s="41">
        <f>ExpData!P19</f>
        <v>20.040555205268429</v>
      </c>
      <c r="F33" s="41">
        <f>ExpData!Q19</f>
        <v>19.965192717598594</v>
      </c>
      <c r="G33" s="41">
        <f>ExpData!R19</f>
        <v>20.531591054442632</v>
      </c>
      <c r="H33" s="41">
        <f>ExpData!S19</f>
        <v>19.965192717598594</v>
      </c>
      <c r="I33" s="41">
        <f>ExpData!T19</f>
        <v>25.020477816258023</v>
      </c>
      <c r="J33" s="41">
        <f>ExpData!U19</f>
        <v>29.996660937349375</v>
      </c>
      <c r="K33" s="41">
        <f>ExpData!V19</f>
        <v>34.981044802983121</v>
      </c>
      <c r="L33" s="41">
        <f>ExpData!W19</f>
        <v>39.995611966534248</v>
      </c>
      <c r="M33" s="41">
        <f>ExpData!X19</f>
        <v>19.95147626262694</v>
      </c>
      <c r="N33" s="41">
        <f>ExpData!Y19</f>
        <v>19.98472615642196</v>
      </c>
      <c r="O33" s="41">
        <f>ExpData!Z19</f>
        <v>19.965192717598594</v>
      </c>
      <c r="P33" s="41">
        <f>ExpData!AA19</f>
        <v>19.98426554012838</v>
      </c>
      <c r="Q33" s="41">
        <f>ExpData!AB19</f>
        <v>20.033552339221512</v>
      </c>
      <c r="R33" s="41">
        <f>ExpData!AC19</f>
        <v>19.99611427063822</v>
      </c>
      <c r="S33" s="41">
        <f>ExpData!AD19</f>
        <v>19.985256383306695</v>
      </c>
      <c r="T33" s="41">
        <f>ExpData!AE19</f>
        <v>19.965192717598594</v>
      </c>
      <c r="U33" s="41">
        <f>ExpData!AF19</f>
        <v>19.978884732789933</v>
      </c>
      <c r="V33" s="41">
        <f>ExpData!AG19</f>
        <v>19.940144584158414</v>
      </c>
      <c r="W33" s="41">
        <f>ExpData!AH19</f>
        <v>19.965192717598594</v>
      </c>
      <c r="X33" s="41">
        <f>ExpData!AI19</f>
        <v>19.962840387781814</v>
      </c>
      <c r="Y33" s="41">
        <f>ExpData!AJ19</f>
        <v>19.94308391529044</v>
      </c>
    </row>
    <row r="34" spans="1:25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s="26" customFormat="1">
      <c r="A35" s="26" t="s">
        <v>73</v>
      </c>
      <c r="B35" s="26" t="s">
        <v>74</v>
      </c>
      <c r="C35" s="41">
        <f>ExpData!N21</f>
        <v>32.209159619805561</v>
      </c>
      <c r="D35" s="41">
        <f>ExpData!O21</f>
        <v>36.641882535934052</v>
      </c>
      <c r="E35" s="41">
        <f>ExpData!P21</f>
        <v>39.206231593240013</v>
      </c>
      <c r="F35" s="41">
        <f>ExpData!Q21</f>
        <v>45.115007004655496</v>
      </c>
      <c r="G35" s="41">
        <f>ExpData!R21</f>
        <v>50.488628590359532</v>
      </c>
      <c r="H35" s="41">
        <f>ExpData!S21</f>
        <v>45.115007004655496</v>
      </c>
      <c r="I35" s="41">
        <f>ExpData!T21</f>
        <v>45.152704364084947</v>
      </c>
      <c r="J35" s="41">
        <f>ExpData!U21</f>
        <v>45.332937279628425</v>
      </c>
      <c r="K35" s="41">
        <f>ExpData!V21</f>
        <v>45.65301197436299</v>
      </c>
      <c r="L35" s="41">
        <f>ExpData!W21</f>
        <v>45.862899949634645</v>
      </c>
      <c r="M35" s="41">
        <f>ExpData!X21</f>
        <v>46.414726050719302</v>
      </c>
      <c r="N35" s="41">
        <f>ExpData!Y21</f>
        <v>45.253056164715588</v>
      </c>
      <c r="O35" s="41">
        <f>ExpData!Z21</f>
        <v>45.115007004655496</v>
      </c>
      <c r="P35" s="41">
        <f>ExpData!AA21</f>
        <v>45.554121695468943</v>
      </c>
      <c r="Q35" s="41">
        <f>ExpData!AB21</f>
        <v>45.667769594471679</v>
      </c>
      <c r="R35" s="41">
        <f>ExpData!AC21</f>
        <v>45.410532556242877</v>
      </c>
      <c r="S35" s="41">
        <f>ExpData!AD21</f>
        <v>45.366644909743457</v>
      </c>
      <c r="T35" s="41">
        <f>ExpData!AE21</f>
        <v>45.115007004655496</v>
      </c>
      <c r="U35" s="41">
        <f>ExpData!AF21</f>
        <v>45.184878246406505</v>
      </c>
      <c r="V35" s="41">
        <f>ExpData!AG21</f>
        <v>45.148270505308638</v>
      </c>
      <c r="W35" s="41">
        <f>ExpData!AH21</f>
        <v>45.115007004655496</v>
      </c>
      <c r="X35" s="41">
        <f>ExpData!AI21</f>
        <v>45.243818979301523</v>
      </c>
      <c r="Y35" s="41">
        <f>ExpData!AJ21</f>
        <v>44.928683240302114</v>
      </c>
    </row>
    <row r="36" spans="1:25" s="26" customFormat="1">
      <c r="A36" s="26" t="s">
        <v>75</v>
      </c>
      <c r="B36" s="26" t="s">
        <v>74</v>
      </c>
      <c r="C36" s="41">
        <f>ExpData!N22</f>
        <v>21.1468268936618</v>
      </c>
      <c r="D36" s="41">
        <f>ExpData!O22</f>
        <v>21.066646083396979</v>
      </c>
      <c r="E36" s="41">
        <f>ExpData!P22</f>
        <v>21.202254882336835</v>
      </c>
      <c r="F36" s="41">
        <f>ExpData!Q22</f>
        <v>21.428861307302665</v>
      </c>
      <c r="G36" s="41">
        <f>ExpData!R22</f>
        <v>21.993250061846652</v>
      </c>
      <c r="H36" s="41">
        <f>ExpData!S22</f>
        <v>21.428861307302665</v>
      </c>
      <c r="I36" s="41">
        <f>ExpData!T22</f>
        <v>26.071689439399325</v>
      </c>
      <c r="J36" s="41">
        <f>ExpData!U22</f>
        <v>30.76148736331346</v>
      </c>
      <c r="K36" s="41">
        <f>ExpData!V22</f>
        <v>35.502290509265826</v>
      </c>
      <c r="L36" s="41">
        <f>ExpData!W22</f>
        <v>40.423454833974333</v>
      </c>
      <c r="M36" s="41">
        <f>ExpData!X22</f>
        <v>21.494944118539394</v>
      </c>
      <c r="N36" s="41">
        <f>ExpData!Y22</f>
        <v>21.517883020301912</v>
      </c>
      <c r="O36" s="41">
        <f>ExpData!Z22</f>
        <v>21.428861307302665</v>
      </c>
      <c r="P36" s="41">
        <f>ExpData!AA22</f>
        <v>21.595394953178555</v>
      </c>
      <c r="Q36" s="41">
        <f>ExpData!AB22</f>
        <v>21.805176462942171</v>
      </c>
      <c r="R36" s="41">
        <f>ExpData!AC22</f>
        <v>21.733402276973759</v>
      </c>
      <c r="S36" s="41">
        <f>ExpData!AD22</f>
        <v>21.854517375313929</v>
      </c>
      <c r="T36" s="41">
        <f>ExpData!AE22</f>
        <v>21.428861307302665</v>
      </c>
      <c r="U36" s="41">
        <f>ExpData!AF22</f>
        <v>21.479081058045157</v>
      </c>
      <c r="V36" s="41">
        <f>ExpData!AG22</f>
        <v>21.310467600503262</v>
      </c>
      <c r="W36" s="41">
        <f>ExpData!AH22</f>
        <v>21.428861307302665</v>
      </c>
      <c r="X36" s="41">
        <f>ExpData!AI22</f>
        <v>21.478318390552261</v>
      </c>
      <c r="Y36" s="41">
        <f>ExpData!AJ22</f>
        <v>21.306892948428231</v>
      </c>
    </row>
    <row r="37" spans="1:25" s="26" customFormat="1">
      <c r="A37" s="26" t="s">
        <v>71</v>
      </c>
      <c r="B37" s="26" t="s">
        <v>72</v>
      </c>
      <c r="C37" s="41">
        <f>ExpData!N23</f>
        <v>3.8848588799999995</v>
      </c>
      <c r="D37" s="41">
        <f>ExpData!O23</f>
        <v>5.667941375999999</v>
      </c>
      <c r="E37" s="41">
        <f>ExpData!P23</f>
        <v>7.0075795200000002</v>
      </c>
      <c r="F37" s="41">
        <f>ExpData!Q23</f>
        <v>10.728884735999999</v>
      </c>
      <c r="G37" s="41">
        <f>ExpData!R23</f>
        <v>14.106180095999997</v>
      </c>
      <c r="H37" s="41">
        <f>ExpData!S23</f>
        <v>10.728884735999999</v>
      </c>
      <c r="I37" s="41">
        <f>ExpData!T23</f>
        <v>9.2522250239999995</v>
      </c>
      <c r="J37" s="41">
        <f>ExpData!U23</f>
        <v>7.6446888960000008</v>
      </c>
      <c r="K37" s="41">
        <f>ExpData!V23</f>
        <v>5.6193918719999987</v>
      </c>
      <c r="L37" s="41">
        <f>ExpData!W23</f>
        <v>3.5767384319999995</v>
      </c>
      <c r="M37" s="41">
        <f>ExpData!X23</f>
        <v>10.576399104</v>
      </c>
      <c r="N37" s="41">
        <f>ExpData!Y23</f>
        <v>10.284390143999998</v>
      </c>
      <c r="O37" s="41">
        <f>ExpData!Z23</f>
        <v>10.728884735999999</v>
      </c>
      <c r="P37" s="41">
        <f>ExpData!AA23</f>
        <v>10.960891391999999</v>
      </c>
      <c r="Q37" s="41">
        <f>ExpData!AB23</f>
        <v>11.167119743999999</v>
      </c>
      <c r="R37" s="41">
        <f>ExpData!AC23</f>
        <v>9.8861740800000018</v>
      </c>
      <c r="S37" s="41">
        <f>ExpData!AD23</f>
        <v>10.167006336</v>
      </c>
      <c r="T37" s="41">
        <f>ExpData!AE23</f>
        <v>10.728884735999999</v>
      </c>
      <c r="U37" s="41">
        <f>ExpData!AF23</f>
        <v>11.559156864</v>
      </c>
      <c r="V37" s="41">
        <f>ExpData!AG23</f>
        <v>11.892979584000001</v>
      </c>
      <c r="W37" s="41">
        <f>ExpData!AH23</f>
        <v>10.728884735999999</v>
      </c>
      <c r="X37" s="41">
        <f>ExpData!AI23</f>
        <v>3.5032684799999991</v>
      </c>
      <c r="Y37" s="41">
        <f>ExpData!AJ23</f>
        <v>4.8133098240000001</v>
      </c>
    </row>
    <row r="38" spans="1:25">
      <c r="A38" s="18" t="s">
        <v>68</v>
      </c>
      <c r="C38" s="54" t="str">
        <f>ExpData!N24</f>
        <v/>
      </c>
      <c r="D38" s="54" t="str">
        <f>ExpData!O24</f>
        <v/>
      </c>
      <c r="E38" s="54" t="str">
        <f>ExpData!P24</f>
        <v/>
      </c>
      <c r="F38" s="54" t="str">
        <f>ExpData!Q24</f>
        <v/>
      </c>
      <c r="G38" s="54" t="str">
        <f>ExpData!R24</f>
        <v/>
      </c>
      <c r="H38" s="54" t="str">
        <f>ExpData!S24</f>
        <v>duplicate</v>
      </c>
      <c r="I38" s="54" t="str">
        <f>ExpData!T24</f>
        <v/>
      </c>
      <c r="J38" s="54" t="str">
        <f>ExpData!U24</f>
        <v/>
      </c>
      <c r="K38" s="54" t="str">
        <f>ExpData!V24</f>
        <v/>
      </c>
      <c r="L38" s="54" t="str">
        <f>ExpData!W24</f>
        <v/>
      </c>
      <c r="M38" s="54" t="str">
        <f>ExpData!X24</f>
        <v/>
      </c>
      <c r="N38" s="54" t="str">
        <f>ExpData!Y24</f>
        <v/>
      </c>
      <c r="O38" s="54" t="str">
        <f>ExpData!Z24</f>
        <v>duplicate</v>
      </c>
      <c r="P38" s="54" t="str">
        <f>ExpData!AA24</f>
        <v/>
      </c>
      <c r="Q38" s="54" t="str">
        <f>ExpData!AB24</f>
        <v/>
      </c>
      <c r="R38" s="54" t="str">
        <f>ExpData!AC24</f>
        <v/>
      </c>
      <c r="S38" s="54" t="str">
        <f>ExpData!AD24</f>
        <v/>
      </c>
      <c r="T38" s="54" t="str">
        <f>ExpData!AE24</f>
        <v>duplicate</v>
      </c>
      <c r="U38" s="54" t="str">
        <f>ExpData!AF24</f>
        <v/>
      </c>
      <c r="V38" s="54" t="str">
        <f>ExpData!AG24</f>
        <v/>
      </c>
      <c r="W38" s="54" t="str">
        <f>ExpData!AH24</f>
        <v>duplicate</v>
      </c>
      <c r="X38" s="54" t="str">
        <f>ExpData!AI24</f>
        <v/>
      </c>
      <c r="Y38" s="54" t="str">
        <f>ExpData!AJ24</f>
        <v/>
      </c>
    </row>
    <row r="39" spans="1:25">
      <c r="A39" s="18" t="s">
        <v>99</v>
      </c>
    </row>
    <row r="40" spans="1:25">
      <c r="A40" s="18" t="s">
        <v>100</v>
      </c>
      <c r="H40"/>
      <c r="I40"/>
      <c r="J40"/>
      <c r="K40"/>
      <c r="L40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 spans="1:25" customFormat="1">
      <c r="A41" t="s">
        <v>87</v>
      </c>
      <c r="B41" t="s">
        <v>86</v>
      </c>
      <c r="C41" s="24">
        <f>C26/1000000/60/(MOD1W*MOD1H/10000)</f>
        <v>8.4395555555555543E-3</v>
      </c>
      <c r="D41" s="24">
        <f>D26/1000000/60/(MOD1W*MOD1H/10000)</f>
        <v>8.4395555555555543E-3</v>
      </c>
      <c r="E41" s="24">
        <f>E26/1000000/60/(MOD1W*MOD1H/10000)</f>
        <v>8.4395555555555543E-3</v>
      </c>
      <c r="F41" s="24">
        <f>F26/1000000/60/(MOD1W*MOD1H/10000)</f>
        <v>8.4395555555555543E-3</v>
      </c>
      <c r="G41" s="24">
        <f>G26/1000000/60/(MOD1W*MOD1H/10000)</f>
        <v>8.4395555555555543E-3</v>
      </c>
      <c r="H41" s="24">
        <f>H26/1000000/60/(MOD1W*MOD1H/10000)</f>
        <v>8.4395555555555543E-3</v>
      </c>
      <c r="I41" s="24">
        <f>I26/1000000/60/(MOD1W*MOD1H/10000)</f>
        <v>8.4395555555555543E-3</v>
      </c>
      <c r="J41" s="24">
        <f>J26/1000000/60/(MOD1W*MOD1H/10000)</f>
        <v>8.4395555555555543E-3</v>
      </c>
      <c r="K41" s="24">
        <f>K26/1000000/60/(MOD1W*MOD1H/10000)</f>
        <v>8.4395555555555543E-3</v>
      </c>
      <c r="L41" s="24">
        <f>L26/1000000/60/(MOD1W*MOD1H/10000)</f>
        <v>8.4395555555555543E-3</v>
      </c>
      <c r="M41" s="24">
        <f>M26/1000000/60/(MOD1W*MOD1H/10000)</f>
        <v>8.4395555555555543E-3</v>
      </c>
      <c r="N41" s="24">
        <f>N26/1000000/60/(MOD1W*MOD1H/10000)</f>
        <v>8.4395555555555543E-3</v>
      </c>
      <c r="O41" s="24">
        <f>O26/1000000/60/(MOD1W*MOD1H/10000)</f>
        <v>8.4395555555555543E-3</v>
      </c>
      <c r="P41" s="24">
        <f>P26/1000000/60/(MOD1W*MOD1H/10000)</f>
        <v>8.4395555555555543E-3</v>
      </c>
      <c r="Q41" s="24">
        <f>Q26/1000000/60/(MOD1W*MOD1H/10000)</f>
        <v>8.4395555555555543E-3</v>
      </c>
      <c r="R41" s="24">
        <f>R26/1000000/60/(MOD1W*MOD1H/10000)</f>
        <v>8.4395555555555543E-3</v>
      </c>
      <c r="S41" s="24">
        <f>S26/1000000/60/(MOD1W*MOD1H/10000)</f>
        <v>8.4395555555555543E-3</v>
      </c>
      <c r="T41" s="24">
        <f>T26/1000000/60/(MOD1W*MOD1H/10000)</f>
        <v>8.4395555555555543E-3</v>
      </c>
      <c r="U41" s="24">
        <f>U26/1000000/60/(MOD1W*MOD1H/10000)</f>
        <v>8.4395555555555543E-3</v>
      </c>
      <c r="V41" s="24">
        <f>V26/1000000/60/(MOD1W*MOD1H/10000)</f>
        <v>8.4395555555555543E-3</v>
      </c>
      <c r="W41" s="24">
        <f>W26/1000000/60/(MOD1W*MOD1H/10000)</f>
        <v>8.4395555555555543E-3</v>
      </c>
      <c r="X41" s="24">
        <f>X26/1000000/60/(MOD1W*MOD1H/10000)</f>
        <v>8.4395555555555543E-3</v>
      </c>
      <c r="Y41" s="24">
        <f>Y26/1000000/60/(MOD1W*MOD1H/10000)</f>
        <v>8.4395555555555543E-3</v>
      </c>
    </row>
    <row r="42" spans="1:25" customFormat="1">
      <c r="A42" t="s">
        <v>102</v>
      </c>
      <c r="B42" t="s">
        <v>90</v>
      </c>
      <c r="C42" s="24">
        <f>C30+273.15</f>
        <v>305.95490858938018</v>
      </c>
      <c r="D42" s="24">
        <f>D30+273.15</f>
        <v>310.69592116787919</v>
      </c>
      <c r="E42" s="24">
        <f>E30+273.15</f>
        <v>313.61279404111355</v>
      </c>
      <c r="F42" s="24">
        <f>F30+273.15</f>
        <v>319.9632722324157</v>
      </c>
      <c r="G42" s="24">
        <f>G30+273.15</f>
        <v>325.43803056208191</v>
      </c>
      <c r="H42" s="24">
        <f>H30+273.15</f>
        <v>319.9632722324157</v>
      </c>
      <c r="I42" s="24">
        <f>I30+273.15</f>
        <v>319.8855595510372</v>
      </c>
      <c r="J42" s="24">
        <f>J30+273.15</f>
        <v>319.90637697413189</v>
      </c>
      <c r="K42" s="24">
        <f>K30+273.15</f>
        <v>319.90971551314635</v>
      </c>
      <c r="L42" s="24">
        <f>L30+273.15</f>
        <v>319.94575411738424</v>
      </c>
      <c r="M42" s="24">
        <f>M30+273.15</f>
        <v>319.91596078453716</v>
      </c>
      <c r="N42" s="24">
        <f>N30+273.15</f>
        <v>319.89779784944972</v>
      </c>
      <c r="O42" s="24">
        <f>O30+273.15</f>
        <v>319.9632722324157</v>
      </c>
      <c r="P42" s="24">
        <f>P30+273.15</f>
        <v>319.93013526515875</v>
      </c>
      <c r="Q42" s="24">
        <f>Q30+273.15</f>
        <v>319.93591507034586</v>
      </c>
      <c r="R42" s="24">
        <f>R30+273.15</f>
        <v>319.98130444404444</v>
      </c>
      <c r="S42" s="24">
        <f>S30+273.15</f>
        <v>319.98563639027623</v>
      </c>
      <c r="T42" s="24">
        <f>T30+273.15</f>
        <v>319.9632722324157</v>
      </c>
      <c r="U42" s="24">
        <f>U30+273.15</f>
        <v>319.92324841993519</v>
      </c>
      <c r="V42" s="24">
        <f>V30+273.15</f>
        <v>319.92299838980034</v>
      </c>
      <c r="W42" s="24">
        <f>W30+273.15</f>
        <v>319.9632722324157</v>
      </c>
      <c r="X42" s="24">
        <f>X30+273.15</f>
        <v>319.9883711327808</v>
      </c>
      <c r="Y42" s="24">
        <f>Y30+273.15</f>
        <v>319.99352168817984</v>
      </c>
    </row>
    <row r="43" spans="1:25" customFormat="1">
      <c r="A43" t="s">
        <v>101</v>
      </c>
      <c r="B43" t="s">
        <v>90</v>
      </c>
      <c r="C43" s="24">
        <f>C35+273.15</f>
        <v>305.35915961980555</v>
      </c>
      <c r="D43" s="24">
        <f>D35+273.15</f>
        <v>309.79188253593401</v>
      </c>
      <c r="E43" s="24">
        <f>E35+273.15</f>
        <v>312.35623159324001</v>
      </c>
      <c r="F43" s="24">
        <f>F35+273.15</f>
        <v>318.26500700465544</v>
      </c>
      <c r="G43" s="24">
        <f>G35+273.15</f>
        <v>323.63862859035953</v>
      </c>
      <c r="H43" s="24">
        <f>H35+273.15</f>
        <v>318.26500700465544</v>
      </c>
      <c r="I43" s="24">
        <f>I35+273.15</f>
        <v>318.30270436408495</v>
      </c>
      <c r="J43" s="24">
        <f>J35+273.15</f>
        <v>318.4829372796284</v>
      </c>
      <c r="K43" s="24">
        <f>K35+273.15</f>
        <v>318.80301197436296</v>
      </c>
      <c r="L43" s="24">
        <f>L35+273.15</f>
        <v>319.01289994963463</v>
      </c>
      <c r="M43" s="24">
        <f>M35+273.15</f>
        <v>319.56472605071929</v>
      </c>
      <c r="N43" s="24">
        <f>N35+273.15</f>
        <v>318.40305616471557</v>
      </c>
      <c r="O43" s="24">
        <f>O35+273.15</f>
        <v>318.26500700465544</v>
      </c>
      <c r="P43" s="24">
        <f>P35+273.15</f>
        <v>318.70412169546893</v>
      </c>
      <c r="Q43" s="24">
        <f>Q35+273.15</f>
        <v>318.81776959447166</v>
      </c>
      <c r="R43" s="24">
        <f>R35+273.15</f>
        <v>318.56053255624283</v>
      </c>
      <c r="S43" s="24">
        <f>S35+273.15</f>
        <v>318.51664490974343</v>
      </c>
      <c r="T43" s="24">
        <f>T35+273.15</f>
        <v>318.26500700465544</v>
      </c>
      <c r="U43" s="24">
        <f>U35+273.15</f>
        <v>318.3348782464065</v>
      </c>
      <c r="V43" s="24">
        <f>V35+273.15</f>
        <v>318.29827050530861</v>
      </c>
      <c r="W43" s="24">
        <f>W35+273.15</f>
        <v>318.26500700465544</v>
      </c>
      <c r="X43" s="24">
        <f>X35+273.15</f>
        <v>318.3938189793015</v>
      </c>
      <c r="Y43" s="24">
        <f>Y35+273.15</f>
        <v>318.0786832403021</v>
      </c>
    </row>
    <row r="44" spans="1:25" customFormat="1">
      <c r="A44" s="18" t="s">
        <v>103</v>
      </c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 spans="1:25" customFormat="1">
      <c r="A45" t="s">
        <v>87</v>
      </c>
      <c r="B45" t="s">
        <v>86</v>
      </c>
      <c r="C45" s="24">
        <f>C27/1000000/60/(MOD1H*MOD1W/10000)</f>
        <v>8.7448888888888889E-3</v>
      </c>
      <c r="D45" s="24">
        <f>D27/1000000/60/(MOD1H*MOD1W/10000)</f>
        <v>8.7448888888888889E-3</v>
      </c>
      <c r="E45" s="24">
        <f>E27/1000000/60/(MOD1H*MOD1W/10000)</f>
        <v>8.7448888888888889E-3</v>
      </c>
      <c r="F45" s="24">
        <f>F27/1000000/60/(MOD1H*MOD1W/10000)</f>
        <v>8.7448888888888889E-3</v>
      </c>
      <c r="G45" s="24">
        <f>G27/1000000/60/(MOD1H*MOD1W/10000)</f>
        <v>8.7448888888888889E-3</v>
      </c>
      <c r="H45" s="24">
        <f>H27/1000000/60/(MOD1H*MOD1W/10000)</f>
        <v>8.7448888888888889E-3</v>
      </c>
      <c r="I45" s="24">
        <f>I27/1000000/60/(MOD1H*MOD1W/10000)</f>
        <v>8.7448888888888889E-3</v>
      </c>
      <c r="J45" s="24">
        <f>J27/1000000/60/(MOD1H*MOD1W/10000)</f>
        <v>8.7448888888888889E-3</v>
      </c>
      <c r="K45" s="24">
        <f>K27/1000000/60/(MOD1H*MOD1W/10000)</f>
        <v>8.7448888888888889E-3</v>
      </c>
      <c r="L45" s="24">
        <f>L27/1000000/60/(MOD1H*MOD1W/10000)</f>
        <v>8.7448888888888889E-3</v>
      </c>
      <c r="M45" s="24">
        <f>M27/1000000/60/(MOD1H*MOD1W/10000)</f>
        <v>8.7448888888888889E-3</v>
      </c>
      <c r="N45" s="24">
        <f>N27/1000000/60/(MOD1H*MOD1W/10000)</f>
        <v>8.7448888888888889E-3</v>
      </c>
      <c r="O45" s="24">
        <f>O27/1000000/60/(MOD1H*MOD1W/10000)</f>
        <v>8.7448888888888889E-3</v>
      </c>
      <c r="P45" s="24">
        <f>P27/1000000/60/(MOD1H*MOD1W/10000)</f>
        <v>8.7448888888888889E-3</v>
      </c>
      <c r="Q45" s="24">
        <f>Q27/1000000/60/(MOD1H*MOD1W/10000)</f>
        <v>8.7448888888888889E-3</v>
      </c>
      <c r="R45" s="24">
        <f>R27/1000000/60/(MOD1H*MOD1W/10000)</f>
        <v>8.7448888888888889E-3</v>
      </c>
      <c r="S45" s="24">
        <f>S27/1000000/60/(MOD1H*MOD1W/10000)</f>
        <v>8.7448888888888889E-3</v>
      </c>
      <c r="T45" s="24">
        <f>T27/1000000/60/(MOD1H*MOD1W/10000)</f>
        <v>8.7448888888888889E-3</v>
      </c>
      <c r="U45" s="24">
        <f>U27/1000000/60/(MOD1H*MOD1W/10000)</f>
        <v>8.7448888888888889E-3</v>
      </c>
      <c r="V45" s="24">
        <f>V27/1000000/60/(MOD1H*MOD1W/10000)</f>
        <v>8.7448888888888889E-3</v>
      </c>
      <c r="W45" s="24">
        <f>W27/1000000/60/(MOD1H*MOD1W/10000)</f>
        <v>8.7448888888888889E-3</v>
      </c>
      <c r="X45" s="24">
        <f>X27/1000000/60/(MOD1H*MOD1W/10000)</f>
        <v>8.7448888888888889E-3</v>
      </c>
      <c r="Y45" s="24">
        <f>Y27/1000000/60/(MOD1H*MOD1W/10000)</f>
        <v>8.7448888888888889E-3</v>
      </c>
    </row>
    <row r="46" spans="1:25" customFormat="1">
      <c r="A46" t="s">
        <v>102</v>
      </c>
      <c r="B46" t="s">
        <v>90</v>
      </c>
      <c r="C46" s="24">
        <f>C33+273.15</f>
        <v>293.17058482349387</v>
      </c>
      <c r="D46" s="24">
        <f>D33+273.15</f>
        <v>293.16399690708016</v>
      </c>
      <c r="E46" s="24">
        <f>E33+273.15</f>
        <v>293.19055520526842</v>
      </c>
      <c r="F46" s="24">
        <f>F33+273.15</f>
        <v>293.11519271759857</v>
      </c>
      <c r="G46" s="24">
        <f>G33+273.15</f>
        <v>293.68159105444261</v>
      </c>
      <c r="H46" s="24">
        <f>H33+273.15</f>
        <v>293.11519271759857</v>
      </c>
      <c r="I46" s="24">
        <f>I33+273.15</f>
        <v>298.17047781625797</v>
      </c>
      <c r="J46" s="24">
        <f>J33+273.15</f>
        <v>303.14666093734934</v>
      </c>
      <c r="K46" s="24">
        <f>K33+273.15</f>
        <v>308.13104480298307</v>
      </c>
      <c r="L46" s="24">
        <f>L33+273.15</f>
        <v>313.1456119665342</v>
      </c>
      <c r="M46" s="24">
        <f>M33+273.15</f>
        <v>293.10147626262693</v>
      </c>
      <c r="N46" s="24">
        <f>N33+273.15</f>
        <v>293.13472615642195</v>
      </c>
      <c r="O46" s="24">
        <f>O33+273.15</f>
        <v>293.11519271759857</v>
      </c>
      <c r="P46" s="24">
        <f>P33+273.15</f>
        <v>293.13426554012835</v>
      </c>
      <c r="Q46" s="24">
        <f>Q33+273.15</f>
        <v>293.18355233922148</v>
      </c>
      <c r="R46" s="24">
        <f>R33+273.15</f>
        <v>293.14611427063818</v>
      </c>
      <c r="S46" s="24">
        <f>S33+273.15</f>
        <v>293.13525638330668</v>
      </c>
      <c r="T46" s="24">
        <f>T33+273.15</f>
        <v>293.11519271759857</v>
      </c>
      <c r="U46" s="24">
        <f>U33+273.15</f>
        <v>293.12888473278991</v>
      </c>
      <c r="V46" s="24">
        <f>V33+273.15</f>
        <v>293.09014458415839</v>
      </c>
      <c r="W46" s="24">
        <f>W33+273.15</f>
        <v>293.11519271759857</v>
      </c>
      <c r="X46" s="24">
        <f>X33+273.15</f>
        <v>293.11284038778177</v>
      </c>
      <c r="Y46" s="24">
        <f>Y33+273.15</f>
        <v>293.09308391529044</v>
      </c>
    </row>
    <row r="47" spans="1:25" customFormat="1">
      <c r="A47" t="s">
        <v>101</v>
      </c>
      <c r="B47" t="s">
        <v>90</v>
      </c>
      <c r="C47" s="24">
        <f>C36+273.15</f>
        <v>294.29682689366177</v>
      </c>
      <c r="D47" s="24">
        <f>D36+273.15</f>
        <v>294.21664608339694</v>
      </c>
      <c r="E47" s="24">
        <f>E36+273.15</f>
        <v>294.35225488233681</v>
      </c>
      <c r="F47" s="24">
        <f>F36+273.15</f>
        <v>294.57886130730265</v>
      </c>
      <c r="G47" s="24">
        <f>G36+273.15</f>
        <v>295.14325006184663</v>
      </c>
      <c r="H47" s="24">
        <f>H36+273.15</f>
        <v>294.57886130730265</v>
      </c>
      <c r="I47" s="24">
        <f>I36+273.15</f>
        <v>299.22168943939931</v>
      </c>
      <c r="J47" s="24">
        <f>J36+273.15</f>
        <v>303.91148736331343</v>
      </c>
      <c r="K47" s="24">
        <f>K36+273.15</f>
        <v>308.65229050926581</v>
      </c>
      <c r="L47" s="24">
        <f>L36+273.15</f>
        <v>313.57345483397432</v>
      </c>
      <c r="M47" s="24">
        <f>M36+273.15</f>
        <v>294.64494411853934</v>
      </c>
      <c r="N47" s="24">
        <f>N36+273.15</f>
        <v>294.66788302030187</v>
      </c>
      <c r="O47" s="24">
        <f>O36+273.15</f>
        <v>294.57886130730265</v>
      </c>
      <c r="P47" s="24">
        <f>P36+273.15</f>
        <v>294.74539495317856</v>
      </c>
      <c r="Q47" s="24">
        <f>Q36+273.15</f>
        <v>294.95517646294218</v>
      </c>
      <c r="R47" s="24">
        <f>R36+273.15</f>
        <v>294.88340227697375</v>
      </c>
      <c r="S47" s="24">
        <f>S36+273.15</f>
        <v>295.00451737531392</v>
      </c>
      <c r="T47" s="24">
        <f>T36+273.15</f>
        <v>294.57886130730265</v>
      </c>
      <c r="U47" s="24">
        <f>U36+273.15</f>
        <v>294.62908105804513</v>
      </c>
      <c r="V47" s="24">
        <f>V36+273.15</f>
        <v>294.46046760050325</v>
      </c>
      <c r="W47" s="24">
        <f>W36+273.15</f>
        <v>294.57886130730265</v>
      </c>
      <c r="X47" s="24">
        <f>X36+273.15</f>
        <v>294.62831839055224</v>
      </c>
      <c r="Y47" s="24">
        <f>Y36+273.15</f>
        <v>294.45689294842822</v>
      </c>
    </row>
    <row r="48" spans="1:25" customFormat="1">
      <c r="A48" s="18" t="s">
        <v>71</v>
      </c>
      <c r="B48" t="s">
        <v>89</v>
      </c>
      <c r="C48" s="24">
        <f>C37/3600</f>
        <v>1.0791274666666665E-3</v>
      </c>
      <c r="D48" s="24">
        <f>D37/3600</f>
        <v>1.5744281599999997E-3</v>
      </c>
      <c r="E48" s="24">
        <f>E37/3600</f>
        <v>1.9465498666666667E-3</v>
      </c>
      <c r="F48" s="24">
        <f>F37/3600</f>
        <v>2.9802457599999999E-3</v>
      </c>
      <c r="G48" s="24">
        <f>G37/3600</f>
        <v>3.9183833599999995E-3</v>
      </c>
      <c r="H48" s="24">
        <f>H37/3600</f>
        <v>2.9802457599999999E-3</v>
      </c>
      <c r="I48" s="24">
        <f>I37/3600</f>
        <v>2.5700625066666666E-3</v>
      </c>
      <c r="J48" s="24">
        <f>J37/3600</f>
        <v>2.1235246933333334E-3</v>
      </c>
      <c r="K48" s="24">
        <f>K37/3600</f>
        <v>1.5609421866666663E-3</v>
      </c>
      <c r="L48" s="24">
        <f>L37/3600</f>
        <v>9.935384533333333E-4</v>
      </c>
      <c r="M48" s="24">
        <f>M37/3600</f>
        <v>2.9378886400000001E-3</v>
      </c>
      <c r="N48" s="24">
        <f>N37/3600</f>
        <v>2.8567750399999996E-3</v>
      </c>
      <c r="O48" s="24">
        <f>O37/3600</f>
        <v>2.9802457599999999E-3</v>
      </c>
      <c r="P48" s="24">
        <f>P37/3600</f>
        <v>3.0446920533333329E-3</v>
      </c>
      <c r="Q48" s="24">
        <f>Q37/3600</f>
        <v>3.1019777066666663E-3</v>
      </c>
      <c r="R48" s="24">
        <f>R37/3600</f>
        <v>2.7461594666666673E-3</v>
      </c>
      <c r="S48" s="24">
        <f>S37/3600</f>
        <v>2.8241684266666666E-3</v>
      </c>
      <c r="T48" s="24">
        <f>T37/3600</f>
        <v>2.9802457599999999E-3</v>
      </c>
      <c r="U48" s="24">
        <f>U37/3600</f>
        <v>3.2108769066666668E-3</v>
      </c>
      <c r="V48" s="24">
        <f>V37/3600</f>
        <v>3.3036054400000002E-3</v>
      </c>
      <c r="W48" s="24">
        <f>W37/3600</f>
        <v>2.9802457599999999E-3</v>
      </c>
      <c r="X48" s="24">
        <f>X37/3600</f>
        <v>9.7313013333333309E-4</v>
      </c>
      <c r="Y48" s="24">
        <f>Y37/3600</f>
        <v>1.3370305066666666E-3</v>
      </c>
    </row>
    <row r="49" spans="1:12" customFormat="1">
      <c r="A49" s="18" t="s">
        <v>88</v>
      </c>
      <c r="H49" s="36"/>
      <c r="I49" s="36"/>
      <c r="J49" s="36"/>
      <c r="K49" s="36"/>
      <c r="L49" s="36"/>
    </row>
    <row r="50" spans="1:12" s="36" customFormat="1">
      <c r="A50" s="37" t="s">
        <v>136</v>
      </c>
      <c r="B50" s="36" t="s">
        <v>106</v>
      </c>
      <c r="C50" s="36">
        <v>1</v>
      </c>
      <c r="D50" s="36">
        <v>2</v>
      </c>
      <c r="E50" s="36">
        <v>3</v>
      </c>
      <c r="F50" s="36">
        <v>4</v>
      </c>
    </row>
    <row r="51" spans="1:12" s="36" customFormat="1">
      <c r="A51" s="37" t="s">
        <v>104</v>
      </c>
      <c r="B51" s="36" t="s">
        <v>90</v>
      </c>
      <c r="C51" s="36">
        <v>304.49</v>
      </c>
      <c r="D51" s="36">
        <v>308.7</v>
      </c>
      <c r="E51" s="36">
        <v>311.29000000000002</v>
      </c>
      <c r="F51" s="36">
        <v>317.02</v>
      </c>
    </row>
    <row r="52" spans="1:12" s="36" customFormat="1">
      <c r="A52" s="37" t="s">
        <v>105</v>
      </c>
      <c r="B52" s="36" t="s">
        <v>90</v>
      </c>
      <c r="C52" s="36">
        <v>294.58999999999997</v>
      </c>
      <c r="D52" s="36">
        <v>295.12</v>
      </c>
      <c r="E52" s="36">
        <v>295.47000000000003</v>
      </c>
      <c r="F52" s="36">
        <v>296.02</v>
      </c>
    </row>
    <row r="53" spans="1:12" s="36" customFormat="1">
      <c r="A53" s="36" t="s">
        <v>71</v>
      </c>
      <c r="B53" s="36" t="s">
        <v>89</v>
      </c>
      <c r="C53" s="38">
        <v>9.6889999999999997E-4</v>
      </c>
      <c r="D53" s="38">
        <v>1.387E-3</v>
      </c>
      <c r="E53" s="38">
        <v>1.7049999999999999E-3</v>
      </c>
      <c r="F53" s="38">
        <v>2.3249999999999998E-3</v>
      </c>
      <c r="G53" s="38"/>
      <c r="H53" s="28"/>
      <c r="I53" s="28"/>
      <c r="J53" s="28"/>
      <c r="K53" s="28"/>
      <c r="L53" s="28"/>
    </row>
    <row r="54" spans="1:12" s="28" customFormat="1">
      <c r="E54" s="39"/>
      <c r="H54" s="40"/>
      <c r="I54" s="40"/>
      <c r="J54" s="40"/>
      <c r="K54" s="40"/>
      <c r="L54" s="40"/>
    </row>
    <row r="55" spans="1:12" s="40" customFormat="1">
      <c r="A55" s="40" t="s">
        <v>136</v>
      </c>
      <c r="B55" s="40" t="s">
        <v>107</v>
      </c>
      <c r="C55" s="40">
        <v>1</v>
      </c>
      <c r="D55" s="40">
        <v>2</v>
      </c>
      <c r="E55" s="40">
        <v>3</v>
      </c>
      <c r="F55" s="40">
        <v>4</v>
      </c>
      <c r="G55" s="40">
        <v>5</v>
      </c>
    </row>
    <row r="56" spans="1:12" s="40" customFormat="1">
      <c r="A56" s="40" t="s">
        <v>108</v>
      </c>
      <c r="B56" s="40" t="s">
        <v>90</v>
      </c>
      <c r="C56" s="40">
        <v>305.07</v>
      </c>
      <c r="D56" s="40">
        <v>309.42</v>
      </c>
      <c r="E56" s="40">
        <v>312.06</v>
      </c>
      <c r="F56" s="40">
        <v>317.77999999999997</v>
      </c>
      <c r="G56" s="40">
        <f>SimRecords!$B$5</f>
        <v>322.74</v>
      </c>
    </row>
    <row r="57" spans="1:12" s="40" customFormat="1">
      <c r="A57" s="40" t="s">
        <v>109</v>
      </c>
      <c r="B57" s="40" t="s">
        <v>90</v>
      </c>
      <c r="C57" s="40">
        <v>294.04000000000002</v>
      </c>
      <c r="D57" s="40">
        <v>294.45</v>
      </c>
      <c r="E57" s="40">
        <v>294.75</v>
      </c>
      <c r="F57" s="40">
        <v>295.33999999999997</v>
      </c>
      <c r="G57" s="40">
        <f>SimRecords!$B$6</f>
        <v>296.47000000000003</v>
      </c>
    </row>
    <row r="58" spans="1:12" s="40" customFormat="1">
      <c r="A58" s="40" t="s">
        <v>117</v>
      </c>
      <c r="B58" s="40" t="s">
        <v>119</v>
      </c>
      <c r="C58" s="40">
        <v>2.1501100000000002</v>
      </c>
      <c r="D58" s="40">
        <v>3.1509200000000002</v>
      </c>
      <c r="E58" s="40">
        <v>3.8756499999999998</v>
      </c>
      <c r="F58" s="40">
        <v>5.7749699999999997</v>
      </c>
      <c r="G58" s="40">
        <f>SimRecords!$B$7</f>
        <v>7.6959</v>
      </c>
    </row>
    <row r="59" spans="1:12" s="40" customFormat="1">
      <c r="A59" s="40" t="s">
        <v>71</v>
      </c>
      <c r="B59" s="40" t="s">
        <v>89</v>
      </c>
      <c r="C59" s="40">
        <f>C58*0.0005</f>
        <v>1.0750550000000001E-3</v>
      </c>
      <c r="D59" s="40">
        <f>D58*0.0005</f>
        <v>1.5754600000000001E-3</v>
      </c>
      <c r="E59" s="40">
        <f>E58*0.0005</f>
        <v>1.937825E-3</v>
      </c>
      <c r="F59" s="40">
        <f>F58*0.0005</f>
        <v>2.887485E-3</v>
      </c>
      <c r="G59" s="40">
        <f>SimRecords!$B$8</f>
        <v>3.8479500000000002E-3</v>
      </c>
      <c r="H59" s="17"/>
      <c r="I59" s="17"/>
      <c r="J59" s="17"/>
      <c r="K59" s="17"/>
      <c r="L59" s="17"/>
    </row>
    <row r="60" spans="1:12">
      <c r="A60" s="40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10">(E43-E56)/E43</f>
        <v>9.4837740783661011E-4</v>
      </c>
      <c r="F60" s="24">
        <f t="shared" si="10"/>
        <v>1.5239093019371039E-3</v>
      </c>
      <c r="G60" s="24">
        <f t="shared" si="10"/>
        <v>2.7766419425072604E-3</v>
      </c>
    </row>
    <row r="61" spans="1:12">
      <c r="A61" s="40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11">(E47-E57)/E47</f>
        <v>-1.3512555486357143E-3</v>
      </c>
      <c r="F61" s="24">
        <f t="shared" si="11"/>
        <v>-2.5838197938558632E-3</v>
      </c>
      <c r="G61" s="24">
        <f t="shared" si="11"/>
        <v>-4.4952745416857081E-3</v>
      </c>
    </row>
    <row r="62" spans="1:12">
      <c r="A62" s="40" t="s">
        <v>123</v>
      </c>
      <c r="C62" s="25">
        <f>(C48-C59)/C48</f>
        <v>3.7738513683150884E-3</v>
      </c>
      <c r="D62" s="25">
        <f>(D48-D59)/D48</f>
        <v>-6.5537445671729399E-4</v>
      </c>
      <c r="E62" s="25">
        <f t="shared" ref="E62:G62" si="12">(E48-E59)/E48</f>
        <v>4.4822209880538222E-3</v>
      </c>
      <c r="F62" s="25">
        <f t="shared" si="12"/>
        <v>3.1125204922697346E-2</v>
      </c>
      <c r="G62" s="25">
        <f t="shared" si="12"/>
        <v>1.7975106958396075E-2</v>
      </c>
    </row>
    <row r="63" spans="1:12">
      <c r="A63" s="40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13">SQRT(E60^2+E61^2+E62^2)</f>
        <v>4.7765695065772754E-3</v>
      </c>
      <c r="F63" s="24">
        <f t="shared" si="13"/>
        <v>3.1269422856323316E-2</v>
      </c>
      <c r="G63" s="24">
        <f t="shared" si="13"/>
        <v>1.8735573219087726E-2</v>
      </c>
    </row>
  </sheetData>
  <phoneticPr fontId="5" type="noConversion"/>
  <pageMargins left="0.11811023622047245" right="0.11811023622047245" top="0.94488188976377963" bottom="0.94488188976377963" header="0.31496062992125984" footer="0.31496062992125984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3"/>
  <sheetViews>
    <sheetView topLeftCell="S1" workbookViewId="0">
      <selection activeCell="N24" sqref="N24:AJ24"/>
    </sheetView>
  </sheetViews>
  <sheetFormatPr defaultRowHeight="15"/>
  <cols>
    <col min="13" max="13" width="29.85546875" customWidth="1"/>
  </cols>
  <sheetData>
    <row r="1" spans="1:36" ht="16.5">
      <c r="A1" s="1" t="s">
        <v>129</v>
      </c>
      <c r="M1" s="1" t="s">
        <v>132</v>
      </c>
    </row>
    <row r="2" spans="1:36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</row>
    <row r="3" spans="1:36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</row>
    <row r="4" spans="1:36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</row>
    <row r="5" spans="1:36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</row>
    <row r="6" spans="1:36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</row>
    <row r="7" spans="1:36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</row>
    <row r="8" spans="1:36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</row>
    <row r="9" spans="1:36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</row>
    <row r="10" spans="1:36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</row>
    <row r="11" spans="1:36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</row>
    <row r="12" spans="1:36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36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36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36">
      <c r="M15" t="str">
        <f t="shared" ref="M15" si="0">M8</f>
        <v>料液侧流速（m/s)</v>
      </c>
      <c r="N15" s="46">
        <f t="shared" ref="N15:R15" si="1">N8</f>
        <v>1.0570055555555555E-2</v>
      </c>
      <c r="O15" s="47">
        <f t="shared" si="1"/>
        <v>1.0570055555555555E-2</v>
      </c>
      <c r="P15" s="47">
        <f t="shared" si="1"/>
        <v>1.0570055555555555E-2</v>
      </c>
      <c r="Q15" s="47">
        <f t="shared" si="1"/>
        <v>1.0570055555555555E-2</v>
      </c>
      <c r="R15" s="48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</row>
    <row r="16" spans="1:36" ht="16.5">
      <c r="A16" s="1" t="s">
        <v>130</v>
      </c>
      <c r="M16" t="str">
        <f t="shared" ref="M16" si="6">M3</f>
        <v>料液侧入口温度（℃）</v>
      </c>
      <c r="N16" s="49">
        <f t="shared" ref="N16:R16" si="7">N3</f>
        <v>32.804908589380183</v>
      </c>
      <c r="O16" s="44">
        <f t="shared" si="7"/>
        <v>37.545921167879214</v>
      </c>
      <c r="P16" s="44">
        <f t="shared" si="7"/>
        <v>40.462794041113561</v>
      </c>
      <c r="Q16" s="44">
        <f t="shared" si="7"/>
        <v>46.813272232415727</v>
      </c>
      <c r="R16" s="50">
        <f t="shared" si="7"/>
        <v>52.28803056208195</v>
      </c>
      <c r="S16">
        <f t="shared" ref="S16:W16" si="8">S3</f>
        <v>46.813272232415727</v>
      </c>
      <c r="T16">
        <f t="shared" si="8"/>
        <v>46.735559551037205</v>
      </c>
      <c r="U16">
        <f t="shared" si="8"/>
        <v>46.756376974131932</v>
      </c>
      <c r="V16">
        <f t="shared" si="8"/>
        <v>46.759715513146396</v>
      </c>
      <c r="W16">
        <f t="shared" si="8"/>
        <v>46.795754117384256</v>
      </c>
      <c r="X16">
        <f t="shared" ref="X16:AB16" si="9">X3</f>
        <v>46.765960784537164</v>
      </c>
      <c r="Y16">
        <f t="shared" si="9"/>
        <v>46.747797849449768</v>
      </c>
      <c r="Z16">
        <f t="shared" si="9"/>
        <v>46.813272232415727</v>
      </c>
      <c r="AA16">
        <f t="shared" si="9"/>
        <v>46.780135265158755</v>
      </c>
      <c r="AB16">
        <f t="shared" si="9"/>
        <v>46.785915070345858</v>
      </c>
      <c r="AC16">
        <f t="shared" ref="AC16:AG16" si="10">AC3</f>
        <v>46.831304444044484</v>
      </c>
      <c r="AD16">
        <f t="shared" si="10"/>
        <v>46.835636390276221</v>
      </c>
      <c r="AE16">
        <f t="shared" si="10"/>
        <v>46.813272232415727</v>
      </c>
      <c r="AF16">
        <f t="shared" si="10"/>
        <v>46.773248419935193</v>
      </c>
      <c r="AG16">
        <f t="shared" si="10"/>
        <v>46.772998389800364</v>
      </c>
      <c r="AH16">
        <f t="shared" ref="AH16:AJ16" si="11">AH3</f>
        <v>46.813272232415727</v>
      </c>
      <c r="AI16">
        <f t="shared" si="11"/>
        <v>46.83837113278085</v>
      </c>
      <c r="AJ16">
        <f t="shared" si="11"/>
        <v>46.843521688179884</v>
      </c>
    </row>
    <row r="17" spans="1:38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9"/>
      <c r="O17" s="44"/>
      <c r="P17" s="44"/>
      <c r="Q17" s="44"/>
      <c r="R17" s="50"/>
    </row>
    <row r="18" spans="1:38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2">M9</f>
        <v>渗透侧流速（m/s)</v>
      </c>
      <c r="N18" s="49">
        <f t="shared" ref="N18:R18" si="13">N9</f>
        <v>1.0024555555555557E-2</v>
      </c>
      <c r="O18" s="44">
        <f t="shared" si="13"/>
        <v>1.0024555555555557E-2</v>
      </c>
      <c r="P18" s="44">
        <f t="shared" si="13"/>
        <v>1.0024555555555557E-2</v>
      </c>
      <c r="Q18" s="44">
        <f t="shared" si="13"/>
        <v>1.0024555555555557E-2</v>
      </c>
      <c r="R18" s="50">
        <f t="shared" si="13"/>
        <v>1.0024555555555557E-2</v>
      </c>
      <c r="S18">
        <f t="shared" ref="S18:W18" si="14">S9</f>
        <v>1.0024555555555557E-2</v>
      </c>
      <c r="T18">
        <f t="shared" si="14"/>
        <v>1.0024555555555557E-2</v>
      </c>
      <c r="U18">
        <f t="shared" si="14"/>
        <v>1.0024555555555557E-2</v>
      </c>
      <c r="V18">
        <f t="shared" si="14"/>
        <v>1.0024555555555557E-2</v>
      </c>
      <c r="W18">
        <f t="shared" si="14"/>
        <v>1.0024555555555557E-2</v>
      </c>
      <c r="X18">
        <f t="shared" ref="X18:AB18" si="15">X9</f>
        <v>1.0024555555555557E-2</v>
      </c>
      <c r="Y18">
        <f t="shared" si="15"/>
        <v>1.0024555555555557E-2</v>
      </c>
      <c r="Z18">
        <f t="shared" si="15"/>
        <v>1.0024555555555557E-2</v>
      </c>
      <c r="AA18">
        <f t="shared" si="15"/>
        <v>1.0024555555555557E-2</v>
      </c>
      <c r="AB18">
        <f t="shared" si="15"/>
        <v>1.0024555555555571E-2</v>
      </c>
      <c r="AC18">
        <f t="shared" ref="AC18:AG18" si="16">AC9</f>
        <v>4.9995555555555557E-3</v>
      </c>
      <c r="AD18">
        <f t="shared" si="16"/>
        <v>7.5120555555555539E-3</v>
      </c>
      <c r="AE18">
        <f t="shared" si="16"/>
        <v>1.0024555555555557E-2</v>
      </c>
      <c r="AF18">
        <f t="shared" si="16"/>
        <v>1.2537055555555556E-2</v>
      </c>
      <c r="AG18">
        <f t="shared" si="16"/>
        <v>1.5049555555555552E-2</v>
      </c>
      <c r="AH18">
        <f t="shared" ref="AH18:AJ18" si="17">AH9</f>
        <v>1.0878928809055555E-2</v>
      </c>
      <c r="AI18">
        <f t="shared" si="17"/>
        <v>1.0878928809055555E-2</v>
      </c>
      <c r="AJ18">
        <f t="shared" si="17"/>
        <v>1.0878928809055555E-2</v>
      </c>
    </row>
    <row r="19" spans="1:38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18">M5</f>
        <v>渗透侧入口温度（℃）</v>
      </c>
      <c r="N19" s="49">
        <f t="shared" ref="N19:R19" si="19">N5</f>
        <v>20.020584823493895</v>
      </c>
      <c r="O19" s="44">
        <f t="shared" si="19"/>
        <v>20.013996907080195</v>
      </c>
      <c r="P19" s="44">
        <f t="shared" si="19"/>
        <v>20.040555205268429</v>
      </c>
      <c r="Q19" s="44">
        <f t="shared" si="19"/>
        <v>19.965192717598594</v>
      </c>
      <c r="R19" s="50">
        <f t="shared" si="19"/>
        <v>20.531591054442632</v>
      </c>
      <c r="S19">
        <f t="shared" ref="S19:W19" si="20">S5</f>
        <v>19.965192717598594</v>
      </c>
      <c r="T19">
        <f t="shared" si="20"/>
        <v>25.020477816258023</v>
      </c>
      <c r="U19">
        <f t="shared" si="20"/>
        <v>29.996660937349375</v>
      </c>
      <c r="V19">
        <f t="shared" si="20"/>
        <v>34.981044802983121</v>
      </c>
      <c r="W19">
        <f t="shared" si="20"/>
        <v>39.995611966534248</v>
      </c>
      <c r="X19">
        <f t="shared" ref="X19:AB19" si="21">X5</f>
        <v>19.95147626262694</v>
      </c>
      <c r="Y19">
        <f t="shared" si="21"/>
        <v>19.98472615642196</v>
      </c>
      <c r="Z19">
        <f t="shared" si="21"/>
        <v>19.965192717598594</v>
      </c>
      <c r="AA19">
        <f t="shared" si="21"/>
        <v>19.98426554012838</v>
      </c>
      <c r="AB19">
        <f t="shared" si="21"/>
        <v>20.033552339221512</v>
      </c>
      <c r="AC19">
        <f t="shared" ref="AC19:AG19" si="22">AC5</f>
        <v>19.99611427063822</v>
      </c>
      <c r="AD19">
        <f t="shared" si="22"/>
        <v>19.985256383306695</v>
      </c>
      <c r="AE19">
        <f t="shared" si="22"/>
        <v>19.965192717598594</v>
      </c>
      <c r="AF19">
        <f t="shared" si="22"/>
        <v>19.978884732789933</v>
      </c>
      <c r="AG19">
        <f t="shared" si="22"/>
        <v>19.940144584158414</v>
      </c>
      <c r="AH19">
        <f t="shared" ref="AH19:AJ19" si="23">AH5</f>
        <v>19.965192717598594</v>
      </c>
      <c r="AI19">
        <f t="shared" si="23"/>
        <v>19.962840387781814</v>
      </c>
      <c r="AJ19">
        <f t="shared" si="23"/>
        <v>19.94308391529044</v>
      </c>
    </row>
    <row r="20" spans="1:38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9"/>
      <c r="O20" s="44"/>
      <c r="P20" s="44"/>
      <c r="Q20" s="44"/>
      <c r="R20" s="50"/>
    </row>
    <row r="21" spans="1:38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4">M4</f>
        <v>料液侧出口温度（℃）</v>
      </c>
      <c r="N21" s="49">
        <f t="shared" ref="N21:R21" si="25">N4</f>
        <v>32.209159619805561</v>
      </c>
      <c r="O21" s="44">
        <f t="shared" si="25"/>
        <v>36.641882535934052</v>
      </c>
      <c r="P21" s="44">
        <f t="shared" si="25"/>
        <v>39.206231593240013</v>
      </c>
      <c r="Q21" s="44">
        <f t="shared" si="25"/>
        <v>45.115007004655496</v>
      </c>
      <c r="R21" s="50">
        <f t="shared" si="25"/>
        <v>50.488628590359532</v>
      </c>
      <c r="S21">
        <f t="shared" ref="S21:W21" si="26">S4</f>
        <v>45.115007004655496</v>
      </c>
      <c r="T21">
        <f t="shared" si="26"/>
        <v>45.152704364084947</v>
      </c>
      <c r="U21">
        <f t="shared" si="26"/>
        <v>45.332937279628425</v>
      </c>
      <c r="V21">
        <f t="shared" si="26"/>
        <v>45.65301197436299</v>
      </c>
      <c r="W21">
        <f t="shared" si="26"/>
        <v>45.862899949634645</v>
      </c>
      <c r="X21">
        <f t="shared" ref="X21:AB21" si="27">X4</f>
        <v>46.414726050719302</v>
      </c>
      <c r="Y21">
        <f t="shared" si="27"/>
        <v>45.253056164715588</v>
      </c>
      <c r="Z21">
        <f t="shared" si="27"/>
        <v>45.115007004655496</v>
      </c>
      <c r="AA21">
        <f t="shared" si="27"/>
        <v>45.554121695468943</v>
      </c>
      <c r="AB21">
        <f t="shared" si="27"/>
        <v>45.667769594471679</v>
      </c>
      <c r="AC21">
        <f t="shared" ref="AC21:AG21" si="28">AC4</f>
        <v>45.410532556242877</v>
      </c>
      <c r="AD21">
        <f t="shared" si="28"/>
        <v>45.366644909743457</v>
      </c>
      <c r="AE21">
        <f t="shared" si="28"/>
        <v>45.115007004655496</v>
      </c>
      <c r="AF21">
        <f t="shared" si="28"/>
        <v>45.184878246406505</v>
      </c>
      <c r="AG21">
        <f t="shared" si="28"/>
        <v>45.148270505308638</v>
      </c>
      <c r="AH21">
        <f t="shared" ref="AH21:AJ21" si="29">AH4</f>
        <v>45.115007004655496</v>
      </c>
      <c r="AI21">
        <f t="shared" si="29"/>
        <v>45.243818979301523</v>
      </c>
      <c r="AJ21">
        <f t="shared" si="29"/>
        <v>44.928683240302114</v>
      </c>
    </row>
    <row r="22" spans="1:38">
      <c r="M22" t="str">
        <f t="shared" ref="M22" si="30">M6</f>
        <v>渗透侧出口温度（℃）</v>
      </c>
      <c r="N22" s="49">
        <f t="shared" ref="N22:R22" si="31">N6</f>
        <v>21.1468268936618</v>
      </c>
      <c r="O22" s="44">
        <f t="shared" si="31"/>
        <v>21.066646083396979</v>
      </c>
      <c r="P22" s="44">
        <f t="shared" si="31"/>
        <v>21.202254882336835</v>
      </c>
      <c r="Q22" s="44">
        <f t="shared" si="31"/>
        <v>21.428861307302665</v>
      </c>
      <c r="R22" s="50">
        <f t="shared" si="31"/>
        <v>21.993250061846652</v>
      </c>
      <c r="S22">
        <f t="shared" ref="S22:W22" si="32">S6</f>
        <v>21.428861307302665</v>
      </c>
      <c r="T22">
        <f t="shared" si="32"/>
        <v>26.071689439399325</v>
      </c>
      <c r="U22">
        <f t="shared" si="32"/>
        <v>30.76148736331346</v>
      </c>
      <c r="V22">
        <f t="shared" si="32"/>
        <v>35.502290509265826</v>
      </c>
      <c r="W22">
        <f t="shared" si="32"/>
        <v>40.423454833974333</v>
      </c>
      <c r="X22">
        <f t="shared" ref="X22:AB22" si="33">X6</f>
        <v>21.494944118539394</v>
      </c>
      <c r="Y22">
        <f t="shared" si="33"/>
        <v>21.517883020301912</v>
      </c>
      <c r="Z22">
        <f t="shared" si="33"/>
        <v>21.428861307302665</v>
      </c>
      <c r="AA22">
        <f t="shared" si="33"/>
        <v>21.595394953178555</v>
      </c>
      <c r="AB22">
        <f t="shared" si="33"/>
        <v>21.805176462942171</v>
      </c>
      <c r="AC22">
        <f t="shared" ref="AC22:AG22" si="34">AC6</f>
        <v>21.733402276973759</v>
      </c>
      <c r="AD22">
        <f t="shared" si="34"/>
        <v>21.854517375313929</v>
      </c>
      <c r="AE22">
        <f t="shared" si="34"/>
        <v>21.428861307302665</v>
      </c>
      <c r="AF22">
        <f t="shared" si="34"/>
        <v>21.479081058045157</v>
      </c>
      <c r="AG22">
        <f t="shared" si="34"/>
        <v>21.310467600503262</v>
      </c>
      <c r="AH22">
        <f t="shared" ref="AH22:AJ22" si="35">AH6</f>
        <v>21.428861307302665</v>
      </c>
      <c r="AI22">
        <f t="shared" si="35"/>
        <v>21.478318390552261</v>
      </c>
      <c r="AJ22">
        <f t="shared" si="35"/>
        <v>21.306892948428231</v>
      </c>
    </row>
    <row r="23" spans="1:38" ht="16.5">
      <c r="A23" s="1" t="s">
        <v>127</v>
      </c>
      <c r="M23" t="str">
        <f t="shared" ref="M23:R23" si="36">M10</f>
        <v>平均膜渗透通量（kg·m-2·h-1）</v>
      </c>
      <c r="N23" s="51">
        <f t="shared" si="36"/>
        <v>3.8848588799999995</v>
      </c>
      <c r="O23" s="45">
        <f t="shared" si="36"/>
        <v>5.667941375999999</v>
      </c>
      <c r="P23" s="45">
        <f t="shared" si="36"/>
        <v>7.0075795200000002</v>
      </c>
      <c r="Q23" s="45">
        <f t="shared" si="36"/>
        <v>10.728884735999999</v>
      </c>
      <c r="R23" s="52">
        <f t="shared" si="36"/>
        <v>14.106180095999997</v>
      </c>
      <c r="S23">
        <f>S10</f>
        <v>10.728884735999999</v>
      </c>
      <c r="T23">
        <f>T10</f>
        <v>9.2522250239999995</v>
      </c>
      <c r="U23">
        <f>U10</f>
        <v>7.6446888960000008</v>
      </c>
      <c r="V23">
        <f>V10</f>
        <v>5.6193918719999987</v>
      </c>
      <c r="W23">
        <f>W10</f>
        <v>3.5767384319999995</v>
      </c>
      <c r="X23">
        <f>X10</f>
        <v>10.576399104</v>
      </c>
      <c r="Y23">
        <f>Y10</f>
        <v>10.284390143999998</v>
      </c>
      <c r="Z23">
        <f>Z10</f>
        <v>10.728884735999999</v>
      </c>
      <c r="AA23">
        <f>AA10</f>
        <v>10.960891391999999</v>
      </c>
      <c r="AB23">
        <f>AB10</f>
        <v>11.167119743999999</v>
      </c>
      <c r="AC23">
        <f>AC10</f>
        <v>9.8861740800000018</v>
      </c>
      <c r="AD23">
        <f>AD10</f>
        <v>10.167006336</v>
      </c>
      <c r="AE23">
        <f>AE10</f>
        <v>10.728884735999999</v>
      </c>
      <c r="AF23">
        <f>AF10</f>
        <v>11.559156864</v>
      </c>
      <c r="AG23">
        <f>AG10</f>
        <v>11.892979584000001</v>
      </c>
      <c r="AH23">
        <f>AH10</f>
        <v>10.728884735999999</v>
      </c>
      <c r="AI23">
        <f>AI10</f>
        <v>3.5032684799999991</v>
      </c>
      <c r="AJ23">
        <f>AJ10</f>
        <v>4.8133098240000001</v>
      </c>
    </row>
    <row r="24" spans="1:38" s="43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3" t="s">
        <v>143</v>
      </c>
      <c r="N24" s="44" t="str">
        <f>IF(N26=1, "duplicate","")</f>
        <v/>
      </c>
      <c r="O24" s="44" t="str">
        <f t="shared" ref="O24:AJ24" si="37">IF(O26=1, "duplicate","")</f>
        <v/>
      </c>
      <c r="P24" s="44" t="str">
        <f t="shared" si="37"/>
        <v/>
      </c>
      <c r="Q24" s="44" t="str">
        <f t="shared" si="37"/>
        <v/>
      </c>
      <c r="R24" s="44" t="str">
        <f t="shared" si="37"/>
        <v/>
      </c>
      <c r="S24" s="44" t="str">
        <f t="shared" si="37"/>
        <v>duplicate</v>
      </c>
      <c r="T24" s="44" t="str">
        <f t="shared" si="37"/>
        <v/>
      </c>
      <c r="U24" s="44" t="str">
        <f t="shared" si="37"/>
        <v/>
      </c>
      <c r="V24" s="44" t="str">
        <f t="shared" si="37"/>
        <v/>
      </c>
      <c r="W24" s="44" t="str">
        <f t="shared" si="37"/>
        <v/>
      </c>
      <c r="X24" s="44" t="str">
        <f t="shared" si="37"/>
        <v/>
      </c>
      <c r="Y24" s="44" t="str">
        <f t="shared" si="37"/>
        <v/>
      </c>
      <c r="Z24" s="44" t="str">
        <f t="shared" si="37"/>
        <v>duplicate</v>
      </c>
      <c r="AA24" s="44" t="str">
        <f t="shared" si="37"/>
        <v/>
      </c>
      <c r="AB24" s="44" t="str">
        <f t="shared" si="37"/>
        <v/>
      </c>
      <c r="AC24" s="44" t="str">
        <f t="shared" si="37"/>
        <v/>
      </c>
      <c r="AD24" s="44" t="str">
        <f t="shared" si="37"/>
        <v/>
      </c>
      <c r="AE24" s="44" t="str">
        <f t="shared" si="37"/>
        <v>duplicate</v>
      </c>
      <c r="AF24" s="44" t="str">
        <f t="shared" si="37"/>
        <v/>
      </c>
      <c r="AG24" s="44" t="str">
        <f t="shared" si="37"/>
        <v/>
      </c>
      <c r="AH24" s="44" t="str">
        <f t="shared" si="37"/>
        <v>duplicate</v>
      </c>
      <c r="AI24" s="44" t="str">
        <f t="shared" si="37"/>
        <v/>
      </c>
      <c r="AJ24" s="44" t="str">
        <f t="shared" si="37"/>
        <v/>
      </c>
    </row>
    <row r="25" spans="1:38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3" t="s">
        <v>141</v>
      </c>
      <c r="N25" s="43">
        <v>1</v>
      </c>
      <c r="O25" s="43">
        <v>2</v>
      </c>
      <c r="P25" s="43">
        <v>3</v>
      </c>
      <c r="Q25" s="43">
        <v>4</v>
      </c>
      <c r="R25" s="43">
        <v>5</v>
      </c>
      <c r="S25" s="43">
        <v>6</v>
      </c>
      <c r="T25" s="43">
        <v>7</v>
      </c>
      <c r="U25" s="43">
        <v>8</v>
      </c>
      <c r="V25" s="43">
        <v>9</v>
      </c>
      <c r="W25" s="43">
        <v>10</v>
      </c>
      <c r="X25" s="43">
        <v>11</v>
      </c>
      <c r="Y25" s="43">
        <v>12</v>
      </c>
      <c r="Z25" s="43">
        <v>13</v>
      </c>
      <c r="AA25" s="43">
        <v>14</v>
      </c>
      <c r="AB25" s="43">
        <v>15</v>
      </c>
      <c r="AC25" s="43">
        <v>16</v>
      </c>
      <c r="AD25" s="43">
        <v>17</v>
      </c>
      <c r="AE25" s="43">
        <v>18</v>
      </c>
      <c r="AF25" s="43">
        <v>19</v>
      </c>
      <c r="AG25" s="43">
        <v>20</v>
      </c>
      <c r="AH25" s="43">
        <v>21</v>
      </c>
      <c r="AI25" s="43">
        <v>22</v>
      </c>
      <c r="AJ25" s="43">
        <v>23</v>
      </c>
    </row>
    <row r="26" spans="1:38" s="43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3">
        <f>HLOOKUP(N25,$N28:$AJ31,4,FALSE)</f>
        <v>0</v>
      </c>
      <c r="O26" s="43">
        <f t="shared" ref="O26:AJ26" si="38">HLOOKUP(O25,$N28:$AJ31,4,FALSE)</f>
        <v>0</v>
      </c>
      <c r="P26" s="43">
        <f t="shared" si="38"/>
        <v>0</v>
      </c>
      <c r="Q26" s="43">
        <f t="shared" si="38"/>
        <v>0</v>
      </c>
      <c r="R26" s="43">
        <f t="shared" si="38"/>
        <v>0</v>
      </c>
      <c r="S26" s="43">
        <f t="shared" si="38"/>
        <v>1</v>
      </c>
      <c r="T26" s="43">
        <f t="shared" si="38"/>
        <v>0</v>
      </c>
      <c r="U26" s="43">
        <f t="shared" si="38"/>
        <v>0</v>
      </c>
      <c r="V26" s="43">
        <f t="shared" si="38"/>
        <v>0</v>
      </c>
      <c r="W26" s="43">
        <f t="shared" si="38"/>
        <v>0</v>
      </c>
      <c r="X26" s="43">
        <f t="shared" si="38"/>
        <v>0</v>
      </c>
      <c r="Y26" s="43">
        <f t="shared" si="38"/>
        <v>0</v>
      </c>
      <c r="Z26" s="43">
        <f t="shared" si="38"/>
        <v>1</v>
      </c>
      <c r="AA26" s="43">
        <f t="shared" si="38"/>
        <v>0</v>
      </c>
      <c r="AB26" s="43">
        <f t="shared" si="38"/>
        <v>0</v>
      </c>
      <c r="AC26" s="43">
        <f t="shared" si="38"/>
        <v>0</v>
      </c>
      <c r="AD26" s="43">
        <f t="shared" si="38"/>
        <v>0</v>
      </c>
      <c r="AE26" s="43">
        <f t="shared" si="38"/>
        <v>1</v>
      </c>
      <c r="AF26" s="43">
        <f t="shared" si="38"/>
        <v>0</v>
      </c>
      <c r="AG26" s="43">
        <f t="shared" si="38"/>
        <v>0</v>
      </c>
      <c r="AH26" s="43">
        <f t="shared" si="38"/>
        <v>1</v>
      </c>
      <c r="AI26" s="43">
        <f t="shared" si="38"/>
        <v>0</v>
      </c>
      <c r="AJ26" s="43">
        <f t="shared" si="38"/>
        <v>0</v>
      </c>
    </row>
    <row r="27" spans="1:38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3"/>
      <c r="P27" s="43"/>
      <c r="Q27" s="43"/>
      <c r="R27" s="43"/>
      <c r="S27" s="43"/>
      <c r="T27" s="43"/>
      <c r="U27" s="43"/>
      <c r="V27" s="43"/>
      <c r="W27" s="43"/>
    </row>
    <row r="28" spans="1:38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3" t="s">
        <v>138</v>
      </c>
      <c r="N28">
        <v>22</v>
      </c>
      <c r="O28">
        <v>10</v>
      </c>
      <c r="P28">
        <v>1</v>
      </c>
      <c r="Q28" s="43">
        <v>23</v>
      </c>
      <c r="R28" s="43">
        <v>9</v>
      </c>
      <c r="S28" s="43">
        <v>2</v>
      </c>
      <c r="T28" s="43">
        <v>3</v>
      </c>
      <c r="U28" s="43">
        <v>8</v>
      </c>
      <c r="V28" s="43">
        <v>7</v>
      </c>
      <c r="W28" s="43">
        <v>16</v>
      </c>
      <c r="X28" s="43">
        <v>17</v>
      </c>
      <c r="Y28" s="43">
        <v>12</v>
      </c>
      <c r="Z28" s="43">
        <v>11</v>
      </c>
      <c r="AA28" s="43">
        <v>4</v>
      </c>
      <c r="AB28" s="43">
        <v>6</v>
      </c>
      <c r="AC28" s="43">
        <v>13</v>
      </c>
      <c r="AD28" s="43">
        <v>18</v>
      </c>
      <c r="AE28" s="43">
        <v>21</v>
      </c>
      <c r="AF28" s="43">
        <v>14</v>
      </c>
      <c r="AG28" s="43">
        <v>15</v>
      </c>
      <c r="AH28" s="43">
        <v>19</v>
      </c>
      <c r="AI28" s="43">
        <v>20</v>
      </c>
      <c r="AJ28" s="43">
        <v>5</v>
      </c>
    </row>
    <row r="29" spans="1:38">
      <c r="M29" s="43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3">
        <v>5.667941375999999</v>
      </c>
      <c r="T29" s="43">
        <v>7.0075795200000002</v>
      </c>
      <c r="U29" s="43">
        <v>7.6446888960000008</v>
      </c>
      <c r="V29" s="43">
        <v>9.2522250239999995</v>
      </c>
      <c r="W29" s="43">
        <v>9.8861740800000018</v>
      </c>
      <c r="X29" s="43">
        <v>10.167006336</v>
      </c>
      <c r="Y29" s="43">
        <v>10.284390143999998</v>
      </c>
      <c r="Z29" s="43">
        <v>10.576399104</v>
      </c>
      <c r="AA29" s="43">
        <v>10.728884735999999</v>
      </c>
      <c r="AB29" s="43">
        <v>10.728884735999999</v>
      </c>
      <c r="AC29" s="43">
        <v>10.728884735999999</v>
      </c>
      <c r="AD29" s="43">
        <v>10.728884735999999</v>
      </c>
      <c r="AE29" s="43">
        <v>10.728884735999999</v>
      </c>
      <c r="AF29" s="43">
        <v>10.960891391999999</v>
      </c>
      <c r="AG29" s="43">
        <v>11.167119743999999</v>
      </c>
      <c r="AH29" s="43">
        <v>11.559156864</v>
      </c>
      <c r="AI29" s="43">
        <v>11.892979584000001</v>
      </c>
      <c r="AJ29" s="43">
        <v>14.106180095999997</v>
      </c>
      <c r="AK29" s="43"/>
      <c r="AL29" s="43"/>
    </row>
    <row r="30" spans="1:38" ht="16.5">
      <c r="A30" s="1" t="s">
        <v>131</v>
      </c>
      <c r="M30" s="53" t="s">
        <v>140</v>
      </c>
      <c r="N30" s="43">
        <v>1</v>
      </c>
      <c r="O30" s="43">
        <v>2</v>
      </c>
      <c r="P30" s="43">
        <v>3</v>
      </c>
      <c r="Q30" s="43">
        <v>4</v>
      </c>
      <c r="R30" s="43">
        <v>5</v>
      </c>
      <c r="S30" s="43">
        <v>6</v>
      </c>
      <c r="T30" s="43">
        <v>7</v>
      </c>
      <c r="U30" s="43">
        <v>8</v>
      </c>
      <c r="V30" s="43">
        <v>9</v>
      </c>
      <c r="W30" s="43">
        <v>10</v>
      </c>
      <c r="X30" s="43">
        <v>11</v>
      </c>
      <c r="Y30" s="43">
        <v>12</v>
      </c>
      <c r="Z30" s="43">
        <v>13</v>
      </c>
      <c r="AA30" s="43">
        <v>14</v>
      </c>
      <c r="AB30" s="43">
        <v>15</v>
      </c>
      <c r="AC30" s="43">
        <v>16</v>
      </c>
      <c r="AD30" s="43">
        <v>17</v>
      </c>
      <c r="AE30" s="43">
        <v>18</v>
      </c>
      <c r="AF30" s="43">
        <v>19</v>
      </c>
      <c r="AG30" s="43">
        <v>20</v>
      </c>
      <c r="AH30" s="43">
        <v>21</v>
      </c>
      <c r="AI30" s="43">
        <v>22</v>
      </c>
      <c r="AJ30" s="43">
        <v>23</v>
      </c>
    </row>
    <row r="31" spans="1:38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3" t="s">
        <v>142</v>
      </c>
      <c r="N31">
        <f>IF(MATCH(N29,$N29:$AN29,0)=N30, 0, 1)</f>
        <v>0</v>
      </c>
      <c r="O31" s="43">
        <f t="shared" ref="O31:AJ31" si="39">IF(MATCH(O29,$N29:$AN29,0)=O30, 0, 1)</f>
        <v>0</v>
      </c>
      <c r="P31" s="43">
        <f t="shared" si="39"/>
        <v>0</v>
      </c>
      <c r="Q31" s="43">
        <f t="shared" si="39"/>
        <v>0</v>
      </c>
      <c r="R31" s="43">
        <f t="shared" si="39"/>
        <v>0</v>
      </c>
      <c r="S31" s="43">
        <f t="shared" si="39"/>
        <v>0</v>
      </c>
      <c r="T31" s="43">
        <f t="shared" si="39"/>
        <v>0</v>
      </c>
      <c r="U31" s="43">
        <f t="shared" si="39"/>
        <v>0</v>
      </c>
      <c r="V31" s="43">
        <f t="shared" si="39"/>
        <v>0</v>
      </c>
      <c r="W31" s="43">
        <f t="shared" si="39"/>
        <v>0</v>
      </c>
      <c r="X31" s="43">
        <f t="shared" si="39"/>
        <v>0</v>
      </c>
      <c r="Y31" s="43">
        <f t="shared" si="39"/>
        <v>0</v>
      </c>
      <c r="Z31" s="43">
        <f t="shared" si="39"/>
        <v>0</v>
      </c>
      <c r="AA31" s="43">
        <f t="shared" si="39"/>
        <v>0</v>
      </c>
      <c r="AB31" s="43">
        <f t="shared" si="39"/>
        <v>1</v>
      </c>
      <c r="AC31" s="43">
        <f t="shared" si="39"/>
        <v>1</v>
      </c>
      <c r="AD31" s="43">
        <f t="shared" si="39"/>
        <v>1</v>
      </c>
      <c r="AE31" s="43">
        <f t="shared" si="39"/>
        <v>1</v>
      </c>
      <c r="AF31" s="43">
        <f t="shared" si="39"/>
        <v>0</v>
      </c>
      <c r="AG31" s="43">
        <f t="shared" si="39"/>
        <v>0</v>
      </c>
      <c r="AH31" s="43">
        <f t="shared" si="39"/>
        <v>0</v>
      </c>
      <c r="AI31" s="43">
        <f t="shared" si="39"/>
        <v>0</v>
      </c>
      <c r="AJ31" s="43">
        <f t="shared" si="39"/>
        <v>0</v>
      </c>
    </row>
    <row r="32" spans="1:38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3"/>
    </row>
    <row r="33" spans="1:9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7" sqref="A17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Wang&amp;Chung2008CES</vt:lpstr>
      <vt:lpstr>Yao2016(preparing)</vt:lpstr>
      <vt:lpstr>ExpData</vt:lpstr>
      <vt:lpstr>SimRecords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2016-10-11T09:18:33Z</cp:lastPrinted>
  <dcterms:created xsi:type="dcterms:W3CDTF">2016-01-11T08:35:13Z</dcterms:created>
  <dcterms:modified xsi:type="dcterms:W3CDTF">2016-10-11T23:25:39Z</dcterms:modified>
</cp:coreProperties>
</file>