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eDrive - mail.scut.edu.cn\git\bin\2d_s_cc\"/>
    </mc:Choice>
  </mc:AlternateContent>
  <bookViews>
    <workbookView xWindow="2340" yWindow="75" windowWidth="17235" windowHeight="8955" activeTab="1"/>
  </bookViews>
  <sheets>
    <sheet name="Wang&amp;Chung2008CES" sheetId="1" r:id="rId1"/>
    <sheet name="Yao2016(preparing)" sheetId="2" r:id="rId2"/>
    <sheet name="ExpData" sheetId="3" r:id="rId3"/>
    <sheet name="SimRecords" sheetId="4" r:id="rId4"/>
  </sheets>
  <externalReferences>
    <externalReference r:id="rId5"/>
  </externalReferences>
  <definedNames>
    <definedName name="MOD1H">'Yao2016(preparing)'!$C$17</definedName>
    <definedName name="MOD1L">'Yao2016(preparing)'!$C$15</definedName>
    <definedName name="MOD1W">'Yao2016(preparing)'!$C$16</definedName>
  </definedNames>
  <calcPr calcId="152511"/>
</workbook>
</file>

<file path=xl/calcChain.xml><?xml version="1.0" encoding="utf-8"?>
<calcChain xmlns="http://schemas.openxmlformats.org/spreadsheetml/2006/main">
  <c r="Y59" i="2" l="1"/>
  <c r="Y62" i="2" s="1"/>
  <c r="Y60" i="2"/>
  <c r="Y63" i="2" s="1"/>
  <c r="Y61" i="2"/>
  <c r="X59" i="2"/>
  <c r="X60" i="2"/>
  <c r="X61" i="2"/>
  <c r="X63" i="2" s="1"/>
  <c r="X62" i="2"/>
  <c r="V59" i="2"/>
  <c r="V62" i="2" s="1"/>
  <c r="V60" i="2"/>
  <c r="V61" i="2"/>
  <c r="U59" i="2"/>
  <c r="U62" i="2" s="1"/>
  <c r="U63" i="2" s="1"/>
  <c r="U60" i="2"/>
  <c r="U61" i="2"/>
  <c r="S59" i="2"/>
  <c r="S60" i="2"/>
  <c r="S61" i="2"/>
  <c r="S62" i="2"/>
  <c r="S63" i="2"/>
  <c r="R59" i="2"/>
  <c r="R60" i="2"/>
  <c r="R63" i="2" s="1"/>
  <c r="R61" i="2"/>
  <c r="R62" i="2"/>
  <c r="V63" i="2" l="1"/>
  <c r="Q59" i="2"/>
  <c r="Q62" i="2" s="1"/>
  <c r="Q60" i="2"/>
  <c r="Q61" i="2"/>
  <c r="P59" i="2"/>
  <c r="P60" i="2"/>
  <c r="P63" i="2" s="1"/>
  <c r="P61" i="2"/>
  <c r="P62" i="2"/>
  <c r="Q45" i="2"/>
  <c r="R45" i="2"/>
  <c r="S45" i="2"/>
  <c r="T45" i="2"/>
  <c r="U45" i="2"/>
  <c r="V45" i="2"/>
  <c r="W45" i="2"/>
  <c r="X45" i="2"/>
  <c r="Y45" i="2"/>
  <c r="Q41" i="2"/>
  <c r="R41" i="2"/>
  <c r="S41" i="2"/>
  <c r="T41" i="2"/>
  <c r="U41" i="2"/>
  <c r="V41" i="2"/>
  <c r="W41" i="2"/>
  <c r="X41" i="2"/>
  <c r="Y41" i="2"/>
  <c r="P45" i="2"/>
  <c r="P41" i="2"/>
  <c r="N59" i="2"/>
  <c r="N62" i="2" s="1"/>
  <c r="N60" i="2"/>
  <c r="N61" i="2"/>
  <c r="M59" i="2"/>
  <c r="M62" i="2" s="1"/>
  <c r="M63" i="2" s="1"/>
  <c r="M60" i="2"/>
  <c r="M61" i="2"/>
  <c r="L59" i="2"/>
  <c r="L62" i="2" s="1"/>
  <c r="L60" i="2"/>
  <c r="L61" i="2"/>
  <c r="K59" i="2"/>
  <c r="K60" i="2"/>
  <c r="K63" i="2" s="1"/>
  <c r="K61" i="2"/>
  <c r="K62" i="2"/>
  <c r="J59" i="2"/>
  <c r="I59" i="2"/>
  <c r="O31" i="3"/>
  <c r="P31" i="3"/>
  <c r="Q31" i="3"/>
  <c r="R31" i="3"/>
  <c r="S31" i="3"/>
  <c r="T31" i="3"/>
  <c r="P26" i="3" s="1"/>
  <c r="P24" i="3" s="1"/>
  <c r="E38" i="2" s="1"/>
  <c r="U31" i="3"/>
  <c r="U26" i="3" s="1"/>
  <c r="U24" i="3" s="1"/>
  <c r="J38" i="2" s="1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R26" i="3" s="1"/>
  <c r="R24" i="3" s="1"/>
  <c r="G38" i="2" s="1"/>
  <c r="N31" i="3"/>
  <c r="N26" i="3"/>
  <c r="N24" i="3" s="1"/>
  <c r="C38" i="2" s="1"/>
  <c r="AC26" i="3"/>
  <c r="AC24" i="3" s="1"/>
  <c r="R38" i="2" s="1"/>
  <c r="Y26" i="3"/>
  <c r="Y24" i="3" s="1"/>
  <c r="N38" i="2" s="1"/>
  <c r="AD26" i="3"/>
  <c r="AD24" i="3" s="1"/>
  <c r="S38" i="2" s="1"/>
  <c r="T26" i="3"/>
  <c r="T24" i="3" s="1"/>
  <c r="I38" i="2" s="1"/>
  <c r="V26" i="3"/>
  <c r="V24" i="3" s="1"/>
  <c r="K38" i="2" s="1"/>
  <c r="AJ26" i="3"/>
  <c r="AJ24" i="3" s="1"/>
  <c r="Y38" i="2" s="1"/>
  <c r="Y27" i="2"/>
  <c r="X27" i="2"/>
  <c r="W27" i="2"/>
  <c r="Y26" i="2"/>
  <c r="X26" i="2"/>
  <c r="W26" i="2"/>
  <c r="V27" i="2"/>
  <c r="U27" i="2"/>
  <c r="T27" i="2"/>
  <c r="S27" i="2"/>
  <c r="R27" i="2"/>
  <c r="V26" i="2"/>
  <c r="U26" i="2"/>
  <c r="T26" i="2"/>
  <c r="S26" i="2"/>
  <c r="R26" i="2"/>
  <c r="Q27" i="2"/>
  <c r="P27" i="2"/>
  <c r="O27" i="2"/>
  <c r="O45" i="2" s="1"/>
  <c r="N27" i="2"/>
  <c r="N45" i="2" s="1"/>
  <c r="M27" i="2"/>
  <c r="M45" i="2" s="1"/>
  <c r="Q26" i="2"/>
  <c r="P26" i="2"/>
  <c r="O26" i="2"/>
  <c r="O41" i="2" s="1"/>
  <c r="N26" i="2"/>
  <c r="N41" i="2" s="1"/>
  <c r="M26" i="2"/>
  <c r="M41" i="2" s="1"/>
  <c r="A31" i="3"/>
  <c r="B31" i="3"/>
  <c r="C31" i="3"/>
  <c r="D31" i="3"/>
  <c r="E31" i="3"/>
  <c r="F31" i="3"/>
  <c r="G31" i="3"/>
  <c r="H31" i="3"/>
  <c r="I31" i="3"/>
  <c r="A32" i="3"/>
  <c r="B32" i="3"/>
  <c r="C32" i="3"/>
  <c r="D32" i="3"/>
  <c r="E32" i="3"/>
  <c r="F32" i="3"/>
  <c r="G32" i="3"/>
  <c r="H32" i="3"/>
  <c r="I32" i="3"/>
  <c r="A33" i="3"/>
  <c r="B33" i="3"/>
  <c r="C33" i="3"/>
  <c r="D33" i="3"/>
  <c r="E33" i="3"/>
  <c r="F33" i="3"/>
  <c r="G33" i="3"/>
  <c r="H33" i="3"/>
  <c r="I33" i="3"/>
  <c r="A24" i="3"/>
  <c r="B24" i="3"/>
  <c r="C24" i="3"/>
  <c r="D24" i="3"/>
  <c r="E24" i="3"/>
  <c r="F24" i="3"/>
  <c r="G24" i="3"/>
  <c r="H24" i="3"/>
  <c r="I24" i="3"/>
  <c r="A25" i="3"/>
  <c r="B25" i="3"/>
  <c r="C25" i="3"/>
  <c r="D25" i="3"/>
  <c r="E25" i="3"/>
  <c r="F25" i="3"/>
  <c r="G25" i="3"/>
  <c r="H25" i="3"/>
  <c r="I25" i="3"/>
  <c r="A26" i="3"/>
  <c r="B26" i="3"/>
  <c r="C26" i="3"/>
  <c r="D26" i="3"/>
  <c r="E26" i="3"/>
  <c r="F26" i="3"/>
  <c r="G26" i="3"/>
  <c r="H26" i="3"/>
  <c r="I26" i="3"/>
  <c r="A27" i="3"/>
  <c r="B27" i="3"/>
  <c r="C27" i="3"/>
  <c r="D27" i="3"/>
  <c r="E27" i="3"/>
  <c r="F27" i="3"/>
  <c r="G27" i="3"/>
  <c r="H27" i="3"/>
  <c r="I27" i="3"/>
  <c r="A28" i="3"/>
  <c r="B28" i="3"/>
  <c r="C28" i="3"/>
  <c r="D28" i="3"/>
  <c r="E28" i="3"/>
  <c r="F28" i="3"/>
  <c r="G28" i="3"/>
  <c r="H28" i="3"/>
  <c r="I28" i="3"/>
  <c r="A17" i="3"/>
  <c r="B17" i="3"/>
  <c r="C17" i="3"/>
  <c r="D17" i="3"/>
  <c r="E17" i="3"/>
  <c r="F17" i="3"/>
  <c r="G17" i="3"/>
  <c r="H17" i="3"/>
  <c r="I17" i="3"/>
  <c r="A18" i="3"/>
  <c r="B18" i="3"/>
  <c r="C18" i="3"/>
  <c r="D18" i="3"/>
  <c r="E18" i="3"/>
  <c r="F18" i="3"/>
  <c r="G18" i="3"/>
  <c r="H18" i="3"/>
  <c r="I18" i="3"/>
  <c r="A19" i="3"/>
  <c r="B19" i="3"/>
  <c r="C19" i="3"/>
  <c r="D19" i="3"/>
  <c r="E19" i="3"/>
  <c r="F19" i="3"/>
  <c r="G19" i="3"/>
  <c r="H19" i="3"/>
  <c r="I19" i="3"/>
  <c r="A20" i="3"/>
  <c r="B20" i="3"/>
  <c r="C20" i="3"/>
  <c r="D20" i="3"/>
  <c r="E20" i="3"/>
  <c r="F20" i="3"/>
  <c r="G20" i="3"/>
  <c r="H20" i="3"/>
  <c r="I20" i="3"/>
  <c r="A21" i="3"/>
  <c r="B21" i="3"/>
  <c r="C21" i="3"/>
  <c r="D21" i="3"/>
  <c r="E21" i="3"/>
  <c r="F21" i="3"/>
  <c r="G21" i="3"/>
  <c r="H21" i="3"/>
  <c r="I21" i="3"/>
  <c r="L27" i="2"/>
  <c r="L45" i="2" s="1"/>
  <c r="K27" i="2"/>
  <c r="K45" i="2" s="1"/>
  <c r="J27" i="2"/>
  <c r="J45" i="2" s="1"/>
  <c r="I27" i="2"/>
  <c r="I45" i="2" s="1"/>
  <c r="H27" i="2"/>
  <c r="H45" i="2" s="1"/>
  <c r="L26" i="2"/>
  <c r="L41" i="2" s="1"/>
  <c r="K26" i="2"/>
  <c r="J26" i="2"/>
  <c r="J41" i="2" s="1"/>
  <c r="I26" i="2"/>
  <c r="I41" i="2" s="1"/>
  <c r="H26" i="2"/>
  <c r="H41" i="2" s="1"/>
  <c r="K41" i="2"/>
  <c r="D26" i="2"/>
  <c r="D41" i="2" s="1"/>
  <c r="E26" i="2"/>
  <c r="E41" i="2" s="1"/>
  <c r="F26" i="2"/>
  <c r="F41" i="2" s="1"/>
  <c r="G26" i="2"/>
  <c r="G41" i="2" s="1"/>
  <c r="D27" i="2"/>
  <c r="D45" i="2" s="1"/>
  <c r="E27" i="2"/>
  <c r="E45" i="2" s="1"/>
  <c r="F27" i="2"/>
  <c r="F45" i="2" s="1"/>
  <c r="G27" i="2"/>
  <c r="G45" i="2" s="1"/>
  <c r="C27" i="2"/>
  <c r="C45" i="2" s="1"/>
  <c r="A2" i="3"/>
  <c r="B2" i="3"/>
  <c r="C2" i="3"/>
  <c r="D2" i="3"/>
  <c r="E2" i="3"/>
  <c r="F2" i="3"/>
  <c r="G2" i="3"/>
  <c r="H2" i="3"/>
  <c r="I2" i="3"/>
  <c r="J2" i="3"/>
  <c r="K2" i="3"/>
  <c r="A3" i="3"/>
  <c r="B3" i="3"/>
  <c r="C3" i="3"/>
  <c r="D3" i="3"/>
  <c r="E3" i="3"/>
  <c r="F3" i="3"/>
  <c r="G3" i="3"/>
  <c r="H3" i="3"/>
  <c r="I3" i="3"/>
  <c r="J3" i="3"/>
  <c r="K3" i="3"/>
  <c r="A4" i="3"/>
  <c r="B4" i="3"/>
  <c r="C4" i="3"/>
  <c r="D4" i="3"/>
  <c r="E4" i="3"/>
  <c r="F4" i="3"/>
  <c r="G4" i="3"/>
  <c r="H4" i="3"/>
  <c r="I4" i="3"/>
  <c r="J4" i="3"/>
  <c r="K4" i="3"/>
  <c r="A5" i="3"/>
  <c r="B5" i="3"/>
  <c r="C5" i="3"/>
  <c r="D5" i="3"/>
  <c r="E5" i="3"/>
  <c r="F5" i="3"/>
  <c r="G5" i="3"/>
  <c r="H5" i="3"/>
  <c r="I5" i="3"/>
  <c r="J5" i="3"/>
  <c r="K5" i="3"/>
  <c r="A6" i="3"/>
  <c r="B6" i="3"/>
  <c r="C6" i="3"/>
  <c r="D6" i="3"/>
  <c r="E6" i="3"/>
  <c r="F6" i="3"/>
  <c r="G6" i="3"/>
  <c r="H6" i="3"/>
  <c r="I6" i="3"/>
  <c r="J6" i="3"/>
  <c r="K6" i="3"/>
  <c r="A7" i="3"/>
  <c r="B7" i="3"/>
  <c r="C7" i="3"/>
  <c r="D7" i="3"/>
  <c r="E7" i="3"/>
  <c r="F7" i="3"/>
  <c r="G7" i="3"/>
  <c r="H7" i="3"/>
  <c r="I7" i="3"/>
  <c r="J7" i="3"/>
  <c r="K7" i="3"/>
  <c r="A10" i="3"/>
  <c r="B10" i="3"/>
  <c r="C10" i="3"/>
  <c r="D10" i="3"/>
  <c r="E10" i="3"/>
  <c r="F10" i="3"/>
  <c r="G10" i="3"/>
  <c r="H10" i="3"/>
  <c r="I10" i="3"/>
  <c r="A11" i="3"/>
  <c r="B11" i="3"/>
  <c r="C11" i="3"/>
  <c r="D11" i="3"/>
  <c r="E11" i="3"/>
  <c r="F11" i="3"/>
  <c r="G11" i="3"/>
  <c r="H11" i="3"/>
  <c r="I11" i="3"/>
  <c r="A12" i="3"/>
  <c r="B12" i="3"/>
  <c r="C12" i="3"/>
  <c r="D12" i="3"/>
  <c r="E12" i="3"/>
  <c r="F12" i="3"/>
  <c r="G12" i="3"/>
  <c r="H12" i="3"/>
  <c r="I12" i="3"/>
  <c r="A13" i="3"/>
  <c r="B13" i="3"/>
  <c r="C13" i="3"/>
  <c r="D13" i="3"/>
  <c r="E13" i="3"/>
  <c r="F13" i="3"/>
  <c r="G13" i="3"/>
  <c r="H13" i="3"/>
  <c r="I13" i="3"/>
  <c r="A14" i="3"/>
  <c r="B14" i="3"/>
  <c r="C14" i="3"/>
  <c r="D14" i="3"/>
  <c r="E14" i="3"/>
  <c r="F14" i="3"/>
  <c r="G14" i="3"/>
  <c r="H14" i="3"/>
  <c r="I14" i="3"/>
  <c r="Q63" i="2" l="1"/>
  <c r="L63" i="2"/>
  <c r="N63" i="2"/>
  <c r="AH26" i="3"/>
  <c r="AH24" i="3" s="1"/>
  <c r="W38" i="2" s="1"/>
  <c r="Q26" i="3"/>
  <c r="Q24" i="3" s="1"/>
  <c r="F38" i="2" s="1"/>
  <c r="AG26" i="3"/>
  <c r="AG24" i="3" s="1"/>
  <c r="V38" i="2" s="1"/>
  <c r="O26" i="3"/>
  <c r="O24" i="3" s="1"/>
  <c r="D38" i="2" s="1"/>
  <c r="AI26" i="3"/>
  <c r="AI24" i="3" s="1"/>
  <c r="X38" i="2" s="1"/>
  <c r="X26" i="3"/>
  <c r="X24" i="3" s="1"/>
  <c r="M38" i="2" s="1"/>
  <c r="S26" i="3"/>
  <c r="S24" i="3" s="1"/>
  <c r="H38" i="2" s="1"/>
  <c r="AF26" i="3"/>
  <c r="AF24" i="3" s="1"/>
  <c r="U38" i="2" s="1"/>
  <c r="W26" i="3"/>
  <c r="W24" i="3" s="1"/>
  <c r="L38" i="2" s="1"/>
  <c r="Z26" i="3"/>
  <c r="Z24" i="3" s="1"/>
  <c r="O38" i="2" s="1"/>
  <c r="AB26" i="3"/>
  <c r="AB24" i="3" s="1"/>
  <c r="Q38" i="2" s="1"/>
  <c r="AA26" i="3"/>
  <c r="AA24" i="3" s="1"/>
  <c r="P38" i="2" s="1"/>
  <c r="AE26" i="3"/>
  <c r="AE24" i="3" s="1"/>
  <c r="T38" i="2" s="1"/>
  <c r="AC2" i="3" a="1"/>
  <c r="AE2" i="3" s="1"/>
  <c r="X2" i="3" a="1"/>
  <c r="X2" i="3" s="1"/>
  <c r="AH2" i="3" a="1"/>
  <c r="AJ2" i="3" s="1"/>
  <c r="S2" i="3" a="1"/>
  <c r="T6" i="3" s="1"/>
  <c r="T22" i="3" s="1"/>
  <c r="I36" i="2" s="1"/>
  <c r="I47" i="2" s="1"/>
  <c r="I61" i="2" s="1"/>
  <c r="AH2" i="3" l="1"/>
  <c r="AJ3" i="3"/>
  <c r="AJ16" i="3" s="1"/>
  <c r="Y30" i="2" s="1"/>
  <c r="Y42" i="2" s="1"/>
  <c r="AI4" i="3"/>
  <c r="AI21" i="3" s="1"/>
  <c r="X35" i="2" s="1"/>
  <c r="X43" i="2" s="1"/>
  <c r="AH4" i="3"/>
  <c r="AH21" i="3" s="1"/>
  <c r="W35" i="2" s="1"/>
  <c r="W43" i="2" s="1"/>
  <c r="AJ8" i="3"/>
  <c r="AJ15" i="3" s="1"/>
  <c r="Y29" i="2" s="1"/>
  <c r="AE6" i="3"/>
  <c r="AE22" i="3" s="1"/>
  <c r="T36" i="2" s="1"/>
  <c r="T47" i="2" s="1"/>
  <c r="AJ5" i="3"/>
  <c r="AJ19" i="3" s="1"/>
  <c r="Y33" i="2" s="1"/>
  <c r="Y46" i="2" s="1"/>
  <c r="AC9" i="3"/>
  <c r="AC18" i="3" s="1"/>
  <c r="R32" i="2" s="1"/>
  <c r="AJ10" i="3"/>
  <c r="AJ23" i="3" s="1"/>
  <c r="AI6" i="3"/>
  <c r="AI22" i="3" s="1"/>
  <c r="X36" i="2" s="1"/>
  <c r="X47" i="2" s="1"/>
  <c r="AE9" i="3"/>
  <c r="AE18" i="3" s="1"/>
  <c r="T32" i="2" s="1"/>
  <c r="AJ6" i="3"/>
  <c r="AJ22" i="3" s="1"/>
  <c r="Y36" i="2" s="1"/>
  <c r="Y47" i="2" s="1"/>
  <c r="AI2" i="3"/>
  <c r="AJ4" i="3"/>
  <c r="AJ21" i="3" s="1"/>
  <c r="Y35" i="2" s="1"/>
  <c r="Y43" i="2" s="1"/>
  <c r="AC3" i="3"/>
  <c r="AC16" i="3" s="1"/>
  <c r="R30" i="2" s="1"/>
  <c r="R42" i="2" s="1"/>
  <c r="Z10" i="3"/>
  <c r="Z23" i="3" s="1"/>
  <c r="AI9" i="3"/>
  <c r="AI18" i="3" s="1"/>
  <c r="X32" i="2" s="1"/>
  <c r="AH7" i="3"/>
  <c r="AH9" i="3"/>
  <c r="AH18" i="3" s="1"/>
  <c r="W32" i="2" s="1"/>
  <c r="AH10" i="3"/>
  <c r="AH23" i="3" s="1"/>
  <c r="AF3" i="3"/>
  <c r="AF16" i="3" s="1"/>
  <c r="U30" i="2" s="1"/>
  <c r="U42" i="2" s="1"/>
  <c r="AF6" i="3"/>
  <c r="AF22" i="3" s="1"/>
  <c r="U36" i="2" s="1"/>
  <c r="U47" i="2" s="1"/>
  <c r="AD9" i="3"/>
  <c r="AD18" i="3" s="1"/>
  <c r="S32" i="2" s="1"/>
  <c r="AG3" i="3"/>
  <c r="AG16" i="3" s="1"/>
  <c r="V30" i="2" s="1"/>
  <c r="V42" i="2" s="1"/>
  <c r="X4" i="3"/>
  <c r="X21" i="3" s="1"/>
  <c r="M35" i="2" s="1"/>
  <c r="M43" i="2" s="1"/>
  <c r="AG4" i="3"/>
  <c r="AG21" i="3" s="1"/>
  <c r="V35" i="2" s="1"/>
  <c r="V43" i="2" s="1"/>
  <c r="AG8" i="3"/>
  <c r="AG15" i="3" s="1"/>
  <c r="V29" i="2" s="1"/>
  <c r="AF2" i="3"/>
  <c r="AD6" i="3"/>
  <c r="AD22" i="3" s="1"/>
  <c r="S36" i="2" s="1"/>
  <c r="S47" i="2" s="1"/>
  <c r="AC10" i="3"/>
  <c r="AC23" i="3" s="1"/>
  <c r="AF8" i="3"/>
  <c r="AF15" i="3" s="1"/>
  <c r="U29" i="2" s="1"/>
  <c r="AE3" i="3"/>
  <c r="AE16" i="3" s="1"/>
  <c r="T30" i="2" s="1"/>
  <c r="T42" i="2" s="1"/>
  <c r="AC7" i="3"/>
  <c r="Y37" i="2"/>
  <c r="Y48" i="2" s="1"/>
  <c r="Y7" i="3"/>
  <c r="AF5" i="3"/>
  <c r="AF19" i="3" s="1"/>
  <c r="U33" i="2" s="1"/>
  <c r="U46" i="2" s="1"/>
  <c r="AF9" i="3"/>
  <c r="AF18" i="3" s="1"/>
  <c r="U32" i="2" s="1"/>
  <c r="AF10" i="3"/>
  <c r="AF23" i="3" s="1"/>
  <c r="AD5" i="3"/>
  <c r="AD19" i="3" s="1"/>
  <c r="S33" i="2" s="1"/>
  <c r="S46" i="2" s="1"/>
  <c r="AG5" i="3"/>
  <c r="AG19" i="3" s="1"/>
  <c r="V33" i="2" s="1"/>
  <c r="V46" i="2" s="1"/>
  <c r="AF7" i="3"/>
  <c r="AD2" i="3"/>
  <c r="AC5" i="3"/>
  <c r="AC19" i="3" s="1"/>
  <c r="R33" i="2" s="1"/>
  <c r="R46" i="2" s="1"/>
  <c r="AD3" i="3"/>
  <c r="AD16" i="3" s="1"/>
  <c r="S30" i="2" s="1"/>
  <c r="S42" i="2" s="1"/>
  <c r="AC8" i="3"/>
  <c r="AC15" i="3" s="1"/>
  <c r="R29" i="2" s="1"/>
  <c r="AI5" i="3"/>
  <c r="AI19" i="3" s="1"/>
  <c r="X33" i="2" s="1"/>
  <c r="X46" i="2" s="1"/>
  <c r="AI3" i="3"/>
  <c r="AI16" i="3" s="1"/>
  <c r="X30" i="2" s="1"/>
  <c r="X42" i="2" s="1"/>
  <c r="AJ9" i="3"/>
  <c r="AJ18" i="3" s="1"/>
  <c r="Y32" i="2" s="1"/>
  <c r="AJ7" i="3"/>
  <c r="AH6" i="3"/>
  <c r="AH22" i="3" s="1"/>
  <c r="W36" i="2" s="1"/>
  <c r="W47" i="2" s="1"/>
  <c r="AG6" i="3"/>
  <c r="AG22" i="3" s="1"/>
  <c r="V36" i="2" s="1"/>
  <c r="V47" i="2" s="1"/>
  <c r="AE7" i="3"/>
  <c r="AC2" i="3"/>
  <c r="AG10" i="3"/>
  <c r="AG23" i="3" s="1"/>
  <c r="AE4" i="3"/>
  <c r="AE21" i="3" s="1"/>
  <c r="T35" i="2" s="1"/>
  <c r="T43" i="2" s="1"/>
  <c r="AD8" i="3"/>
  <c r="AD15" i="3" s="1"/>
  <c r="S29" i="2" s="1"/>
  <c r="AG2" i="3"/>
  <c r="AB4" i="3"/>
  <c r="AB21" i="3" s="1"/>
  <c r="Q35" i="2" s="1"/>
  <c r="Q43" i="2" s="1"/>
  <c r="X8" i="3"/>
  <c r="X15" i="3" s="1"/>
  <c r="M29" i="2" s="1"/>
  <c r="AB10" i="3"/>
  <c r="AB23" i="3" s="1"/>
  <c r="AA6" i="3"/>
  <c r="AA22" i="3" s="1"/>
  <c r="P36" i="2" s="1"/>
  <c r="P47" i="2" s="1"/>
  <c r="Y2" i="3"/>
  <c r="X7" i="3"/>
  <c r="AB2" i="3"/>
  <c r="AB6" i="3"/>
  <c r="AB22" i="3" s="1"/>
  <c r="Q36" i="2" s="1"/>
  <c r="Q47" i="2" s="1"/>
  <c r="AA2" i="3"/>
  <c r="Z7" i="3"/>
  <c r="X3" i="3"/>
  <c r="X16" i="3" s="1"/>
  <c r="M30" i="2" s="1"/>
  <c r="M42" i="2" s="1"/>
  <c r="AA7" i="3"/>
  <c r="Z3" i="3"/>
  <c r="Z16" i="3" s="1"/>
  <c r="O30" i="2" s="1"/>
  <c r="O42" i="2" s="1"/>
  <c r="Y8" i="3"/>
  <c r="Y15" i="3" s="1"/>
  <c r="N29" i="2" s="1"/>
  <c r="AB3" i="3"/>
  <c r="AB16" i="3" s="1"/>
  <c r="Q30" i="2" s="1"/>
  <c r="Q42" i="2" s="1"/>
  <c r="AB7" i="3"/>
  <c r="AA3" i="3"/>
  <c r="AA16" i="3" s="1"/>
  <c r="P30" i="2" s="1"/>
  <c r="P42" i="2" s="1"/>
  <c r="Z8" i="3"/>
  <c r="Z15" i="3" s="1"/>
  <c r="O29" i="2" s="1"/>
  <c r="Y4" i="3"/>
  <c r="Y21" i="3" s="1"/>
  <c r="N35" i="2" s="1"/>
  <c r="N43" i="2" s="1"/>
  <c r="Z6" i="3"/>
  <c r="Z22" i="3" s="1"/>
  <c r="O36" i="2" s="1"/>
  <c r="O47" i="2" s="1"/>
  <c r="AA8" i="3"/>
  <c r="AA15" i="3" s="1"/>
  <c r="P29" i="2" s="1"/>
  <c r="Z2" i="3"/>
  <c r="Y3" i="3"/>
  <c r="Y16" i="3" s="1"/>
  <c r="N30" i="2" s="1"/>
  <c r="N42" i="2" s="1"/>
  <c r="AA9" i="3"/>
  <c r="AA18" i="3" s="1"/>
  <c r="P32" i="2" s="1"/>
  <c r="Z4" i="3"/>
  <c r="Z21" i="3" s="1"/>
  <c r="O35" i="2" s="1"/>
  <c r="O43" i="2" s="1"/>
  <c r="Y9" i="3"/>
  <c r="Y18" i="3" s="1"/>
  <c r="N32" i="2" s="1"/>
  <c r="X5" i="3"/>
  <c r="X19" i="3" s="1"/>
  <c r="M33" i="2" s="1"/>
  <c r="M46" i="2" s="1"/>
  <c r="X9" i="3"/>
  <c r="X18" i="3" s="1"/>
  <c r="M32" i="2" s="1"/>
  <c r="AA4" i="3"/>
  <c r="AA21" i="3" s="1"/>
  <c r="P35" i="2" s="1"/>
  <c r="P43" i="2" s="1"/>
  <c r="Z9" i="3"/>
  <c r="Z18" i="3" s="1"/>
  <c r="O32" i="2" s="1"/>
  <c r="Y5" i="3"/>
  <c r="Y19" i="3" s="1"/>
  <c r="N33" i="2" s="1"/>
  <c r="N46" i="2" s="1"/>
  <c r="AA5" i="3"/>
  <c r="AA19" i="3" s="1"/>
  <c r="P33" i="2" s="1"/>
  <c r="P46" i="2" s="1"/>
  <c r="AB8" i="3"/>
  <c r="AB15" i="3" s="1"/>
  <c r="Q29" i="2" s="1"/>
  <c r="AC4" i="3"/>
  <c r="AC21" i="3" s="1"/>
  <c r="R35" i="2" s="1"/>
  <c r="R43" i="2" s="1"/>
  <c r="AD7" i="3"/>
  <c r="AE10" i="3"/>
  <c r="AE23" i="3" s="1"/>
  <c r="AH8" i="3"/>
  <c r="AH15" i="3" s="1"/>
  <c r="W29" i="2" s="1"/>
  <c r="AH3" i="3"/>
  <c r="AH16" i="3" s="1"/>
  <c r="W30" i="2" s="1"/>
  <c r="W42" i="2" s="1"/>
  <c r="AI8" i="3"/>
  <c r="AI15" i="3" s="1"/>
  <c r="X29" i="2" s="1"/>
  <c r="AH5" i="3"/>
  <c r="AH19" i="3" s="1"/>
  <c r="W33" i="2" s="1"/>
  <c r="W46" i="2" s="1"/>
  <c r="AI10" i="3"/>
  <c r="AI23" i="3" s="1"/>
  <c r="AI7" i="3"/>
  <c r="AB9" i="3"/>
  <c r="AB18" i="3" s="1"/>
  <c r="Q32" i="2" s="1"/>
  <c r="Z5" i="3"/>
  <c r="Z19" i="3" s="1"/>
  <c r="O33" i="2" s="1"/>
  <c r="O46" i="2" s="1"/>
  <c r="Y10" i="3"/>
  <c r="Y23" i="3" s="1"/>
  <c r="X6" i="3"/>
  <c r="X22" i="3" s="1"/>
  <c r="M36" i="2" s="1"/>
  <c r="M47" i="2" s="1"/>
  <c r="X10" i="3"/>
  <c r="X23" i="3" s="1"/>
  <c r="AB5" i="3"/>
  <c r="AB19" i="3" s="1"/>
  <c r="Q33" i="2" s="1"/>
  <c r="Q46" i="2" s="1"/>
  <c r="AA10" i="3"/>
  <c r="AA23" i="3" s="1"/>
  <c r="Y6" i="3"/>
  <c r="Y22" i="3" s="1"/>
  <c r="N36" i="2" s="1"/>
  <c r="N47" i="2" s="1"/>
  <c r="AF4" i="3"/>
  <c r="AF21" i="3" s="1"/>
  <c r="U35" i="2" s="1"/>
  <c r="U43" i="2" s="1"/>
  <c r="AE8" i="3"/>
  <c r="AE15" i="3" s="1"/>
  <c r="T29" i="2" s="1"/>
  <c r="AD4" i="3"/>
  <c r="AD21" i="3" s="1"/>
  <c r="S35" i="2" s="1"/>
  <c r="S43" i="2" s="1"/>
  <c r="AG7" i="3"/>
  <c r="AG9" i="3"/>
  <c r="AG18" i="3" s="1"/>
  <c r="V32" i="2" s="1"/>
  <c r="AE5" i="3"/>
  <c r="AE19" i="3" s="1"/>
  <c r="T33" i="2" s="1"/>
  <c r="T46" i="2" s="1"/>
  <c r="AD10" i="3"/>
  <c r="AD23" i="3" s="1"/>
  <c r="AC6" i="3"/>
  <c r="AC22" i="3" s="1"/>
  <c r="R36" i="2" s="1"/>
  <c r="R47" i="2" s="1"/>
  <c r="V3" i="3"/>
  <c r="V16" i="3" s="1"/>
  <c r="K30" i="2" s="1"/>
  <c r="K42" i="2" s="1"/>
  <c r="W6" i="3"/>
  <c r="W22" i="3" s="1"/>
  <c r="L36" i="2" s="1"/>
  <c r="L47" i="2" s="1"/>
  <c r="S10" i="3"/>
  <c r="S23" i="3" s="1"/>
  <c r="T4" i="3"/>
  <c r="T21" i="3" s="1"/>
  <c r="I35" i="2" s="1"/>
  <c r="I43" i="2" s="1"/>
  <c r="I60" i="2" s="1"/>
  <c r="U7" i="3"/>
  <c r="V10" i="3"/>
  <c r="V23" i="3" s="1"/>
  <c r="W4" i="3"/>
  <c r="W21" i="3" s="1"/>
  <c r="L35" i="2" s="1"/>
  <c r="L43" i="2" s="1"/>
  <c r="S8" i="3"/>
  <c r="S15" i="3" s="1"/>
  <c r="H29" i="2" s="1"/>
  <c r="V8" i="3"/>
  <c r="V15" i="3" s="1"/>
  <c r="K29" i="2" s="1"/>
  <c r="V4" i="3"/>
  <c r="V21" i="3" s="1"/>
  <c r="K35" i="2" s="1"/>
  <c r="K43" i="2" s="1"/>
  <c r="T2" i="3"/>
  <c r="W2" i="3"/>
  <c r="S6" i="3"/>
  <c r="S22" i="3" s="1"/>
  <c r="H36" i="2" s="1"/>
  <c r="H47" i="2" s="1"/>
  <c r="T9" i="3"/>
  <c r="T18" i="3" s="1"/>
  <c r="I32" i="2" s="1"/>
  <c r="U3" i="3"/>
  <c r="U16" i="3" s="1"/>
  <c r="J30" i="2" s="1"/>
  <c r="J42" i="2" s="1"/>
  <c r="V6" i="3"/>
  <c r="V22" i="3" s="1"/>
  <c r="K36" i="2" s="1"/>
  <c r="K47" i="2" s="1"/>
  <c r="W9" i="3"/>
  <c r="W18" i="3" s="1"/>
  <c r="L32" i="2" s="1"/>
  <c r="S4" i="3"/>
  <c r="S21" i="3" s="1"/>
  <c r="H35" i="2" s="1"/>
  <c r="H43" i="2" s="1"/>
  <c r="T7" i="3"/>
  <c r="U10" i="3"/>
  <c r="U23" i="3" s="1"/>
  <c r="W7" i="3"/>
  <c r="U5" i="3"/>
  <c r="U19" i="3" s="1"/>
  <c r="J33" i="2" s="1"/>
  <c r="J46" i="2" s="1"/>
  <c r="S2" i="3"/>
  <c r="T5" i="3"/>
  <c r="T19" i="3" s="1"/>
  <c r="I33" i="2" s="1"/>
  <c r="I46" i="2" s="1"/>
  <c r="U8" i="3"/>
  <c r="U15" i="3" s="1"/>
  <c r="J29" i="2" s="1"/>
  <c r="V2" i="3"/>
  <c r="W5" i="3"/>
  <c r="W19" i="3" s="1"/>
  <c r="L33" i="2" s="1"/>
  <c r="L46" i="2" s="1"/>
  <c r="S9" i="3"/>
  <c r="S18" i="3" s="1"/>
  <c r="H32" i="2" s="1"/>
  <c r="T3" i="3"/>
  <c r="T16" i="3" s="1"/>
  <c r="I30" i="2" s="1"/>
  <c r="I42" i="2" s="1"/>
  <c r="U6" i="3"/>
  <c r="U22" i="3" s="1"/>
  <c r="J36" i="2" s="1"/>
  <c r="J47" i="2" s="1"/>
  <c r="J61" i="2" s="1"/>
  <c r="V9" i="3"/>
  <c r="V18" i="3" s="1"/>
  <c r="K32" i="2" s="1"/>
  <c r="T10" i="3"/>
  <c r="T23" i="3" s="1"/>
  <c r="W3" i="3"/>
  <c r="W16" i="3" s="1"/>
  <c r="L30" i="2" s="1"/>
  <c r="L42" i="2" s="1"/>
  <c r="S3" i="3"/>
  <c r="S16" i="3" s="1"/>
  <c r="H30" i="2" s="1"/>
  <c r="H42" i="2" s="1"/>
  <c r="U4" i="3"/>
  <c r="U21" i="3" s="1"/>
  <c r="J35" i="2" s="1"/>
  <c r="J43" i="2" s="1"/>
  <c r="J60" i="2" s="1"/>
  <c r="V7" i="3"/>
  <c r="W10" i="3"/>
  <c r="W23" i="3" s="1"/>
  <c r="S5" i="3"/>
  <c r="S19" i="3" s="1"/>
  <c r="H33" i="2" s="1"/>
  <c r="H46" i="2" s="1"/>
  <c r="T8" i="3"/>
  <c r="T15" i="3" s="1"/>
  <c r="I29" i="2" s="1"/>
  <c r="U2" i="3"/>
  <c r="V5" i="3"/>
  <c r="V19" i="3" s="1"/>
  <c r="K33" i="2" s="1"/>
  <c r="K46" i="2" s="1"/>
  <c r="W8" i="3"/>
  <c r="W15" i="3" s="1"/>
  <c r="L29" i="2" s="1"/>
  <c r="U9" i="3"/>
  <c r="U18" i="3" s="1"/>
  <c r="J32" i="2" s="1"/>
  <c r="S7" i="3"/>
  <c r="W37" i="2" l="1"/>
  <c r="W48" i="2" s="1"/>
  <c r="O37" i="2"/>
  <c r="O48" i="2" s="1"/>
  <c r="H37" i="2"/>
  <c r="H48" i="2" s="1"/>
  <c r="S37" i="2"/>
  <c r="S48" i="2" s="1"/>
  <c r="P37" i="2"/>
  <c r="P48" i="2" s="1"/>
  <c r="V37" i="2"/>
  <c r="V48" i="2" s="1"/>
  <c r="U37" i="2"/>
  <c r="U48" i="2" s="1"/>
  <c r="I37" i="2"/>
  <c r="I48" i="2" s="1"/>
  <c r="I62" i="2" s="1"/>
  <c r="I63" i="2" s="1"/>
  <c r="J37" i="2"/>
  <c r="J48" i="2" s="1"/>
  <c r="J62" i="2" s="1"/>
  <c r="J63" i="2" s="1"/>
  <c r="R37" i="2"/>
  <c r="R48" i="2" s="1"/>
  <c r="K37" i="2"/>
  <c r="K48" i="2" s="1"/>
  <c r="T37" i="2"/>
  <c r="T48" i="2" s="1"/>
  <c r="N37" i="2"/>
  <c r="N48" i="2" s="1"/>
  <c r="X37" i="2"/>
  <c r="X48" i="2" s="1"/>
  <c r="L37" i="2"/>
  <c r="L48" i="2" s="1"/>
  <c r="M37" i="2"/>
  <c r="M48" i="2" s="1"/>
  <c r="Q37" i="2"/>
  <c r="Q48" i="2" s="1"/>
  <c r="G32" i="1"/>
  <c r="F32" i="1"/>
  <c r="E32" i="1"/>
  <c r="D32" i="1"/>
  <c r="C32" i="1"/>
  <c r="D28" i="1"/>
  <c r="E28" i="1"/>
  <c r="F28" i="1"/>
  <c r="G28" i="1"/>
  <c r="C28" i="1"/>
  <c r="D35" i="1"/>
  <c r="E35" i="1"/>
  <c r="F35" i="1"/>
  <c r="G35" i="1"/>
  <c r="C35" i="1"/>
  <c r="C59" i="2"/>
  <c r="D59" i="2"/>
  <c r="E59" i="2"/>
  <c r="G58" i="2"/>
  <c r="F59" i="2"/>
  <c r="G57" i="2"/>
  <c r="G56" i="2"/>
  <c r="B8" i="4"/>
  <c r="G59" i="2" s="1"/>
  <c r="C8" i="4"/>
  <c r="B10" i="4" s="1"/>
  <c r="E8" i="4"/>
  <c r="D8" i="4"/>
  <c r="C7" i="2"/>
  <c r="M2" i="3" a="1"/>
  <c r="O2" i="3" s="1"/>
  <c r="C26" i="2"/>
  <c r="C41" i="2" s="1"/>
  <c r="P12" i="3" l="1"/>
  <c r="R11" i="3"/>
  <c r="N11" i="3"/>
  <c r="P10" i="3"/>
  <c r="P23" i="3" s="1"/>
  <c r="R9" i="3"/>
  <c r="R18" i="3" s="1"/>
  <c r="G32" i="2" s="1"/>
  <c r="N9" i="3"/>
  <c r="N18" i="3" s="1"/>
  <c r="C32" i="2" s="1"/>
  <c r="P8" i="3"/>
  <c r="P15" i="3" s="1"/>
  <c r="E29" i="2" s="1"/>
  <c r="R7" i="3"/>
  <c r="N7" i="3"/>
  <c r="P6" i="3"/>
  <c r="P22" i="3" s="1"/>
  <c r="E36" i="2" s="1"/>
  <c r="R5" i="3"/>
  <c r="N5" i="3"/>
  <c r="R3" i="3"/>
  <c r="P2" i="3"/>
  <c r="N3" i="3"/>
  <c r="P4" i="3"/>
  <c r="P21" i="3" s="1"/>
  <c r="E35" i="2" s="1"/>
  <c r="Q12" i="3"/>
  <c r="M12" i="3"/>
  <c r="O11" i="3"/>
  <c r="Q10" i="3"/>
  <c r="Q23" i="3" s="1"/>
  <c r="M10" i="3"/>
  <c r="M23" i="3" s="1"/>
  <c r="O9" i="3"/>
  <c r="O18" i="3" s="1"/>
  <c r="D32" i="2" s="1"/>
  <c r="Q8" i="3"/>
  <c r="Q15" i="3" s="1"/>
  <c r="F29" i="2" s="1"/>
  <c r="M8" i="3"/>
  <c r="M15" i="3" s="1"/>
  <c r="O7" i="3"/>
  <c r="Q6" i="3"/>
  <c r="Q22" i="3" s="1"/>
  <c r="F36" i="2" s="1"/>
  <c r="M6" i="3"/>
  <c r="M22" i="3" s="1"/>
  <c r="O5" i="3"/>
  <c r="Q4" i="3"/>
  <c r="Q21" i="3" s="1"/>
  <c r="F35" i="2" s="1"/>
  <c r="M4" i="3"/>
  <c r="M21" i="3" s="1"/>
  <c r="O3" i="3"/>
  <c r="Q2" i="3"/>
  <c r="M2" i="3"/>
  <c r="R12" i="3"/>
  <c r="N12" i="3"/>
  <c r="P11" i="3"/>
  <c r="R10" i="3"/>
  <c r="R23" i="3" s="1"/>
  <c r="N10" i="3"/>
  <c r="N23" i="3" s="1"/>
  <c r="P9" i="3"/>
  <c r="P18" i="3" s="1"/>
  <c r="E32" i="2" s="1"/>
  <c r="R8" i="3"/>
  <c r="R15" i="3" s="1"/>
  <c r="G29" i="2" s="1"/>
  <c r="N8" i="3"/>
  <c r="N15" i="3" s="1"/>
  <c r="C29" i="2" s="1"/>
  <c r="P7" i="3"/>
  <c r="R6" i="3"/>
  <c r="R22" i="3" s="1"/>
  <c r="G36" i="2" s="1"/>
  <c r="N6" i="3"/>
  <c r="N22" i="3" s="1"/>
  <c r="C36" i="2" s="1"/>
  <c r="P5" i="3"/>
  <c r="R4" i="3"/>
  <c r="R21" i="3" s="1"/>
  <c r="G35" i="2" s="1"/>
  <c r="N4" i="3"/>
  <c r="N21" i="3" s="1"/>
  <c r="C35" i="2" s="1"/>
  <c r="P3" i="3"/>
  <c r="R2" i="3"/>
  <c r="N2" i="3"/>
  <c r="O12" i="3"/>
  <c r="Q11" i="3"/>
  <c r="M11" i="3"/>
  <c r="O10" i="3"/>
  <c r="O23" i="3" s="1"/>
  <c r="Q9" i="3"/>
  <c r="Q18" i="3" s="1"/>
  <c r="F32" i="2" s="1"/>
  <c r="M9" i="3"/>
  <c r="M18" i="3" s="1"/>
  <c r="O8" i="3"/>
  <c r="O15" i="3" s="1"/>
  <c r="D29" i="2" s="1"/>
  <c r="Q7" i="3"/>
  <c r="M7" i="3"/>
  <c r="O6" i="3"/>
  <c r="O22" i="3" s="1"/>
  <c r="D36" i="2" s="1"/>
  <c r="Q5" i="3"/>
  <c r="M5" i="3"/>
  <c r="M19" i="3" s="1"/>
  <c r="O4" i="3"/>
  <c r="O21" i="3" s="1"/>
  <c r="D35" i="2" s="1"/>
  <c r="Q3" i="3"/>
  <c r="M3" i="3"/>
  <c r="M16" i="3" s="1"/>
  <c r="G37" i="2" l="1"/>
  <c r="G48" i="2" s="1"/>
  <c r="G62" i="2" s="1"/>
  <c r="C37" i="2"/>
  <c r="C48" i="2" s="1"/>
  <c r="C62" i="2" s="1"/>
  <c r="D37" i="2"/>
  <c r="D48" i="2" s="1"/>
  <c r="D62" i="2" s="1"/>
  <c r="F37" i="2"/>
  <c r="F48" i="2" s="1"/>
  <c r="F62" i="2" s="1"/>
  <c r="E37" i="2"/>
  <c r="E48" i="2" s="1"/>
  <c r="E62" i="2" s="1"/>
  <c r="F43" i="2"/>
  <c r="F60" i="2" s="1"/>
  <c r="G43" i="2"/>
  <c r="G60" i="2" s="1"/>
  <c r="F47" i="2"/>
  <c r="F61" i="2" s="1"/>
  <c r="E47" i="2"/>
  <c r="E61" i="2" s="1"/>
  <c r="D43" i="2"/>
  <c r="D60" i="2" s="1"/>
  <c r="C43" i="2"/>
  <c r="C60" i="2" s="1"/>
  <c r="G47" i="2"/>
  <c r="G61" i="2" s="1"/>
  <c r="D47" i="2"/>
  <c r="D61" i="2" s="1"/>
  <c r="C47" i="2"/>
  <c r="C61" i="2" s="1"/>
  <c r="E43" i="2"/>
  <c r="E60" i="2" s="1"/>
  <c r="Q19" i="3"/>
  <c r="F33" i="2" s="1"/>
  <c r="F46" i="2" s="1"/>
  <c r="P19" i="3"/>
  <c r="E33" i="2" s="1"/>
  <c r="E46" i="2" s="1"/>
  <c r="R16" i="3"/>
  <c r="G30" i="2" s="1"/>
  <c r="G42" i="2" s="1"/>
  <c r="Q16" i="3"/>
  <c r="F30" i="2" s="1"/>
  <c r="F42" i="2" s="1"/>
  <c r="P16" i="3"/>
  <c r="E30" i="2" s="1"/>
  <c r="E42" i="2" s="1"/>
  <c r="O19" i="3"/>
  <c r="D33" i="2" s="1"/>
  <c r="D46" i="2" s="1"/>
  <c r="N19" i="3"/>
  <c r="C33" i="2" s="1"/>
  <c r="C46" i="2" s="1"/>
  <c r="O16" i="3"/>
  <c r="D30" i="2" s="1"/>
  <c r="D42" i="2" s="1"/>
  <c r="N16" i="3"/>
  <c r="C30" i="2" s="1"/>
  <c r="C42" i="2" s="1"/>
  <c r="R19" i="3"/>
  <c r="G33" i="2" s="1"/>
  <c r="G46" i="2" s="1"/>
  <c r="E7" i="2"/>
  <c r="C19" i="1"/>
  <c r="C63" i="2" l="1"/>
  <c r="E63" i="2"/>
  <c r="D63" i="2"/>
  <c r="F63" i="2"/>
  <c r="G63" i="2"/>
</calcChain>
</file>

<file path=xl/comments1.xml><?xml version="1.0" encoding="utf-8"?>
<comments xmlns="http://schemas.openxmlformats.org/spreadsheetml/2006/main">
  <authors>
    <author>Guoqiang GUAN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Other options are inside the fibers and symmetry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Based on the specific gravity of PVDF of 1.77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112 \pm 3 \degree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41.5 \pm 1.2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30.8 \pm 1.0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19.9 \pm 1.0</t>
        </r>
      </text>
    </comment>
    <comment ref="F34" authorId="0" shape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11.5 \pm 0.7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6.2 \pm 0.4</t>
        </r>
      </text>
    </comment>
  </commentList>
</comments>
</file>

<file path=xl/sharedStrings.xml><?xml version="1.0" encoding="utf-8"?>
<sst xmlns="http://schemas.openxmlformats.org/spreadsheetml/2006/main" count="197" uniqueCount="144">
  <si>
    <t>Wang K Y, Chung T S, Gryta M. Chem. Eng. Sci., 2008, 63: 2587-2594</t>
    <phoneticPr fontId="5" type="noConversion"/>
  </si>
  <si>
    <t>Type</t>
    <phoneticPr fontId="5" type="noConversion"/>
  </si>
  <si>
    <t>Hollow fiber</t>
    <phoneticPr fontId="5" type="noConversion"/>
  </si>
  <si>
    <t>Main content</t>
    <phoneticPr fontId="5" type="noConversion"/>
  </si>
  <si>
    <t>PVDF</t>
    <phoneticPr fontId="5" type="noConversion"/>
  </si>
  <si>
    <t>Performances</t>
    <phoneticPr fontId="5" type="noConversion"/>
  </si>
  <si>
    <t>Membrane area</t>
    <phoneticPr fontId="5" type="noConversion"/>
  </si>
  <si>
    <t>cm2</t>
    <phoneticPr fontId="5" type="noConversion"/>
  </si>
  <si>
    <t>Packing density</t>
    <phoneticPr fontId="5" type="noConversion"/>
  </si>
  <si>
    <t>Active layer</t>
    <phoneticPr fontId="5" type="noConversion"/>
  </si>
  <si>
    <t>Outside the fiber</t>
    <phoneticPr fontId="5" type="noConversion"/>
  </si>
  <si>
    <t>Hot feed side at</t>
    <phoneticPr fontId="5" type="noConversion"/>
  </si>
  <si>
    <t>Shell side</t>
    <phoneticPr fontId="5" type="noConversion"/>
  </si>
  <si>
    <t>Flow pattern</t>
    <phoneticPr fontId="5" type="noConversion"/>
  </si>
  <si>
    <t>Co-current</t>
    <phoneticPr fontId="5" type="noConversion"/>
  </si>
  <si>
    <t>Feed concentration</t>
    <phoneticPr fontId="5" type="noConversion"/>
  </si>
  <si>
    <t>%</t>
    <phoneticPr fontId="5" type="noConversion"/>
  </si>
  <si>
    <t>wt% (NaCl)</t>
    <phoneticPr fontId="5" type="noConversion"/>
  </si>
  <si>
    <t>OD of fibers</t>
    <phoneticPr fontId="5" type="noConversion"/>
  </si>
  <si>
    <t>ID of fibers</t>
    <phoneticPr fontId="5" type="noConversion"/>
  </si>
  <si>
    <t>um</t>
    <phoneticPr fontId="5" type="noConversion"/>
  </si>
  <si>
    <t>Thickness of active layer</t>
    <phoneticPr fontId="5" type="noConversion"/>
  </si>
  <si>
    <t>nm</t>
    <phoneticPr fontId="5" type="noConversion"/>
  </si>
  <si>
    <t>Length</t>
    <phoneticPr fontId="5" type="noConversion"/>
  </si>
  <si>
    <t>cm</t>
    <phoneticPr fontId="5" type="noConversion"/>
  </si>
  <si>
    <t>Membrane specifications</t>
    <phoneticPr fontId="5" type="noConversion"/>
  </si>
  <si>
    <t>Module specifications</t>
    <phoneticPr fontId="5" type="noConversion"/>
  </si>
  <si>
    <t>Housing ID</t>
    <phoneticPr fontId="5" type="noConversion"/>
  </si>
  <si>
    <t>in ca.</t>
    <phoneticPr fontId="5" type="noConversion"/>
  </si>
  <si>
    <t>Porosity</t>
    <phoneticPr fontId="5" type="noConversion"/>
  </si>
  <si>
    <t>PVDF/NMP/EG</t>
    <phoneticPr fontId="5" type="noConversion"/>
  </si>
  <si>
    <t>PVDF/NMP</t>
    <phoneticPr fontId="5" type="noConversion"/>
  </si>
  <si>
    <t>Contact angle</t>
    <phoneticPr fontId="5" type="noConversion"/>
  </si>
  <si>
    <t>Effective pore size</t>
    <phoneticPr fontId="5" type="noConversion"/>
  </si>
  <si>
    <t>0.15-0.18</t>
    <phoneticPr fontId="5" type="noConversion"/>
  </si>
  <si>
    <t>Operating conditions</t>
    <phoneticPr fontId="5" type="noConversion"/>
  </si>
  <si>
    <t>Inlet flowrate</t>
    <phoneticPr fontId="5" type="noConversion"/>
  </si>
  <si>
    <t>Inlet temperatures</t>
    <phoneticPr fontId="5" type="noConversion"/>
  </si>
  <si>
    <t>Permeate side</t>
    <phoneticPr fontId="5" type="noConversion"/>
  </si>
  <si>
    <t>Feed side</t>
    <phoneticPr fontId="5" type="noConversion"/>
  </si>
  <si>
    <t>Number of fibers</t>
    <phoneticPr fontId="5" type="noConversion"/>
  </si>
  <si>
    <t>C</t>
    <phoneticPr fontId="5" type="noConversion"/>
  </si>
  <si>
    <r>
      <t>m</t>
    </r>
    <r>
      <rPr>
        <sz val="11"/>
        <color theme="1"/>
        <rFont val="宋体"/>
        <family val="2"/>
        <scheme val="minor"/>
      </rPr>
      <t>/s</t>
    </r>
    <phoneticPr fontId="5" type="noConversion"/>
  </si>
  <si>
    <t>m/s</t>
    <phoneticPr fontId="5" type="noConversion"/>
  </si>
  <si>
    <t>Permeation flux</t>
    <phoneticPr fontId="5" type="noConversion"/>
  </si>
  <si>
    <t>kg/m2-h</t>
    <phoneticPr fontId="5" type="noConversion"/>
  </si>
  <si>
    <t>Feed-side outlet temperature</t>
    <phoneticPr fontId="5" type="noConversion"/>
  </si>
  <si>
    <t>Permeate-side outlet temperature</t>
    <phoneticPr fontId="5" type="noConversion"/>
  </si>
  <si>
    <t>Flat sheet</t>
  </si>
  <si>
    <t>PTFE</t>
  </si>
  <si>
    <t>Lower chamber</t>
  </si>
  <si>
    <t>Width</t>
  </si>
  <si>
    <t>cm</t>
  </si>
  <si>
    <t>n.a.</t>
  </si>
  <si>
    <t>PVDF</t>
  </si>
  <si>
    <t>Thickness</t>
  </si>
  <si>
    <t>um</t>
  </si>
  <si>
    <t>Manufature</t>
  </si>
  <si>
    <t>SMTC</t>
  </si>
  <si>
    <t>CHQISTEX</t>
  </si>
  <si>
    <t>ePTFE</t>
  </si>
  <si>
    <t>rpm</t>
  </si>
  <si>
    <t>mLPM</t>
  </si>
  <si>
    <t>Length</t>
  </si>
  <si>
    <t>Length of a chamber</t>
  </si>
  <si>
    <t>Width of a chamber</t>
  </si>
  <si>
    <t>Hight of a chamber</t>
  </si>
  <si>
    <t>cm2</t>
  </si>
  <si>
    <t>Notes</t>
  </si>
  <si>
    <t>Yao C L 2016 experiments as an undergraduate student</t>
  </si>
  <si>
    <t>Performances</t>
  </si>
  <si>
    <t>Permeation flux</t>
  </si>
  <si>
    <t>kg/m2-h</t>
  </si>
  <si>
    <t>Feed-side outlet temperature</t>
  </si>
  <si>
    <t>C</t>
  </si>
  <si>
    <t>Permeate-side outlet temperature</t>
  </si>
  <si>
    <t>Hot feed side at</t>
  </si>
  <si>
    <t>Flow pattern</t>
  </si>
  <si>
    <t>Co-current</t>
  </si>
  <si>
    <t>Type</t>
  </si>
  <si>
    <t>Main content</t>
  </si>
  <si>
    <t>Membrane area</t>
  </si>
  <si>
    <t>Porosity</t>
  </si>
  <si>
    <t>Contact angle</t>
  </si>
  <si>
    <t>Effective pore size</t>
  </si>
  <si>
    <t>Inlet flowrate at nozzle</t>
  </si>
  <si>
    <t>m/s</t>
  </si>
  <si>
    <t>Inlet bulk-flow velocity at chamber</t>
  </si>
  <si>
    <t>CFD simulation</t>
  </si>
  <si>
    <t>kg/m2-s</t>
  </si>
  <si>
    <t>K</t>
  </si>
  <si>
    <t>Membrane specifications</t>
  </si>
  <si>
    <t>Module specifications</t>
  </si>
  <si>
    <t>Operating conditions</t>
  </si>
  <si>
    <t>Feed concentration</t>
  </si>
  <si>
    <t>wt% (NaCl)</t>
  </si>
  <si>
    <t>Feed side</t>
  </si>
  <si>
    <t>Inlet temperatures</t>
  </si>
  <si>
    <t>Permeate side</t>
  </si>
  <si>
    <t>Rearranged experimental data</t>
  </si>
  <si>
    <t>Feed-side</t>
  </si>
  <si>
    <t>Outlet temp.</t>
  </si>
  <si>
    <t>Inlet temp.</t>
  </si>
  <si>
    <t>Permeate-side</t>
  </si>
  <si>
    <t>Feed-side outlet avg. temp.</t>
  </si>
  <si>
    <t>Perm-side outlet avg. temp.</t>
  </si>
  <si>
    <t>16GGQ-1-</t>
  </si>
  <si>
    <t>16GGQ-2-</t>
  </si>
  <si>
    <t>Feed-side outlet (facet avg. temp.)</t>
  </si>
  <si>
    <t>Perm-side outlet (facet avg. temp.)</t>
  </si>
  <si>
    <t>16GGQ-2-5</t>
  </si>
  <si>
    <t>case file</t>
  </si>
  <si>
    <t>Adj. Param.</t>
  </si>
  <si>
    <t>MDC</t>
  </si>
  <si>
    <t>Results</t>
  </si>
  <si>
    <t>T1out</t>
  </si>
  <si>
    <t>T0out</t>
  </si>
  <si>
    <t>Facet Avg. UDMI(1)</t>
  </si>
  <si>
    <t>JM</t>
  </si>
  <si>
    <t>kg/m3-s</t>
  </si>
  <si>
    <t>RSMD</t>
  </si>
  <si>
    <t>dT0/T0 = (T0_exp - T0_sim)/T0_exp</t>
  </si>
  <si>
    <t>dT1/T1 = (T1_exp - T1_sim)/T1_exp</t>
  </si>
  <si>
    <t>dJM/JM</t>
  </si>
  <si>
    <t>重组实验数据表</t>
  </si>
  <si>
    <t>Peristaltic pump settings</t>
  </si>
  <si>
    <t>Volumetric flowrates</t>
  </si>
  <si>
    <t>冷侧流率变化</t>
  </si>
  <si>
    <t>冷侧进料温度变化</t>
  </si>
  <si>
    <t>热侧进料温度变化</t>
  </si>
  <si>
    <t>热侧流率变化</t>
  </si>
  <si>
    <t>膜材料变化</t>
  </si>
  <si>
    <t>转置实验数据表 // transpose(datablock)</t>
  </si>
  <si>
    <t>// select (datablock in red) and ctrl+c</t>
  </si>
  <si>
    <t>// ctrl+v at the left-top corner cell</t>
  </si>
  <si>
    <t>// ctrl+v at the left-top corner cell and delete the void entries</t>
  </si>
  <si>
    <t>File</t>
  </si>
  <si>
    <t>重复数据检查</t>
  </si>
  <si>
    <t>Data seq. #</t>
  </si>
  <si>
    <t>Ascend-sort values</t>
  </si>
  <si>
    <t>Sorted data seq. #</t>
  </si>
  <si>
    <t>Original data seq. #</t>
  </si>
  <si>
    <t>Repeatability check</t>
  </si>
  <si>
    <t>Note of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</si>
</sst>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E+00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i/>
      <sz val="11"/>
      <color rgb="FF7F7F7F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499984740745262"/>
      <name val="Arial Unicode MS"/>
      <family val="2"/>
      <charset val="134"/>
    </font>
    <font>
      <sz val="11"/>
      <color theme="4" tint="-0.499984740745262"/>
      <name val="Arial Unicode MS"/>
      <family val="2"/>
      <charset val="134"/>
    </font>
    <font>
      <b/>
      <sz val="11"/>
      <color theme="4" tint="-0.499984740745262"/>
      <name val="Arial Unicode MS"/>
      <family val="2"/>
      <charset val="134"/>
    </font>
    <font>
      <sz val="11"/>
      <color theme="7" tint="-0.499984740745262"/>
      <name val="Arial Unicode MS"/>
      <family val="2"/>
      <charset val="134"/>
    </font>
    <font>
      <sz val="11"/>
      <color theme="1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3F3F76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ashed">
        <color rgb="FFFF8001"/>
      </left>
      <right style="dashed">
        <color rgb="FFFF8001"/>
      </right>
      <top style="dashed">
        <color rgb="FFFF8001"/>
      </top>
      <bottom style="dashed">
        <color rgb="FFFF8001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/>
    <xf numFmtId="0" fontId="15" fillId="7" borderId="1" applyNumberFormat="0" applyAlignment="0" applyProtection="0"/>
    <xf numFmtId="0" fontId="17" fillId="8" borderId="1" applyNumberFormat="0" applyAlignment="0" applyProtection="0"/>
    <xf numFmtId="0" fontId="18" fillId="0" borderId="2" applyNumberFormat="0" applyFill="0" applyAlignment="0" applyProtection="0"/>
  </cellStyleXfs>
  <cellXfs count="59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NumberFormat="1">
      <alignment vertical="center"/>
    </xf>
    <xf numFmtId="0" fontId="2" fillId="2" borderId="0" xfId="2">
      <alignment vertical="center"/>
    </xf>
    <xf numFmtId="0" fontId="2" fillId="3" borderId="0" xfId="3">
      <alignment vertical="center"/>
    </xf>
    <xf numFmtId="0" fontId="2" fillId="3" borderId="0" xfId="3" applyNumberFormat="1">
      <alignment vertical="center"/>
    </xf>
    <xf numFmtId="0" fontId="2" fillId="4" borderId="0" xfId="4">
      <alignment vertical="center"/>
    </xf>
    <xf numFmtId="0" fontId="8" fillId="3" borderId="0" xfId="3" applyFont="1">
      <alignment vertical="center"/>
    </xf>
    <xf numFmtId="0" fontId="9" fillId="2" borderId="0" xfId="2" applyFont="1">
      <alignment vertical="center"/>
    </xf>
    <xf numFmtId="0" fontId="10" fillId="2" borderId="0" xfId="2" applyFont="1">
      <alignment vertical="center"/>
    </xf>
    <xf numFmtId="0" fontId="4" fillId="0" borderId="0" xfId="0" applyFont="1">
      <alignment vertical="center"/>
    </xf>
    <xf numFmtId="0" fontId="4" fillId="4" borderId="0" xfId="4" applyFont="1">
      <alignment vertical="center"/>
    </xf>
    <xf numFmtId="0" fontId="0" fillId="4" borderId="0" xfId="4" applyFont="1">
      <alignment vertical="center"/>
    </xf>
    <xf numFmtId="0" fontId="2" fillId="5" borderId="0" xfId="5">
      <alignment vertical="center"/>
    </xf>
    <xf numFmtId="0" fontId="11" fillId="5" borderId="0" xfId="5" applyFont="1">
      <alignment vertical="center"/>
    </xf>
    <xf numFmtId="0" fontId="0" fillId="5" borderId="0" xfId="5" applyFont="1">
      <alignment vertical="center"/>
    </xf>
    <xf numFmtId="0" fontId="13" fillId="0" borderId="0" xfId="1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NumberFormat="1" applyFont="1">
      <alignment vertical="center"/>
    </xf>
    <xf numFmtId="0" fontId="15" fillId="7" borderId="1" xfId="7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>
      <alignment vertical="center"/>
    </xf>
    <xf numFmtId="11" fontId="0" fillId="0" borderId="0" xfId="0" applyNumberFormat="1" applyAlignment="1">
      <alignment horizontal="right" vertical="center"/>
    </xf>
    <xf numFmtId="0" fontId="17" fillId="8" borderId="1" xfId="8" applyAlignment="1">
      <alignment vertical="center"/>
    </xf>
    <xf numFmtId="176" fontId="17" fillId="8" borderId="1" xfId="8" applyNumberFormat="1" applyAlignment="1">
      <alignment vertical="center"/>
    </xf>
    <xf numFmtId="0" fontId="12" fillId="0" borderId="0" xfId="5" applyFont="1" applyFill="1">
      <alignment vertical="center"/>
    </xf>
    <xf numFmtId="0" fontId="12" fillId="0" borderId="0" xfId="4" applyFont="1" applyFill="1">
      <alignment vertical="center"/>
    </xf>
    <xf numFmtId="0" fontId="12" fillId="0" borderId="0" xfId="0" applyFont="1" applyFill="1">
      <alignment vertical="center"/>
    </xf>
    <xf numFmtId="0" fontId="14" fillId="0" borderId="0" xfId="4" applyFont="1" applyFill="1">
      <alignment vertical="center"/>
    </xf>
    <xf numFmtId="0" fontId="0" fillId="0" borderId="0" xfId="4" applyFont="1" applyFill="1">
      <alignment vertical="center"/>
    </xf>
    <xf numFmtId="0" fontId="12" fillId="0" borderId="0" xfId="2" applyFont="1" applyFill="1" applyBorder="1">
      <alignment vertical="center"/>
    </xf>
    <xf numFmtId="0" fontId="12" fillId="0" borderId="0" xfId="2" applyFont="1" applyFill="1" applyBorder="1" applyAlignment="1">
      <alignment vertical="center"/>
    </xf>
    <xf numFmtId="0" fontId="14" fillId="0" borderId="0" xfId="0" applyFont="1" applyFill="1">
      <alignment vertical="center"/>
    </xf>
    <xf numFmtId="0" fontId="12" fillId="0" borderId="0" xfId="3" applyFont="1" applyFill="1" applyBorder="1">
      <alignment vertical="center"/>
    </xf>
    <xf numFmtId="0" fontId="12" fillId="0" borderId="0" xfId="3" applyFont="1" applyFill="1">
      <alignment vertical="center"/>
    </xf>
    <xf numFmtId="0" fontId="12" fillId="0" borderId="0" xfId="6" applyFont="1" applyFill="1" applyAlignment="1">
      <alignment vertical="center"/>
    </xf>
    <xf numFmtId="0" fontId="0" fillId="0" borderId="0" xfId="6" applyFont="1" applyFill="1" applyAlignment="1">
      <alignment vertical="center"/>
    </xf>
    <xf numFmtId="176" fontId="12" fillId="0" borderId="0" xfId="6" applyNumberFormat="1" applyFont="1" applyFill="1" applyAlignment="1">
      <alignment vertical="center"/>
    </xf>
    <xf numFmtId="0" fontId="16" fillId="0" borderId="0" xfId="0" applyFont="1" applyFill="1">
      <alignment vertical="center"/>
    </xf>
    <xf numFmtId="0" fontId="1" fillId="0" borderId="0" xfId="6" applyFill="1" applyAlignment="1">
      <alignment vertical="center"/>
    </xf>
    <xf numFmtId="0" fontId="18" fillId="0" borderId="2" xfId="9" applyNumberFormat="1" applyFill="1" applyAlignment="1">
      <alignment vertical="center"/>
    </xf>
    <xf numFmtId="0" fontId="12" fillId="0" borderId="0" xfId="4" applyNumberFormat="1" applyFont="1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18" fillId="0" borderId="2" xfId="9" applyAlignment="1">
      <alignment vertical="center"/>
    </xf>
    <xf numFmtId="0" fontId="0" fillId="0" borderId="0" xfId="0" applyFont="1">
      <alignment vertical="center"/>
    </xf>
    <xf numFmtId="0" fontId="0" fillId="9" borderId="0" xfId="0" applyFill="1">
      <alignment vertical="center"/>
    </xf>
    <xf numFmtId="0" fontId="17" fillId="9" borderId="1" xfId="8" applyFill="1" applyAlignment="1">
      <alignment vertical="center"/>
    </xf>
    <xf numFmtId="0" fontId="14" fillId="9" borderId="0" xfId="0" applyFont="1" applyFill="1">
      <alignment vertical="center"/>
    </xf>
  </cellXfs>
  <cellStyles count="10">
    <cellStyle name="20% - 着色 1" xfId="2" builtinId="30"/>
    <cellStyle name="20% - 着色 2" xfId="3" builtinId="34"/>
    <cellStyle name="20% - 着色 3" xfId="4" builtinId="38"/>
    <cellStyle name="20% - 着色 4" xfId="5" builtinId="42"/>
    <cellStyle name="20% - 着色 6" xfId="6" builtinId="50"/>
    <cellStyle name="常规" xfId="0" builtinId="0" customBuiltin="1"/>
    <cellStyle name="计算" xfId="8" builtinId="22"/>
    <cellStyle name="解释性文本" xfId="1" builtinId="53"/>
    <cellStyle name="链接单元格" xfId="9" builtinId="24" customBuiltin="1"/>
    <cellStyle name="输入" xfId="7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SimRecords!$B$3:$E$3</c:f>
              <c:numCache>
                <c:formatCode>0.00E+00</c:formatCode>
                <c:ptCount val="4"/>
                <c:pt idx="0">
                  <c:v>9.5000000000000001E-7</c:v>
                </c:pt>
                <c:pt idx="1">
                  <c:v>1.1999999999999999E-6</c:v>
                </c:pt>
                <c:pt idx="2">
                  <c:v>2.3999999999999999E-6</c:v>
                </c:pt>
                <c:pt idx="3">
                  <c:v>4.7999999999999998E-6</c:v>
                </c:pt>
              </c:numCache>
            </c:numRef>
          </c:xVal>
          <c:yVal>
            <c:numRef>
              <c:f>SimRecords!$B$8:$E$8</c:f>
              <c:numCache>
                <c:formatCode>General</c:formatCode>
                <c:ptCount val="4"/>
                <c:pt idx="0">
                  <c:v>3.8479500000000002E-3</c:v>
                </c:pt>
                <c:pt idx="1">
                  <c:v>4.5685500000000002E-3</c:v>
                </c:pt>
                <c:pt idx="2">
                  <c:v>7.7795E-3</c:v>
                </c:pt>
                <c:pt idx="3">
                  <c:v>1.485995E-2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45888"/>
        <c:axId val="-211651328"/>
      </c:scatterChart>
      <c:valAx>
        <c:axId val="-211645888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-211651328"/>
        <c:crosses val="autoZero"/>
        <c:crossBetween val="midCat"/>
      </c:valAx>
      <c:valAx>
        <c:axId val="-211651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6458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0</xdr:row>
      <xdr:rowOff>142875</xdr:rowOff>
    </xdr:from>
    <xdr:to>
      <xdr:col>13</xdr:col>
      <xdr:colOff>123825</xdr:colOff>
      <xdr:row>15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/Documents/2016%20thesis%20ycl/exp.data/data-yao/&#27719;&#24635;_GG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汇总数据"/>
      <sheetName val="文献数据"/>
      <sheetName val="实验方案设计"/>
      <sheetName val="热侧实验"/>
      <sheetName val="冷侧实验"/>
      <sheetName val="浓度实验"/>
      <sheetName val="热转速实验"/>
      <sheetName val="冷转速实验"/>
      <sheetName val="膜种类实验"/>
      <sheetName val="计算处理"/>
      <sheetName val="Sheet1"/>
      <sheetName val="安托因方程"/>
    </sheetNames>
    <sheetDataSet>
      <sheetData sheetId="0"/>
      <sheetData sheetId="1"/>
      <sheetData sheetId="2"/>
      <sheetData sheetId="3">
        <row r="12">
          <cell r="U12" t="str">
            <v>膜类型</v>
          </cell>
          <cell r="V12" t="str">
            <v>料液侧入口温度（℃）</v>
          </cell>
          <cell r="W12" t="str">
            <v>料液侧出口温度（℃）</v>
          </cell>
          <cell r="X12" t="str">
            <v>渗透侧入口温度（℃）</v>
          </cell>
          <cell r="Y12" t="str">
            <v>渗透侧出口温度（℃）</v>
          </cell>
          <cell r="Z12" t="str">
            <v>平均温度差（℃）</v>
          </cell>
          <cell r="AA12" t="str">
            <v>料液侧流速（m/s)</v>
          </cell>
          <cell r="AB12" t="str">
            <v>渗透侧流速（m/s)</v>
          </cell>
          <cell r="AC12" t="str">
            <v>平均膜渗透通量（kg·m-2·h-1）</v>
          </cell>
          <cell r="AD12" t="str">
            <v>通量误差</v>
          </cell>
          <cell r="AE12" t="str">
            <v>通量STD</v>
          </cell>
        </row>
        <row r="13">
          <cell r="U13" t="str">
            <v>ePTFE</v>
          </cell>
          <cell r="V13">
            <v>32.804908589380183</v>
          </cell>
          <cell r="W13">
            <v>32.209159619805561</v>
          </cell>
          <cell r="X13">
            <v>20.020584823493895</v>
          </cell>
          <cell r="Y13">
            <v>21.1468268936618</v>
          </cell>
          <cell r="Z13">
            <v>11.902574892451447</v>
          </cell>
          <cell r="AA13">
            <v>1.0570055555555555E-2</v>
          </cell>
          <cell r="AB13">
            <v>1.0024555555555557E-2</v>
          </cell>
          <cell r="AC13">
            <v>3.8848588799999995</v>
          </cell>
          <cell r="AD13">
            <v>7.5693427132275757E-4</v>
          </cell>
          <cell r="AE13">
            <v>0.10531975912341711</v>
          </cell>
        </row>
        <row r="14">
          <cell r="U14" t="str">
            <v>ePTFE</v>
          </cell>
          <cell r="V14">
            <v>37.545921167879214</v>
          </cell>
          <cell r="W14">
            <v>36.641882535934052</v>
          </cell>
          <cell r="X14">
            <v>20.013996907080195</v>
          </cell>
          <cell r="Y14">
            <v>21.066646083396979</v>
          </cell>
          <cell r="Z14">
            <v>16.78774308611565</v>
          </cell>
          <cell r="AA14">
            <v>1.0570055555555555E-2</v>
          </cell>
          <cell r="AB14">
            <v>1.0024555555555557E-2</v>
          </cell>
          <cell r="AC14">
            <v>5.667941375999999</v>
          </cell>
          <cell r="AD14">
            <v>1.0027165446998049E-2</v>
          </cell>
          <cell r="AE14">
            <v>0.20680732042441125</v>
          </cell>
        </row>
        <row r="15">
          <cell r="U15" t="str">
            <v>ePTFE</v>
          </cell>
          <cell r="V15">
            <v>40.462794041113561</v>
          </cell>
          <cell r="W15">
            <v>39.206231593240013</v>
          </cell>
          <cell r="X15">
            <v>20.040555205268429</v>
          </cell>
          <cell r="Y15">
            <v>21.202254882336835</v>
          </cell>
          <cell r="Z15">
            <v>19.187335383339676</v>
          </cell>
          <cell r="AA15">
            <v>1.0570055555555555E-2</v>
          </cell>
          <cell r="AB15">
            <v>1.0024555555555557E-2</v>
          </cell>
          <cell r="AC15">
            <v>7.0075795200000002</v>
          </cell>
          <cell r="AD15">
            <v>1.1442887222767495E-3</v>
          </cell>
          <cell r="AE15">
            <v>0.64082532510516299</v>
          </cell>
        </row>
        <row r="16">
          <cell r="U16" t="str">
            <v>ePTFE</v>
          </cell>
          <cell r="V16">
            <v>46.813272232415727</v>
          </cell>
          <cell r="W16">
            <v>45.115007004655496</v>
          </cell>
          <cell r="X16">
            <v>19.965192717598594</v>
          </cell>
          <cell r="Y16">
            <v>21.428861307302665</v>
          </cell>
          <cell r="Z16">
            <v>25.234077623592736</v>
          </cell>
          <cell r="AA16">
            <v>1.0570055555555555E-2</v>
          </cell>
          <cell r="AB16">
            <v>1.0024555555555557E-2</v>
          </cell>
          <cell r="AC16">
            <v>10.728884735999999</v>
          </cell>
          <cell r="AD16">
            <v>2.8669921731753114E-3</v>
          </cell>
          <cell r="AE16">
            <v>7.4191514278795931E-2</v>
          </cell>
        </row>
        <row r="17">
          <cell r="U17" t="str">
            <v>ePTFE</v>
          </cell>
          <cell r="V17">
            <v>52.28803056208195</v>
          </cell>
          <cell r="W17">
            <v>50.488628590359532</v>
          </cell>
          <cell r="X17">
            <v>20.531591054442632</v>
          </cell>
          <cell r="Y17">
            <v>21.993250061846652</v>
          </cell>
          <cell r="Z17">
            <v>30.095953192286682</v>
          </cell>
          <cell r="AA17">
            <v>1.0570055555555555E-2</v>
          </cell>
          <cell r="AB17">
            <v>1.0024555555555557E-2</v>
          </cell>
          <cell r="AC17">
            <v>14.106180095999997</v>
          </cell>
          <cell r="AD17">
            <v>6.5176549910266864E-3</v>
          </cell>
          <cell r="AE17">
            <v>0.34642769182840333</v>
          </cell>
        </row>
      </sheetData>
      <sheetData sheetId="4">
        <row r="13">
          <cell r="U13" t="str">
            <v>ePTFE</v>
          </cell>
          <cell r="V13">
            <v>46.813272232415727</v>
          </cell>
          <cell r="W13">
            <v>45.115007004655496</v>
          </cell>
          <cell r="X13">
            <v>19.965192717598594</v>
          </cell>
          <cell r="Y13">
            <v>21.428861307302665</v>
          </cell>
          <cell r="Z13">
            <v>25.234077623592736</v>
          </cell>
          <cell r="AA13">
            <v>1.0570055555555555E-2</v>
          </cell>
          <cell r="AB13">
            <v>1.0024555555555557E-2</v>
          </cell>
          <cell r="AC13">
            <v>10.728884735999999</v>
          </cell>
        </row>
        <row r="14">
          <cell r="U14" t="str">
            <v>ePTFE</v>
          </cell>
          <cell r="V14">
            <v>46.735559551037205</v>
          </cell>
          <cell r="W14">
            <v>45.152704364084947</v>
          </cell>
          <cell r="X14">
            <v>25.020477816258023</v>
          </cell>
          <cell r="Y14">
            <v>26.071689439399325</v>
          </cell>
          <cell r="Z14">
            <v>20.369649406969639</v>
          </cell>
          <cell r="AA14">
            <v>1.0570055555555555E-2</v>
          </cell>
          <cell r="AB14">
            <v>1.0024555555555557E-2</v>
          </cell>
          <cell r="AC14">
            <v>9.2522250239999995</v>
          </cell>
        </row>
        <row r="15">
          <cell r="U15" t="str">
            <v>ePTFE</v>
          </cell>
          <cell r="V15">
            <v>46.756376974131932</v>
          </cell>
          <cell r="W15">
            <v>45.332937279628425</v>
          </cell>
          <cell r="X15">
            <v>29.996660937349375</v>
          </cell>
          <cell r="Y15">
            <v>30.76148736331346</v>
          </cell>
          <cell r="Z15">
            <v>15.639966172972898</v>
          </cell>
          <cell r="AA15">
            <v>1.0570055555555555E-2</v>
          </cell>
          <cell r="AB15">
            <v>1.0024555555555557E-2</v>
          </cell>
          <cell r="AC15">
            <v>7.6446888960000008</v>
          </cell>
        </row>
        <row r="16">
          <cell r="U16" t="str">
            <v>ePTFE</v>
          </cell>
          <cell r="V16">
            <v>46.759715513146396</v>
          </cell>
          <cell r="W16">
            <v>45.65301197436299</v>
          </cell>
          <cell r="X16">
            <v>34.981044802983121</v>
          </cell>
          <cell r="Y16">
            <v>35.502290509265826</v>
          </cell>
          <cell r="Z16">
            <v>10.944231816256057</v>
          </cell>
          <cell r="AA16">
            <v>1.0570055555555555E-2</v>
          </cell>
          <cell r="AB16">
            <v>1.0024555555555557E-2</v>
          </cell>
          <cell r="AC16">
            <v>5.6193918719999987</v>
          </cell>
        </row>
        <row r="17">
          <cell r="U17" t="str">
            <v>ePTFE</v>
          </cell>
          <cell r="V17">
            <v>46.795754117384256</v>
          </cell>
          <cell r="W17">
            <v>45.862899949634645</v>
          </cell>
          <cell r="X17">
            <v>39.995611966534248</v>
          </cell>
          <cell r="Y17">
            <v>40.423454833974333</v>
          </cell>
          <cell r="Z17">
            <v>6.0940128247877254</v>
          </cell>
          <cell r="AA17">
            <v>1.0570055555555555E-2</v>
          </cell>
          <cell r="AB17">
            <v>1.0024555555555557E-2</v>
          </cell>
          <cell r="AC17">
            <v>3.5767384319999995</v>
          </cell>
        </row>
      </sheetData>
      <sheetData sheetId="5"/>
      <sheetData sheetId="6">
        <row r="13">
          <cell r="S13" t="str">
            <v>ePTFE</v>
          </cell>
          <cell r="T13">
            <v>46.765960784537164</v>
          </cell>
          <cell r="U13">
            <v>46.414726050719302</v>
          </cell>
          <cell r="V13">
            <v>19.95147626262694</v>
          </cell>
          <cell r="W13">
            <v>21.494944118539394</v>
          </cell>
          <cell r="X13">
            <v>25.859419787405979</v>
          </cell>
          <cell r="Y13">
            <v>5.2783888888888889E-3</v>
          </cell>
          <cell r="Z13">
            <v>1.0024555555555557E-2</v>
          </cell>
          <cell r="AA13">
            <v>10.576399104</v>
          </cell>
        </row>
        <row r="14">
          <cell r="S14" t="str">
            <v>ePTFE</v>
          </cell>
          <cell r="T14">
            <v>46.747797849449768</v>
          </cell>
          <cell r="U14">
            <v>45.253056164715588</v>
          </cell>
          <cell r="V14">
            <v>19.98472615642196</v>
          </cell>
          <cell r="W14">
            <v>21.517883020301912</v>
          </cell>
          <cell r="X14">
            <v>25.218467249468063</v>
          </cell>
          <cell r="Y14">
            <v>7.9242222222222214E-3</v>
          </cell>
          <cell r="Z14">
            <v>1.0024555555555557E-2</v>
          </cell>
          <cell r="AA14">
            <v>10.284390143999998</v>
          </cell>
        </row>
        <row r="15">
          <cell r="S15" t="str">
            <v>ePTFE</v>
          </cell>
          <cell r="T15">
            <v>46.813272232415727</v>
          </cell>
          <cell r="U15">
            <v>45.115007004655496</v>
          </cell>
          <cell r="V15">
            <v>19.965192717598594</v>
          </cell>
          <cell r="W15">
            <v>21.428861307302665</v>
          </cell>
          <cell r="X15">
            <v>25.234077623592736</v>
          </cell>
          <cell r="Y15">
            <v>1.0570055555555555E-2</v>
          </cell>
          <cell r="Z15">
            <v>1.0024555555555557E-2</v>
          </cell>
          <cell r="AA15">
            <v>10.728884735999999</v>
          </cell>
        </row>
        <row r="16">
          <cell r="S16" t="str">
            <v>ePTFE</v>
          </cell>
          <cell r="T16">
            <v>46.780135265158755</v>
          </cell>
          <cell r="U16">
            <v>45.554121695468943</v>
          </cell>
          <cell r="V16">
            <v>19.98426554012838</v>
          </cell>
          <cell r="W16">
            <v>21.595394953178555</v>
          </cell>
          <cell r="X16">
            <v>25.35075558058773</v>
          </cell>
          <cell r="Y16">
            <v>1.321588888888889E-2</v>
          </cell>
          <cell r="Z16">
            <v>1.0024555555555557E-2</v>
          </cell>
          <cell r="AA16">
            <v>10.960891391999999</v>
          </cell>
        </row>
        <row r="17">
          <cell r="S17" t="str">
            <v>ePTFE</v>
          </cell>
          <cell r="T17">
            <v>46.785915070345858</v>
          </cell>
          <cell r="U17">
            <v>45.667769594471679</v>
          </cell>
          <cell r="V17">
            <v>20.033552339221512</v>
          </cell>
          <cell r="W17">
            <v>21.805176462942171</v>
          </cell>
          <cell r="X17">
            <v>25.279845529584417</v>
          </cell>
          <cell r="Y17">
            <v>1.5861722222222222E-2</v>
          </cell>
          <cell r="Z17">
            <v>1.0024555555555571E-2</v>
          </cell>
          <cell r="AA17">
            <v>11.167119743999999</v>
          </cell>
        </row>
      </sheetData>
      <sheetData sheetId="7">
        <row r="13">
          <cell r="T13" t="str">
            <v>ePTFE</v>
          </cell>
          <cell r="U13">
            <v>46.831304444044484</v>
          </cell>
          <cell r="V13">
            <v>45.410532556242877</v>
          </cell>
          <cell r="W13">
            <v>19.99611427063822</v>
          </cell>
          <cell r="X13">
            <v>21.733402276973759</v>
          </cell>
          <cell r="Y13">
            <v>25.223143379926231</v>
          </cell>
          <cell r="Z13">
            <v>1.0570055555555555E-2</v>
          </cell>
          <cell r="AA13">
            <v>4.9995555555555557E-3</v>
          </cell>
          <cell r="AB13">
            <v>9.8861740800000018</v>
          </cell>
        </row>
        <row r="14">
          <cell r="T14" t="str">
            <v>ePTFE</v>
          </cell>
          <cell r="U14">
            <v>46.835636390276221</v>
          </cell>
          <cell r="V14">
            <v>45.366644909743457</v>
          </cell>
          <cell r="W14">
            <v>19.985256383306695</v>
          </cell>
          <cell r="X14">
            <v>21.854517375313929</v>
          </cell>
          <cell r="Y14">
            <v>25.144298607323083</v>
          </cell>
          <cell r="Z14">
            <v>1.0570055555555555E-2</v>
          </cell>
          <cell r="AA14">
            <v>7.5120555555555539E-3</v>
          </cell>
          <cell r="AB14">
            <v>10.167006336</v>
          </cell>
        </row>
        <row r="15">
          <cell r="T15" t="str">
            <v>ePTFE</v>
          </cell>
          <cell r="U15">
            <v>46.813272232415727</v>
          </cell>
          <cell r="V15">
            <v>45.115007004655496</v>
          </cell>
          <cell r="W15">
            <v>19.965192717598594</v>
          </cell>
          <cell r="X15">
            <v>21.428861307302665</v>
          </cell>
          <cell r="Y15">
            <v>25.234077623592736</v>
          </cell>
          <cell r="Z15">
            <v>1.0570055555555555E-2</v>
          </cell>
          <cell r="AA15">
            <v>1.0024555555555557E-2</v>
          </cell>
          <cell r="AB15">
            <v>10.728884735999999</v>
          </cell>
        </row>
        <row r="16">
          <cell r="T16" t="str">
            <v>ePTFE</v>
          </cell>
          <cell r="U16">
            <v>46.773248419935193</v>
          </cell>
          <cell r="V16">
            <v>45.184878246406505</v>
          </cell>
          <cell r="W16">
            <v>19.978884732789933</v>
          </cell>
          <cell r="X16">
            <v>21.479081058045157</v>
          </cell>
          <cell r="Y16">
            <v>25.218480385106776</v>
          </cell>
          <cell r="Z16">
            <v>1.0570055555555555E-2</v>
          </cell>
          <cell r="AA16">
            <v>1.2537055555555556E-2</v>
          </cell>
          <cell r="AB16">
            <v>11.559156864</v>
          </cell>
        </row>
        <row r="17">
          <cell r="T17" t="str">
            <v>ePTFE</v>
          </cell>
          <cell r="U17">
            <v>46.772998389800364</v>
          </cell>
          <cell r="V17">
            <v>45.148270505308638</v>
          </cell>
          <cell r="W17">
            <v>19.940144584158414</v>
          </cell>
          <cell r="X17">
            <v>21.310467600503262</v>
          </cell>
          <cell r="Y17">
            <v>25.305621308782595</v>
          </cell>
          <cell r="Z17">
            <v>1.0570055555555555E-2</v>
          </cell>
          <cell r="AA17">
            <v>1.5049555555555552E-2</v>
          </cell>
          <cell r="AB17">
            <v>11.892979584000001</v>
          </cell>
        </row>
      </sheetData>
      <sheetData sheetId="8">
        <row r="15">
          <cell r="P15" t="str">
            <v>ePTFE</v>
          </cell>
          <cell r="Q15">
            <v>46.813272232415727</v>
          </cell>
          <cell r="R15">
            <v>45.115007004655496</v>
          </cell>
          <cell r="S15">
            <v>19.965192717598594</v>
          </cell>
          <cell r="T15">
            <v>21.428861307302665</v>
          </cell>
          <cell r="U15">
            <v>25.234077623592736</v>
          </cell>
          <cell r="V15">
            <v>1.0575562188444444E-2</v>
          </cell>
          <cell r="W15">
            <v>1.0878928809055555E-2</v>
          </cell>
          <cell r="X15">
            <v>10.728884735999999</v>
          </cell>
        </row>
        <row r="16">
          <cell r="P16" t="str">
            <v>PTFE</v>
          </cell>
          <cell r="Q16">
            <v>46.83837113278085</v>
          </cell>
          <cell r="R16">
            <v>45.243818979301523</v>
          </cell>
          <cell r="S16">
            <v>19.962840387781814</v>
          </cell>
          <cell r="T16">
            <v>21.478318390552261</v>
          </cell>
          <cell r="U16">
            <v>25.28862840724058</v>
          </cell>
          <cell r="V16">
            <v>1.0575562188444444E-2</v>
          </cell>
          <cell r="W16">
            <v>1.0878928809055555E-2</v>
          </cell>
          <cell r="X16">
            <v>3.5032684799999991</v>
          </cell>
        </row>
        <row r="17">
          <cell r="P17" t="str">
            <v>PVDF</v>
          </cell>
          <cell r="Q17">
            <v>46.843521688179884</v>
          </cell>
          <cell r="R17">
            <v>44.928683240302114</v>
          </cell>
          <cell r="S17">
            <v>19.94308391529044</v>
          </cell>
          <cell r="T17">
            <v>21.306892948428231</v>
          </cell>
          <cell r="U17">
            <v>25.225507365699077</v>
          </cell>
          <cell r="V17">
            <v>1.0575562188444444E-2</v>
          </cell>
          <cell r="W17">
            <v>1.0878928809055555E-2</v>
          </cell>
          <cell r="X17">
            <v>4.8133098240000001</v>
          </cell>
        </row>
      </sheetData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7"/>
  <sheetViews>
    <sheetView topLeftCell="A18" workbookViewId="0">
      <selection activeCell="H40" sqref="H40"/>
    </sheetView>
  </sheetViews>
  <sheetFormatPr defaultRowHeight="13.5" x14ac:dyDescent="0.15"/>
  <cols>
    <col min="1" max="1" width="28.25" customWidth="1"/>
    <col min="2" max="2" width="11.375" customWidth="1"/>
  </cols>
  <sheetData>
    <row r="1" spans="1:3" ht="16.5" x14ac:dyDescent="0.15">
      <c r="A1" s="1" t="s">
        <v>0</v>
      </c>
    </row>
    <row r="3" spans="1:3" ht="16.5" x14ac:dyDescent="0.15">
      <c r="A3" s="10" t="s">
        <v>25</v>
      </c>
    </row>
    <row r="4" spans="1:3" s="3" customFormat="1" ht="16.5" x14ac:dyDescent="0.15">
      <c r="A4" s="8" t="s">
        <v>1</v>
      </c>
      <c r="C4" s="3" t="s">
        <v>2</v>
      </c>
    </row>
    <row r="5" spans="1:3" s="3" customFormat="1" ht="16.5" x14ac:dyDescent="0.15">
      <c r="A5" s="8" t="s">
        <v>3</v>
      </c>
      <c r="C5" s="3" t="s">
        <v>4</v>
      </c>
    </row>
    <row r="6" spans="1:3" s="3" customFormat="1" ht="16.5" x14ac:dyDescent="0.15">
      <c r="A6" s="8" t="s">
        <v>9</v>
      </c>
      <c r="C6" s="3" t="s">
        <v>10</v>
      </c>
    </row>
    <row r="7" spans="1:3" s="3" customFormat="1" ht="16.5" x14ac:dyDescent="0.15">
      <c r="A7" s="8" t="s">
        <v>6</v>
      </c>
      <c r="B7" s="3" t="s">
        <v>7</v>
      </c>
      <c r="C7" s="3">
        <v>150</v>
      </c>
    </row>
    <row r="8" spans="1:3" s="3" customFormat="1" ht="16.5" x14ac:dyDescent="0.15">
      <c r="A8" s="8" t="s">
        <v>23</v>
      </c>
      <c r="B8" s="3" t="s">
        <v>24</v>
      </c>
      <c r="C8" s="3">
        <v>20</v>
      </c>
    </row>
    <row r="9" spans="1:3" s="3" customFormat="1" ht="16.5" x14ac:dyDescent="0.15">
      <c r="A9" s="8" t="s">
        <v>40</v>
      </c>
    </row>
    <row r="10" spans="1:3" s="3" customFormat="1" ht="16.5" x14ac:dyDescent="0.15">
      <c r="A10" s="8" t="s">
        <v>18</v>
      </c>
      <c r="B10" s="3" t="s">
        <v>20</v>
      </c>
      <c r="C10" s="3">
        <v>820</v>
      </c>
    </row>
    <row r="11" spans="1:3" s="3" customFormat="1" ht="16.5" x14ac:dyDescent="0.15">
      <c r="A11" s="8" t="s">
        <v>19</v>
      </c>
      <c r="B11" s="3" t="s">
        <v>20</v>
      </c>
      <c r="C11" s="3">
        <v>600</v>
      </c>
    </row>
    <row r="12" spans="1:3" s="3" customFormat="1" ht="16.5" x14ac:dyDescent="0.15">
      <c r="A12" s="8" t="s">
        <v>21</v>
      </c>
      <c r="B12" s="3" t="s">
        <v>22</v>
      </c>
      <c r="C12" s="3">
        <v>10</v>
      </c>
    </row>
    <row r="13" spans="1:3" s="3" customFormat="1" ht="16.5" x14ac:dyDescent="0.15">
      <c r="A13" s="9" t="s">
        <v>29</v>
      </c>
    </row>
    <row r="14" spans="1:3" s="3" customFormat="1" ht="16.5" x14ac:dyDescent="0.15">
      <c r="A14" s="8" t="s">
        <v>30</v>
      </c>
      <c r="B14" s="3" t="s">
        <v>16</v>
      </c>
      <c r="C14" s="3">
        <v>73.8</v>
      </c>
    </row>
    <row r="15" spans="1:3" s="3" customFormat="1" ht="16.5" x14ac:dyDescent="0.15">
      <c r="A15" s="8" t="s">
        <v>31</v>
      </c>
      <c r="B15" s="3" t="s">
        <v>16</v>
      </c>
      <c r="C15" s="3">
        <v>68.5</v>
      </c>
    </row>
    <row r="16" spans="1:3" s="3" customFormat="1" ht="16.5" x14ac:dyDescent="0.15">
      <c r="A16" s="8" t="s">
        <v>32</v>
      </c>
      <c r="C16" s="3">
        <v>112</v>
      </c>
    </row>
    <row r="17" spans="1:7" s="3" customFormat="1" ht="16.5" x14ac:dyDescent="0.15">
      <c r="A17" s="8" t="s">
        <v>33</v>
      </c>
      <c r="B17" s="3" t="s">
        <v>20</v>
      </c>
      <c r="C17" s="3" t="s">
        <v>34</v>
      </c>
    </row>
    <row r="18" spans="1:7" ht="16.5" x14ac:dyDescent="0.15">
      <c r="A18" s="10" t="s">
        <v>26</v>
      </c>
    </row>
    <row r="19" spans="1:7" s="4" customFormat="1" ht="16.5" x14ac:dyDescent="0.15">
      <c r="A19" s="7" t="s">
        <v>27</v>
      </c>
      <c r="B19" s="4" t="s">
        <v>28</v>
      </c>
      <c r="C19" s="4">
        <f>3/8</f>
        <v>0.375</v>
      </c>
    </row>
    <row r="20" spans="1:7" s="4" customFormat="1" ht="16.5" x14ac:dyDescent="0.15">
      <c r="A20" s="7" t="s">
        <v>8</v>
      </c>
      <c r="B20" s="4" t="s">
        <v>16</v>
      </c>
      <c r="C20" s="5">
        <v>48</v>
      </c>
    </row>
    <row r="21" spans="1:7" s="4" customFormat="1" ht="16.5" x14ac:dyDescent="0.15">
      <c r="A21" s="7" t="s">
        <v>11</v>
      </c>
      <c r="C21" s="4" t="s">
        <v>12</v>
      </c>
    </row>
    <row r="22" spans="1:7" s="4" customFormat="1" ht="16.5" x14ac:dyDescent="0.15">
      <c r="A22" s="7" t="s">
        <v>13</v>
      </c>
      <c r="C22" s="4" t="s">
        <v>14</v>
      </c>
    </row>
    <row r="23" spans="1:7" ht="16.5" x14ac:dyDescent="0.15">
      <c r="A23" s="10" t="s">
        <v>35</v>
      </c>
      <c r="C23" s="2"/>
    </row>
    <row r="24" spans="1:7" s="6" customFormat="1" ht="16.5" x14ac:dyDescent="0.15">
      <c r="A24" s="6" t="s">
        <v>15</v>
      </c>
      <c r="B24" s="6" t="s">
        <v>17</v>
      </c>
      <c r="C24" s="6">
        <v>3.5</v>
      </c>
    </row>
    <row r="25" spans="1:7" s="6" customFormat="1" ht="16.5" x14ac:dyDescent="0.15">
      <c r="A25" s="11" t="s">
        <v>39</v>
      </c>
    </row>
    <row r="26" spans="1:7" s="6" customFormat="1" ht="16.5" x14ac:dyDescent="0.15">
      <c r="A26" s="6" t="s">
        <v>36</v>
      </c>
      <c r="B26" s="12" t="s">
        <v>42</v>
      </c>
      <c r="C26" s="6">
        <v>1.6</v>
      </c>
    </row>
    <row r="27" spans="1:7" s="6" customFormat="1" ht="16.5" x14ac:dyDescent="0.15">
      <c r="A27" s="6" t="s">
        <v>37</v>
      </c>
      <c r="B27" s="12" t="s">
        <v>41</v>
      </c>
      <c r="C27" s="6">
        <v>79.3</v>
      </c>
      <c r="D27" s="6">
        <v>70.2</v>
      </c>
      <c r="E27" s="6">
        <v>59.8</v>
      </c>
      <c r="F27" s="6">
        <v>49.5</v>
      </c>
      <c r="G27" s="6">
        <v>40</v>
      </c>
    </row>
    <row r="28" spans="1:7" s="6" customFormat="1" ht="16.5" x14ac:dyDescent="0.15">
      <c r="B28" s="12" t="s">
        <v>90</v>
      </c>
      <c r="C28" s="6">
        <f>C27+273.15</f>
        <v>352.45</v>
      </c>
      <c r="D28" s="6">
        <f t="shared" ref="D28:G28" si="0">D27+273.15</f>
        <v>343.34999999999997</v>
      </c>
      <c r="E28" s="6">
        <f t="shared" si="0"/>
        <v>332.95</v>
      </c>
      <c r="F28" s="6">
        <f t="shared" si="0"/>
        <v>322.64999999999998</v>
      </c>
      <c r="G28" s="6">
        <f t="shared" si="0"/>
        <v>313.14999999999998</v>
      </c>
    </row>
    <row r="29" spans="1:7" s="6" customFormat="1" ht="16.5" x14ac:dyDescent="0.15">
      <c r="A29" s="11" t="s">
        <v>38</v>
      </c>
    </row>
    <row r="30" spans="1:7" s="6" customFormat="1" ht="16.5" x14ac:dyDescent="0.15">
      <c r="A30" s="6" t="s">
        <v>36</v>
      </c>
      <c r="B30" s="12" t="s">
        <v>43</v>
      </c>
      <c r="C30" s="6">
        <v>0.8</v>
      </c>
    </row>
    <row r="31" spans="1:7" s="6" customFormat="1" ht="16.5" x14ac:dyDescent="0.15">
      <c r="A31" s="6" t="s">
        <v>37</v>
      </c>
      <c r="B31" s="12" t="s">
        <v>41</v>
      </c>
      <c r="C31" s="6">
        <v>17.5</v>
      </c>
      <c r="D31" s="6">
        <v>17.5</v>
      </c>
      <c r="E31" s="6">
        <v>17.5</v>
      </c>
      <c r="F31" s="6">
        <v>17.5</v>
      </c>
      <c r="G31" s="6">
        <v>17.5</v>
      </c>
    </row>
    <row r="32" spans="1:7" s="6" customFormat="1" ht="16.5" x14ac:dyDescent="0.15">
      <c r="B32" s="12" t="s">
        <v>90</v>
      </c>
      <c r="C32" s="6">
        <f>C31+273.15</f>
        <v>290.64999999999998</v>
      </c>
      <c r="D32" s="6">
        <f t="shared" ref="D32" si="1">D31+273.15</f>
        <v>290.64999999999998</v>
      </c>
      <c r="E32" s="6">
        <f t="shared" ref="E32" si="2">E31+273.15</f>
        <v>290.64999999999998</v>
      </c>
      <c r="F32" s="6">
        <f t="shared" ref="F32" si="3">F31+273.15</f>
        <v>290.64999999999998</v>
      </c>
      <c r="G32" s="6">
        <f t="shared" ref="G32" si="4">G31+273.15</f>
        <v>290.64999999999998</v>
      </c>
    </row>
    <row r="33" spans="1:7" ht="16.5" x14ac:dyDescent="0.15">
      <c r="A33" s="10" t="s">
        <v>5</v>
      </c>
    </row>
    <row r="34" spans="1:7" s="13" customFormat="1" ht="16.5" x14ac:dyDescent="0.15">
      <c r="A34" s="14" t="s">
        <v>44</v>
      </c>
      <c r="B34" s="13" t="s">
        <v>45</v>
      </c>
      <c r="C34" s="13">
        <v>41.5</v>
      </c>
      <c r="D34" s="13">
        <v>30.8</v>
      </c>
      <c r="E34" s="13">
        <v>19.899999999999999</v>
      </c>
      <c r="F34" s="13">
        <v>11.5</v>
      </c>
      <c r="G34" s="13">
        <v>6.2</v>
      </c>
    </row>
    <row r="35" spans="1:7" s="13" customFormat="1" ht="16.5" x14ac:dyDescent="0.15">
      <c r="A35" s="14"/>
      <c r="B35" s="13" t="s">
        <v>89</v>
      </c>
      <c r="C35" s="13">
        <f>C34/3600</f>
        <v>1.1527777777777777E-2</v>
      </c>
      <c r="D35" s="13">
        <f t="shared" ref="D35:G35" si="5">D34/3600</f>
        <v>8.5555555555555558E-3</v>
      </c>
      <c r="E35" s="13">
        <f t="shared" si="5"/>
        <v>5.5277777777777773E-3</v>
      </c>
      <c r="F35" s="13">
        <f t="shared" si="5"/>
        <v>3.1944444444444446E-3</v>
      </c>
      <c r="G35" s="13">
        <f t="shared" si="5"/>
        <v>1.7222222222222222E-3</v>
      </c>
    </row>
    <row r="36" spans="1:7" s="13" customFormat="1" ht="16.5" x14ac:dyDescent="0.15">
      <c r="A36" s="14" t="s">
        <v>46</v>
      </c>
      <c r="B36" s="15" t="s">
        <v>41</v>
      </c>
      <c r="C36" s="13">
        <v>39</v>
      </c>
      <c r="D36" s="13">
        <v>67.2</v>
      </c>
      <c r="E36" s="13">
        <v>57.4</v>
      </c>
      <c r="F36" s="13">
        <v>48</v>
      </c>
      <c r="G36" s="13">
        <v>39</v>
      </c>
    </row>
    <row r="37" spans="1:7" s="13" customFormat="1" ht="16.5" x14ac:dyDescent="0.15">
      <c r="A37" s="14" t="s">
        <v>47</v>
      </c>
      <c r="B37" s="15" t="s">
        <v>41</v>
      </c>
      <c r="C37" s="13">
        <v>37</v>
      </c>
      <c r="D37" s="13">
        <v>31</v>
      </c>
      <c r="E37" s="13">
        <v>26.1</v>
      </c>
      <c r="F37" s="13">
        <v>20.2</v>
      </c>
      <c r="G37" s="13">
        <v>14.5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abSelected="1" workbookViewId="0">
      <pane xSplit="2" ySplit="1" topLeftCell="S47" activePane="bottomRight" state="frozen"/>
      <selection pane="topRight" activeCell="C1" sqref="C1"/>
      <selection pane="bottomLeft" activeCell="A2" sqref="A2"/>
      <selection pane="bottomRight" activeCell="Y63" sqref="Y63"/>
    </sheetView>
  </sheetViews>
  <sheetFormatPr defaultColWidth="9.125" defaultRowHeight="13.5" x14ac:dyDescent="0.15"/>
  <cols>
    <col min="1" max="1" width="31.75" style="17" customWidth="1"/>
    <col min="2" max="2" width="10.25" style="17" customWidth="1"/>
    <col min="3" max="3" width="9.25" style="17" bestFit="1" customWidth="1"/>
    <col min="4" max="4" width="10" style="17" bestFit="1" customWidth="1"/>
    <col min="5" max="6" width="9.25" style="17" bestFit="1" customWidth="1"/>
    <col min="7" max="11" width="9.125" style="17"/>
    <col min="12" max="12" width="11.25" style="17" customWidth="1"/>
    <col min="13" max="13" width="9.125" style="17"/>
    <col min="14" max="14" width="9.75" style="17" customWidth="1"/>
    <col min="15" max="16384" width="9.125" style="17"/>
  </cols>
  <sheetData>
    <row r="1" spans="1:5" x14ac:dyDescent="0.15">
      <c r="A1" s="16" t="s">
        <v>69</v>
      </c>
    </row>
    <row r="3" spans="1:5" x14ac:dyDescent="0.15">
      <c r="A3" s="18" t="s">
        <v>91</v>
      </c>
    </row>
    <row r="4" spans="1:5" s="31" customFormat="1" x14ac:dyDescent="0.15">
      <c r="A4" s="31" t="s">
        <v>79</v>
      </c>
      <c r="C4" s="31" t="s">
        <v>48</v>
      </c>
    </row>
    <row r="5" spans="1:5" s="31" customFormat="1" x14ac:dyDescent="0.15">
      <c r="A5" s="31" t="s">
        <v>57</v>
      </c>
      <c r="C5" s="31" t="s">
        <v>59</v>
      </c>
      <c r="D5" s="31" t="s">
        <v>58</v>
      </c>
      <c r="E5" s="31" t="s">
        <v>58</v>
      </c>
    </row>
    <row r="6" spans="1:5" s="31" customFormat="1" x14ac:dyDescent="0.15">
      <c r="A6" s="31" t="s">
        <v>80</v>
      </c>
      <c r="C6" s="31" t="s">
        <v>60</v>
      </c>
      <c r="D6" s="31" t="s">
        <v>54</v>
      </c>
      <c r="E6" s="31" t="s">
        <v>49</v>
      </c>
    </row>
    <row r="7" spans="1:5" s="31" customFormat="1" x14ac:dyDescent="0.15">
      <c r="A7" s="31" t="s">
        <v>81</v>
      </c>
      <c r="B7" s="31" t="s">
        <v>67</v>
      </c>
      <c r="C7" s="32">
        <f>C8*C9</f>
        <v>31.25</v>
      </c>
      <c r="D7" s="32"/>
      <c r="E7" s="32">
        <f>E8*E9</f>
        <v>31.25</v>
      </c>
    </row>
    <row r="8" spans="1:5" s="31" customFormat="1" x14ac:dyDescent="0.15">
      <c r="A8" s="31" t="s">
        <v>63</v>
      </c>
      <c r="B8" s="31" t="s">
        <v>52</v>
      </c>
      <c r="C8" s="32">
        <v>12.5</v>
      </c>
      <c r="D8" s="32"/>
      <c r="E8" s="32">
        <v>12.5</v>
      </c>
    </row>
    <row r="9" spans="1:5" s="31" customFormat="1" x14ac:dyDescent="0.15">
      <c r="A9" s="31" t="s">
        <v>51</v>
      </c>
      <c r="B9" s="31" t="s">
        <v>52</v>
      </c>
      <c r="C9" s="32">
        <v>2.5</v>
      </c>
      <c r="D9" s="32"/>
      <c r="E9" s="32">
        <v>2.5</v>
      </c>
    </row>
    <row r="10" spans="1:5" s="31" customFormat="1" x14ac:dyDescent="0.15">
      <c r="A10" s="31" t="s">
        <v>55</v>
      </c>
      <c r="B10" s="31" t="s">
        <v>56</v>
      </c>
      <c r="C10" s="31">
        <v>18.7</v>
      </c>
      <c r="D10" s="31">
        <v>11</v>
      </c>
      <c r="E10" s="31">
        <v>23</v>
      </c>
    </row>
    <row r="11" spans="1:5" s="31" customFormat="1" x14ac:dyDescent="0.15">
      <c r="A11" s="31" t="s">
        <v>82</v>
      </c>
    </row>
    <row r="12" spans="1:5" s="31" customFormat="1" x14ac:dyDescent="0.15">
      <c r="A12" s="31" t="s">
        <v>83</v>
      </c>
      <c r="C12" s="31">
        <v>132.25</v>
      </c>
      <c r="D12" s="31">
        <v>110.63</v>
      </c>
      <c r="E12" s="31">
        <v>125.25</v>
      </c>
    </row>
    <row r="13" spans="1:5" s="31" customFormat="1" x14ac:dyDescent="0.15">
      <c r="A13" s="31" t="s">
        <v>84</v>
      </c>
      <c r="B13" s="31" t="s">
        <v>56</v>
      </c>
      <c r="C13" s="31" t="s">
        <v>53</v>
      </c>
      <c r="D13" s="31" t="s">
        <v>53</v>
      </c>
      <c r="E13" s="31" t="s">
        <v>53</v>
      </c>
    </row>
    <row r="14" spans="1:5" s="28" customFormat="1" x14ac:dyDescent="0.15">
      <c r="A14" s="33" t="s">
        <v>92</v>
      </c>
    </row>
    <row r="15" spans="1:5" s="35" customFormat="1" x14ac:dyDescent="0.15">
      <c r="A15" s="34" t="s">
        <v>64</v>
      </c>
      <c r="B15" s="34" t="s">
        <v>67</v>
      </c>
      <c r="C15" s="34">
        <v>12.5</v>
      </c>
      <c r="D15" s="34"/>
      <c r="E15" s="34"/>
    </row>
    <row r="16" spans="1:5" s="35" customFormat="1" x14ac:dyDescent="0.15">
      <c r="A16" s="34" t="s">
        <v>65</v>
      </c>
      <c r="B16" s="34" t="s">
        <v>67</v>
      </c>
      <c r="C16" s="34">
        <v>2.5</v>
      </c>
      <c r="D16" s="34"/>
      <c r="E16" s="34"/>
    </row>
    <row r="17" spans="1:25" s="35" customFormat="1" x14ac:dyDescent="0.15">
      <c r="A17" s="34" t="s">
        <v>66</v>
      </c>
      <c r="B17" s="34" t="s">
        <v>67</v>
      </c>
      <c r="C17" s="34">
        <v>1.5</v>
      </c>
      <c r="D17" s="34"/>
      <c r="E17" s="34"/>
    </row>
    <row r="18" spans="1:25" s="35" customFormat="1" x14ac:dyDescent="0.15">
      <c r="A18" s="34" t="s">
        <v>76</v>
      </c>
      <c r="B18" s="34"/>
      <c r="C18" s="34" t="s">
        <v>50</v>
      </c>
      <c r="D18" s="34"/>
      <c r="E18" s="34"/>
    </row>
    <row r="19" spans="1:25" s="35" customFormat="1" x14ac:dyDescent="0.15">
      <c r="A19" s="34" t="s">
        <v>77</v>
      </c>
      <c r="B19" s="34"/>
      <c r="C19" s="34" t="s">
        <v>78</v>
      </c>
      <c r="D19" s="34"/>
      <c r="E19" s="34"/>
    </row>
    <row r="20" spans="1:25" x14ac:dyDescent="0.15">
      <c r="A20" s="18" t="s">
        <v>93</v>
      </c>
      <c r="C20" s="19"/>
    </row>
    <row r="21" spans="1:25" s="28" customFormat="1" x14ac:dyDescent="0.15">
      <c r="A21" s="27" t="s">
        <v>94</v>
      </c>
      <c r="B21" s="27" t="s">
        <v>95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</row>
    <row r="22" spans="1:25" s="28" customFormat="1" x14ac:dyDescent="0.15">
      <c r="A22" s="29" t="s">
        <v>125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s="28" customFormat="1" x14ac:dyDescent="0.15">
      <c r="A23" s="27" t="s">
        <v>96</v>
      </c>
      <c r="B23" s="27" t="s">
        <v>61</v>
      </c>
      <c r="C23" s="20">
        <v>100</v>
      </c>
      <c r="D23" s="20">
        <v>100</v>
      </c>
      <c r="E23" s="20">
        <v>100</v>
      </c>
      <c r="F23" s="20">
        <v>100</v>
      </c>
      <c r="G23" s="20">
        <v>100</v>
      </c>
      <c r="H23" s="20">
        <v>100</v>
      </c>
      <c r="I23" s="20">
        <v>100</v>
      </c>
      <c r="J23" s="20">
        <v>100</v>
      </c>
      <c r="K23" s="20">
        <v>100</v>
      </c>
      <c r="L23" s="20">
        <v>100</v>
      </c>
      <c r="M23" s="20">
        <v>100</v>
      </c>
      <c r="N23" s="20">
        <v>100</v>
      </c>
      <c r="O23" s="20">
        <v>100</v>
      </c>
      <c r="P23" s="20">
        <v>100</v>
      </c>
      <c r="Q23" s="20">
        <v>100</v>
      </c>
      <c r="R23" s="20">
        <v>100</v>
      </c>
      <c r="S23" s="20">
        <v>100</v>
      </c>
      <c r="T23" s="20">
        <v>100</v>
      </c>
      <c r="U23" s="20">
        <v>100</v>
      </c>
      <c r="V23" s="20">
        <v>100</v>
      </c>
      <c r="W23" s="20">
        <v>100</v>
      </c>
      <c r="X23" s="20">
        <v>100</v>
      </c>
      <c r="Y23" s="20">
        <v>100</v>
      </c>
    </row>
    <row r="24" spans="1:25" s="28" customFormat="1" x14ac:dyDescent="0.15">
      <c r="A24" s="30" t="s">
        <v>98</v>
      </c>
      <c r="B24" s="27" t="s">
        <v>61</v>
      </c>
      <c r="C24" s="20">
        <v>100</v>
      </c>
      <c r="D24" s="20">
        <v>100</v>
      </c>
      <c r="E24" s="20">
        <v>100</v>
      </c>
      <c r="F24" s="20">
        <v>100</v>
      </c>
      <c r="G24" s="20">
        <v>100</v>
      </c>
      <c r="H24" s="20">
        <v>100</v>
      </c>
      <c r="I24" s="20">
        <v>100</v>
      </c>
      <c r="J24" s="20">
        <v>100</v>
      </c>
      <c r="K24" s="20">
        <v>100</v>
      </c>
      <c r="L24" s="20">
        <v>100</v>
      </c>
      <c r="M24" s="20">
        <v>100</v>
      </c>
      <c r="N24" s="20">
        <v>100</v>
      </c>
      <c r="O24" s="20">
        <v>100</v>
      </c>
      <c r="P24" s="20">
        <v>100</v>
      </c>
      <c r="Q24" s="20">
        <v>100</v>
      </c>
      <c r="R24" s="20">
        <v>100</v>
      </c>
      <c r="S24" s="20">
        <v>100</v>
      </c>
      <c r="T24" s="20">
        <v>100</v>
      </c>
      <c r="U24" s="20">
        <v>100</v>
      </c>
      <c r="V24" s="20">
        <v>100</v>
      </c>
      <c r="W24" s="20">
        <v>100</v>
      </c>
      <c r="X24" s="20">
        <v>100</v>
      </c>
      <c r="Y24" s="20">
        <v>100</v>
      </c>
    </row>
    <row r="25" spans="1:25" s="28" customFormat="1" x14ac:dyDescent="0.15">
      <c r="A25" s="29" t="s">
        <v>126</v>
      </c>
      <c r="B25" s="27"/>
      <c r="C25" s="27"/>
      <c r="D25" s="30"/>
      <c r="E25" s="30"/>
      <c r="F25" s="30"/>
      <c r="G25" s="30"/>
      <c r="H25" s="27"/>
      <c r="I25" s="30"/>
      <c r="J25" s="30"/>
      <c r="K25" s="30"/>
      <c r="L25" s="30"/>
      <c r="M25" s="27"/>
      <c r="N25" s="30"/>
      <c r="O25" s="30"/>
      <c r="P25" s="30"/>
      <c r="Q25" s="30"/>
      <c r="R25" s="27"/>
      <c r="S25" s="30"/>
      <c r="T25" s="30"/>
      <c r="U25" s="30"/>
      <c r="V25" s="30"/>
      <c r="W25" s="27"/>
      <c r="X25" s="30"/>
      <c r="Y25" s="30"/>
    </row>
    <row r="26" spans="1:25" s="28" customFormat="1" x14ac:dyDescent="0.15">
      <c r="A26" s="27" t="s">
        <v>96</v>
      </c>
      <c r="B26" s="27" t="s">
        <v>62</v>
      </c>
      <c r="C26" s="24">
        <f>-22.11+2.12*C23</f>
        <v>189.89</v>
      </c>
      <c r="D26" s="24">
        <f t="shared" ref="D26:G26" si="0">-22.11+2.12*D23</f>
        <v>189.89</v>
      </c>
      <c r="E26" s="24">
        <f t="shared" si="0"/>
        <v>189.89</v>
      </c>
      <c r="F26" s="24">
        <f t="shared" si="0"/>
        <v>189.89</v>
      </c>
      <c r="G26" s="24">
        <f t="shared" si="0"/>
        <v>189.89</v>
      </c>
      <c r="H26" s="24">
        <f>-22.11+2.12*H23</f>
        <v>189.89</v>
      </c>
      <c r="I26" s="24">
        <f t="shared" ref="I26:L26" si="1">-22.11+2.12*I23</f>
        <v>189.89</v>
      </c>
      <c r="J26" s="24">
        <f t="shared" si="1"/>
        <v>189.89</v>
      </c>
      <c r="K26" s="24">
        <f t="shared" si="1"/>
        <v>189.89</v>
      </c>
      <c r="L26" s="24">
        <f t="shared" si="1"/>
        <v>189.89</v>
      </c>
      <c r="M26" s="24">
        <f>-22.11+2.12*M23</f>
        <v>189.89</v>
      </c>
      <c r="N26" s="24">
        <f t="shared" ref="N26:Q26" si="2">-22.11+2.12*N23</f>
        <v>189.89</v>
      </c>
      <c r="O26" s="24">
        <f t="shared" si="2"/>
        <v>189.89</v>
      </c>
      <c r="P26" s="24">
        <f t="shared" si="2"/>
        <v>189.89</v>
      </c>
      <c r="Q26" s="24">
        <f t="shared" si="2"/>
        <v>189.89</v>
      </c>
      <c r="R26" s="24">
        <f>-22.11+2.12*R23</f>
        <v>189.89</v>
      </c>
      <c r="S26" s="24">
        <f t="shared" ref="S26:V26" si="3">-22.11+2.12*S23</f>
        <v>189.89</v>
      </c>
      <c r="T26" s="24">
        <f t="shared" si="3"/>
        <v>189.89</v>
      </c>
      <c r="U26" s="24">
        <f t="shared" si="3"/>
        <v>189.89</v>
      </c>
      <c r="V26" s="24">
        <f t="shared" si="3"/>
        <v>189.89</v>
      </c>
      <c r="W26" s="24">
        <f>-22.11+2.12*W23</f>
        <v>189.89</v>
      </c>
      <c r="X26" s="24">
        <f t="shared" ref="X26:Y26" si="4">-22.11+2.12*X23</f>
        <v>189.89</v>
      </c>
      <c r="Y26" s="24">
        <f t="shared" si="4"/>
        <v>189.89</v>
      </c>
    </row>
    <row r="27" spans="1:25" s="28" customFormat="1" x14ac:dyDescent="0.15">
      <c r="A27" s="30" t="s">
        <v>98</v>
      </c>
      <c r="B27" s="27" t="s">
        <v>62</v>
      </c>
      <c r="C27" s="24">
        <f>-7.24+2.04*C24</f>
        <v>196.76</v>
      </c>
      <c r="D27" s="24">
        <f t="shared" ref="D27:G27" si="5">-7.24+2.04*D24</f>
        <v>196.76</v>
      </c>
      <c r="E27" s="24">
        <f t="shared" si="5"/>
        <v>196.76</v>
      </c>
      <c r="F27" s="24">
        <f t="shared" si="5"/>
        <v>196.76</v>
      </c>
      <c r="G27" s="24">
        <f t="shared" si="5"/>
        <v>196.76</v>
      </c>
      <c r="H27" s="24">
        <f>-7.24+2.04*H24</f>
        <v>196.76</v>
      </c>
      <c r="I27" s="24">
        <f t="shared" ref="I27:L27" si="6">-7.24+2.04*I24</f>
        <v>196.76</v>
      </c>
      <c r="J27" s="24">
        <f t="shared" si="6"/>
        <v>196.76</v>
      </c>
      <c r="K27" s="24">
        <f t="shared" si="6"/>
        <v>196.76</v>
      </c>
      <c r="L27" s="24">
        <f t="shared" si="6"/>
        <v>196.76</v>
      </c>
      <c r="M27" s="24">
        <f>-7.24+2.04*M24</f>
        <v>196.76</v>
      </c>
      <c r="N27" s="24">
        <f t="shared" ref="N27:Q27" si="7">-7.24+2.04*N24</f>
        <v>196.76</v>
      </c>
      <c r="O27" s="24">
        <f t="shared" si="7"/>
        <v>196.76</v>
      </c>
      <c r="P27" s="24">
        <f t="shared" si="7"/>
        <v>196.76</v>
      </c>
      <c r="Q27" s="24">
        <f t="shared" si="7"/>
        <v>196.76</v>
      </c>
      <c r="R27" s="24">
        <f>-7.24+2.04*R24</f>
        <v>196.76</v>
      </c>
      <c r="S27" s="24">
        <f t="shared" ref="S27:V27" si="8">-7.24+2.04*S24</f>
        <v>196.76</v>
      </c>
      <c r="T27" s="24">
        <f t="shared" si="8"/>
        <v>196.76</v>
      </c>
      <c r="U27" s="24">
        <f t="shared" si="8"/>
        <v>196.76</v>
      </c>
      <c r="V27" s="24">
        <f t="shared" si="8"/>
        <v>196.76</v>
      </c>
      <c r="W27" s="24">
        <f>-7.24+2.04*W24</f>
        <v>196.76</v>
      </c>
      <c r="X27" s="24">
        <f t="shared" ref="X27:Y27" si="9">-7.24+2.04*X24</f>
        <v>196.76</v>
      </c>
      <c r="Y27" s="24">
        <f t="shared" si="9"/>
        <v>196.76</v>
      </c>
    </row>
    <row r="28" spans="1:25" s="28" customFormat="1" x14ac:dyDescent="0.15">
      <c r="A28" s="29" t="s">
        <v>96</v>
      </c>
      <c r="B28" s="27"/>
      <c r="C28" s="27"/>
      <c r="D28" s="27"/>
      <c r="E28" s="27"/>
      <c r="F28" s="27"/>
      <c r="G28" s="27"/>
      <c r="H28" s="27"/>
      <c r="I28" s="27"/>
      <c r="J28" s="27"/>
      <c r="M28" s="27"/>
      <c r="N28" s="27"/>
      <c r="O28" s="27"/>
      <c r="R28" s="27"/>
      <c r="S28" s="27"/>
      <c r="T28" s="27"/>
      <c r="W28" s="27"/>
      <c r="X28" s="27"/>
      <c r="Y28" s="27"/>
    </row>
    <row r="29" spans="1:25" s="28" customFormat="1" x14ac:dyDescent="0.15">
      <c r="A29" s="27" t="s">
        <v>85</v>
      </c>
      <c r="B29" s="27" t="s">
        <v>86</v>
      </c>
      <c r="C29" s="41">
        <f>ExpData!N15</f>
        <v>1.0570055555555555E-2</v>
      </c>
      <c r="D29" s="41">
        <f>ExpData!O15</f>
        <v>1.0570055555555555E-2</v>
      </c>
      <c r="E29" s="41">
        <f>ExpData!P15</f>
        <v>1.0570055555555555E-2</v>
      </c>
      <c r="F29" s="41">
        <f>ExpData!Q15</f>
        <v>1.0570055555555555E-2</v>
      </c>
      <c r="G29" s="41">
        <f>ExpData!R15</f>
        <v>1.0570055555555555E-2</v>
      </c>
      <c r="H29" s="41">
        <f>ExpData!S15</f>
        <v>1.0570055555555555E-2</v>
      </c>
      <c r="I29" s="41">
        <f>ExpData!T15</f>
        <v>1.0570055555555555E-2</v>
      </c>
      <c r="J29" s="41">
        <f>ExpData!U15</f>
        <v>1.0570055555555555E-2</v>
      </c>
      <c r="K29" s="41">
        <f>ExpData!V15</f>
        <v>1.0570055555555555E-2</v>
      </c>
      <c r="L29" s="41">
        <f>ExpData!W15</f>
        <v>1.0570055555555555E-2</v>
      </c>
      <c r="M29" s="41">
        <f>ExpData!X15</f>
        <v>5.2783888888888889E-3</v>
      </c>
      <c r="N29" s="41">
        <f>ExpData!Y15</f>
        <v>7.9242222222222214E-3</v>
      </c>
      <c r="O29" s="41">
        <f>ExpData!Z15</f>
        <v>1.0570055555555555E-2</v>
      </c>
      <c r="P29" s="41">
        <f>ExpData!AA15</f>
        <v>1.321588888888889E-2</v>
      </c>
      <c r="Q29" s="41">
        <f>ExpData!AB15</f>
        <v>1.5861722222222222E-2</v>
      </c>
      <c r="R29" s="41">
        <f>ExpData!AC15</f>
        <v>1.0570055555555555E-2</v>
      </c>
      <c r="S29" s="41">
        <f>ExpData!AD15</f>
        <v>1.0570055555555555E-2</v>
      </c>
      <c r="T29" s="41">
        <f>ExpData!AE15</f>
        <v>1.0570055555555555E-2</v>
      </c>
      <c r="U29" s="41">
        <f>ExpData!AF15</f>
        <v>1.0570055555555555E-2</v>
      </c>
      <c r="V29" s="41">
        <f>ExpData!AG15</f>
        <v>1.0570055555555555E-2</v>
      </c>
      <c r="W29" s="41">
        <f>ExpData!AH15</f>
        <v>1.0575562188444444E-2</v>
      </c>
      <c r="X29" s="41">
        <f>ExpData!AI15</f>
        <v>1.0575562188444444E-2</v>
      </c>
      <c r="Y29" s="41">
        <f>ExpData!AJ15</f>
        <v>1.0575562188444444E-2</v>
      </c>
    </row>
    <row r="30" spans="1:25" s="28" customFormat="1" x14ac:dyDescent="0.15">
      <c r="A30" s="27" t="s">
        <v>97</v>
      </c>
      <c r="B30" s="27" t="s">
        <v>74</v>
      </c>
      <c r="C30" s="41">
        <f>ExpData!N16</f>
        <v>32.804908589380183</v>
      </c>
      <c r="D30" s="41">
        <f>ExpData!O16</f>
        <v>37.545921167879214</v>
      </c>
      <c r="E30" s="41">
        <f>ExpData!P16</f>
        <v>40.462794041113561</v>
      </c>
      <c r="F30" s="41">
        <f>ExpData!Q16</f>
        <v>46.813272232415727</v>
      </c>
      <c r="G30" s="41">
        <f>ExpData!R16</f>
        <v>52.28803056208195</v>
      </c>
      <c r="H30" s="41">
        <f>ExpData!S16</f>
        <v>46.813272232415727</v>
      </c>
      <c r="I30" s="41">
        <f>ExpData!T16</f>
        <v>46.735559551037205</v>
      </c>
      <c r="J30" s="41">
        <f>ExpData!U16</f>
        <v>46.756376974131932</v>
      </c>
      <c r="K30" s="41">
        <f>ExpData!V16</f>
        <v>46.759715513146396</v>
      </c>
      <c r="L30" s="41">
        <f>ExpData!W16</f>
        <v>46.795754117384256</v>
      </c>
      <c r="M30" s="41">
        <f>ExpData!X16</f>
        <v>46.765960784537164</v>
      </c>
      <c r="N30" s="41">
        <f>ExpData!Y16</f>
        <v>46.747797849449768</v>
      </c>
      <c r="O30" s="41">
        <f>ExpData!Z16</f>
        <v>46.813272232415727</v>
      </c>
      <c r="P30" s="41">
        <f>ExpData!AA16</f>
        <v>46.780135265158755</v>
      </c>
      <c r="Q30" s="41">
        <f>ExpData!AB16</f>
        <v>46.785915070345858</v>
      </c>
      <c r="R30" s="41">
        <f>ExpData!AC16</f>
        <v>46.831304444044484</v>
      </c>
      <c r="S30" s="41">
        <f>ExpData!AD16</f>
        <v>46.835636390276221</v>
      </c>
      <c r="T30" s="41">
        <f>ExpData!AE16</f>
        <v>46.813272232415727</v>
      </c>
      <c r="U30" s="41">
        <f>ExpData!AF16</f>
        <v>46.773248419935193</v>
      </c>
      <c r="V30" s="41">
        <f>ExpData!AG16</f>
        <v>46.772998389800364</v>
      </c>
      <c r="W30" s="41">
        <f>ExpData!AH16</f>
        <v>46.813272232415727</v>
      </c>
      <c r="X30" s="41">
        <f>ExpData!AI16</f>
        <v>46.83837113278085</v>
      </c>
      <c r="Y30" s="41">
        <f>ExpData!AJ16</f>
        <v>46.843521688179884</v>
      </c>
    </row>
    <row r="31" spans="1:25" s="28" customFormat="1" x14ac:dyDescent="0.15">
      <c r="A31" s="29" t="s">
        <v>98</v>
      </c>
      <c r="B31" s="27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s="28" customFormat="1" x14ac:dyDescent="0.15">
      <c r="A32" s="27" t="s">
        <v>85</v>
      </c>
      <c r="B32" s="27" t="s">
        <v>86</v>
      </c>
      <c r="C32" s="41">
        <f>ExpData!N18</f>
        <v>1.0024555555555557E-2</v>
      </c>
      <c r="D32" s="41">
        <f>ExpData!O18</f>
        <v>1.0024555555555557E-2</v>
      </c>
      <c r="E32" s="41">
        <f>ExpData!P18</f>
        <v>1.0024555555555557E-2</v>
      </c>
      <c r="F32" s="41">
        <f>ExpData!Q18</f>
        <v>1.0024555555555557E-2</v>
      </c>
      <c r="G32" s="41">
        <f>ExpData!R18</f>
        <v>1.0024555555555557E-2</v>
      </c>
      <c r="H32" s="41">
        <f>ExpData!S18</f>
        <v>1.0024555555555557E-2</v>
      </c>
      <c r="I32" s="41">
        <f>ExpData!T18</f>
        <v>1.0024555555555557E-2</v>
      </c>
      <c r="J32" s="41">
        <f>ExpData!U18</f>
        <v>1.0024555555555557E-2</v>
      </c>
      <c r="K32" s="41">
        <f>ExpData!V18</f>
        <v>1.0024555555555557E-2</v>
      </c>
      <c r="L32" s="41">
        <f>ExpData!W18</f>
        <v>1.0024555555555557E-2</v>
      </c>
      <c r="M32" s="41">
        <f>ExpData!X18</f>
        <v>1.0024555555555557E-2</v>
      </c>
      <c r="N32" s="41">
        <f>ExpData!Y18</f>
        <v>1.0024555555555557E-2</v>
      </c>
      <c r="O32" s="41">
        <f>ExpData!Z18</f>
        <v>1.0024555555555557E-2</v>
      </c>
      <c r="P32" s="41">
        <f>ExpData!AA18</f>
        <v>1.0024555555555557E-2</v>
      </c>
      <c r="Q32" s="41">
        <f>ExpData!AB18</f>
        <v>1.0024555555555571E-2</v>
      </c>
      <c r="R32" s="41">
        <f>ExpData!AC18</f>
        <v>4.9995555555555557E-3</v>
      </c>
      <c r="S32" s="41">
        <f>ExpData!AD18</f>
        <v>7.5120555555555539E-3</v>
      </c>
      <c r="T32" s="41">
        <f>ExpData!AE18</f>
        <v>1.0024555555555557E-2</v>
      </c>
      <c r="U32" s="41">
        <f>ExpData!AF18</f>
        <v>1.2537055555555556E-2</v>
      </c>
      <c r="V32" s="41">
        <f>ExpData!AG18</f>
        <v>1.5049555555555552E-2</v>
      </c>
      <c r="W32" s="41">
        <f>ExpData!AH18</f>
        <v>1.0878928809055555E-2</v>
      </c>
      <c r="X32" s="41">
        <f>ExpData!AI18</f>
        <v>1.0878928809055555E-2</v>
      </c>
      <c r="Y32" s="41">
        <f>ExpData!AJ18</f>
        <v>1.0878928809055555E-2</v>
      </c>
    </row>
    <row r="33" spans="1:25" s="28" customFormat="1" x14ac:dyDescent="0.15">
      <c r="A33" s="27" t="s">
        <v>97</v>
      </c>
      <c r="B33" s="27" t="s">
        <v>74</v>
      </c>
      <c r="C33" s="41">
        <f>ExpData!N19</f>
        <v>20.020584823493895</v>
      </c>
      <c r="D33" s="41">
        <f>ExpData!O19</f>
        <v>20.013996907080195</v>
      </c>
      <c r="E33" s="41">
        <f>ExpData!P19</f>
        <v>20.040555205268429</v>
      </c>
      <c r="F33" s="41">
        <f>ExpData!Q19</f>
        <v>19.965192717598594</v>
      </c>
      <c r="G33" s="41">
        <f>ExpData!R19</f>
        <v>20.531591054442632</v>
      </c>
      <c r="H33" s="41">
        <f>ExpData!S19</f>
        <v>19.965192717598594</v>
      </c>
      <c r="I33" s="41">
        <f>ExpData!T19</f>
        <v>25.020477816258023</v>
      </c>
      <c r="J33" s="41">
        <f>ExpData!U19</f>
        <v>29.996660937349375</v>
      </c>
      <c r="K33" s="41">
        <f>ExpData!V19</f>
        <v>34.981044802983121</v>
      </c>
      <c r="L33" s="41">
        <f>ExpData!W19</f>
        <v>39.995611966534248</v>
      </c>
      <c r="M33" s="41">
        <f>ExpData!X19</f>
        <v>19.95147626262694</v>
      </c>
      <c r="N33" s="41">
        <f>ExpData!Y19</f>
        <v>19.98472615642196</v>
      </c>
      <c r="O33" s="41">
        <f>ExpData!Z19</f>
        <v>19.965192717598594</v>
      </c>
      <c r="P33" s="41">
        <f>ExpData!AA19</f>
        <v>19.98426554012838</v>
      </c>
      <c r="Q33" s="41">
        <f>ExpData!AB19</f>
        <v>20.033552339221512</v>
      </c>
      <c r="R33" s="41">
        <f>ExpData!AC19</f>
        <v>19.99611427063822</v>
      </c>
      <c r="S33" s="41">
        <f>ExpData!AD19</f>
        <v>19.985256383306695</v>
      </c>
      <c r="T33" s="41">
        <f>ExpData!AE19</f>
        <v>19.965192717598594</v>
      </c>
      <c r="U33" s="41">
        <f>ExpData!AF19</f>
        <v>19.978884732789933</v>
      </c>
      <c r="V33" s="41">
        <f>ExpData!AG19</f>
        <v>19.940144584158414</v>
      </c>
      <c r="W33" s="41">
        <f>ExpData!AH19</f>
        <v>19.965192717598594</v>
      </c>
      <c r="X33" s="41">
        <f>ExpData!AI19</f>
        <v>19.962840387781814</v>
      </c>
      <c r="Y33" s="41">
        <f>ExpData!AJ19</f>
        <v>19.94308391529044</v>
      </c>
    </row>
    <row r="34" spans="1:25" x14ac:dyDescent="0.15">
      <c r="A34" s="18" t="s">
        <v>70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s="26" customFormat="1" x14ac:dyDescent="0.15">
      <c r="A35" s="26" t="s">
        <v>73</v>
      </c>
      <c r="B35" s="26" t="s">
        <v>74</v>
      </c>
      <c r="C35" s="41">
        <f>ExpData!N21</f>
        <v>32.209159619805561</v>
      </c>
      <c r="D35" s="41">
        <f>ExpData!O21</f>
        <v>36.641882535934052</v>
      </c>
      <c r="E35" s="41">
        <f>ExpData!P21</f>
        <v>39.206231593240013</v>
      </c>
      <c r="F35" s="41">
        <f>ExpData!Q21</f>
        <v>45.115007004655496</v>
      </c>
      <c r="G35" s="41">
        <f>ExpData!R21</f>
        <v>50.488628590359532</v>
      </c>
      <c r="H35" s="41">
        <f>ExpData!S21</f>
        <v>45.115007004655496</v>
      </c>
      <c r="I35" s="41">
        <f>ExpData!T21</f>
        <v>45.152704364084947</v>
      </c>
      <c r="J35" s="41">
        <f>ExpData!U21</f>
        <v>45.332937279628425</v>
      </c>
      <c r="K35" s="41">
        <f>ExpData!V21</f>
        <v>45.65301197436299</v>
      </c>
      <c r="L35" s="41">
        <f>ExpData!W21</f>
        <v>45.862899949634645</v>
      </c>
      <c r="M35" s="41">
        <f>ExpData!X21</f>
        <v>46.414726050719302</v>
      </c>
      <c r="N35" s="41">
        <f>ExpData!Y21</f>
        <v>45.253056164715588</v>
      </c>
      <c r="O35" s="41">
        <f>ExpData!Z21</f>
        <v>45.115007004655496</v>
      </c>
      <c r="P35" s="41">
        <f>ExpData!AA21</f>
        <v>45.554121695468943</v>
      </c>
      <c r="Q35" s="41">
        <f>ExpData!AB21</f>
        <v>45.667769594471679</v>
      </c>
      <c r="R35" s="41">
        <f>ExpData!AC21</f>
        <v>45.410532556242877</v>
      </c>
      <c r="S35" s="41">
        <f>ExpData!AD21</f>
        <v>45.366644909743457</v>
      </c>
      <c r="T35" s="41">
        <f>ExpData!AE21</f>
        <v>45.115007004655496</v>
      </c>
      <c r="U35" s="41">
        <f>ExpData!AF21</f>
        <v>45.184878246406505</v>
      </c>
      <c r="V35" s="41">
        <f>ExpData!AG21</f>
        <v>45.148270505308638</v>
      </c>
      <c r="W35" s="41">
        <f>ExpData!AH21</f>
        <v>45.115007004655496</v>
      </c>
      <c r="X35" s="41">
        <f>ExpData!AI21</f>
        <v>45.243818979301523</v>
      </c>
      <c r="Y35" s="41">
        <f>ExpData!AJ21</f>
        <v>44.928683240302114</v>
      </c>
    </row>
    <row r="36" spans="1:25" s="26" customFormat="1" x14ac:dyDescent="0.15">
      <c r="A36" s="26" t="s">
        <v>75</v>
      </c>
      <c r="B36" s="26" t="s">
        <v>74</v>
      </c>
      <c r="C36" s="41">
        <f>ExpData!N22</f>
        <v>21.1468268936618</v>
      </c>
      <c r="D36" s="41">
        <f>ExpData!O22</f>
        <v>21.066646083396979</v>
      </c>
      <c r="E36" s="41">
        <f>ExpData!P22</f>
        <v>21.202254882336835</v>
      </c>
      <c r="F36" s="41">
        <f>ExpData!Q22</f>
        <v>21.428861307302665</v>
      </c>
      <c r="G36" s="41">
        <f>ExpData!R22</f>
        <v>21.993250061846652</v>
      </c>
      <c r="H36" s="41">
        <f>ExpData!S22</f>
        <v>21.428861307302665</v>
      </c>
      <c r="I36" s="41">
        <f>ExpData!T22</f>
        <v>26.071689439399325</v>
      </c>
      <c r="J36" s="41">
        <f>ExpData!U22</f>
        <v>30.76148736331346</v>
      </c>
      <c r="K36" s="41">
        <f>ExpData!V22</f>
        <v>35.502290509265826</v>
      </c>
      <c r="L36" s="41">
        <f>ExpData!W22</f>
        <v>40.423454833974333</v>
      </c>
      <c r="M36" s="41">
        <f>ExpData!X22</f>
        <v>21.494944118539394</v>
      </c>
      <c r="N36" s="41">
        <f>ExpData!Y22</f>
        <v>21.517883020301912</v>
      </c>
      <c r="O36" s="41">
        <f>ExpData!Z22</f>
        <v>21.428861307302665</v>
      </c>
      <c r="P36" s="41">
        <f>ExpData!AA22</f>
        <v>21.595394953178555</v>
      </c>
      <c r="Q36" s="41">
        <f>ExpData!AB22</f>
        <v>21.805176462942171</v>
      </c>
      <c r="R36" s="41">
        <f>ExpData!AC22</f>
        <v>21.733402276973759</v>
      </c>
      <c r="S36" s="41">
        <f>ExpData!AD22</f>
        <v>21.854517375313929</v>
      </c>
      <c r="T36" s="41">
        <f>ExpData!AE22</f>
        <v>21.428861307302665</v>
      </c>
      <c r="U36" s="41">
        <f>ExpData!AF22</f>
        <v>21.479081058045157</v>
      </c>
      <c r="V36" s="41">
        <f>ExpData!AG22</f>
        <v>21.310467600503262</v>
      </c>
      <c r="W36" s="41">
        <f>ExpData!AH22</f>
        <v>21.428861307302665</v>
      </c>
      <c r="X36" s="41">
        <f>ExpData!AI22</f>
        <v>21.478318390552261</v>
      </c>
      <c r="Y36" s="41">
        <f>ExpData!AJ22</f>
        <v>21.306892948428231</v>
      </c>
    </row>
    <row r="37" spans="1:25" s="26" customFormat="1" x14ac:dyDescent="0.15">
      <c r="A37" s="26" t="s">
        <v>71</v>
      </c>
      <c r="B37" s="26" t="s">
        <v>72</v>
      </c>
      <c r="C37" s="41">
        <f>ExpData!N23</f>
        <v>3.8848588799999995</v>
      </c>
      <c r="D37" s="41">
        <f>ExpData!O23</f>
        <v>5.667941375999999</v>
      </c>
      <c r="E37" s="41">
        <f>ExpData!P23</f>
        <v>7.0075795200000002</v>
      </c>
      <c r="F37" s="41">
        <f>ExpData!Q23</f>
        <v>10.728884735999999</v>
      </c>
      <c r="G37" s="41">
        <f>ExpData!R23</f>
        <v>14.106180095999997</v>
      </c>
      <c r="H37" s="41">
        <f>ExpData!S23</f>
        <v>10.728884735999999</v>
      </c>
      <c r="I37" s="41">
        <f>ExpData!T23</f>
        <v>9.2522250239999995</v>
      </c>
      <c r="J37" s="41">
        <f>ExpData!U23</f>
        <v>7.6446888960000008</v>
      </c>
      <c r="K37" s="41">
        <f>ExpData!V23</f>
        <v>5.6193918719999987</v>
      </c>
      <c r="L37" s="41">
        <f>ExpData!W23</f>
        <v>3.5767384319999995</v>
      </c>
      <c r="M37" s="41">
        <f>ExpData!X23</f>
        <v>10.576399104</v>
      </c>
      <c r="N37" s="41">
        <f>ExpData!Y23</f>
        <v>10.284390143999998</v>
      </c>
      <c r="O37" s="41">
        <f>ExpData!Z23</f>
        <v>10.728884735999999</v>
      </c>
      <c r="P37" s="41">
        <f>ExpData!AA23</f>
        <v>10.960891391999999</v>
      </c>
      <c r="Q37" s="41">
        <f>ExpData!AB23</f>
        <v>11.167119743999999</v>
      </c>
      <c r="R37" s="41">
        <f>ExpData!AC23</f>
        <v>9.8861740800000018</v>
      </c>
      <c r="S37" s="41">
        <f>ExpData!AD23</f>
        <v>10.167006336</v>
      </c>
      <c r="T37" s="41">
        <f>ExpData!AE23</f>
        <v>10.728884735999999</v>
      </c>
      <c r="U37" s="41">
        <f>ExpData!AF23</f>
        <v>11.559156864</v>
      </c>
      <c r="V37" s="41">
        <f>ExpData!AG23</f>
        <v>11.892979584000001</v>
      </c>
      <c r="W37" s="41">
        <f>ExpData!AH23</f>
        <v>10.728884735999999</v>
      </c>
      <c r="X37" s="41">
        <f>ExpData!AI23</f>
        <v>3.5032684799999991</v>
      </c>
      <c r="Y37" s="41">
        <f>ExpData!AJ23</f>
        <v>4.8133098240000001</v>
      </c>
    </row>
    <row r="38" spans="1:25" x14ac:dyDescent="0.15">
      <c r="A38" s="18" t="s">
        <v>68</v>
      </c>
      <c r="C38" s="54" t="str">
        <f>ExpData!N24</f>
        <v/>
      </c>
      <c r="D38" s="54" t="str">
        <f>ExpData!O24</f>
        <v/>
      </c>
      <c r="E38" s="54" t="str">
        <f>ExpData!P24</f>
        <v/>
      </c>
      <c r="F38" s="54" t="str">
        <f>ExpData!Q24</f>
        <v/>
      </c>
      <c r="G38" s="54" t="str">
        <f>ExpData!R24</f>
        <v/>
      </c>
      <c r="H38" s="54" t="str">
        <f>ExpData!S24</f>
        <v>duplicate</v>
      </c>
      <c r="I38" s="54" t="str">
        <f>ExpData!T24</f>
        <v/>
      </c>
      <c r="J38" s="54" t="str">
        <f>ExpData!U24</f>
        <v/>
      </c>
      <c r="K38" s="54" t="str">
        <f>ExpData!V24</f>
        <v/>
      </c>
      <c r="L38" s="54" t="str">
        <f>ExpData!W24</f>
        <v/>
      </c>
      <c r="M38" s="54" t="str">
        <f>ExpData!X24</f>
        <v/>
      </c>
      <c r="N38" s="54" t="str">
        <f>ExpData!Y24</f>
        <v/>
      </c>
      <c r="O38" s="54" t="str">
        <f>ExpData!Z24</f>
        <v>duplicate</v>
      </c>
      <c r="P38" s="54" t="str">
        <f>ExpData!AA24</f>
        <v/>
      </c>
      <c r="Q38" s="54" t="str">
        <f>ExpData!AB24</f>
        <v/>
      </c>
      <c r="R38" s="54" t="str">
        <f>ExpData!AC24</f>
        <v/>
      </c>
      <c r="S38" s="54" t="str">
        <f>ExpData!AD24</f>
        <v/>
      </c>
      <c r="T38" s="54" t="str">
        <f>ExpData!AE24</f>
        <v>duplicate</v>
      </c>
      <c r="U38" s="54" t="str">
        <f>ExpData!AF24</f>
        <v/>
      </c>
      <c r="V38" s="54" t="str">
        <f>ExpData!AG24</f>
        <v/>
      </c>
      <c r="W38" s="54" t="str">
        <f>ExpData!AH24</f>
        <v>duplicate</v>
      </c>
      <c r="X38" s="54" t="str">
        <f>ExpData!AI24</f>
        <v/>
      </c>
      <c r="Y38" s="54" t="str">
        <f>ExpData!AJ24</f>
        <v/>
      </c>
    </row>
    <row r="39" spans="1:25" x14ac:dyDescent="0.15">
      <c r="A39" s="18" t="s">
        <v>99</v>
      </c>
    </row>
    <row r="40" spans="1:25" x14ac:dyDescent="0.15">
      <c r="A40" s="18" t="s">
        <v>100</v>
      </c>
      <c r="H40"/>
      <c r="I40"/>
      <c r="J40"/>
      <c r="K40"/>
      <c r="L40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</row>
    <row r="41" spans="1:25" s="56" customFormat="1" x14ac:dyDescent="0.15">
      <c r="A41" s="56" t="s">
        <v>87</v>
      </c>
      <c r="B41" s="56" t="s">
        <v>86</v>
      </c>
      <c r="C41" s="57">
        <f t="shared" ref="C41:O41" si="10">C26/1000000/60/(MOD1W*MOD1H/10000)</f>
        <v>8.4395555555555543E-3</v>
      </c>
      <c r="D41" s="57">
        <f t="shared" si="10"/>
        <v>8.4395555555555543E-3</v>
      </c>
      <c r="E41" s="57">
        <f t="shared" si="10"/>
        <v>8.4395555555555543E-3</v>
      </c>
      <c r="F41" s="57">
        <f t="shared" si="10"/>
        <v>8.4395555555555543E-3</v>
      </c>
      <c r="G41" s="57">
        <f t="shared" si="10"/>
        <v>8.4395555555555543E-3</v>
      </c>
      <c r="H41" s="57">
        <f t="shared" si="10"/>
        <v>8.4395555555555543E-3</v>
      </c>
      <c r="I41" s="57">
        <f t="shared" si="10"/>
        <v>8.4395555555555543E-3</v>
      </c>
      <c r="J41" s="57">
        <f t="shared" si="10"/>
        <v>8.4395555555555543E-3</v>
      </c>
      <c r="K41" s="57">
        <f t="shared" si="10"/>
        <v>8.4395555555555543E-3</v>
      </c>
      <c r="L41" s="57">
        <f t="shared" si="10"/>
        <v>8.4395555555555543E-3</v>
      </c>
      <c r="M41" s="57">
        <f t="shared" si="10"/>
        <v>8.4395555555555543E-3</v>
      </c>
      <c r="N41" s="57">
        <f t="shared" si="10"/>
        <v>8.4395555555555543E-3</v>
      </c>
      <c r="O41" s="57">
        <f t="shared" si="10"/>
        <v>8.4395555555555543E-3</v>
      </c>
      <c r="P41" s="57">
        <f>P29</f>
        <v>1.321588888888889E-2</v>
      </c>
      <c r="Q41" s="57">
        <f t="shared" ref="Q41:Y41" si="11">Q29</f>
        <v>1.5861722222222222E-2</v>
      </c>
      <c r="R41" s="57">
        <f t="shared" si="11"/>
        <v>1.0570055555555555E-2</v>
      </c>
      <c r="S41" s="57">
        <f t="shared" si="11"/>
        <v>1.0570055555555555E-2</v>
      </c>
      <c r="T41" s="57">
        <f t="shared" si="11"/>
        <v>1.0570055555555555E-2</v>
      </c>
      <c r="U41" s="57">
        <f t="shared" si="11"/>
        <v>1.0570055555555555E-2</v>
      </c>
      <c r="V41" s="57">
        <f t="shared" si="11"/>
        <v>1.0570055555555555E-2</v>
      </c>
      <c r="W41" s="57">
        <f t="shared" si="11"/>
        <v>1.0575562188444444E-2</v>
      </c>
      <c r="X41" s="57">
        <f t="shared" si="11"/>
        <v>1.0575562188444444E-2</v>
      </c>
      <c r="Y41" s="57">
        <f t="shared" si="11"/>
        <v>1.0575562188444444E-2</v>
      </c>
    </row>
    <row r="42" spans="1:25" s="56" customFormat="1" x14ac:dyDescent="0.15">
      <c r="A42" s="56" t="s">
        <v>102</v>
      </c>
      <c r="B42" s="56" t="s">
        <v>90</v>
      </c>
      <c r="C42" s="57">
        <f t="shared" ref="C42:Y42" si="12">C30+273.15</f>
        <v>305.95490858938018</v>
      </c>
      <c r="D42" s="57">
        <f t="shared" si="12"/>
        <v>310.69592116787919</v>
      </c>
      <c r="E42" s="57">
        <f t="shared" si="12"/>
        <v>313.61279404111355</v>
      </c>
      <c r="F42" s="57">
        <f t="shared" si="12"/>
        <v>319.9632722324157</v>
      </c>
      <c r="G42" s="57">
        <f t="shared" si="12"/>
        <v>325.43803056208191</v>
      </c>
      <c r="H42" s="57">
        <f t="shared" si="12"/>
        <v>319.9632722324157</v>
      </c>
      <c r="I42" s="57">
        <f t="shared" si="12"/>
        <v>319.8855595510372</v>
      </c>
      <c r="J42" s="57">
        <f t="shared" si="12"/>
        <v>319.90637697413189</v>
      </c>
      <c r="K42" s="57">
        <f t="shared" si="12"/>
        <v>319.90971551314635</v>
      </c>
      <c r="L42" s="57">
        <f t="shared" si="12"/>
        <v>319.94575411738424</v>
      </c>
      <c r="M42" s="57">
        <f t="shared" si="12"/>
        <v>319.91596078453716</v>
      </c>
      <c r="N42" s="57">
        <f t="shared" si="12"/>
        <v>319.89779784944972</v>
      </c>
      <c r="O42" s="57">
        <f t="shared" si="12"/>
        <v>319.9632722324157</v>
      </c>
      <c r="P42" s="57">
        <f t="shared" si="12"/>
        <v>319.93013526515875</v>
      </c>
      <c r="Q42" s="57">
        <f t="shared" si="12"/>
        <v>319.93591507034586</v>
      </c>
      <c r="R42" s="57">
        <f t="shared" si="12"/>
        <v>319.98130444404444</v>
      </c>
      <c r="S42" s="57">
        <f t="shared" si="12"/>
        <v>319.98563639027623</v>
      </c>
      <c r="T42" s="57">
        <f t="shared" si="12"/>
        <v>319.9632722324157</v>
      </c>
      <c r="U42" s="57">
        <f t="shared" si="12"/>
        <v>319.92324841993519</v>
      </c>
      <c r="V42" s="57">
        <f t="shared" si="12"/>
        <v>319.92299838980034</v>
      </c>
      <c r="W42" s="57">
        <f t="shared" si="12"/>
        <v>319.9632722324157</v>
      </c>
      <c r="X42" s="57">
        <f t="shared" si="12"/>
        <v>319.9883711327808</v>
      </c>
      <c r="Y42" s="57">
        <f t="shared" si="12"/>
        <v>319.99352168817984</v>
      </c>
    </row>
    <row r="43" spans="1:25" s="56" customFormat="1" x14ac:dyDescent="0.15">
      <c r="A43" s="56" t="s">
        <v>101</v>
      </c>
      <c r="B43" s="56" t="s">
        <v>90</v>
      </c>
      <c r="C43" s="57">
        <f t="shared" ref="C43:Y43" si="13">C35+273.15</f>
        <v>305.35915961980555</v>
      </c>
      <c r="D43" s="57">
        <f t="shared" si="13"/>
        <v>309.79188253593401</v>
      </c>
      <c r="E43" s="57">
        <f t="shared" si="13"/>
        <v>312.35623159324001</v>
      </c>
      <c r="F43" s="57">
        <f t="shared" si="13"/>
        <v>318.26500700465544</v>
      </c>
      <c r="G43" s="57">
        <f t="shared" si="13"/>
        <v>323.63862859035953</v>
      </c>
      <c r="H43" s="57">
        <f t="shared" si="13"/>
        <v>318.26500700465544</v>
      </c>
      <c r="I43" s="57">
        <f t="shared" si="13"/>
        <v>318.30270436408495</v>
      </c>
      <c r="J43" s="57">
        <f t="shared" si="13"/>
        <v>318.4829372796284</v>
      </c>
      <c r="K43" s="57">
        <f t="shared" si="13"/>
        <v>318.80301197436296</v>
      </c>
      <c r="L43" s="57">
        <f t="shared" si="13"/>
        <v>319.01289994963463</v>
      </c>
      <c r="M43" s="57">
        <f t="shared" si="13"/>
        <v>319.56472605071929</v>
      </c>
      <c r="N43" s="57">
        <f t="shared" si="13"/>
        <v>318.40305616471557</v>
      </c>
      <c r="O43" s="57">
        <f t="shared" si="13"/>
        <v>318.26500700465544</v>
      </c>
      <c r="P43" s="57">
        <f t="shared" si="13"/>
        <v>318.70412169546893</v>
      </c>
      <c r="Q43" s="57">
        <f t="shared" si="13"/>
        <v>318.81776959447166</v>
      </c>
      <c r="R43" s="57">
        <f t="shared" si="13"/>
        <v>318.56053255624283</v>
      </c>
      <c r="S43" s="57">
        <f t="shared" si="13"/>
        <v>318.51664490974343</v>
      </c>
      <c r="T43" s="57">
        <f t="shared" si="13"/>
        <v>318.26500700465544</v>
      </c>
      <c r="U43" s="57">
        <f t="shared" si="13"/>
        <v>318.3348782464065</v>
      </c>
      <c r="V43" s="57">
        <f t="shared" si="13"/>
        <v>318.29827050530861</v>
      </c>
      <c r="W43" s="57">
        <f t="shared" si="13"/>
        <v>318.26500700465544</v>
      </c>
      <c r="X43" s="57">
        <f t="shared" si="13"/>
        <v>318.3938189793015</v>
      </c>
      <c r="Y43" s="57">
        <f t="shared" si="13"/>
        <v>318.0786832403021</v>
      </c>
    </row>
    <row r="44" spans="1:25" s="56" customFormat="1" x14ac:dyDescent="0.15">
      <c r="A44" s="58" t="s">
        <v>103</v>
      </c>
    </row>
    <row r="45" spans="1:25" s="56" customFormat="1" x14ac:dyDescent="0.15">
      <c r="A45" s="56" t="s">
        <v>87</v>
      </c>
      <c r="B45" s="56" t="s">
        <v>86</v>
      </c>
      <c r="C45" s="57">
        <f t="shared" ref="C45:O45" si="14">C27/1000000/60/(MOD1H*MOD1W/10000)</f>
        <v>8.7448888888888889E-3</v>
      </c>
      <c r="D45" s="57">
        <f t="shared" si="14"/>
        <v>8.7448888888888889E-3</v>
      </c>
      <c r="E45" s="57">
        <f t="shared" si="14"/>
        <v>8.7448888888888889E-3</v>
      </c>
      <c r="F45" s="57">
        <f t="shared" si="14"/>
        <v>8.7448888888888889E-3</v>
      </c>
      <c r="G45" s="57">
        <f t="shared" si="14"/>
        <v>8.7448888888888889E-3</v>
      </c>
      <c r="H45" s="57">
        <f t="shared" si="14"/>
        <v>8.7448888888888889E-3</v>
      </c>
      <c r="I45" s="57">
        <f t="shared" si="14"/>
        <v>8.7448888888888889E-3</v>
      </c>
      <c r="J45" s="57">
        <f t="shared" si="14"/>
        <v>8.7448888888888889E-3</v>
      </c>
      <c r="K45" s="57">
        <f t="shared" si="14"/>
        <v>8.7448888888888889E-3</v>
      </c>
      <c r="L45" s="57">
        <f t="shared" si="14"/>
        <v>8.7448888888888889E-3</v>
      </c>
      <c r="M45" s="57">
        <f t="shared" si="14"/>
        <v>8.7448888888888889E-3</v>
      </c>
      <c r="N45" s="57">
        <f t="shared" si="14"/>
        <v>8.7448888888888889E-3</v>
      </c>
      <c r="O45" s="57">
        <f t="shared" si="14"/>
        <v>8.7448888888888889E-3</v>
      </c>
      <c r="P45" s="57">
        <f>P32</f>
        <v>1.0024555555555557E-2</v>
      </c>
      <c r="Q45" s="57">
        <f t="shared" ref="Q45:Y45" si="15">Q32</f>
        <v>1.0024555555555571E-2</v>
      </c>
      <c r="R45" s="57">
        <f t="shared" si="15"/>
        <v>4.9995555555555557E-3</v>
      </c>
      <c r="S45" s="57">
        <f t="shared" si="15"/>
        <v>7.5120555555555539E-3</v>
      </c>
      <c r="T45" s="57">
        <f t="shared" si="15"/>
        <v>1.0024555555555557E-2</v>
      </c>
      <c r="U45" s="57">
        <f t="shared" si="15"/>
        <v>1.2537055555555556E-2</v>
      </c>
      <c r="V45" s="57">
        <f t="shared" si="15"/>
        <v>1.5049555555555552E-2</v>
      </c>
      <c r="W45" s="57">
        <f t="shared" si="15"/>
        <v>1.0878928809055555E-2</v>
      </c>
      <c r="X45" s="57">
        <f t="shared" si="15"/>
        <v>1.0878928809055555E-2</v>
      </c>
      <c r="Y45" s="57">
        <f t="shared" si="15"/>
        <v>1.0878928809055555E-2</v>
      </c>
    </row>
    <row r="46" spans="1:25" s="56" customFormat="1" x14ac:dyDescent="0.15">
      <c r="A46" s="56" t="s">
        <v>102</v>
      </c>
      <c r="B46" s="56" t="s">
        <v>90</v>
      </c>
      <c r="C46" s="57">
        <f t="shared" ref="C46:Y46" si="16">C33+273.15</f>
        <v>293.17058482349387</v>
      </c>
      <c r="D46" s="57">
        <f t="shared" si="16"/>
        <v>293.16399690708016</v>
      </c>
      <c r="E46" s="57">
        <f t="shared" si="16"/>
        <v>293.19055520526842</v>
      </c>
      <c r="F46" s="57">
        <f t="shared" si="16"/>
        <v>293.11519271759857</v>
      </c>
      <c r="G46" s="57">
        <f t="shared" si="16"/>
        <v>293.68159105444261</v>
      </c>
      <c r="H46" s="57">
        <f t="shared" si="16"/>
        <v>293.11519271759857</v>
      </c>
      <c r="I46" s="57">
        <f t="shared" si="16"/>
        <v>298.17047781625797</v>
      </c>
      <c r="J46" s="57">
        <f t="shared" si="16"/>
        <v>303.14666093734934</v>
      </c>
      <c r="K46" s="57">
        <f t="shared" si="16"/>
        <v>308.13104480298307</v>
      </c>
      <c r="L46" s="57">
        <f t="shared" si="16"/>
        <v>313.1456119665342</v>
      </c>
      <c r="M46" s="57">
        <f t="shared" si="16"/>
        <v>293.10147626262693</v>
      </c>
      <c r="N46" s="57">
        <f t="shared" si="16"/>
        <v>293.13472615642195</v>
      </c>
      <c r="O46" s="57">
        <f t="shared" si="16"/>
        <v>293.11519271759857</v>
      </c>
      <c r="P46" s="57">
        <f t="shared" si="16"/>
        <v>293.13426554012835</v>
      </c>
      <c r="Q46" s="57">
        <f t="shared" si="16"/>
        <v>293.18355233922148</v>
      </c>
      <c r="R46" s="57">
        <f t="shared" si="16"/>
        <v>293.14611427063818</v>
      </c>
      <c r="S46" s="57">
        <f t="shared" si="16"/>
        <v>293.13525638330668</v>
      </c>
      <c r="T46" s="57">
        <f t="shared" si="16"/>
        <v>293.11519271759857</v>
      </c>
      <c r="U46" s="57">
        <f t="shared" si="16"/>
        <v>293.12888473278991</v>
      </c>
      <c r="V46" s="57">
        <f t="shared" si="16"/>
        <v>293.09014458415839</v>
      </c>
      <c r="W46" s="57">
        <f t="shared" si="16"/>
        <v>293.11519271759857</v>
      </c>
      <c r="X46" s="57">
        <f t="shared" si="16"/>
        <v>293.11284038778177</v>
      </c>
      <c r="Y46" s="57">
        <f t="shared" si="16"/>
        <v>293.09308391529044</v>
      </c>
    </row>
    <row r="47" spans="1:25" s="56" customFormat="1" x14ac:dyDescent="0.15">
      <c r="A47" s="56" t="s">
        <v>101</v>
      </c>
      <c r="B47" s="56" t="s">
        <v>90</v>
      </c>
      <c r="C47" s="57">
        <f t="shared" ref="C47:Y47" si="17">C36+273.15</f>
        <v>294.29682689366177</v>
      </c>
      <c r="D47" s="57">
        <f t="shared" si="17"/>
        <v>294.21664608339694</v>
      </c>
      <c r="E47" s="57">
        <f t="shared" si="17"/>
        <v>294.35225488233681</v>
      </c>
      <c r="F47" s="57">
        <f t="shared" si="17"/>
        <v>294.57886130730265</v>
      </c>
      <c r="G47" s="57">
        <f t="shared" si="17"/>
        <v>295.14325006184663</v>
      </c>
      <c r="H47" s="57">
        <f t="shared" si="17"/>
        <v>294.57886130730265</v>
      </c>
      <c r="I47" s="57">
        <f t="shared" si="17"/>
        <v>299.22168943939931</v>
      </c>
      <c r="J47" s="57">
        <f t="shared" si="17"/>
        <v>303.91148736331343</v>
      </c>
      <c r="K47" s="57">
        <f t="shared" si="17"/>
        <v>308.65229050926581</v>
      </c>
      <c r="L47" s="57">
        <f t="shared" si="17"/>
        <v>313.57345483397432</v>
      </c>
      <c r="M47" s="57">
        <f t="shared" si="17"/>
        <v>294.64494411853934</v>
      </c>
      <c r="N47" s="57">
        <f t="shared" si="17"/>
        <v>294.66788302030187</v>
      </c>
      <c r="O47" s="57">
        <f t="shared" si="17"/>
        <v>294.57886130730265</v>
      </c>
      <c r="P47" s="57">
        <f t="shared" si="17"/>
        <v>294.74539495317856</v>
      </c>
      <c r="Q47" s="57">
        <f t="shared" si="17"/>
        <v>294.95517646294218</v>
      </c>
      <c r="R47" s="57">
        <f t="shared" si="17"/>
        <v>294.88340227697375</v>
      </c>
      <c r="S47" s="57">
        <f t="shared" si="17"/>
        <v>295.00451737531392</v>
      </c>
      <c r="T47" s="57">
        <f t="shared" si="17"/>
        <v>294.57886130730265</v>
      </c>
      <c r="U47" s="57">
        <f t="shared" si="17"/>
        <v>294.62908105804513</v>
      </c>
      <c r="V47" s="57">
        <f t="shared" si="17"/>
        <v>294.46046760050325</v>
      </c>
      <c r="W47" s="57">
        <f t="shared" si="17"/>
        <v>294.57886130730265</v>
      </c>
      <c r="X47" s="57">
        <f t="shared" si="17"/>
        <v>294.62831839055224</v>
      </c>
      <c r="Y47" s="57">
        <f t="shared" si="17"/>
        <v>294.45689294842822</v>
      </c>
    </row>
    <row r="48" spans="1:25" s="56" customFormat="1" x14ac:dyDescent="0.15">
      <c r="A48" s="58" t="s">
        <v>71</v>
      </c>
      <c r="B48" s="56" t="s">
        <v>89</v>
      </c>
      <c r="C48" s="57">
        <f t="shared" ref="C48:Y48" si="18">C37/3600</f>
        <v>1.0791274666666665E-3</v>
      </c>
      <c r="D48" s="57">
        <f t="shared" si="18"/>
        <v>1.5744281599999997E-3</v>
      </c>
      <c r="E48" s="57">
        <f t="shared" si="18"/>
        <v>1.9465498666666667E-3</v>
      </c>
      <c r="F48" s="57">
        <f t="shared" si="18"/>
        <v>2.9802457599999999E-3</v>
      </c>
      <c r="G48" s="57">
        <f t="shared" si="18"/>
        <v>3.9183833599999995E-3</v>
      </c>
      <c r="H48" s="57">
        <f t="shared" si="18"/>
        <v>2.9802457599999999E-3</v>
      </c>
      <c r="I48" s="57">
        <f t="shared" si="18"/>
        <v>2.5700625066666666E-3</v>
      </c>
      <c r="J48" s="57">
        <f t="shared" si="18"/>
        <v>2.1235246933333334E-3</v>
      </c>
      <c r="K48" s="57">
        <f t="shared" si="18"/>
        <v>1.5609421866666663E-3</v>
      </c>
      <c r="L48" s="57">
        <f t="shared" si="18"/>
        <v>9.935384533333333E-4</v>
      </c>
      <c r="M48" s="57">
        <f t="shared" si="18"/>
        <v>2.9378886400000001E-3</v>
      </c>
      <c r="N48" s="57">
        <f t="shared" si="18"/>
        <v>2.8567750399999996E-3</v>
      </c>
      <c r="O48" s="57">
        <f t="shared" si="18"/>
        <v>2.9802457599999999E-3</v>
      </c>
      <c r="P48" s="57">
        <f t="shared" si="18"/>
        <v>3.0446920533333329E-3</v>
      </c>
      <c r="Q48" s="57">
        <f t="shared" si="18"/>
        <v>3.1019777066666663E-3</v>
      </c>
      <c r="R48" s="57">
        <f t="shared" si="18"/>
        <v>2.7461594666666673E-3</v>
      </c>
      <c r="S48" s="57">
        <f t="shared" si="18"/>
        <v>2.8241684266666666E-3</v>
      </c>
      <c r="T48" s="57">
        <f t="shared" si="18"/>
        <v>2.9802457599999999E-3</v>
      </c>
      <c r="U48" s="57">
        <f t="shared" si="18"/>
        <v>3.2108769066666668E-3</v>
      </c>
      <c r="V48" s="57">
        <f t="shared" si="18"/>
        <v>3.3036054400000002E-3</v>
      </c>
      <c r="W48" s="57">
        <f t="shared" si="18"/>
        <v>2.9802457599999999E-3</v>
      </c>
      <c r="X48" s="57">
        <f t="shared" si="18"/>
        <v>9.7313013333333309E-4</v>
      </c>
      <c r="Y48" s="57">
        <f t="shared" si="18"/>
        <v>1.3370305066666666E-3</v>
      </c>
    </row>
    <row r="49" spans="1:25" customFormat="1" x14ac:dyDescent="0.15">
      <c r="A49" s="18" t="s">
        <v>88</v>
      </c>
      <c r="H49" s="36"/>
      <c r="I49" s="36"/>
      <c r="J49" s="36"/>
      <c r="K49" s="36"/>
      <c r="L49" s="36"/>
    </row>
    <row r="50" spans="1:25" s="36" customFormat="1" x14ac:dyDescent="0.15">
      <c r="A50" s="37" t="s">
        <v>136</v>
      </c>
      <c r="B50" s="36" t="s">
        <v>106</v>
      </c>
      <c r="C50" s="36">
        <v>1</v>
      </c>
      <c r="D50" s="36">
        <v>2</v>
      </c>
      <c r="E50" s="36">
        <v>3</v>
      </c>
      <c r="F50" s="36">
        <v>4</v>
      </c>
    </row>
    <row r="51" spans="1:25" s="36" customFormat="1" x14ac:dyDescent="0.15">
      <c r="A51" s="37" t="s">
        <v>104</v>
      </c>
      <c r="B51" s="36" t="s">
        <v>90</v>
      </c>
      <c r="C51" s="36">
        <v>304.49</v>
      </c>
      <c r="D51" s="36">
        <v>308.7</v>
      </c>
      <c r="E51" s="36">
        <v>311.29000000000002</v>
      </c>
      <c r="F51" s="36">
        <v>317.02</v>
      </c>
    </row>
    <row r="52" spans="1:25" s="36" customFormat="1" x14ac:dyDescent="0.15">
      <c r="A52" s="37" t="s">
        <v>105</v>
      </c>
      <c r="B52" s="36" t="s">
        <v>90</v>
      </c>
      <c r="C52" s="36">
        <v>294.58999999999997</v>
      </c>
      <c r="D52" s="36">
        <v>295.12</v>
      </c>
      <c r="E52" s="36">
        <v>295.47000000000003</v>
      </c>
      <c r="F52" s="36">
        <v>296.02</v>
      </c>
    </row>
    <row r="53" spans="1:25" s="36" customFormat="1" x14ac:dyDescent="0.15">
      <c r="A53" s="36" t="s">
        <v>71</v>
      </c>
      <c r="B53" s="36" t="s">
        <v>89</v>
      </c>
      <c r="C53" s="38">
        <v>9.6889999999999997E-4</v>
      </c>
      <c r="D53" s="38">
        <v>1.387E-3</v>
      </c>
      <c r="E53" s="38">
        <v>1.7049999999999999E-3</v>
      </c>
      <c r="F53" s="38">
        <v>2.3249999999999998E-3</v>
      </c>
      <c r="G53" s="38"/>
      <c r="H53" s="28"/>
      <c r="I53" s="28"/>
      <c r="J53" s="28"/>
      <c r="K53" s="28"/>
      <c r="L53" s="28"/>
    </row>
    <row r="54" spans="1:25" s="28" customFormat="1" x14ac:dyDescent="0.15">
      <c r="E54" s="39"/>
      <c r="H54" s="40"/>
      <c r="I54" s="40"/>
      <c r="J54" s="40"/>
      <c r="K54" s="40"/>
      <c r="L54" s="40"/>
    </row>
    <row r="55" spans="1:25" s="40" customFormat="1" x14ac:dyDescent="0.15">
      <c r="A55" s="40" t="s">
        <v>136</v>
      </c>
      <c r="B55" s="40" t="s">
        <v>107</v>
      </c>
      <c r="C55" s="40">
        <v>1</v>
      </c>
      <c r="D55" s="40">
        <v>2</v>
      </c>
      <c r="E55" s="40">
        <v>3</v>
      </c>
      <c r="F55" s="40">
        <v>4</v>
      </c>
      <c r="G55" s="40">
        <v>5</v>
      </c>
      <c r="I55" s="40">
        <v>6</v>
      </c>
      <c r="J55" s="40">
        <v>7</v>
      </c>
      <c r="K55" s="40">
        <v>8</v>
      </c>
      <c r="L55" s="40">
        <v>9</v>
      </c>
      <c r="M55" s="40">
        <v>10</v>
      </c>
      <c r="N55" s="40">
        <v>11</v>
      </c>
      <c r="P55" s="40">
        <v>12</v>
      </c>
      <c r="Q55" s="40">
        <v>13</v>
      </c>
      <c r="R55" s="40">
        <v>14</v>
      </c>
      <c r="S55" s="40">
        <v>15</v>
      </c>
      <c r="U55" s="40">
        <v>16</v>
      </c>
      <c r="V55" s="40">
        <v>17</v>
      </c>
      <c r="X55" s="40">
        <v>18</v>
      </c>
      <c r="Y55" s="40">
        <v>19</v>
      </c>
    </row>
    <row r="56" spans="1:25" s="40" customFormat="1" x14ac:dyDescent="0.15">
      <c r="A56" s="40" t="s">
        <v>108</v>
      </c>
      <c r="B56" s="40" t="s">
        <v>90</v>
      </c>
      <c r="C56" s="40">
        <v>305.07</v>
      </c>
      <c r="D56" s="40">
        <v>309.42</v>
      </c>
      <c r="E56" s="40">
        <v>312.06</v>
      </c>
      <c r="F56" s="40">
        <v>317.77999999999997</v>
      </c>
      <c r="G56" s="40">
        <f>SimRecords!$B$5</f>
        <v>322.74</v>
      </c>
      <c r="I56" s="40">
        <v>318.13</v>
      </c>
      <c r="J56" s="40">
        <v>318.58</v>
      </c>
      <c r="K56" s="40">
        <v>319.00351000000001</v>
      </c>
      <c r="L56" s="40">
        <v>319.28005999999999</v>
      </c>
      <c r="M56" s="40">
        <v>317.73446999999999</v>
      </c>
      <c r="N56" s="40">
        <v>317.72046</v>
      </c>
      <c r="P56" s="40">
        <v>318.26294000000001</v>
      </c>
      <c r="Q56" s="40">
        <v>318.48025999999999</v>
      </c>
      <c r="R56" s="40">
        <v>318.41379000000001</v>
      </c>
      <c r="S56" s="40">
        <v>318.17993000000001</v>
      </c>
      <c r="U56" s="40">
        <v>317.89227</v>
      </c>
      <c r="V56" s="40">
        <v>317.83413999999999</v>
      </c>
      <c r="X56" s="40">
        <v>318.00452000000001</v>
      </c>
      <c r="Y56" s="40">
        <v>318.00878999999998</v>
      </c>
    </row>
    <row r="57" spans="1:25" s="40" customFormat="1" x14ac:dyDescent="0.15">
      <c r="A57" s="40" t="s">
        <v>109</v>
      </c>
      <c r="B57" s="40" t="s">
        <v>90</v>
      </c>
      <c r="C57" s="40">
        <v>294.04000000000002</v>
      </c>
      <c r="D57" s="40">
        <v>294.45</v>
      </c>
      <c r="E57" s="40">
        <v>294.75</v>
      </c>
      <c r="F57" s="40">
        <v>295.33999999999997</v>
      </c>
      <c r="G57" s="40">
        <f>SimRecords!$B$6</f>
        <v>296.47000000000003</v>
      </c>
      <c r="I57" s="40">
        <v>299.95</v>
      </c>
      <c r="J57" s="40">
        <v>304.49</v>
      </c>
      <c r="K57" s="40">
        <v>309.03847999999999</v>
      </c>
      <c r="L57" s="40">
        <v>313.75484999999998</v>
      </c>
      <c r="M57" s="40">
        <v>295.32715000000002</v>
      </c>
      <c r="N57" s="40">
        <v>295.35687000000001</v>
      </c>
      <c r="P57" s="40">
        <v>295.41543999999999</v>
      </c>
      <c r="Q57" s="40">
        <v>295.55029000000002</v>
      </c>
      <c r="R57" s="40">
        <v>296.52123999999998</v>
      </c>
      <c r="S57" s="40">
        <v>295.77208999999999</v>
      </c>
      <c r="U57" s="40">
        <v>294.94614000000001</v>
      </c>
      <c r="V57" s="40">
        <v>294.66298999999998</v>
      </c>
      <c r="X57" s="40">
        <v>295.14654999999999</v>
      </c>
      <c r="Y57" s="40">
        <v>295.12842000000001</v>
      </c>
    </row>
    <row r="58" spans="1:25" s="40" customFormat="1" x14ac:dyDescent="0.15">
      <c r="A58" s="40" t="s">
        <v>117</v>
      </c>
      <c r="B58" s="40" t="s">
        <v>119</v>
      </c>
      <c r="C58" s="40">
        <v>2.1501100000000002</v>
      </c>
      <c r="D58" s="40">
        <v>3.1509200000000002</v>
      </c>
      <c r="E58" s="40">
        <v>3.8756499999999998</v>
      </c>
      <c r="F58" s="40">
        <v>5.7749699999999997</v>
      </c>
      <c r="G58" s="40">
        <f>SimRecords!$B$7</f>
        <v>7.6959</v>
      </c>
      <c r="I58" s="40">
        <v>5.0377000000000001</v>
      </c>
      <c r="J58" s="40">
        <v>4.1998899999999999</v>
      </c>
      <c r="K58" s="40">
        <v>2.9781647000000002</v>
      </c>
      <c r="L58" s="40">
        <v>2.1364105000000002</v>
      </c>
      <c r="M58" s="40">
        <v>5.7612939000000001</v>
      </c>
      <c r="N58" s="40">
        <v>5.7513417999999996</v>
      </c>
      <c r="P58" s="40">
        <v>6.4879875</v>
      </c>
      <c r="Q58" s="40">
        <v>6.7495941999999998</v>
      </c>
      <c r="R58" s="40">
        <v>5.7365398000000001</v>
      </c>
      <c r="S58" s="40">
        <v>6.0016074000000001</v>
      </c>
      <c r="U58" s="40">
        <v>6.2727956999999996</v>
      </c>
      <c r="V58" s="40">
        <v>6.3664417000000002</v>
      </c>
      <c r="X58" s="40">
        <v>6.2245407000000004</v>
      </c>
      <c r="Y58" s="40">
        <v>6.2292604000000003</v>
      </c>
    </row>
    <row r="59" spans="1:25" s="40" customFormat="1" x14ac:dyDescent="0.15">
      <c r="A59" s="40" t="s">
        <v>71</v>
      </c>
      <c r="B59" s="40" t="s">
        <v>89</v>
      </c>
      <c r="C59" s="24">
        <f>C58*0.0005</f>
        <v>1.0750550000000001E-3</v>
      </c>
      <c r="D59" s="24">
        <f>D58*0.0005</f>
        <v>1.5754600000000001E-3</v>
      </c>
      <c r="E59" s="24">
        <f>E58*0.0005</f>
        <v>1.937825E-3</v>
      </c>
      <c r="F59" s="24">
        <f>F58*0.0005</f>
        <v>2.887485E-3</v>
      </c>
      <c r="G59" s="24">
        <f>SimRecords!$B$8</f>
        <v>3.8479500000000002E-3</v>
      </c>
      <c r="H59" s="17"/>
      <c r="I59" s="24">
        <f t="shared" ref="I59:N59" si="19">I58*0.0005</f>
        <v>2.51885E-3</v>
      </c>
      <c r="J59" s="24">
        <f t="shared" si="19"/>
        <v>2.0999450000000002E-3</v>
      </c>
      <c r="K59" s="24">
        <f t="shared" si="19"/>
        <v>1.4890823500000002E-3</v>
      </c>
      <c r="L59" s="24">
        <f t="shared" si="19"/>
        <v>1.0682052500000001E-3</v>
      </c>
      <c r="M59" s="24">
        <f t="shared" si="19"/>
        <v>2.8806469500000003E-3</v>
      </c>
      <c r="N59" s="24">
        <f t="shared" si="19"/>
        <v>2.8756708999999997E-3</v>
      </c>
      <c r="O59" s="24"/>
      <c r="P59" s="24">
        <f t="shared" ref="P59:Q59" si="20">P58*0.0005</f>
        <v>3.2439937500000002E-3</v>
      </c>
      <c r="Q59" s="24">
        <f t="shared" si="20"/>
        <v>3.3747971000000002E-3</v>
      </c>
      <c r="R59" s="24">
        <f t="shared" ref="R59:S59" si="21">R58*0.0005</f>
        <v>2.8682699E-3</v>
      </c>
      <c r="S59" s="24">
        <f t="shared" si="21"/>
        <v>3.0008037E-3</v>
      </c>
      <c r="T59" s="24"/>
      <c r="U59" s="24">
        <f t="shared" ref="T59:U59" si="22">U58*0.0005</f>
        <v>3.13639785E-3</v>
      </c>
      <c r="V59" s="24">
        <f t="shared" ref="V59:X59" si="23">V58*0.0005</f>
        <v>3.1832208500000001E-3</v>
      </c>
      <c r="W59" s="24"/>
      <c r="X59" s="24">
        <f t="shared" si="23"/>
        <v>3.1122703500000002E-3</v>
      </c>
      <c r="Y59" s="24">
        <f t="shared" ref="Y59" si="24">Y58*0.0005</f>
        <v>3.1146302000000002E-3</v>
      </c>
    </row>
    <row r="60" spans="1:25" x14ac:dyDescent="0.15">
      <c r="A60" s="40" t="s">
        <v>121</v>
      </c>
      <c r="C60" s="24">
        <f>(C43-C56)/C43</f>
        <v>9.4694922584141349E-4</v>
      </c>
      <c r="D60" s="24">
        <f>(D43-D56)/D43</f>
        <v>1.2004269863037987E-3</v>
      </c>
      <c r="E60" s="24">
        <f t="shared" ref="E60:G60" si="25">(E43-E56)/E43</f>
        <v>9.4837740783661011E-4</v>
      </c>
      <c r="F60" s="24">
        <f t="shared" si="25"/>
        <v>1.5239093019371039E-3</v>
      </c>
      <c r="G60" s="24">
        <f t="shared" si="25"/>
        <v>2.7766419425072604E-3</v>
      </c>
      <c r="I60" s="24">
        <f t="shared" ref="I60:J60" si="26">(I43-I56)/I43</f>
        <v>5.4257900331065141E-4</v>
      </c>
      <c r="J60" s="24">
        <f t="shared" si="26"/>
        <v>-3.047658414628378E-4</v>
      </c>
      <c r="K60" s="24">
        <f t="shared" ref="K60:L60" si="27">(K43-K56)/K43</f>
        <v>-6.289088186317677E-4</v>
      </c>
      <c r="L60" s="24">
        <f t="shared" si="27"/>
        <v>-8.3745845515194241E-4</v>
      </c>
      <c r="M60" s="24">
        <f t="shared" ref="M60:N60" si="28">(M43-M56)/M43</f>
        <v>5.727340665342434E-3</v>
      </c>
      <c r="N60" s="24">
        <f t="shared" si="28"/>
        <v>2.1438115982229866E-3</v>
      </c>
      <c r="O60" s="24"/>
      <c r="P60" s="24">
        <f t="shared" ref="P60" si="29">(P43-P56)/P43</f>
        <v>1.3842986815541562E-3</v>
      </c>
      <c r="Q60" s="24">
        <f t="shared" ref="Q60:R60" si="30">(Q43-Q56)/Q43</f>
        <v>1.0586285541768043E-3</v>
      </c>
      <c r="R60" s="24">
        <f t="shared" si="30"/>
        <v>4.606426134000754E-4</v>
      </c>
      <c r="S60" s="24">
        <f t="shared" ref="S60:U60" si="31">(S43-S56)/S43</f>
        <v>1.0571344233480612E-3</v>
      </c>
      <c r="T60" s="24"/>
      <c r="U60" s="24">
        <f t="shared" si="31"/>
        <v>1.3903856493660976E-3</v>
      </c>
      <c r="V60" s="24">
        <f t="shared" ref="V60:X60" si="32">(V43-V56)/V43</f>
        <v>1.458162196645917E-3</v>
      </c>
      <c r="W60" s="24"/>
      <c r="X60" s="24">
        <f t="shared" si="32"/>
        <v>1.2226964095895161E-3</v>
      </c>
      <c r="Y60" s="24">
        <f t="shared" ref="Y60" si="33">(Y43-Y56)/Y43</f>
        <v>2.1973569429460568E-4</v>
      </c>
    </row>
    <row r="61" spans="1:25" x14ac:dyDescent="0.15">
      <c r="A61" s="40" t="s">
        <v>122</v>
      </c>
      <c r="C61" s="24">
        <f>(C47-C57)/C47</f>
        <v>8.7267979193860639E-4</v>
      </c>
      <c r="D61" s="24">
        <f>(D47-D57)/D47</f>
        <v>-7.9313634938556589E-4</v>
      </c>
      <c r="E61" s="24">
        <f t="shared" ref="E61:G61" si="34">(E47-E57)/E47</f>
        <v>-1.3512555486357143E-3</v>
      </c>
      <c r="F61" s="24">
        <f t="shared" si="34"/>
        <v>-2.5838197938558632E-3</v>
      </c>
      <c r="G61" s="24">
        <f t="shared" si="34"/>
        <v>-4.4952745416857081E-3</v>
      </c>
      <c r="I61" s="24">
        <f t="shared" ref="I61:J61" si="35">(I47-I57)/I47</f>
        <v>-2.4340166047628E-3</v>
      </c>
      <c r="J61" s="24">
        <f t="shared" si="35"/>
        <v>-1.9035563338051613E-3</v>
      </c>
      <c r="K61" s="24">
        <f t="shared" ref="K61:L61" si="36">(K47-K57)/K47</f>
        <v>-1.2512121329052266E-3</v>
      </c>
      <c r="L61" s="24">
        <f t="shared" si="36"/>
        <v>-5.7847742922529646E-4</v>
      </c>
      <c r="M61" s="24">
        <f t="shared" ref="M61:N61" si="37">(M47-M57)/M47</f>
        <v>-2.3153490160897345E-3</v>
      </c>
      <c r="N61" s="24">
        <f t="shared" si="37"/>
        <v>-2.3381814558007786E-3</v>
      </c>
      <c r="O61" s="24"/>
      <c r="P61" s="24">
        <f t="shared" ref="P61" si="38">(P47-P57)/P47</f>
        <v>-2.2733011551473695E-3</v>
      </c>
      <c r="Q61" s="24">
        <f t="shared" ref="Q61:R61" si="39">(Q47-Q57)/Q47</f>
        <v>-2.0176405926973472E-3</v>
      </c>
      <c r="R61" s="24">
        <f t="shared" si="39"/>
        <v>-5.5541875547402255E-3</v>
      </c>
      <c r="S61" s="24">
        <f t="shared" ref="S61:U61" si="40">(S47-S57)/S47</f>
        <v>-2.601901257361215E-3</v>
      </c>
      <c r="T61" s="24"/>
      <c r="U61" s="24">
        <f t="shared" si="40"/>
        <v>-1.076129147931664E-3</v>
      </c>
      <c r="V61" s="24">
        <f t="shared" ref="V61:X61" si="41">(V47-V57)/V47</f>
        <v>-6.877744953237417E-4</v>
      </c>
      <c r="W61" s="24"/>
      <c r="X61" s="24">
        <f t="shared" si="41"/>
        <v>-1.7589334666764701E-3</v>
      </c>
      <c r="Y61" s="24">
        <f t="shared" ref="Y61" si="42">(Y47-Y57)/Y47</f>
        <v>-2.2805614935609564E-3</v>
      </c>
    </row>
    <row r="62" spans="1:25" x14ac:dyDescent="0.15">
      <c r="A62" s="40" t="s">
        <v>123</v>
      </c>
      <c r="C62" s="25">
        <f>(C48-C59)/C48</f>
        <v>3.7738513683150884E-3</v>
      </c>
      <c r="D62" s="25">
        <f>(D48-D59)/D48</f>
        <v>-6.5537445671729399E-4</v>
      </c>
      <c r="E62" s="25">
        <f t="shared" ref="E62:G62" si="43">(E48-E59)/E48</f>
        <v>4.4822209880538222E-3</v>
      </c>
      <c r="F62" s="25">
        <f t="shared" si="43"/>
        <v>3.1125204922697346E-2</v>
      </c>
      <c r="G62" s="25">
        <f t="shared" si="43"/>
        <v>1.7975106958396075E-2</v>
      </c>
      <c r="I62" s="25">
        <f t="shared" ref="I62:J62" si="44">(I48-I59)/I48</f>
        <v>1.9926560748551023E-2</v>
      </c>
      <c r="J62" s="25">
        <f t="shared" si="44"/>
        <v>1.1104035383887956E-2</v>
      </c>
      <c r="K62" s="25">
        <f t="shared" ref="K62" si="45">(K48-K59)/K48</f>
        <v>4.6036193576214461E-2</v>
      </c>
      <c r="L62" s="25">
        <f>(L48-L59)/L48</f>
        <v>-7.5152397389511016E-2</v>
      </c>
      <c r="M62" s="25">
        <f>(M48-M59)/M48</f>
        <v>1.9483954980676128E-2</v>
      </c>
      <c r="N62" s="25">
        <f>(N48-N59)/N48</f>
        <v>-6.6144025117217996E-3</v>
      </c>
      <c r="O62" s="25"/>
      <c r="P62" s="25">
        <f t="shared" ref="P62" si="46">(P48-P59)/P48</f>
        <v>-6.545873709903488E-2</v>
      </c>
      <c r="Q62" s="25">
        <f t="shared" ref="Q62:R62" si="47">(Q48-Q59)/Q48</f>
        <v>-8.7950146368556942E-2</v>
      </c>
      <c r="R62" s="25">
        <f t="shared" si="47"/>
        <v>-4.446589311929227E-2</v>
      </c>
      <c r="S62" s="25">
        <f t="shared" ref="S62:U62" si="48">(S48-S59)/S48</f>
        <v>-6.2544171114402705E-2</v>
      </c>
      <c r="T62" s="25"/>
      <c r="U62" s="25">
        <f t="shared" si="48"/>
        <v>2.3195861701215525E-2</v>
      </c>
      <c r="V62" s="25">
        <f t="shared" ref="V62:X62" si="49">(V48-V59)/V48</f>
        <v>3.6440365590389663E-2</v>
      </c>
      <c r="W62" s="25"/>
      <c r="X62" s="25">
        <f t="shared" si="49"/>
        <v>-2.1982057110278923</v>
      </c>
      <c r="Y62" s="25">
        <f t="shared" ref="Y62" si="50">(Y48-Y59)/Y48</f>
        <v>-1.3295131894671905</v>
      </c>
    </row>
    <row r="63" spans="1:25" x14ac:dyDescent="0.15">
      <c r="A63" s="40" t="s">
        <v>120</v>
      </c>
      <c r="C63" s="24">
        <f>SQRT(C60^2+C61^2+C62^2)</f>
        <v>3.9875101260953968E-3</v>
      </c>
      <c r="D63" s="24">
        <f>SQRT(D60^2+D61^2+D62^2)</f>
        <v>1.5810141987599514E-3</v>
      </c>
      <c r="E63" s="24">
        <f t="shared" ref="E63:G63" si="51">SQRT(E60^2+E61^2+E62^2)</f>
        <v>4.7765695065772754E-3</v>
      </c>
      <c r="F63" s="24">
        <f t="shared" si="51"/>
        <v>3.1269422856323316E-2</v>
      </c>
      <c r="G63" s="24">
        <f t="shared" si="51"/>
        <v>1.8735573219087726E-2</v>
      </c>
      <c r="I63" s="24">
        <f t="shared" ref="I63:J63" si="52">SQRT(I60^2+I61^2+I62^2)</f>
        <v>2.0081998209162077E-2</v>
      </c>
      <c r="J63" s="24">
        <f t="shared" si="52"/>
        <v>1.1270138008947718E-2</v>
      </c>
      <c r="K63" s="24">
        <f t="shared" ref="K63:L63" si="53">SQRT(K60^2+K61^2+K62^2)</f>
        <v>4.6057487741846835E-2</v>
      </c>
      <c r="L63" s="24">
        <f t="shared" si="53"/>
        <v>7.5159289553528977E-2</v>
      </c>
      <c r="M63" s="24">
        <f t="shared" ref="M63:N63" si="54">SQRT(M60^2+M61^2+M62^2)</f>
        <v>2.0439857481210747E-2</v>
      </c>
      <c r="N63" s="24">
        <f t="shared" si="54"/>
        <v>7.3357577165551E-3</v>
      </c>
      <c r="O63" s="24"/>
      <c r="P63" s="24">
        <f t="shared" ref="P63" si="55">SQRT(P60^2+P61^2+P62^2)</f>
        <v>6.5512826557723128E-2</v>
      </c>
      <c r="Q63" s="24">
        <f t="shared" ref="Q63:R63" si="56">SQRT(Q60^2+Q61^2+Q62^2)</f>
        <v>8.7979655683729563E-2</v>
      </c>
      <c r="R63" s="24">
        <f t="shared" si="56"/>
        <v>4.481380191310301E-2</v>
      </c>
      <c r="S63" s="24">
        <f t="shared" ref="S63:U63" si="57">SQRT(S60^2+S61^2+S62^2)</f>
        <v>6.2607194185091627E-2</v>
      </c>
      <c r="T63" s="24"/>
      <c r="U63" s="24">
        <f t="shared" si="57"/>
        <v>2.3262399408893929E-2</v>
      </c>
      <c r="V63" s="24">
        <f t="shared" ref="V63:X63" si="58">SQRT(V60^2+V61^2+V62^2)</f>
        <v>3.647601287297448E-2</v>
      </c>
      <c r="W63" s="24"/>
      <c r="X63" s="24">
        <f t="shared" si="58"/>
        <v>2.1982067547956201</v>
      </c>
      <c r="Y63" s="24">
        <f t="shared" ref="Y63" si="59">SQRT(Y60^2+Y61^2+Y62^2)</f>
        <v>1.3295151635884876</v>
      </c>
    </row>
    <row r="64" spans="1:25" x14ac:dyDescent="0.15">
      <c r="L64" s="55"/>
    </row>
  </sheetData>
  <phoneticPr fontId="5" type="noConversion"/>
  <pageMargins left="0.11811023622047245" right="0.11811023622047245" top="0.23622047244094491" bottom="0.23622047244094491" header="0.11811023622047245" footer="0.11811023622047245"/>
  <pageSetup paperSize="9" scale="55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topLeftCell="O1" workbookViewId="0">
      <selection activeCell="AA8" sqref="AA8"/>
    </sheetView>
  </sheetViews>
  <sheetFormatPr defaultRowHeight="13.5" x14ac:dyDescent="0.15"/>
  <cols>
    <col min="13" max="13" width="29.875" customWidth="1"/>
  </cols>
  <sheetData>
    <row r="1" spans="1:36" ht="16.5" x14ac:dyDescent="0.15">
      <c r="A1" s="1" t="s">
        <v>129</v>
      </c>
      <c r="M1" s="1" t="s">
        <v>132</v>
      </c>
    </row>
    <row r="2" spans="1:36" x14ac:dyDescent="0.15">
      <c r="A2" t="str">
        <f>[1]热侧实验!U12</f>
        <v>膜类型</v>
      </c>
      <c r="B2" t="str">
        <f>[1]热侧实验!V12</f>
        <v>料液侧入口温度（℃）</v>
      </c>
      <c r="C2" t="str">
        <f>[1]热侧实验!W12</f>
        <v>料液侧出口温度（℃）</v>
      </c>
      <c r="D2" t="str">
        <f>[1]热侧实验!X12</f>
        <v>渗透侧入口温度（℃）</v>
      </c>
      <c r="E2" t="str">
        <f>[1]热侧实验!Y12</f>
        <v>渗透侧出口温度（℃）</v>
      </c>
      <c r="F2" t="str">
        <f>[1]热侧实验!Z12</f>
        <v>平均温度差（℃）</v>
      </c>
      <c r="G2" t="str">
        <f>[1]热侧实验!AA12</f>
        <v>料液侧流速（m/s)</v>
      </c>
      <c r="H2" t="str">
        <f>[1]热侧实验!AB12</f>
        <v>渗透侧流速（m/s)</v>
      </c>
      <c r="I2" t="str">
        <f>[1]热侧实验!AC12</f>
        <v>平均膜渗透通量（kg·m-2·h-1）</v>
      </c>
      <c r="J2" t="str">
        <f>[1]热侧实验!AD12</f>
        <v>通量误差</v>
      </c>
      <c r="K2" t="str">
        <f>[1]热侧实验!AE12</f>
        <v>通量STD</v>
      </c>
      <c r="M2" t="str">
        <f t="array" ref="M2:R12">TRANSPOSE(A2:K7)</f>
        <v>膜类型</v>
      </c>
      <c r="N2" t="str">
        <v>ePTFE</v>
      </c>
      <c r="O2" t="str">
        <v>ePTFE</v>
      </c>
      <c r="P2" t="str">
        <v>ePTFE</v>
      </c>
      <c r="Q2" t="str">
        <v>ePTFE</v>
      </c>
      <c r="R2" t="str">
        <v>ePTFE</v>
      </c>
      <c r="S2" t="str">
        <f t="array" ref="S2:W10">TRANSPOSE(A10:I14)</f>
        <v>ePTFE</v>
      </c>
      <c r="T2" t="str">
        <v>ePTFE</v>
      </c>
      <c r="U2" t="str">
        <v>ePTFE</v>
      </c>
      <c r="V2" t="str">
        <v>ePTFE</v>
      </c>
      <c r="W2" t="str">
        <v>ePTFE</v>
      </c>
      <c r="X2" t="str">
        <f t="array" ref="X2:AB10">TRANSPOSE(A17:I21)</f>
        <v>ePTFE</v>
      </c>
      <c r="Y2" t="str">
        <v>ePTFE</v>
      </c>
      <c r="Z2" t="str">
        <v>ePTFE</v>
      </c>
      <c r="AA2" t="str">
        <v>ePTFE</v>
      </c>
      <c r="AB2" t="str">
        <v>ePTFE</v>
      </c>
      <c r="AC2" t="str">
        <f t="array" ref="AC2:AG10">TRANSPOSE(A24:I28)</f>
        <v>ePTFE</v>
      </c>
      <c r="AD2" t="str">
        <v>ePTFE</v>
      </c>
      <c r="AE2" t="str">
        <v>ePTFE</v>
      </c>
      <c r="AF2" t="str">
        <v>ePTFE</v>
      </c>
      <c r="AG2" t="str">
        <v>ePTFE</v>
      </c>
      <c r="AH2" t="str">
        <f t="array" ref="AH2:AJ10">TRANSPOSE(A31:I33)</f>
        <v>ePTFE</v>
      </c>
      <c r="AI2" t="str">
        <v>PTFE</v>
      </c>
      <c r="AJ2" t="str">
        <v>PVDF</v>
      </c>
    </row>
    <row r="3" spans="1:36" x14ac:dyDescent="0.15">
      <c r="A3" t="str">
        <f>[1]热侧实验!U13</f>
        <v>ePTFE</v>
      </c>
      <c r="B3">
        <f>[1]热侧实验!V13</f>
        <v>32.804908589380183</v>
      </c>
      <c r="C3">
        <f>[1]热侧实验!W13</f>
        <v>32.209159619805561</v>
      </c>
      <c r="D3">
        <f>[1]热侧实验!X13</f>
        <v>20.020584823493895</v>
      </c>
      <c r="E3">
        <f>[1]热侧实验!Y13</f>
        <v>21.1468268936618</v>
      </c>
      <c r="F3">
        <f>[1]热侧实验!Z13</f>
        <v>11.902574892451447</v>
      </c>
      <c r="G3">
        <f>[1]热侧实验!AA13</f>
        <v>1.0570055555555555E-2</v>
      </c>
      <c r="H3">
        <f>[1]热侧实验!AB13</f>
        <v>1.0024555555555557E-2</v>
      </c>
      <c r="I3">
        <f>[1]热侧实验!AC13</f>
        <v>3.8848588799999995</v>
      </c>
      <c r="J3">
        <f>[1]热侧实验!AD13</f>
        <v>7.5693427132275757E-4</v>
      </c>
      <c r="K3">
        <f>[1]热侧实验!AE13</f>
        <v>0.10531975912341711</v>
      </c>
      <c r="M3" t="str">
        <v>料液侧入口温度（℃）</v>
      </c>
      <c r="N3">
        <v>32.804908589380183</v>
      </c>
      <c r="O3">
        <v>37.545921167879214</v>
      </c>
      <c r="P3">
        <v>40.462794041113561</v>
      </c>
      <c r="Q3">
        <v>46.813272232415727</v>
      </c>
      <c r="R3">
        <v>52.28803056208195</v>
      </c>
      <c r="S3">
        <v>46.813272232415727</v>
      </c>
      <c r="T3">
        <v>46.735559551037205</v>
      </c>
      <c r="U3">
        <v>46.756376974131932</v>
      </c>
      <c r="V3">
        <v>46.759715513146396</v>
      </c>
      <c r="W3">
        <v>46.795754117384256</v>
      </c>
      <c r="X3">
        <v>46.765960784537164</v>
      </c>
      <c r="Y3">
        <v>46.747797849449768</v>
      </c>
      <c r="Z3">
        <v>46.813272232415727</v>
      </c>
      <c r="AA3">
        <v>46.780135265158755</v>
      </c>
      <c r="AB3">
        <v>46.785915070345858</v>
      </c>
      <c r="AC3">
        <v>46.831304444044484</v>
      </c>
      <c r="AD3">
        <v>46.835636390276221</v>
      </c>
      <c r="AE3">
        <v>46.813272232415727</v>
      </c>
      <c r="AF3">
        <v>46.773248419935193</v>
      </c>
      <c r="AG3">
        <v>46.772998389800364</v>
      </c>
      <c r="AH3">
        <v>46.813272232415727</v>
      </c>
      <c r="AI3">
        <v>46.83837113278085</v>
      </c>
      <c r="AJ3">
        <v>46.843521688179884</v>
      </c>
    </row>
    <row r="4" spans="1:36" x14ac:dyDescent="0.15">
      <c r="A4" t="str">
        <f>[1]热侧实验!U14</f>
        <v>ePTFE</v>
      </c>
      <c r="B4">
        <f>[1]热侧实验!V14</f>
        <v>37.545921167879214</v>
      </c>
      <c r="C4">
        <f>[1]热侧实验!W14</f>
        <v>36.641882535934052</v>
      </c>
      <c r="D4">
        <f>[1]热侧实验!X14</f>
        <v>20.013996907080195</v>
      </c>
      <c r="E4">
        <f>[1]热侧实验!Y14</f>
        <v>21.066646083396979</v>
      </c>
      <c r="F4">
        <f>[1]热侧实验!Z14</f>
        <v>16.78774308611565</v>
      </c>
      <c r="G4">
        <f>[1]热侧实验!AA14</f>
        <v>1.0570055555555555E-2</v>
      </c>
      <c r="H4">
        <f>[1]热侧实验!AB14</f>
        <v>1.0024555555555557E-2</v>
      </c>
      <c r="I4">
        <f>[1]热侧实验!AC14</f>
        <v>5.667941375999999</v>
      </c>
      <c r="J4">
        <f>[1]热侧实验!AD14</f>
        <v>1.0027165446998049E-2</v>
      </c>
      <c r="K4">
        <f>[1]热侧实验!AE14</f>
        <v>0.20680732042441125</v>
      </c>
      <c r="M4" t="str">
        <v>料液侧出口温度（℃）</v>
      </c>
      <c r="N4">
        <v>32.209159619805561</v>
      </c>
      <c r="O4">
        <v>36.641882535934052</v>
      </c>
      <c r="P4">
        <v>39.206231593240013</v>
      </c>
      <c r="Q4">
        <v>45.115007004655496</v>
      </c>
      <c r="R4">
        <v>50.488628590359532</v>
      </c>
      <c r="S4">
        <v>45.115007004655496</v>
      </c>
      <c r="T4">
        <v>45.152704364084947</v>
      </c>
      <c r="U4">
        <v>45.332937279628425</v>
      </c>
      <c r="V4">
        <v>45.65301197436299</v>
      </c>
      <c r="W4">
        <v>45.862899949634645</v>
      </c>
      <c r="X4">
        <v>46.414726050719302</v>
      </c>
      <c r="Y4">
        <v>45.253056164715588</v>
      </c>
      <c r="Z4">
        <v>45.115007004655496</v>
      </c>
      <c r="AA4">
        <v>45.554121695468943</v>
      </c>
      <c r="AB4">
        <v>45.667769594471679</v>
      </c>
      <c r="AC4">
        <v>45.410532556242877</v>
      </c>
      <c r="AD4">
        <v>45.366644909743457</v>
      </c>
      <c r="AE4">
        <v>45.115007004655496</v>
      </c>
      <c r="AF4">
        <v>45.184878246406505</v>
      </c>
      <c r="AG4">
        <v>45.148270505308638</v>
      </c>
      <c r="AH4">
        <v>45.115007004655496</v>
      </c>
      <c r="AI4">
        <v>45.243818979301523</v>
      </c>
      <c r="AJ4">
        <v>44.928683240302114</v>
      </c>
    </row>
    <row r="5" spans="1:36" x14ac:dyDescent="0.15">
      <c r="A5" t="str">
        <f>[1]热侧实验!U15</f>
        <v>ePTFE</v>
      </c>
      <c r="B5">
        <f>[1]热侧实验!V15</f>
        <v>40.462794041113561</v>
      </c>
      <c r="C5">
        <f>[1]热侧实验!W15</f>
        <v>39.206231593240013</v>
      </c>
      <c r="D5">
        <f>[1]热侧实验!X15</f>
        <v>20.040555205268429</v>
      </c>
      <c r="E5">
        <f>[1]热侧实验!Y15</f>
        <v>21.202254882336835</v>
      </c>
      <c r="F5">
        <f>[1]热侧实验!Z15</f>
        <v>19.187335383339676</v>
      </c>
      <c r="G5">
        <f>[1]热侧实验!AA15</f>
        <v>1.0570055555555555E-2</v>
      </c>
      <c r="H5">
        <f>[1]热侧实验!AB15</f>
        <v>1.0024555555555557E-2</v>
      </c>
      <c r="I5">
        <f>[1]热侧实验!AC15</f>
        <v>7.0075795200000002</v>
      </c>
      <c r="J5">
        <f>[1]热侧实验!AD15</f>
        <v>1.1442887222767495E-3</v>
      </c>
      <c r="K5">
        <f>[1]热侧实验!AE15</f>
        <v>0.64082532510516299</v>
      </c>
      <c r="M5" t="str">
        <v>渗透侧入口温度（℃）</v>
      </c>
      <c r="N5">
        <v>20.020584823493895</v>
      </c>
      <c r="O5">
        <v>20.013996907080195</v>
      </c>
      <c r="P5">
        <v>20.040555205268429</v>
      </c>
      <c r="Q5">
        <v>19.965192717598594</v>
      </c>
      <c r="R5">
        <v>20.531591054442632</v>
      </c>
      <c r="S5">
        <v>19.965192717598594</v>
      </c>
      <c r="T5">
        <v>25.020477816258023</v>
      </c>
      <c r="U5">
        <v>29.996660937349375</v>
      </c>
      <c r="V5">
        <v>34.981044802983121</v>
      </c>
      <c r="W5">
        <v>39.995611966534248</v>
      </c>
      <c r="X5">
        <v>19.95147626262694</v>
      </c>
      <c r="Y5">
        <v>19.98472615642196</v>
      </c>
      <c r="Z5">
        <v>19.965192717598594</v>
      </c>
      <c r="AA5">
        <v>19.98426554012838</v>
      </c>
      <c r="AB5">
        <v>20.033552339221512</v>
      </c>
      <c r="AC5">
        <v>19.99611427063822</v>
      </c>
      <c r="AD5">
        <v>19.985256383306695</v>
      </c>
      <c r="AE5">
        <v>19.965192717598594</v>
      </c>
      <c r="AF5">
        <v>19.978884732789933</v>
      </c>
      <c r="AG5">
        <v>19.940144584158414</v>
      </c>
      <c r="AH5">
        <v>19.965192717598594</v>
      </c>
      <c r="AI5">
        <v>19.962840387781814</v>
      </c>
      <c r="AJ5">
        <v>19.94308391529044</v>
      </c>
    </row>
    <row r="6" spans="1:36" x14ac:dyDescent="0.15">
      <c r="A6" t="str">
        <f>[1]热侧实验!U16</f>
        <v>ePTFE</v>
      </c>
      <c r="B6">
        <f>[1]热侧实验!V16</f>
        <v>46.813272232415727</v>
      </c>
      <c r="C6">
        <f>[1]热侧实验!W16</f>
        <v>45.115007004655496</v>
      </c>
      <c r="D6">
        <f>[1]热侧实验!X16</f>
        <v>19.965192717598594</v>
      </c>
      <c r="E6">
        <f>[1]热侧实验!Y16</f>
        <v>21.428861307302665</v>
      </c>
      <c r="F6">
        <f>[1]热侧实验!Z16</f>
        <v>25.234077623592736</v>
      </c>
      <c r="G6">
        <f>[1]热侧实验!AA16</f>
        <v>1.0570055555555555E-2</v>
      </c>
      <c r="H6">
        <f>[1]热侧实验!AB16</f>
        <v>1.0024555555555557E-2</v>
      </c>
      <c r="I6">
        <f>[1]热侧实验!AC16</f>
        <v>10.728884735999999</v>
      </c>
      <c r="J6">
        <f>[1]热侧实验!AD16</f>
        <v>2.8669921731753114E-3</v>
      </c>
      <c r="K6">
        <f>[1]热侧实验!AE16</f>
        <v>7.4191514278795931E-2</v>
      </c>
      <c r="M6" t="str">
        <v>渗透侧出口温度（℃）</v>
      </c>
      <c r="N6">
        <v>21.1468268936618</v>
      </c>
      <c r="O6">
        <v>21.066646083396979</v>
      </c>
      <c r="P6">
        <v>21.202254882336835</v>
      </c>
      <c r="Q6">
        <v>21.428861307302665</v>
      </c>
      <c r="R6">
        <v>21.993250061846652</v>
      </c>
      <c r="S6">
        <v>21.428861307302665</v>
      </c>
      <c r="T6">
        <v>26.071689439399325</v>
      </c>
      <c r="U6">
        <v>30.76148736331346</v>
      </c>
      <c r="V6">
        <v>35.502290509265826</v>
      </c>
      <c r="W6">
        <v>40.423454833974333</v>
      </c>
      <c r="X6">
        <v>21.494944118539394</v>
      </c>
      <c r="Y6">
        <v>21.517883020301912</v>
      </c>
      <c r="Z6">
        <v>21.428861307302665</v>
      </c>
      <c r="AA6">
        <v>21.595394953178555</v>
      </c>
      <c r="AB6">
        <v>21.805176462942171</v>
      </c>
      <c r="AC6">
        <v>21.733402276973759</v>
      </c>
      <c r="AD6">
        <v>21.854517375313929</v>
      </c>
      <c r="AE6">
        <v>21.428861307302665</v>
      </c>
      <c r="AF6">
        <v>21.479081058045157</v>
      </c>
      <c r="AG6">
        <v>21.310467600503262</v>
      </c>
      <c r="AH6">
        <v>21.428861307302665</v>
      </c>
      <c r="AI6">
        <v>21.478318390552261</v>
      </c>
      <c r="AJ6">
        <v>21.306892948428231</v>
      </c>
    </row>
    <row r="7" spans="1:36" x14ac:dyDescent="0.15">
      <c r="A7" t="str">
        <f>[1]热侧实验!U17</f>
        <v>ePTFE</v>
      </c>
      <c r="B7">
        <f>[1]热侧实验!V17</f>
        <v>52.28803056208195</v>
      </c>
      <c r="C7">
        <f>[1]热侧实验!W17</f>
        <v>50.488628590359532</v>
      </c>
      <c r="D7">
        <f>[1]热侧实验!X17</f>
        <v>20.531591054442632</v>
      </c>
      <c r="E7">
        <f>[1]热侧实验!Y17</f>
        <v>21.993250061846652</v>
      </c>
      <c r="F7">
        <f>[1]热侧实验!Z17</f>
        <v>30.095953192286682</v>
      </c>
      <c r="G7">
        <f>[1]热侧实验!AA17</f>
        <v>1.0570055555555555E-2</v>
      </c>
      <c r="H7">
        <f>[1]热侧实验!AB17</f>
        <v>1.0024555555555557E-2</v>
      </c>
      <c r="I7">
        <f>[1]热侧实验!AC17</f>
        <v>14.106180095999997</v>
      </c>
      <c r="J7">
        <f>[1]热侧实验!AD17</f>
        <v>6.5176549910266864E-3</v>
      </c>
      <c r="K7">
        <f>[1]热侧实验!AE17</f>
        <v>0.34642769182840333</v>
      </c>
      <c r="M7" t="str">
        <v>平均温度差（℃）</v>
      </c>
      <c r="N7">
        <v>11.902574892451447</v>
      </c>
      <c r="O7">
        <v>16.78774308611565</v>
      </c>
      <c r="P7">
        <v>19.187335383339676</v>
      </c>
      <c r="Q7">
        <v>25.234077623592736</v>
      </c>
      <c r="R7">
        <v>30.095953192286682</v>
      </c>
      <c r="S7">
        <v>25.234077623592736</v>
      </c>
      <c r="T7">
        <v>20.369649406969639</v>
      </c>
      <c r="U7">
        <v>15.639966172972898</v>
      </c>
      <c r="V7">
        <v>10.944231816256057</v>
      </c>
      <c r="W7">
        <v>6.0940128247877254</v>
      </c>
      <c r="X7">
        <v>25.859419787405979</v>
      </c>
      <c r="Y7">
        <v>25.218467249468063</v>
      </c>
      <c r="Z7">
        <v>25.234077623592736</v>
      </c>
      <c r="AA7">
        <v>25.35075558058773</v>
      </c>
      <c r="AB7">
        <v>25.279845529584417</v>
      </c>
      <c r="AC7">
        <v>25.223143379926231</v>
      </c>
      <c r="AD7">
        <v>25.144298607323083</v>
      </c>
      <c r="AE7">
        <v>25.234077623592736</v>
      </c>
      <c r="AF7">
        <v>25.218480385106776</v>
      </c>
      <c r="AG7">
        <v>25.305621308782595</v>
      </c>
      <c r="AH7">
        <v>25.234077623592736</v>
      </c>
      <c r="AI7">
        <v>25.28862840724058</v>
      </c>
      <c r="AJ7">
        <v>25.225507365699077</v>
      </c>
    </row>
    <row r="8" spans="1:36" x14ac:dyDescent="0.15">
      <c r="M8" t="str">
        <v>料液侧流速（m/s)</v>
      </c>
      <c r="N8">
        <v>1.0570055555555555E-2</v>
      </c>
      <c r="O8">
        <v>1.0570055555555555E-2</v>
      </c>
      <c r="P8">
        <v>1.0570055555555555E-2</v>
      </c>
      <c r="Q8">
        <v>1.0570055555555555E-2</v>
      </c>
      <c r="R8">
        <v>1.0570055555555555E-2</v>
      </c>
      <c r="S8">
        <v>1.0570055555555555E-2</v>
      </c>
      <c r="T8">
        <v>1.0570055555555555E-2</v>
      </c>
      <c r="U8">
        <v>1.0570055555555555E-2</v>
      </c>
      <c r="V8">
        <v>1.0570055555555555E-2</v>
      </c>
      <c r="W8">
        <v>1.0570055555555555E-2</v>
      </c>
      <c r="X8">
        <v>5.2783888888888889E-3</v>
      </c>
      <c r="Y8">
        <v>7.9242222222222214E-3</v>
      </c>
      <c r="Z8">
        <v>1.0570055555555555E-2</v>
      </c>
      <c r="AA8">
        <v>1.321588888888889E-2</v>
      </c>
      <c r="AB8">
        <v>1.5861722222222222E-2</v>
      </c>
      <c r="AC8">
        <v>1.0570055555555555E-2</v>
      </c>
      <c r="AD8">
        <v>1.0570055555555555E-2</v>
      </c>
      <c r="AE8">
        <v>1.0570055555555555E-2</v>
      </c>
      <c r="AF8">
        <v>1.0570055555555555E-2</v>
      </c>
      <c r="AG8">
        <v>1.0570055555555555E-2</v>
      </c>
      <c r="AH8">
        <v>1.0575562188444444E-2</v>
      </c>
      <c r="AI8">
        <v>1.0575562188444444E-2</v>
      </c>
      <c r="AJ8">
        <v>1.0575562188444444E-2</v>
      </c>
    </row>
    <row r="9" spans="1:36" ht="16.5" x14ac:dyDescent="0.15">
      <c r="A9" s="1" t="s">
        <v>128</v>
      </c>
      <c r="M9" t="str">
        <v>渗透侧流速（m/s)</v>
      </c>
      <c r="N9">
        <v>1.0024555555555557E-2</v>
      </c>
      <c r="O9">
        <v>1.0024555555555557E-2</v>
      </c>
      <c r="P9">
        <v>1.0024555555555557E-2</v>
      </c>
      <c r="Q9">
        <v>1.0024555555555557E-2</v>
      </c>
      <c r="R9">
        <v>1.0024555555555557E-2</v>
      </c>
      <c r="S9">
        <v>1.0024555555555557E-2</v>
      </c>
      <c r="T9">
        <v>1.0024555555555557E-2</v>
      </c>
      <c r="U9">
        <v>1.0024555555555557E-2</v>
      </c>
      <c r="V9">
        <v>1.0024555555555557E-2</v>
      </c>
      <c r="W9">
        <v>1.0024555555555557E-2</v>
      </c>
      <c r="X9">
        <v>1.0024555555555557E-2</v>
      </c>
      <c r="Y9">
        <v>1.0024555555555557E-2</v>
      </c>
      <c r="Z9">
        <v>1.0024555555555557E-2</v>
      </c>
      <c r="AA9">
        <v>1.0024555555555557E-2</v>
      </c>
      <c r="AB9">
        <v>1.0024555555555571E-2</v>
      </c>
      <c r="AC9">
        <v>4.9995555555555557E-3</v>
      </c>
      <c r="AD9">
        <v>7.5120555555555539E-3</v>
      </c>
      <c r="AE9">
        <v>1.0024555555555557E-2</v>
      </c>
      <c r="AF9">
        <v>1.2537055555555556E-2</v>
      </c>
      <c r="AG9">
        <v>1.5049555555555552E-2</v>
      </c>
      <c r="AH9">
        <v>1.0878928809055555E-2</v>
      </c>
      <c r="AI9">
        <v>1.0878928809055555E-2</v>
      </c>
      <c r="AJ9">
        <v>1.0878928809055555E-2</v>
      </c>
    </row>
    <row r="10" spans="1:36" x14ac:dyDescent="0.15">
      <c r="A10" t="str">
        <f>[1]冷侧实验!U13</f>
        <v>ePTFE</v>
      </c>
      <c r="B10">
        <f>[1]冷侧实验!V13</f>
        <v>46.813272232415727</v>
      </c>
      <c r="C10">
        <f>[1]冷侧实验!W13</f>
        <v>45.115007004655496</v>
      </c>
      <c r="D10">
        <f>[1]冷侧实验!X13</f>
        <v>19.965192717598594</v>
      </c>
      <c r="E10">
        <f>[1]冷侧实验!Y13</f>
        <v>21.428861307302665</v>
      </c>
      <c r="F10">
        <f>[1]冷侧实验!Z13</f>
        <v>25.234077623592736</v>
      </c>
      <c r="G10">
        <f>[1]冷侧实验!AA13</f>
        <v>1.0570055555555555E-2</v>
      </c>
      <c r="H10">
        <f>[1]冷侧实验!AB13</f>
        <v>1.0024555555555557E-2</v>
      </c>
      <c r="I10">
        <f>[1]冷侧实验!AC13</f>
        <v>10.728884735999999</v>
      </c>
      <c r="M10" t="str">
        <v>平均膜渗透通量（kg·m-2·h-1）</v>
      </c>
      <c r="N10">
        <v>3.8848588799999995</v>
      </c>
      <c r="O10">
        <v>5.667941375999999</v>
      </c>
      <c r="P10">
        <v>7.0075795200000002</v>
      </c>
      <c r="Q10">
        <v>10.728884735999999</v>
      </c>
      <c r="R10">
        <v>14.106180095999997</v>
      </c>
      <c r="S10">
        <v>10.728884735999999</v>
      </c>
      <c r="T10">
        <v>9.2522250239999995</v>
      </c>
      <c r="U10">
        <v>7.6446888960000008</v>
      </c>
      <c r="V10">
        <v>5.6193918719999987</v>
      </c>
      <c r="W10">
        <v>3.5767384319999995</v>
      </c>
      <c r="X10">
        <v>10.576399104</v>
      </c>
      <c r="Y10">
        <v>10.284390143999998</v>
      </c>
      <c r="Z10">
        <v>10.728884735999999</v>
      </c>
      <c r="AA10">
        <v>10.960891391999999</v>
      </c>
      <c r="AB10">
        <v>11.167119743999999</v>
      </c>
      <c r="AC10">
        <v>9.8861740800000018</v>
      </c>
      <c r="AD10">
        <v>10.167006336</v>
      </c>
      <c r="AE10">
        <v>10.728884735999999</v>
      </c>
      <c r="AF10">
        <v>11.559156864</v>
      </c>
      <c r="AG10">
        <v>11.892979584000001</v>
      </c>
      <c r="AH10">
        <v>10.728884735999999</v>
      </c>
      <c r="AI10">
        <v>3.5032684799999991</v>
      </c>
      <c r="AJ10">
        <v>4.8133098240000001</v>
      </c>
    </row>
    <row r="11" spans="1:36" x14ac:dyDescent="0.15">
      <c r="A11" t="str">
        <f>[1]冷侧实验!U14</f>
        <v>ePTFE</v>
      </c>
      <c r="B11">
        <f>[1]冷侧实验!V14</f>
        <v>46.735559551037205</v>
      </c>
      <c r="C11">
        <f>[1]冷侧实验!W14</f>
        <v>45.152704364084947</v>
      </c>
      <c r="D11">
        <f>[1]冷侧实验!X14</f>
        <v>25.020477816258023</v>
      </c>
      <c r="E11">
        <f>[1]冷侧实验!Y14</f>
        <v>26.071689439399325</v>
      </c>
      <c r="F11">
        <f>[1]冷侧实验!Z14</f>
        <v>20.369649406969639</v>
      </c>
      <c r="G11">
        <f>[1]冷侧实验!AA14</f>
        <v>1.0570055555555555E-2</v>
      </c>
      <c r="H11">
        <f>[1]冷侧实验!AB14</f>
        <v>1.0024555555555557E-2</v>
      </c>
      <c r="I11">
        <f>[1]冷侧实验!AC14</f>
        <v>9.2522250239999995</v>
      </c>
      <c r="M11" t="str">
        <v>通量误差</v>
      </c>
      <c r="N11">
        <v>7.5693427132275757E-4</v>
      </c>
      <c r="O11">
        <v>1.0027165446998049E-2</v>
      </c>
      <c r="P11">
        <v>1.1442887222767495E-3</v>
      </c>
      <c r="Q11">
        <v>2.8669921731753114E-3</v>
      </c>
      <c r="R11">
        <v>6.5176549910266864E-3</v>
      </c>
    </row>
    <row r="12" spans="1:36" x14ac:dyDescent="0.15">
      <c r="A12" t="str">
        <f>[1]冷侧实验!U15</f>
        <v>ePTFE</v>
      </c>
      <c r="B12">
        <f>[1]冷侧实验!V15</f>
        <v>46.756376974131932</v>
      </c>
      <c r="C12">
        <f>[1]冷侧实验!W15</f>
        <v>45.332937279628425</v>
      </c>
      <c r="D12">
        <f>[1]冷侧实验!X15</f>
        <v>29.996660937349375</v>
      </c>
      <c r="E12">
        <f>[1]冷侧实验!Y15</f>
        <v>30.76148736331346</v>
      </c>
      <c r="F12">
        <f>[1]冷侧实验!Z15</f>
        <v>15.639966172972898</v>
      </c>
      <c r="G12">
        <f>[1]冷侧实验!AA15</f>
        <v>1.0570055555555555E-2</v>
      </c>
      <c r="H12">
        <f>[1]冷侧实验!AB15</f>
        <v>1.0024555555555557E-2</v>
      </c>
      <c r="I12">
        <f>[1]冷侧实验!AC15</f>
        <v>7.6446888960000008</v>
      </c>
      <c r="M12" t="str">
        <v>通量STD</v>
      </c>
      <c r="N12">
        <v>0.10531975912341711</v>
      </c>
      <c r="O12">
        <v>0.20680732042441125</v>
      </c>
      <c r="P12">
        <v>0.64082532510516299</v>
      </c>
      <c r="Q12">
        <v>7.4191514278795931E-2</v>
      </c>
      <c r="R12">
        <v>0.34642769182840333</v>
      </c>
    </row>
    <row r="13" spans="1:36" x14ac:dyDescent="0.15">
      <c r="A13" t="str">
        <f>[1]冷侧实验!U16</f>
        <v>ePTFE</v>
      </c>
      <c r="B13">
        <f>[1]冷侧实验!V16</f>
        <v>46.759715513146396</v>
      </c>
      <c r="C13">
        <f>[1]冷侧实验!W16</f>
        <v>45.65301197436299</v>
      </c>
      <c r="D13">
        <f>[1]冷侧实验!X16</f>
        <v>34.981044802983121</v>
      </c>
      <c r="E13">
        <f>[1]冷侧实验!Y16</f>
        <v>35.502290509265826</v>
      </c>
      <c r="F13">
        <f>[1]冷侧实验!Z16</f>
        <v>10.944231816256057</v>
      </c>
      <c r="G13">
        <f>[1]冷侧实验!AA16</f>
        <v>1.0570055555555555E-2</v>
      </c>
      <c r="H13">
        <f>[1]冷侧实验!AB16</f>
        <v>1.0024555555555557E-2</v>
      </c>
      <c r="I13">
        <f>[1]冷侧实验!AC16</f>
        <v>5.6193918719999987</v>
      </c>
    </row>
    <row r="14" spans="1:36" ht="16.5" x14ac:dyDescent="0.15">
      <c r="A14" t="str">
        <f>[1]冷侧实验!U17</f>
        <v>ePTFE</v>
      </c>
      <c r="B14">
        <f>[1]冷侧实验!V17</f>
        <v>46.795754117384256</v>
      </c>
      <c r="C14">
        <f>[1]冷侧实验!W17</f>
        <v>45.862899949634645</v>
      </c>
      <c r="D14">
        <f>[1]冷侧实验!X17</f>
        <v>39.995611966534248</v>
      </c>
      <c r="E14">
        <f>[1]冷侧实验!Y17</f>
        <v>40.423454833974333</v>
      </c>
      <c r="F14">
        <f>[1]冷侧实验!Z17</f>
        <v>6.0940128247877254</v>
      </c>
      <c r="G14">
        <f>[1]冷侧实验!AA17</f>
        <v>1.0570055555555555E-2</v>
      </c>
      <c r="H14">
        <f>[1]冷侧实验!AB17</f>
        <v>1.0024555555555557E-2</v>
      </c>
      <c r="I14">
        <f>[1]冷侧实验!AC17</f>
        <v>3.5767384319999995</v>
      </c>
      <c r="M14" s="1" t="s">
        <v>124</v>
      </c>
      <c r="N14" s="1" t="s">
        <v>133</v>
      </c>
      <c r="S14" s="1" t="s">
        <v>134</v>
      </c>
      <c r="X14" s="1" t="s">
        <v>134</v>
      </c>
      <c r="AC14" s="1" t="s">
        <v>134</v>
      </c>
      <c r="AH14" s="1" t="s">
        <v>135</v>
      </c>
    </row>
    <row r="15" spans="1:36" x14ac:dyDescent="0.15">
      <c r="M15" t="str">
        <f t="shared" ref="M15" si="0">M8</f>
        <v>料液侧流速（m/s)</v>
      </c>
      <c r="N15" s="46">
        <f t="shared" ref="N15:R15" si="1">N8</f>
        <v>1.0570055555555555E-2</v>
      </c>
      <c r="O15" s="47">
        <f t="shared" si="1"/>
        <v>1.0570055555555555E-2</v>
      </c>
      <c r="P15" s="47">
        <f t="shared" si="1"/>
        <v>1.0570055555555555E-2</v>
      </c>
      <c r="Q15" s="47">
        <f t="shared" si="1"/>
        <v>1.0570055555555555E-2</v>
      </c>
      <c r="R15" s="48">
        <f t="shared" si="1"/>
        <v>1.0570055555555555E-2</v>
      </c>
      <c r="S15">
        <f t="shared" ref="S15:W15" si="2">S8</f>
        <v>1.0570055555555555E-2</v>
      </c>
      <c r="T15">
        <f t="shared" si="2"/>
        <v>1.0570055555555555E-2</v>
      </c>
      <c r="U15">
        <f t="shared" si="2"/>
        <v>1.0570055555555555E-2</v>
      </c>
      <c r="V15">
        <f t="shared" si="2"/>
        <v>1.0570055555555555E-2</v>
      </c>
      <c r="W15">
        <f t="shared" si="2"/>
        <v>1.0570055555555555E-2</v>
      </c>
      <c r="X15">
        <f t="shared" ref="X15:AB15" si="3">X8</f>
        <v>5.2783888888888889E-3</v>
      </c>
      <c r="Y15">
        <f t="shared" si="3"/>
        <v>7.9242222222222214E-3</v>
      </c>
      <c r="Z15">
        <f t="shared" si="3"/>
        <v>1.0570055555555555E-2</v>
      </c>
      <c r="AA15">
        <f t="shared" si="3"/>
        <v>1.321588888888889E-2</v>
      </c>
      <c r="AB15">
        <f t="shared" si="3"/>
        <v>1.5861722222222222E-2</v>
      </c>
      <c r="AC15">
        <f t="shared" ref="AC15:AG15" si="4">AC8</f>
        <v>1.0570055555555555E-2</v>
      </c>
      <c r="AD15">
        <f t="shared" si="4"/>
        <v>1.0570055555555555E-2</v>
      </c>
      <c r="AE15">
        <f t="shared" si="4"/>
        <v>1.0570055555555555E-2</v>
      </c>
      <c r="AF15">
        <f t="shared" si="4"/>
        <v>1.0570055555555555E-2</v>
      </c>
      <c r="AG15">
        <f t="shared" si="4"/>
        <v>1.0570055555555555E-2</v>
      </c>
      <c r="AH15">
        <f t="shared" ref="AH15:AJ15" si="5">AH8</f>
        <v>1.0575562188444444E-2</v>
      </c>
      <c r="AI15">
        <f t="shared" si="5"/>
        <v>1.0575562188444444E-2</v>
      </c>
      <c r="AJ15">
        <f t="shared" si="5"/>
        <v>1.0575562188444444E-2</v>
      </c>
    </row>
    <row r="16" spans="1:36" ht="16.5" x14ac:dyDescent="0.15">
      <c r="A16" s="1" t="s">
        <v>130</v>
      </c>
      <c r="M16" t="str">
        <f t="shared" ref="M16" si="6">M3</f>
        <v>料液侧入口温度（℃）</v>
      </c>
      <c r="N16" s="49">
        <f t="shared" ref="N16:R16" si="7">N3</f>
        <v>32.804908589380183</v>
      </c>
      <c r="O16" s="44">
        <f t="shared" si="7"/>
        <v>37.545921167879214</v>
      </c>
      <c r="P16" s="44">
        <f t="shared" si="7"/>
        <v>40.462794041113561</v>
      </c>
      <c r="Q16" s="44">
        <f t="shared" si="7"/>
        <v>46.813272232415727</v>
      </c>
      <c r="R16" s="50">
        <f t="shared" si="7"/>
        <v>52.28803056208195</v>
      </c>
      <c r="S16">
        <f t="shared" ref="S16:W16" si="8">S3</f>
        <v>46.813272232415727</v>
      </c>
      <c r="T16">
        <f t="shared" si="8"/>
        <v>46.735559551037205</v>
      </c>
      <c r="U16">
        <f t="shared" si="8"/>
        <v>46.756376974131932</v>
      </c>
      <c r="V16">
        <f t="shared" si="8"/>
        <v>46.759715513146396</v>
      </c>
      <c r="W16">
        <f t="shared" si="8"/>
        <v>46.795754117384256</v>
      </c>
      <c r="X16">
        <f t="shared" ref="X16:AB16" si="9">X3</f>
        <v>46.765960784537164</v>
      </c>
      <c r="Y16">
        <f t="shared" si="9"/>
        <v>46.747797849449768</v>
      </c>
      <c r="Z16">
        <f t="shared" si="9"/>
        <v>46.813272232415727</v>
      </c>
      <c r="AA16">
        <f t="shared" si="9"/>
        <v>46.780135265158755</v>
      </c>
      <c r="AB16">
        <f t="shared" si="9"/>
        <v>46.785915070345858</v>
      </c>
      <c r="AC16">
        <f t="shared" ref="AC16:AG16" si="10">AC3</f>
        <v>46.831304444044484</v>
      </c>
      <c r="AD16">
        <f t="shared" si="10"/>
        <v>46.835636390276221</v>
      </c>
      <c r="AE16">
        <f t="shared" si="10"/>
        <v>46.813272232415727</v>
      </c>
      <c r="AF16">
        <f t="shared" si="10"/>
        <v>46.773248419935193</v>
      </c>
      <c r="AG16">
        <f t="shared" si="10"/>
        <v>46.772998389800364</v>
      </c>
      <c r="AH16">
        <f t="shared" ref="AH16:AJ16" si="11">AH3</f>
        <v>46.813272232415727</v>
      </c>
      <c r="AI16">
        <f t="shared" si="11"/>
        <v>46.83837113278085</v>
      </c>
      <c r="AJ16">
        <f t="shared" si="11"/>
        <v>46.843521688179884</v>
      </c>
    </row>
    <row r="17" spans="1:38" x14ac:dyDescent="0.15">
      <c r="A17" t="str">
        <f>[1]热转速实验!S13</f>
        <v>ePTFE</v>
      </c>
      <c r="B17">
        <f>[1]热转速实验!T13</f>
        <v>46.765960784537164</v>
      </c>
      <c r="C17">
        <f>[1]热转速实验!U13</f>
        <v>46.414726050719302</v>
      </c>
      <c r="D17">
        <f>[1]热转速实验!V13</f>
        <v>19.95147626262694</v>
      </c>
      <c r="E17">
        <f>[1]热转速实验!W13</f>
        <v>21.494944118539394</v>
      </c>
      <c r="F17">
        <f>[1]热转速实验!X13</f>
        <v>25.859419787405979</v>
      </c>
      <c r="G17">
        <f>[1]热转速实验!Y13</f>
        <v>5.2783888888888889E-3</v>
      </c>
      <c r="H17">
        <f>[1]热转速实验!Z13</f>
        <v>1.0024555555555557E-2</v>
      </c>
      <c r="I17">
        <f>[1]热转速实验!AA13</f>
        <v>10.576399104</v>
      </c>
      <c r="N17" s="49"/>
      <c r="O17" s="44"/>
      <c r="P17" s="44"/>
      <c r="Q17" s="44"/>
      <c r="R17" s="50"/>
    </row>
    <row r="18" spans="1:38" x14ac:dyDescent="0.15">
      <c r="A18" t="str">
        <f>[1]热转速实验!S14</f>
        <v>ePTFE</v>
      </c>
      <c r="B18">
        <f>[1]热转速实验!T14</f>
        <v>46.747797849449768</v>
      </c>
      <c r="C18">
        <f>[1]热转速实验!U14</f>
        <v>45.253056164715588</v>
      </c>
      <c r="D18">
        <f>[1]热转速实验!V14</f>
        <v>19.98472615642196</v>
      </c>
      <c r="E18">
        <f>[1]热转速实验!W14</f>
        <v>21.517883020301912</v>
      </c>
      <c r="F18">
        <f>[1]热转速实验!X14</f>
        <v>25.218467249468063</v>
      </c>
      <c r="G18">
        <f>[1]热转速实验!Y14</f>
        <v>7.9242222222222214E-3</v>
      </c>
      <c r="H18">
        <f>[1]热转速实验!Z14</f>
        <v>1.0024555555555557E-2</v>
      </c>
      <c r="I18">
        <f>[1]热转速实验!AA14</f>
        <v>10.284390143999998</v>
      </c>
      <c r="M18" t="str">
        <f t="shared" ref="M18" si="12">M9</f>
        <v>渗透侧流速（m/s)</v>
      </c>
      <c r="N18" s="49">
        <f t="shared" ref="N18:R18" si="13">N9</f>
        <v>1.0024555555555557E-2</v>
      </c>
      <c r="O18" s="44">
        <f t="shared" si="13"/>
        <v>1.0024555555555557E-2</v>
      </c>
      <c r="P18" s="44">
        <f t="shared" si="13"/>
        <v>1.0024555555555557E-2</v>
      </c>
      <c r="Q18" s="44">
        <f t="shared" si="13"/>
        <v>1.0024555555555557E-2</v>
      </c>
      <c r="R18" s="50">
        <f t="shared" si="13"/>
        <v>1.0024555555555557E-2</v>
      </c>
      <c r="S18">
        <f t="shared" ref="S18:W18" si="14">S9</f>
        <v>1.0024555555555557E-2</v>
      </c>
      <c r="T18">
        <f t="shared" si="14"/>
        <v>1.0024555555555557E-2</v>
      </c>
      <c r="U18">
        <f t="shared" si="14"/>
        <v>1.0024555555555557E-2</v>
      </c>
      <c r="V18">
        <f t="shared" si="14"/>
        <v>1.0024555555555557E-2</v>
      </c>
      <c r="W18">
        <f t="shared" si="14"/>
        <v>1.0024555555555557E-2</v>
      </c>
      <c r="X18">
        <f t="shared" ref="X18:AB18" si="15">X9</f>
        <v>1.0024555555555557E-2</v>
      </c>
      <c r="Y18">
        <f t="shared" si="15"/>
        <v>1.0024555555555557E-2</v>
      </c>
      <c r="Z18">
        <f t="shared" si="15"/>
        <v>1.0024555555555557E-2</v>
      </c>
      <c r="AA18">
        <f t="shared" si="15"/>
        <v>1.0024555555555557E-2</v>
      </c>
      <c r="AB18">
        <f t="shared" si="15"/>
        <v>1.0024555555555571E-2</v>
      </c>
      <c r="AC18">
        <f t="shared" ref="AC18:AG18" si="16">AC9</f>
        <v>4.9995555555555557E-3</v>
      </c>
      <c r="AD18">
        <f t="shared" si="16"/>
        <v>7.5120555555555539E-3</v>
      </c>
      <c r="AE18">
        <f t="shared" si="16"/>
        <v>1.0024555555555557E-2</v>
      </c>
      <c r="AF18">
        <f t="shared" si="16"/>
        <v>1.2537055555555556E-2</v>
      </c>
      <c r="AG18">
        <f t="shared" si="16"/>
        <v>1.5049555555555552E-2</v>
      </c>
      <c r="AH18">
        <f t="shared" ref="AH18:AJ18" si="17">AH9</f>
        <v>1.0878928809055555E-2</v>
      </c>
      <c r="AI18">
        <f t="shared" si="17"/>
        <v>1.0878928809055555E-2</v>
      </c>
      <c r="AJ18">
        <f t="shared" si="17"/>
        <v>1.0878928809055555E-2</v>
      </c>
    </row>
    <row r="19" spans="1:38" x14ac:dyDescent="0.15">
      <c r="A19" t="str">
        <f>[1]热转速实验!S15</f>
        <v>ePTFE</v>
      </c>
      <c r="B19">
        <f>[1]热转速实验!T15</f>
        <v>46.813272232415727</v>
      </c>
      <c r="C19">
        <f>[1]热转速实验!U15</f>
        <v>45.115007004655496</v>
      </c>
      <c r="D19">
        <f>[1]热转速实验!V15</f>
        <v>19.965192717598594</v>
      </c>
      <c r="E19">
        <f>[1]热转速实验!W15</f>
        <v>21.428861307302665</v>
      </c>
      <c r="F19">
        <f>[1]热转速实验!X15</f>
        <v>25.234077623592736</v>
      </c>
      <c r="G19">
        <f>[1]热转速实验!Y15</f>
        <v>1.0570055555555555E-2</v>
      </c>
      <c r="H19">
        <f>[1]热转速实验!Z15</f>
        <v>1.0024555555555557E-2</v>
      </c>
      <c r="I19">
        <f>[1]热转速实验!AA15</f>
        <v>10.728884735999999</v>
      </c>
      <c r="M19" t="str">
        <f t="shared" ref="M19" si="18">M5</f>
        <v>渗透侧入口温度（℃）</v>
      </c>
      <c r="N19" s="49">
        <f t="shared" ref="N19:R19" si="19">N5</f>
        <v>20.020584823493895</v>
      </c>
      <c r="O19" s="44">
        <f t="shared" si="19"/>
        <v>20.013996907080195</v>
      </c>
      <c r="P19" s="44">
        <f t="shared" si="19"/>
        <v>20.040555205268429</v>
      </c>
      <c r="Q19" s="44">
        <f t="shared" si="19"/>
        <v>19.965192717598594</v>
      </c>
      <c r="R19" s="50">
        <f t="shared" si="19"/>
        <v>20.531591054442632</v>
      </c>
      <c r="S19">
        <f t="shared" ref="S19:W19" si="20">S5</f>
        <v>19.965192717598594</v>
      </c>
      <c r="T19">
        <f t="shared" si="20"/>
        <v>25.020477816258023</v>
      </c>
      <c r="U19">
        <f t="shared" si="20"/>
        <v>29.996660937349375</v>
      </c>
      <c r="V19">
        <f t="shared" si="20"/>
        <v>34.981044802983121</v>
      </c>
      <c r="W19">
        <f t="shared" si="20"/>
        <v>39.995611966534248</v>
      </c>
      <c r="X19">
        <f t="shared" ref="X19:AB19" si="21">X5</f>
        <v>19.95147626262694</v>
      </c>
      <c r="Y19">
        <f t="shared" si="21"/>
        <v>19.98472615642196</v>
      </c>
      <c r="Z19">
        <f t="shared" si="21"/>
        <v>19.965192717598594</v>
      </c>
      <c r="AA19">
        <f t="shared" si="21"/>
        <v>19.98426554012838</v>
      </c>
      <c r="AB19">
        <f t="shared" si="21"/>
        <v>20.033552339221512</v>
      </c>
      <c r="AC19">
        <f t="shared" ref="AC19:AG19" si="22">AC5</f>
        <v>19.99611427063822</v>
      </c>
      <c r="AD19">
        <f t="shared" si="22"/>
        <v>19.985256383306695</v>
      </c>
      <c r="AE19">
        <f t="shared" si="22"/>
        <v>19.965192717598594</v>
      </c>
      <c r="AF19">
        <f t="shared" si="22"/>
        <v>19.978884732789933</v>
      </c>
      <c r="AG19">
        <f t="shared" si="22"/>
        <v>19.940144584158414</v>
      </c>
      <c r="AH19">
        <f t="shared" ref="AH19:AJ19" si="23">AH5</f>
        <v>19.965192717598594</v>
      </c>
      <c r="AI19">
        <f t="shared" si="23"/>
        <v>19.962840387781814</v>
      </c>
      <c r="AJ19">
        <f t="shared" si="23"/>
        <v>19.94308391529044</v>
      </c>
    </row>
    <row r="20" spans="1:38" x14ac:dyDescent="0.15">
      <c r="A20" t="str">
        <f>[1]热转速实验!S16</f>
        <v>ePTFE</v>
      </c>
      <c r="B20">
        <f>[1]热转速实验!T16</f>
        <v>46.780135265158755</v>
      </c>
      <c r="C20">
        <f>[1]热转速实验!U16</f>
        <v>45.554121695468943</v>
      </c>
      <c r="D20">
        <f>[1]热转速实验!V16</f>
        <v>19.98426554012838</v>
      </c>
      <c r="E20">
        <f>[1]热转速实验!W16</f>
        <v>21.595394953178555</v>
      </c>
      <c r="F20">
        <f>[1]热转速实验!X16</f>
        <v>25.35075558058773</v>
      </c>
      <c r="G20">
        <f>[1]热转速实验!Y16</f>
        <v>1.321588888888889E-2</v>
      </c>
      <c r="H20">
        <f>[1]热转速实验!Z16</f>
        <v>1.0024555555555557E-2</v>
      </c>
      <c r="I20">
        <f>[1]热转速实验!AA16</f>
        <v>10.960891391999999</v>
      </c>
      <c r="N20" s="49"/>
      <c r="O20" s="44"/>
      <c r="P20" s="44"/>
      <c r="Q20" s="44"/>
      <c r="R20" s="50"/>
    </row>
    <row r="21" spans="1:38" x14ac:dyDescent="0.15">
      <c r="A21" t="str">
        <f>[1]热转速实验!S17</f>
        <v>ePTFE</v>
      </c>
      <c r="B21">
        <f>[1]热转速实验!T17</f>
        <v>46.785915070345858</v>
      </c>
      <c r="C21">
        <f>[1]热转速实验!U17</f>
        <v>45.667769594471679</v>
      </c>
      <c r="D21">
        <f>[1]热转速实验!V17</f>
        <v>20.033552339221512</v>
      </c>
      <c r="E21">
        <f>[1]热转速实验!W17</f>
        <v>21.805176462942171</v>
      </c>
      <c r="F21">
        <f>[1]热转速实验!X17</f>
        <v>25.279845529584417</v>
      </c>
      <c r="G21">
        <f>[1]热转速实验!Y17</f>
        <v>1.5861722222222222E-2</v>
      </c>
      <c r="H21">
        <f>[1]热转速实验!Z17</f>
        <v>1.0024555555555571E-2</v>
      </c>
      <c r="I21">
        <f>[1]热转速实验!AA17</f>
        <v>11.167119743999999</v>
      </c>
      <c r="M21" t="str">
        <f t="shared" ref="M21" si="24">M4</f>
        <v>料液侧出口温度（℃）</v>
      </c>
      <c r="N21" s="49">
        <f t="shared" ref="N21:R21" si="25">N4</f>
        <v>32.209159619805561</v>
      </c>
      <c r="O21" s="44">
        <f t="shared" si="25"/>
        <v>36.641882535934052</v>
      </c>
      <c r="P21" s="44">
        <f t="shared" si="25"/>
        <v>39.206231593240013</v>
      </c>
      <c r="Q21" s="44">
        <f t="shared" si="25"/>
        <v>45.115007004655496</v>
      </c>
      <c r="R21" s="50">
        <f t="shared" si="25"/>
        <v>50.488628590359532</v>
      </c>
      <c r="S21">
        <f t="shared" ref="S21:W21" si="26">S4</f>
        <v>45.115007004655496</v>
      </c>
      <c r="T21">
        <f t="shared" si="26"/>
        <v>45.152704364084947</v>
      </c>
      <c r="U21">
        <f t="shared" si="26"/>
        <v>45.332937279628425</v>
      </c>
      <c r="V21">
        <f t="shared" si="26"/>
        <v>45.65301197436299</v>
      </c>
      <c r="W21">
        <f t="shared" si="26"/>
        <v>45.862899949634645</v>
      </c>
      <c r="X21">
        <f t="shared" ref="X21:AB21" si="27">X4</f>
        <v>46.414726050719302</v>
      </c>
      <c r="Y21">
        <f t="shared" si="27"/>
        <v>45.253056164715588</v>
      </c>
      <c r="Z21">
        <f t="shared" si="27"/>
        <v>45.115007004655496</v>
      </c>
      <c r="AA21">
        <f t="shared" si="27"/>
        <v>45.554121695468943</v>
      </c>
      <c r="AB21">
        <f t="shared" si="27"/>
        <v>45.667769594471679</v>
      </c>
      <c r="AC21">
        <f t="shared" ref="AC21:AG21" si="28">AC4</f>
        <v>45.410532556242877</v>
      </c>
      <c r="AD21">
        <f t="shared" si="28"/>
        <v>45.366644909743457</v>
      </c>
      <c r="AE21">
        <f t="shared" si="28"/>
        <v>45.115007004655496</v>
      </c>
      <c r="AF21">
        <f t="shared" si="28"/>
        <v>45.184878246406505</v>
      </c>
      <c r="AG21">
        <f t="shared" si="28"/>
        <v>45.148270505308638</v>
      </c>
      <c r="AH21">
        <f t="shared" ref="AH21:AJ21" si="29">AH4</f>
        <v>45.115007004655496</v>
      </c>
      <c r="AI21">
        <f t="shared" si="29"/>
        <v>45.243818979301523</v>
      </c>
      <c r="AJ21">
        <f t="shared" si="29"/>
        <v>44.928683240302114</v>
      </c>
    </row>
    <row r="22" spans="1:38" x14ac:dyDescent="0.15">
      <c r="M22" t="str">
        <f t="shared" ref="M22" si="30">M6</f>
        <v>渗透侧出口温度（℃）</v>
      </c>
      <c r="N22" s="49">
        <f t="shared" ref="N22:R22" si="31">N6</f>
        <v>21.1468268936618</v>
      </c>
      <c r="O22" s="44">
        <f t="shared" si="31"/>
        <v>21.066646083396979</v>
      </c>
      <c r="P22" s="44">
        <f t="shared" si="31"/>
        <v>21.202254882336835</v>
      </c>
      <c r="Q22" s="44">
        <f t="shared" si="31"/>
        <v>21.428861307302665</v>
      </c>
      <c r="R22" s="50">
        <f t="shared" si="31"/>
        <v>21.993250061846652</v>
      </c>
      <c r="S22">
        <f t="shared" ref="S22:W22" si="32">S6</f>
        <v>21.428861307302665</v>
      </c>
      <c r="T22">
        <f t="shared" si="32"/>
        <v>26.071689439399325</v>
      </c>
      <c r="U22">
        <f t="shared" si="32"/>
        <v>30.76148736331346</v>
      </c>
      <c r="V22">
        <f t="shared" si="32"/>
        <v>35.502290509265826</v>
      </c>
      <c r="W22">
        <f t="shared" si="32"/>
        <v>40.423454833974333</v>
      </c>
      <c r="X22">
        <f t="shared" ref="X22:AB22" si="33">X6</f>
        <v>21.494944118539394</v>
      </c>
      <c r="Y22">
        <f t="shared" si="33"/>
        <v>21.517883020301912</v>
      </c>
      <c r="Z22">
        <f t="shared" si="33"/>
        <v>21.428861307302665</v>
      </c>
      <c r="AA22">
        <f t="shared" si="33"/>
        <v>21.595394953178555</v>
      </c>
      <c r="AB22">
        <f t="shared" si="33"/>
        <v>21.805176462942171</v>
      </c>
      <c r="AC22">
        <f t="shared" ref="AC22:AG22" si="34">AC6</f>
        <v>21.733402276973759</v>
      </c>
      <c r="AD22">
        <f t="shared" si="34"/>
        <v>21.854517375313929</v>
      </c>
      <c r="AE22">
        <f t="shared" si="34"/>
        <v>21.428861307302665</v>
      </c>
      <c r="AF22">
        <f t="shared" si="34"/>
        <v>21.479081058045157</v>
      </c>
      <c r="AG22">
        <f t="shared" si="34"/>
        <v>21.310467600503262</v>
      </c>
      <c r="AH22">
        <f t="shared" ref="AH22:AJ22" si="35">AH6</f>
        <v>21.428861307302665</v>
      </c>
      <c r="AI22">
        <f t="shared" si="35"/>
        <v>21.478318390552261</v>
      </c>
      <c r="AJ22">
        <f t="shared" si="35"/>
        <v>21.306892948428231</v>
      </c>
    </row>
    <row r="23" spans="1:38" ht="16.5" x14ac:dyDescent="0.15">
      <c r="A23" s="1" t="s">
        <v>127</v>
      </c>
      <c r="M23" t="str">
        <f t="shared" ref="M23:R23" si="36">M10</f>
        <v>平均膜渗透通量（kg·m-2·h-1）</v>
      </c>
      <c r="N23" s="51">
        <f t="shared" si="36"/>
        <v>3.8848588799999995</v>
      </c>
      <c r="O23" s="45">
        <f t="shared" si="36"/>
        <v>5.667941375999999</v>
      </c>
      <c r="P23" s="45">
        <f t="shared" si="36"/>
        <v>7.0075795200000002</v>
      </c>
      <c r="Q23" s="45">
        <f t="shared" si="36"/>
        <v>10.728884735999999</v>
      </c>
      <c r="R23" s="52">
        <f t="shared" si="36"/>
        <v>14.106180095999997</v>
      </c>
      <c r="S23">
        <f t="shared" ref="S23:AJ23" si="37">S10</f>
        <v>10.728884735999999</v>
      </c>
      <c r="T23">
        <f t="shared" si="37"/>
        <v>9.2522250239999995</v>
      </c>
      <c r="U23">
        <f t="shared" si="37"/>
        <v>7.6446888960000008</v>
      </c>
      <c r="V23">
        <f t="shared" si="37"/>
        <v>5.6193918719999987</v>
      </c>
      <c r="W23">
        <f t="shared" si="37"/>
        <v>3.5767384319999995</v>
      </c>
      <c r="X23">
        <f t="shared" si="37"/>
        <v>10.576399104</v>
      </c>
      <c r="Y23">
        <f t="shared" si="37"/>
        <v>10.284390143999998</v>
      </c>
      <c r="Z23">
        <f t="shared" si="37"/>
        <v>10.728884735999999</v>
      </c>
      <c r="AA23">
        <f t="shared" si="37"/>
        <v>10.960891391999999</v>
      </c>
      <c r="AB23">
        <f t="shared" si="37"/>
        <v>11.167119743999999</v>
      </c>
      <c r="AC23">
        <f t="shared" si="37"/>
        <v>9.8861740800000018</v>
      </c>
      <c r="AD23">
        <f t="shared" si="37"/>
        <v>10.167006336</v>
      </c>
      <c r="AE23">
        <f t="shared" si="37"/>
        <v>10.728884735999999</v>
      </c>
      <c r="AF23">
        <f t="shared" si="37"/>
        <v>11.559156864</v>
      </c>
      <c r="AG23">
        <f t="shared" si="37"/>
        <v>11.892979584000001</v>
      </c>
      <c r="AH23">
        <f t="shared" si="37"/>
        <v>10.728884735999999</v>
      </c>
      <c r="AI23">
        <f t="shared" si="37"/>
        <v>3.5032684799999991</v>
      </c>
      <c r="AJ23">
        <f t="shared" si="37"/>
        <v>4.8133098240000001</v>
      </c>
    </row>
    <row r="24" spans="1:38" s="43" customFormat="1" x14ac:dyDescent="0.15">
      <c r="A24" t="str">
        <f>[1]冷转速实验!T13</f>
        <v>ePTFE</v>
      </c>
      <c r="B24">
        <f>[1]冷转速实验!U13</f>
        <v>46.831304444044484</v>
      </c>
      <c r="C24">
        <f>[1]冷转速实验!V13</f>
        <v>45.410532556242877</v>
      </c>
      <c r="D24">
        <f>[1]冷转速实验!W13</f>
        <v>19.99611427063822</v>
      </c>
      <c r="E24">
        <f>[1]冷转速实验!X13</f>
        <v>21.733402276973759</v>
      </c>
      <c r="F24">
        <f>[1]冷转速实验!Y13</f>
        <v>25.223143379926231</v>
      </c>
      <c r="G24">
        <f>[1]冷转速实验!Z13</f>
        <v>1.0570055555555555E-2</v>
      </c>
      <c r="H24">
        <f>[1]冷转速实验!AA13</f>
        <v>4.9995555555555557E-3</v>
      </c>
      <c r="I24">
        <f>[1]冷转速实验!AB13</f>
        <v>9.8861740800000018</v>
      </c>
      <c r="M24" s="43" t="s">
        <v>143</v>
      </c>
      <c r="N24" s="44" t="str">
        <f>IF(N26=1, "duplicate","")</f>
        <v/>
      </c>
      <c r="O24" s="44" t="str">
        <f t="shared" ref="O24:AJ24" si="38">IF(O26=1, "duplicate","")</f>
        <v/>
      </c>
      <c r="P24" s="44" t="str">
        <f t="shared" si="38"/>
        <v/>
      </c>
      <c r="Q24" s="44" t="str">
        <f t="shared" si="38"/>
        <v/>
      </c>
      <c r="R24" s="44" t="str">
        <f t="shared" si="38"/>
        <v/>
      </c>
      <c r="S24" s="44" t="str">
        <f t="shared" si="38"/>
        <v>duplicate</v>
      </c>
      <c r="T24" s="44" t="str">
        <f t="shared" si="38"/>
        <v/>
      </c>
      <c r="U24" s="44" t="str">
        <f t="shared" si="38"/>
        <v/>
      </c>
      <c r="V24" s="44" t="str">
        <f t="shared" si="38"/>
        <v/>
      </c>
      <c r="W24" s="44" t="str">
        <f t="shared" si="38"/>
        <v/>
      </c>
      <c r="X24" s="44" t="str">
        <f t="shared" si="38"/>
        <v/>
      </c>
      <c r="Y24" s="44" t="str">
        <f t="shared" si="38"/>
        <v/>
      </c>
      <c r="Z24" s="44" t="str">
        <f t="shared" si="38"/>
        <v>duplicate</v>
      </c>
      <c r="AA24" s="44" t="str">
        <f t="shared" si="38"/>
        <v/>
      </c>
      <c r="AB24" s="44" t="str">
        <f t="shared" si="38"/>
        <v/>
      </c>
      <c r="AC24" s="44" t="str">
        <f t="shared" si="38"/>
        <v/>
      </c>
      <c r="AD24" s="44" t="str">
        <f t="shared" si="38"/>
        <v/>
      </c>
      <c r="AE24" s="44" t="str">
        <f t="shared" si="38"/>
        <v>duplicate</v>
      </c>
      <c r="AF24" s="44" t="str">
        <f t="shared" si="38"/>
        <v/>
      </c>
      <c r="AG24" s="44" t="str">
        <f t="shared" si="38"/>
        <v/>
      </c>
      <c r="AH24" s="44" t="str">
        <f t="shared" si="38"/>
        <v>duplicate</v>
      </c>
      <c r="AI24" s="44" t="str">
        <f t="shared" si="38"/>
        <v/>
      </c>
      <c r="AJ24" s="44" t="str">
        <f t="shared" si="38"/>
        <v/>
      </c>
    </row>
    <row r="25" spans="1:38" x14ac:dyDescent="0.15">
      <c r="A25" t="str">
        <f>[1]冷转速实验!T14</f>
        <v>ePTFE</v>
      </c>
      <c r="B25">
        <f>[1]冷转速实验!U14</f>
        <v>46.835636390276221</v>
      </c>
      <c r="C25">
        <f>[1]冷转速实验!V14</f>
        <v>45.366644909743457</v>
      </c>
      <c r="D25">
        <f>[1]冷转速实验!W14</f>
        <v>19.985256383306695</v>
      </c>
      <c r="E25">
        <f>[1]冷转速实验!X14</f>
        <v>21.854517375313929</v>
      </c>
      <c r="F25">
        <f>[1]冷转速实验!Y14</f>
        <v>25.144298607323083</v>
      </c>
      <c r="G25">
        <f>[1]冷转速实验!Z14</f>
        <v>1.0570055555555555E-2</v>
      </c>
      <c r="H25">
        <f>[1]冷转速实验!AA14</f>
        <v>7.5120555555555539E-3</v>
      </c>
      <c r="I25">
        <f>[1]冷转速实验!AB14</f>
        <v>10.167006336</v>
      </c>
      <c r="M25" s="43" t="s">
        <v>141</v>
      </c>
      <c r="N25" s="43">
        <v>1</v>
      </c>
      <c r="O25" s="43">
        <v>2</v>
      </c>
      <c r="P25" s="43">
        <v>3</v>
      </c>
      <c r="Q25" s="43">
        <v>4</v>
      </c>
      <c r="R25" s="43">
        <v>5</v>
      </c>
      <c r="S25" s="43">
        <v>6</v>
      </c>
      <c r="T25" s="43">
        <v>7</v>
      </c>
      <c r="U25" s="43">
        <v>8</v>
      </c>
      <c r="V25" s="43">
        <v>9</v>
      </c>
      <c r="W25" s="43">
        <v>10</v>
      </c>
      <c r="X25" s="43">
        <v>11</v>
      </c>
      <c r="Y25" s="43">
        <v>12</v>
      </c>
      <c r="Z25" s="43">
        <v>13</v>
      </c>
      <c r="AA25" s="43">
        <v>14</v>
      </c>
      <c r="AB25" s="43">
        <v>15</v>
      </c>
      <c r="AC25" s="43">
        <v>16</v>
      </c>
      <c r="AD25" s="43">
        <v>17</v>
      </c>
      <c r="AE25" s="43">
        <v>18</v>
      </c>
      <c r="AF25" s="43">
        <v>19</v>
      </c>
      <c r="AG25" s="43">
        <v>20</v>
      </c>
      <c r="AH25" s="43">
        <v>21</v>
      </c>
      <c r="AI25" s="43">
        <v>22</v>
      </c>
      <c r="AJ25" s="43">
        <v>23</v>
      </c>
    </row>
    <row r="26" spans="1:38" s="43" customFormat="1" x14ac:dyDescent="0.15">
      <c r="A26" t="str">
        <f>[1]冷转速实验!T15</f>
        <v>ePTFE</v>
      </c>
      <c r="B26">
        <f>[1]冷转速实验!U15</f>
        <v>46.813272232415727</v>
      </c>
      <c r="C26">
        <f>[1]冷转速实验!V15</f>
        <v>45.115007004655496</v>
      </c>
      <c r="D26">
        <f>[1]冷转速实验!W15</f>
        <v>19.965192717598594</v>
      </c>
      <c r="E26">
        <f>[1]冷转速实验!X15</f>
        <v>21.428861307302665</v>
      </c>
      <c r="F26">
        <f>[1]冷转速实验!Y15</f>
        <v>25.234077623592736</v>
      </c>
      <c r="G26">
        <f>[1]冷转速实验!Z15</f>
        <v>1.0570055555555555E-2</v>
      </c>
      <c r="H26">
        <f>[1]冷转速实验!AA15</f>
        <v>1.0024555555555557E-2</v>
      </c>
      <c r="I26">
        <f>[1]冷转速实验!AB15</f>
        <v>10.728884735999999</v>
      </c>
      <c r="N26" s="43">
        <f>HLOOKUP(N25,$N28:$AJ31,4,FALSE)</f>
        <v>0</v>
      </c>
      <c r="O26" s="43">
        <f t="shared" ref="O26:AJ26" si="39">HLOOKUP(O25,$N28:$AJ31,4,FALSE)</f>
        <v>0</v>
      </c>
      <c r="P26" s="43">
        <f t="shared" si="39"/>
        <v>0</v>
      </c>
      <c r="Q26" s="43">
        <f t="shared" si="39"/>
        <v>0</v>
      </c>
      <c r="R26" s="43">
        <f t="shared" si="39"/>
        <v>0</v>
      </c>
      <c r="S26" s="43">
        <f t="shared" si="39"/>
        <v>1</v>
      </c>
      <c r="T26" s="43">
        <f t="shared" si="39"/>
        <v>0</v>
      </c>
      <c r="U26" s="43">
        <f t="shared" si="39"/>
        <v>0</v>
      </c>
      <c r="V26" s="43">
        <f t="shared" si="39"/>
        <v>0</v>
      </c>
      <c r="W26" s="43">
        <f t="shared" si="39"/>
        <v>0</v>
      </c>
      <c r="X26" s="43">
        <f t="shared" si="39"/>
        <v>0</v>
      </c>
      <c r="Y26" s="43">
        <f t="shared" si="39"/>
        <v>0</v>
      </c>
      <c r="Z26" s="43">
        <f t="shared" si="39"/>
        <v>1</v>
      </c>
      <c r="AA26" s="43">
        <f t="shared" si="39"/>
        <v>0</v>
      </c>
      <c r="AB26" s="43">
        <f t="shared" si="39"/>
        <v>0</v>
      </c>
      <c r="AC26" s="43">
        <f t="shared" si="39"/>
        <v>0</v>
      </c>
      <c r="AD26" s="43">
        <f t="shared" si="39"/>
        <v>0</v>
      </c>
      <c r="AE26" s="43">
        <f t="shared" si="39"/>
        <v>1</v>
      </c>
      <c r="AF26" s="43">
        <f t="shared" si="39"/>
        <v>0</v>
      </c>
      <c r="AG26" s="43">
        <f t="shared" si="39"/>
        <v>0</v>
      </c>
      <c r="AH26" s="43">
        <f t="shared" si="39"/>
        <v>1</v>
      </c>
      <c r="AI26" s="43">
        <f t="shared" si="39"/>
        <v>0</v>
      </c>
      <c r="AJ26" s="43">
        <f t="shared" si="39"/>
        <v>0</v>
      </c>
    </row>
    <row r="27" spans="1:38" ht="16.5" x14ac:dyDescent="0.15">
      <c r="A27" t="str">
        <f>[1]冷转速实验!T16</f>
        <v>ePTFE</v>
      </c>
      <c r="B27">
        <f>[1]冷转速实验!U16</f>
        <v>46.773248419935193</v>
      </c>
      <c r="C27">
        <f>[1]冷转速实验!V16</f>
        <v>45.184878246406505</v>
      </c>
      <c r="D27">
        <f>[1]冷转速实验!W16</f>
        <v>19.978884732789933</v>
      </c>
      <c r="E27">
        <f>[1]冷转速实验!X16</f>
        <v>21.479081058045157</v>
      </c>
      <c r="F27">
        <f>[1]冷转速实验!Y16</f>
        <v>25.218480385106776</v>
      </c>
      <c r="G27">
        <f>[1]冷转速实验!Z16</f>
        <v>1.0570055555555555E-2</v>
      </c>
      <c r="H27">
        <f>[1]冷转速实验!AA16</f>
        <v>1.2537055555555556E-2</v>
      </c>
      <c r="I27">
        <f>[1]冷转速实验!AB16</f>
        <v>11.559156864</v>
      </c>
      <c r="M27" s="1" t="s">
        <v>137</v>
      </c>
      <c r="O27" s="43"/>
      <c r="P27" s="43"/>
      <c r="Q27" s="43"/>
      <c r="R27" s="43"/>
      <c r="S27" s="43"/>
      <c r="T27" s="43"/>
      <c r="U27" s="43"/>
      <c r="V27" s="43"/>
      <c r="W27" s="43"/>
    </row>
    <row r="28" spans="1:38" x14ac:dyDescent="0.15">
      <c r="A28" t="str">
        <f>[1]冷转速实验!T17</f>
        <v>ePTFE</v>
      </c>
      <c r="B28">
        <f>[1]冷转速实验!U17</f>
        <v>46.772998389800364</v>
      </c>
      <c r="C28">
        <f>[1]冷转速实验!V17</f>
        <v>45.148270505308638</v>
      </c>
      <c r="D28">
        <f>[1]冷转速实验!W17</f>
        <v>19.940144584158414</v>
      </c>
      <c r="E28">
        <f>[1]冷转速实验!X17</f>
        <v>21.310467600503262</v>
      </c>
      <c r="F28">
        <f>[1]冷转速实验!Y17</f>
        <v>25.305621308782595</v>
      </c>
      <c r="G28">
        <f>[1]冷转速实验!Z17</f>
        <v>1.0570055555555555E-2</v>
      </c>
      <c r="H28">
        <f>[1]冷转速实验!AA17</f>
        <v>1.5049555555555552E-2</v>
      </c>
      <c r="I28">
        <f>[1]冷转速实验!AB17</f>
        <v>11.892979584000001</v>
      </c>
      <c r="M28" s="43" t="s">
        <v>138</v>
      </c>
      <c r="N28">
        <v>22</v>
      </c>
      <c r="O28">
        <v>10</v>
      </c>
      <c r="P28">
        <v>1</v>
      </c>
      <c r="Q28" s="43">
        <v>23</v>
      </c>
      <c r="R28" s="43">
        <v>9</v>
      </c>
      <c r="S28" s="43">
        <v>2</v>
      </c>
      <c r="T28" s="43">
        <v>3</v>
      </c>
      <c r="U28" s="43">
        <v>8</v>
      </c>
      <c r="V28" s="43">
        <v>7</v>
      </c>
      <c r="W28" s="43">
        <v>16</v>
      </c>
      <c r="X28" s="43">
        <v>17</v>
      </c>
      <c r="Y28" s="43">
        <v>12</v>
      </c>
      <c r="Z28" s="43">
        <v>11</v>
      </c>
      <c r="AA28" s="43">
        <v>4</v>
      </c>
      <c r="AB28" s="43">
        <v>6</v>
      </c>
      <c r="AC28" s="43">
        <v>13</v>
      </c>
      <c r="AD28" s="43">
        <v>18</v>
      </c>
      <c r="AE28" s="43">
        <v>21</v>
      </c>
      <c r="AF28" s="43">
        <v>14</v>
      </c>
      <c r="AG28" s="43">
        <v>15</v>
      </c>
      <c r="AH28" s="43">
        <v>19</v>
      </c>
      <c r="AI28" s="43">
        <v>20</v>
      </c>
      <c r="AJ28" s="43">
        <v>5</v>
      </c>
    </row>
    <row r="29" spans="1:38" x14ac:dyDescent="0.15">
      <c r="M29" s="43" t="s">
        <v>139</v>
      </c>
      <c r="N29">
        <v>3.5032684799999991</v>
      </c>
      <c r="O29">
        <v>3.5767384319999995</v>
      </c>
      <c r="P29">
        <v>3.8848588799999995</v>
      </c>
      <c r="Q29">
        <v>4.8133098240000001</v>
      </c>
      <c r="R29">
        <v>5.6193918719999987</v>
      </c>
      <c r="S29" s="43">
        <v>5.667941375999999</v>
      </c>
      <c r="T29" s="43">
        <v>7.0075795200000002</v>
      </c>
      <c r="U29" s="43">
        <v>7.6446888960000008</v>
      </c>
      <c r="V29" s="43">
        <v>9.2522250239999995</v>
      </c>
      <c r="W29" s="43">
        <v>9.8861740800000018</v>
      </c>
      <c r="X29" s="43">
        <v>10.167006336</v>
      </c>
      <c r="Y29" s="43">
        <v>10.284390143999998</v>
      </c>
      <c r="Z29" s="43">
        <v>10.576399104</v>
      </c>
      <c r="AA29" s="43">
        <v>10.728884735999999</v>
      </c>
      <c r="AB29" s="43">
        <v>10.728884735999999</v>
      </c>
      <c r="AC29" s="43">
        <v>10.728884735999999</v>
      </c>
      <c r="AD29" s="43">
        <v>10.728884735999999</v>
      </c>
      <c r="AE29" s="43">
        <v>10.728884735999999</v>
      </c>
      <c r="AF29" s="43">
        <v>10.960891391999999</v>
      </c>
      <c r="AG29" s="43">
        <v>11.167119743999999</v>
      </c>
      <c r="AH29" s="43">
        <v>11.559156864</v>
      </c>
      <c r="AI29" s="43">
        <v>11.892979584000001</v>
      </c>
      <c r="AJ29" s="43">
        <v>14.106180095999997</v>
      </c>
      <c r="AK29" s="43"/>
      <c r="AL29" s="43"/>
    </row>
    <row r="30" spans="1:38" ht="16.5" x14ac:dyDescent="0.15">
      <c r="A30" s="1" t="s">
        <v>131</v>
      </c>
      <c r="M30" s="53" t="s">
        <v>140</v>
      </c>
      <c r="N30" s="43">
        <v>1</v>
      </c>
      <c r="O30" s="43">
        <v>2</v>
      </c>
      <c r="P30" s="43">
        <v>3</v>
      </c>
      <c r="Q30" s="43">
        <v>4</v>
      </c>
      <c r="R30" s="43">
        <v>5</v>
      </c>
      <c r="S30" s="43">
        <v>6</v>
      </c>
      <c r="T30" s="43">
        <v>7</v>
      </c>
      <c r="U30" s="43">
        <v>8</v>
      </c>
      <c r="V30" s="43">
        <v>9</v>
      </c>
      <c r="W30" s="43">
        <v>10</v>
      </c>
      <c r="X30" s="43">
        <v>11</v>
      </c>
      <c r="Y30" s="43">
        <v>12</v>
      </c>
      <c r="Z30" s="43">
        <v>13</v>
      </c>
      <c r="AA30" s="43">
        <v>14</v>
      </c>
      <c r="AB30" s="43">
        <v>15</v>
      </c>
      <c r="AC30" s="43">
        <v>16</v>
      </c>
      <c r="AD30" s="43">
        <v>17</v>
      </c>
      <c r="AE30" s="43">
        <v>18</v>
      </c>
      <c r="AF30" s="43">
        <v>19</v>
      </c>
      <c r="AG30" s="43">
        <v>20</v>
      </c>
      <c r="AH30" s="43">
        <v>21</v>
      </c>
      <c r="AI30" s="43">
        <v>22</v>
      </c>
      <c r="AJ30" s="43">
        <v>23</v>
      </c>
    </row>
    <row r="31" spans="1:38" x14ac:dyDescent="0.15">
      <c r="A31" t="str">
        <f>[1]膜种类实验!P15</f>
        <v>ePTFE</v>
      </c>
      <c r="B31">
        <f>[1]膜种类实验!Q15</f>
        <v>46.813272232415727</v>
      </c>
      <c r="C31">
        <f>[1]膜种类实验!R15</f>
        <v>45.115007004655496</v>
      </c>
      <c r="D31">
        <f>[1]膜种类实验!S15</f>
        <v>19.965192717598594</v>
      </c>
      <c r="E31">
        <f>[1]膜种类实验!T15</f>
        <v>21.428861307302665</v>
      </c>
      <c r="F31">
        <f>[1]膜种类实验!U15</f>
        <v>25.234077623592736</v>
      </c>
      <c r="G31">
        <f>[1]膜种类实验!V15</f>
        <v>1.0575562188444444E-2</v>
      </c>
      <c r="H31">
        <f>[1]膜种类实验!W15</f>
        <v>1.0878928809055555E-2</v>
      </c>
      <c r="I31">
        <f>[1]膜种类实验!X15</f>
        <v>10.728884735999999</v>
      </c>
      <c r="M31" s="53" t="s">
        <v>142</v>
      </c>
      <c r="N31">
        <f>IF(MATCH(N29,$N29:$AN29,0)=N30, 0, 1)</f>
        <v>0</v>
      </c>
      <c r="O31" s="43">
        <f t="shared" ref="O31:AJ31" si="40">IF(MATCH(O29,$N29:$AN29,0)=O30, 0, 1)</f>
        <v>0</v>
      </c>
      <c r="P31" s="43">
        <f t="shared" si="40"/>
        <v>0</v>
      </c>
      <c r="Q31" s="43">
        <f t="shared" si="40"/>
        <v>0</v>
      </c>
      <c r="R31" s="43">
        <f t="shared" si="40"/>
        <v>0</v>
      </c>
      <c r="S31" s="43">
        <f t="shared" si="40"/>
        <v>0</v>
      </c>
      <c r="T31" s="43">
        <f t="shared" si="40"/>
        <v>0</v>
      </c>
      <c r="U31" s="43">
        <f t="shared" si="40"/>
        <v>0</v>
      </c>
      <c r="V31" s="43">
        <f t="shared" si="40"/>
        <v>0</v>
      </c>
      <c r="W31" s="43">
        <f t="shared" si="40"/>
        <v>0</v>
      </c>
      <c r="X31" s="43">
        <f t="shared" si="40"/>
        <v>0</v>
      </c>
      <c r="Y31" s="43">
        <f t="shared" si="40"/>
        <v>0</v>
      </c>
      <c r="Z31" s="43">
        <f t="shared" si="40"/>
        <v>0</v>
      </c>
      <c r="AA31" s="43">
        <f t="shared" si="40"/>
        <v>0</v>
      </c>
      <c r="AB31" s="43">
        <f t="shared" si="40"/>
        <v>1</v>
      </c>
      <c r="AC31" s="43">
        <f t="shared" si="40"/>
        <v>1</v>
      </c>
      <c r="AD31" s="43">
        <f t="shared" si="40"/>
        <v>1</v>
      </c>
      <c r="AE31" s="43">
        <f t="shared" si="40"/>
        <v>1</v>
      </c>
      <c r="AF31" s="43">
        <f t="shared" si="40"/>
        <v>0</v>
      </c>
      <c r="AG31" s="43">
        <f t="shared" si="40"/>
        <v>0</v>
      </c>
      <c r="AH31" s="43">
        <f t="shared" si="40"/>
        <v>0</v>
      </c>
      <c r="AI31" s="43">
        <f t="shared" si="40"/>
        <v>0</v>
      </c>
      <c r="AJ31" s="43">
        <f t="shared" si="40"/>
        <v>0</v>
      </c>
    </row>
    <row r="32" spans="1:38" x14ac:dyDescent="0.15">
      <c r="A32" t="str">
        <f>[1]膜种类实验!P16</f>
        <v>PTFE</v>
      </c>
      <c r="B32">
        <f>[1]膜种类实验!Q16</f>
        <v>46.83837113278085</v>
      </c>
      <c r="C32">
        <f>[1]膜种类实验!R16</f>
        <v>45.243818979301523</v>
      </c>
      <c r="D32">
        <f>[1]膜种类实验!S16</f>
        <v>19.962840387781814</v>
      </c>
      <c r="E32">
        <f>[1]膜种类实验!T16</f>
        <v>21.478318390552261</v>
      </c>
      <c r="F32">
        <f>[1]膜种类实验!U16</f>
        <v>25.28862840724058</v>
      </c>
      <c r="G32">
        <f>[1]膜种类实验!V16</f>
        <v>1.0575562188444444E-2</v>
      </c>
      <c r="H32">
        <f>[1]膜种类实验!W16</f>
        <v>1.0878928809055555E-2</v>
      </c>
      <c r="I32">
        <f>[1]膜种类实验!X16</f>
        <v>3.5032684799999991</v>
      </c>
      <c r="O32" s="43"/>
    </row>
    <row r="33" spans="1:9" x14ac:dyDescent="0.15">
      <c r="A33" t="str">
        <f>[1]膜种类实验!P17</f>
        <v>PVDF</v>
      </c>
      <c r="B33">
        <f>[1]膜种类实验!Q17</f>
        <v>46.843521688179884</v>
      </c>
      <c r="C33">
        <f>[1]膜种类实验!R17</f>
        <v>44.928683240302114</v>
      </c>
      <c r="D33">
        <f>[1]膜种类实验!S17</f>
        <v>19.94308391529044</v>
      </c>
      <c r="E33">
        <f>[1]膜种类实验!T17</f>
        <v>21.306892948428231</v>
      </c>
      <c r="F33">
        <f>[1]膜种类实验!U17</f>
        <v>25.225507365699077</v>
      </c>
      <c r="G33">
        <f>[1]膜种类实验!V17</f>
        <v>1.0575562188444444E-2</v>
      </c>
      <c r="H33">
        <f>[1]膜种类实验!W17</f>
        <v>1.0878928809055555E-2</v>
      </c>
      <c r="I33">
        <f>[1]膜种类实验!X17</f>
        <v>4.8133098240000001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7" sqref="A17"/>
    </sheetView>
  </sheetViews>
  <sheetFormatPr defaultRowHeight="13.5" x14ac:dyDescent="0.15"/>
  <cols>
    <col min="1" max="1" width="20" customWidth="1"/>
  </cols>
  <sheetData>
    <row r="1" spans="1:5" x14ac:dyDescent="0.15">
      <c r="A1" t="s">
        <v>111</v>
      </c>
      <c r="B1" t="s">
        <v>110</v>
      </c>
    </row>
    <row r="2" spans="1:5" x14ac:dyDescent="0.15">
      <c r="A2" t="s">
        <v>112</v>
      </c>
    </row>
    <row r="3" spans="1:5" x14ac:dyDescent="0.15">
      <c r="A3" s="21" t="s">
        <v>113</v>
      </c>
      <c r="B3" s="23">
        <v>9.5000000000000001E-7</v>
      </c>
      <c r="C3" s="23">
        <v>1.1999999999999999E-6</v>
      </c>
      <c r="D3" s="22">
        <v>2.3999999999999999E-6</v>
      </c>
      <c r="E3" s="22">
        <v>4.7999999999999998E-6</v>
      </c>
    </row>
    <row r="4" spans="1:5" x14ac:dyDescent="0.15">
      <c r="A4" t="s">
        <v>114</v>
      </c>
    </row>
    <row r="5" spans="1:5" x14ac:dyDescent="0.15">
      <c r="A5" s="21" t="s">
        <v>116</v>
      </c>
      <c r="B5" s="21">
        <v>322.74</v>
      </c>
      <c r="C5" s="21">
        <v>322.64</v>
      </c>
      <c r="D5">
        <v>322.20999999999998</v>
      </c>
      <c r="E5">
        <v>322.27999999999997</v>
      </c>
    </row>
    <row r="6" spans="1:5" x14ac:dyDescent="0.15">
      <c r="A6" s="21" t="s">
        <v>115</v>
      </c>
      <c r="B6" s="21">
        <v>296.47000000000003</v>
      </c>
      <c r="C6" s="21">
        <v>296.60000000000002</v>
      </c>
      <c r="D6">
        <v>297.17</v>
      </c>
      <c r="E6">
        <v>297.38</v>
      </c>
    </row>
    <row r="7" spans="1:5" x14ac:dyDescent="0.15">
      <c r="A7" s="21" t="s">
        <v>117</v>
      </c>
      <c r="B7" s="21">
        <v>7.6959</v>
      </c>
      <c r="C7" s="21">
        <v>9.1371000000000002</v>
      </c>
      <c r="D7">
        <v>15.558999999999999</v>
      </c>
      <c r="E7">
        <v>29.719899999999999</v>
      </c>
    </row>
    <row r="8" spans="1:5" x14ac:dyDescent="0.15">
      <c r="A8" s="21" t="s">
        <v>118</v>
      </c>
      <c r="B8">
        <f>B7*0.0005</f>
        <v>3.8479500000000002E-3</v>
      </c>
      <c r="C8">
        <f>C7*0.0005</f>
        <v>4.5685500000000002E-3</v>
      </c>
      <c r="D8">
        <f>D7*0.0005</f>
        <v>7.7795E-3</v>
      </c>
      <c r="E8">
        <f>E7*0.0005</f>
        <v>1.485995E-2</v>
      </c>
    </row>
    <row r="10" spans="1:5" x14ac:dyDescent="0.15">
      <c r="B10" s="22">
        <f>(0.003918-C8)*(C3-D3)/(C8-D8)+C3</f>
        <v>9.5687569099487663E-7</v>
      </c>
    </row>
  </sheetData>
  <phoneticPr fontId="1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Wang&amp;Chung2008CES</vt:lpstr>
      <vt:lpstr>Yao2016(preparing)</vt:lpstr>
      <vt:lpstr>ExpData</vt:lpstr>
      <vt:lpstr>SimRecords</vt:lpstr>
      <vt:lpstr>MOD1H</vt:lpstr>
      <vt:lpstr>MOD1L</vt:lpstr>
      <vt:lpstr>MOD1W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Patrick Yao</cp:lastModifiedBy>
  <cp:lastPrinted>2016-10-12T02:17:31Z</cp:lastPrinted>
  <dcterms:created xsi:type="dcterms:W3CDTF">2016-01-11T08:35:13Z</dcterms:created>
  <dcterms:modified xsi:type="dcterms:W3CDTF">2016-10-12T13:11:53Z</dcterms:modified>
</cp:coreProperties>
</file>