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uliana\Documents\Columbia\Climate and Society\Quant\Final Project\Data\"/>
    </mc:Choice>
  </mc:AlternateContent>
  <xr:revisionPtr revIDLastSave="0" documentId="13_ncr:1_{F3F2D8CC-75D0-4266-947D-ACD71834AA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EM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2" l="1"/>
  <c r="B27" i="2"/>
  <c r="B26" i="2"/>
  <c r="C23" i="2"/>
  <c r="C28" i="2" s="1"/>
  <c r="B23" i="2"/>
  <c r="B22" i="2"/>
  <c r="B21" i="2"/>
  <c r="D17" i="2"/>
  <c r="E17" i="2" s="1"/>
  <c r="E23" i="2" s="1"/>
  <c r="B17" i="2"/>
  <c r="E16" i="2"/>
  <c r="E22" i="2" s="1"/>
  <c r="D16" i="2"/>
  <c r="B16" i="2"/>
  <c r="D15" i="2"/>
  <c r="E15" i="2" s="1"/>
  <c r="E21" i="2" s="1"/>
  <c r="B15" i="2"/>
  <c r="D12" i="2"/>
  <c r="E12" i="2" s="1"/>
  <c r="D23" i="2" s="1"/>
  <c r="B12" i="2"/>
  <c r="D11" i="2"/>
  <c r="E11" i="2" s="1"/>
  <c r="D22" i="2" s="1"/>
  <c r="B11" i="2"/>
  <c r="E10" i="2"/>
  <c r="D21" i="2" s="1"/>
  <c r="D10" i="2"/>
  <c r="B10" i="2"/>
  <c r="E7" i="2"/>
  <c r="B7" i="2"/>
  <c r="E6" i="2"/>
  <c r="C22" i="2" s="1"/>
  <c r="C27" i="2" s="1"/>
  <c r="B6" i="2"/>
  <c r="H5" i="2"/>
  <c r="E5" i="2"/>
  <c r="C21" i="2" s="1"/>
  <c r="B5" i="2"/>
  <c r="H4" i="2"/>
  <c r="H3" i="2"/>
  <c r="C26" i="2" l="1"/>
</calcChain>
</file>

<file path=xl/sharedStrings.xml><?xml version="1.0" encoding="utf-8"?>
<sst xmlns="http://schemas.openxmlformats.org/spreadsheetml/2006/main" count="207" uniqueCount="82">
  <si>
    <t>Station 1: CHECKED</t>
  </si>
  <si>
    <t>LINEAR REGRESSION - SKIERS~MAXTEMP+ENSO</t>
  </si>
  <si>
    <t>Station 2: CHECKED</t>
  </si>
  <si>
    <t>Resort</t>
  </si>
  <si>
    <t>Station 3: CHECKED</t>
  </si>
  <si>
    <t>State</t>
  </si>
  <si>
    <t>Season pass cost</t>
  </si>
  <si>
    <t>New York</t>
  </si>
  <si>
    <t>Actual costs</t>
  </si>
  <si>
    <t>Pennsylvania</t>
  </si>
  <si>
    <t>Climatology</t>
  </si>
  <si>
    <t>Massachusetts</t>
  </si>
  <si>
    <t>Bellyeare Mountain</t>
  </si>
  <si>
    <t>Elk Mountain</t>
  </si>
  <si>
    <t xml:space="preserve">Jiminy Peak </t>
  </si>
  <si>
    <t>Capacity</t>
  </si>
  <si>
    <t>10980 skiers, per hour</t>
  </si>
  <si>
    <t xml:space="preserve">5400 skiers per hour </t>
  </si>
  <si>
    <t>Base Elevation</t>
  </si>
  <si>
    <t>2024 ft</t>
  </si>
  <si>
    <t>1742 ft</t>
  </si>
  <si>
    <t>1245 ft</t>
  </si>
  <si>
    <t>Station</t>
  </si>
  <si>
    <t>Emmons NY</t>
  </si>
  <si>
    <t>Pleasant Mountain PA</t>
  </si>
  <si>
    <t>Albany NY</t>
  </si>
  <si>
    <t>Mean tendencies</t>
  </si>
  <si>
    <t>Max Temp</t>
  </si>
  <si>
    <t>Min Temp</t>
  </si>
  <si>
    <t>Temperature</t>
  </si>
  <si>
    <t>Skiers</t>
  </si>
  <si>
    <t>Projected Visitors</t>
  </si>
  <si>
    <t>Snow</t>
  </si>
  <si>
    <t>Snow correlations</t>
  </si>
  <si>
    <t>Skiers (millions)</t>
  </si>
  <si>
    <t>ENSO Index</t>
  </si>
  <si>
    <t>MaxTemp correlations</t>
  </si>
  <si>
    <t>Skiers (million)</t>
  </si>
  <si>
    <t>Regression: Snow~MaxTemp</t>
  </si>
  <si>
    <t>People</t>
  </si>
  <si>
    <t xml:space="preserve">Coefficient </t>
  </si>
  <si>
    <t>SE Coefficient</t>
  </si>
  <si>
    <t>SE Coeffcient</t>
  </si>
  <si>
    <t>Intercept</t>
  </si>
  <si>
    <t xml:space="preserve">Multiple R2 </t>
  </si>
  <si>
    <t>Adjusted R2</t>
  </si>
  <si>
    <t>P-value</t>
  </si>
  <si>
    <t>Regression: Skiers~MaxTemp</t>
  </si>
  <si>
    <t>percentage of season passes</t>
  </si>
  <si>
    <t>2050 - 1.5° warming</t>
  </si>
  <si>
    <t>Probability</t>
  </si>
  <si>
    <t>Trend</t>
  </si>
  <si>
    <t xml:space="preserve"> M Regression: Snow~MaxTemp+ENSO index</t>
  </si>
  <si>
    <t>Coefficient MaxTemp</t>
  </si>
  <si>
    <t>SE MaxTemp</t>
  </si>
  <si>
    <t>Coefficient ENSO</t>
  </si>
  <si>
    <t>SE ENSO index</t>
  </si>
  <si>
    <t>Elements for decision making</t>
  </si>
  <si>
    <t>1.5 Degrees</t>
  </si>
  <si>
    <t xml:space="preserve">Decision: </t>
  </si>
  <si>
    <t>Signing a 30 year deal with a ski resort to seal season passes</t>
  </si>
  <si>
    <t>Alternative actions</t>
  </si>
  <si>
    <t>Which of the resorts depending of the temperature scenario</t>
  </si>
  <si>
    <t>Decision Maker</t>
  </si>
  <si>
    <t>Where Bill works (Get out and trek)</t>
  </si>
  <si>
    <t>Rule out making snow</t>
  </si>
  <si>
    <t>Uncertain states of nature</t>
  </si>
  <si>
    <t>Current trend, 1.5°C  increase, 2°C increase</t>
  </si>
  <si>
    <t>2 Degrees</t>
  </si>
  <si>
    <t>Shift temperature in 2050</t>
  </si>
  <si>
    <t xml:space="preserve">Ski pass value: </t>
  </si>
  <si>
    <t>Current</t>
  </si>
  <si>
    <t>Number of skiers per state</t>
  </si>
  <si>
    <t>Find this and do the relationship with snow-depth</t>
  </si>
  <si>
    <t>2050 - 2° warming</t>
  </si>
  <si>
    <t>1.5 Degrees Warming</t>
  </si>
  <si>
    <t>2 Degrees Warming</t>
  </si>
  <si>
    <t>EMV</t>
  </si>
  <si>
    <t>Value</t>
  </si>
  <si>
    <t>- Utility function</t>
  </si>
  <si>
    <t>- Calling for the season pass percentage</t>
  </si>
  <si>
    <t xml:space="preserve">- Percentage of snow decrease according to our regression with Snow ~Temperature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</si>
</sst>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/>
    <xf numFmtId="0" fontId="3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/>
    <xf numFmtId="0" fontId="3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/>
    <xf numFmtId="0" fontId="2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/>
    <xf numFmtId="0" fontId="2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4" fillId="0" borderId="18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2" fillId="0" borderId="20" xfId="0" applyNumberFormat="1" applyFont="1" applyBorder="1" applyAlignment="1">
      <alignment horizontal="center"/>
    </xf>
    <xf numFmtId="0" fontId="3" fillId="0" borderId="0" xfId="0" applyFont="1"/>
    <xf numFmtId="0" fontId="4" fillId="0" borderId="2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3" fontId="4" fillId="0" borderId="26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9" fontId="2" fillId="0" borderId="27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0" fontId="1" fillId="0" borderId="10" xfId="0" applyFont="1" applyBorder="1" applyAlignment="1"/>
    <xf numFmtId="9" fontId="2" fillId="0" borderId="18" xfId="0" applyNumberFormat="1" applyFont="1" applyBorder="1" applyAlignment="1">
      <alignment horizontal="center"/>
    </xf>
    <xf numFmtId="0" fontId="1" fillId="0" borderId="15" xfId="0" applyFont="1" applyBorder="1" applyAlignment="1"/>
    <xf numFmtId="0" fontId="2" fillId="0" borderId="22" xfId="0" applyFont="1" applyBorder="1" applyAlignment="1">
      <alignment horizontal="center"/>
    </xf>
    <xf numFmtId="0" fontId="3" fillId="0" borderId="0" xfId="0" applyFont="1" applyAlignment="1"/>
    <xf numFmtId="9" fontId="2" fillId="0" borderId="23" xfId="0" applyNumberFormat="1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4" fontId="4" fillId="0" borderId="32" xfId="0" applyNumberFormat="1" applyFont="1" applyBorder="1" applyAlignment="1">
      <alignment horizontal="center"/>
    </xf>
    <xf numFmtId="3" fontId="4" fillId="0" borderId="23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164" fontId="4" fillId="0" borderId="31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  <xf numFmtId="164" fontId="4" fillId="2" borderId="23" xfId="0" applyNumberFormat="1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10" xfId="0" applyFont="1" applyBorder="1" applyAlignment="1"/>
    <xf numFmtId="0" fontId="0" fillId="0" borderId="0" xfId="0" applyFont="1" applyAlignment="1"/>
    <xf numFmtId="0" fontId="2" fillId="0" borderId="28" xfId="0" applyFont="1" applyBorder="1"/>
    <xf numFmtId="0" fontId="4" fillId="0" borderId="15" xfId="0" applyFont="1" applyBorder="1" applyAlignment="1">
      <alignment horizontal="left"/>
    </xf>
    <xf numFmtId="0" fontId="2" fillId="0" borderId="29" xfId="0" applyFont="1" applyBorder="1"/>
    <xf numFmtId="0" fontId="2" fillId="0" borderId="30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3" xfId="0" applyFont="1" applyBorder="1"/>
    <xf numFmtId="0" fontId="1" fillId="0" borderId="2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11" xfId="0" applyFont="1" applyBorder="1" applyAlignment="1">
      <alignment horizontal="center"/>
    </xf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61"/>
  <sheetViews>
    <sheetView tabSelected="1" workbookViewId="0">
      <selection activeCell="K25" sqref="K25"/>
    </sheetView>
  </sheetViews>
  <sheetFormatPr baseColWidth="10" defaultColWidth="14.42578125" defaultRowHeight="15.75" customHeight="1" x14ac:dyDescent="0.2"/>
  <cols>
    <col min="1" max="1" width="7.28515625" customWidth="1"/>
    <col min="2" max="3" width="21.5703125" customWidth="1"/>
    <col min="4" max="4" width="7.28515625" customWidth="1"/>
    <col min="5" max="6" width="21.5703125" customWidth="1"/>
    <col min="7" max="7" width="7.28515625" customWidth="1"/>
    <col min="8" max="9" width="21.5703125" customWidth="1"/>
    <col min="10" max="10" width="7.28515625" customWidth="1"/>
    <col min="11" max="11" width="27.42578125" customWidth="1"/>
    <col min="12" max="12" width="43.7109375" customWidth="1"/>
  </cols>
  <sheetData>
    <row r="2" spans="2:9" ht="12.75" x14ac:dyDescent="0.2">
      <c r="B2" s="77" t="s">
        <v>0</v>
      </c>
      <c r="C2" s="78"/>
      <c r="D2" s="1"/>
      <c r="E2" s="77" t="s">
        <v>2</v>
      </c>
      <c r="F2" s="78"/>
      <c r="G2" s="1"/>
      <c r="H2" s="77" t="s">
        <v>4</v>
      </c>
      <c r="I2" s="78"/>
    </row>
    <row r="3" spans="2:9" ht="12.75" x14ac:dyDescent="0.2">
      <c r="B3" s="3" t="s">
        <v>5</v>
      </c>
      <c r="C3" s="5" t="s">
        <v>7</v>
      </c>
      <c r="E3" s="3" t="s">
        <v>5</v>
      </c>
      <c r="F3" s="7" t="s">
        <v>9</v>
      </c>
      <c r="H3" s="3" t="s">
        <v>5</v>
      </c>
      <c r="I3" s="7" t="s">
        <v>11</v>
      </c>
    </row>
    <row r="4" spans="2:9" ht="12.75" x14ac:dyDescent="0.2">
      <c r="B4" s="8" t="s">
        <v>3</v>
      </c>
      <c r="C4" s="9" t="s">
        <v>12</v>
      </c>
      <c r="E4" s="8" t="s">
        <v>3</v>
      </c>
      <c r="F4" s="10" t="s">
        <v>13</v>
      </c>
      <c r="H4" s="8" t="s">
        <v>3</v>
      </c>
      <c r="I4" s="10" t="s">
        <v>14</v>
      </c>
    </row>
    <row r="5" spans="2:9" ht="12.75" x14ac:dyDescent="0.2">
      <c r="B5" s="8" t="s">
        <v>15</v>
      </c>
      <c r="C5" s="9" t="s">
        <v>16</v>
      </c>
      <c r="E5" s="8" t="s">
        <v>15</v>
      </c>
      <c r="F5" s="10" t="s">
        <v>17</v>
      </c>
      <c r="H5" s="8" t="s">
        <v>15</v>
      </c>
      <c r="I5" s="10"/>
    </row>
    <row r="6" spans="2:9" ht="12.75" x14ac:dyDescent="0.2">
      <c r="B6" s="8" t="s">
        <v>18</v>
      </c>
      <c r="C6" s="9" t="s">
        <v>19</v>
      </c>
      <c r="E6" s="8" t="s">
        <v>18</v>
      </c>
      <c r="F6" s="10" t="s">
        <v>20</v>
      </c>
      <c r="H6" s="8" t="s">
        <v>18</v>
      </c>
      <c r="I6" s="10" t="s">
        <v>21</v>
      </c>
    </row>
    <row r="7" spans="2:9" ht="12.75" x14ac:dyDescent="0.2">
      <c r="B7" s="11" t="s">
        <v>22</v>
      </c>
      <c r="C7" s="12" t="s">
        <v>23</v>
      </c>
      <c r="E7" s="11" t="s">
        <v>22</v>
      </c>
      <c r="F7" s="13" t="s">
        <v>24</v>
      </c>
      <c r="H7" s="11" t="s">
        <v>22</v>
      </c>
      <c r="I7" s="13" t="s">
        <v>25</v>
      </c>
    </row>
    <row r="8" spans="2:9" ht="12.75" hidden="1" x14ac:dyDescent="0.2"/>
    <row r="9" spans="2:9" ht="12.75" hidden="1" x14ac:dyDescent="0.2">
      <c r="B9" s="79" t="s">
        <v>26</v>
      </c>
      <c r="C9" s="78"/>
      <c r="D9" s="15"/>
      <c r="E9" s="79" t="s">
        <v>26</v>
      </c>
      <c r="F9" s="78"/>
      <c r="G9" s="15"/>
      <c r="H9" s="79" t="s">
        <v>26</v>
      </c>
      <c r="I9" s="78"/>
    </row>
    <row r="10" spans="2:9" ht="12.75" hidden="1" x14ac:dyDescent="0.2">
      <c r="B10" s="3" t="s">
        <v>27</v>
      </c>
      <c r="C10" s="19"/>
      <c r="D10" s="21"/>
      <c r="E10" s="3" t="s">
        <v>27</v>
      </c>
      <c r="F10" s="19"/>
      <c r="G10" s="21"/>
      <c r="H10" s="3" t="s">
        <v>27</v>
      </c>
      <c r="I10" s="19"/>
    </row>
    <row r="11" spans="2:9" ht="12.75" hidden="1" x14ac:dyDescent="0.2">
      <c r="B11" s="8" t="s">
        <v>28</v>
      </c>
      <c r="C11" s="23"/>
      <c r="D11" s="21"/>
      <c r="E11" s="8" t="s">
        <v>28</v>
      </c>
      <c r="F11" s="23"/>
      <c r="G11" s="21"/>
      <c r="H11" s="8" t="s">
        <v>28</v>
      </c>
      <c r="I11" s="23"/>
    </row>
    <row r="12" spans="2:9" ht="12.75" hidden="1" x14ac:dyDescent="0.2">
      <c r="B12" s="25" t="s">
        <v>30</v>
      </c>
      <c r="C12" s="23"/>
      <c r="D12" s="21"/>
      <c r="E12" s="25" t="s">
        <v>30</v>
      </c>
      <c r="F12" s="23"/>
      <c r="G12" s="21"/>
      <c r="H12" s="25" t="s">
        <v>30</v>
      </c>
      <c r="I12" s="23"/>
    </row>
    <row r="13" spans="2:9" ht="12.75" hidden="1" x14ac:dyDescent="0.2">
      <c r="B13" s="11" t="s">
        <v>32</v>
      </c>
      <c r="C13" s="26"/>
      <c r="D13" s="21"/>
      <c r="E13" s="11" t="s">
        <v>32</v>
      </c>
      <c r="F13" s="26"/>
      <c r="G13" s="21"/>
      <c r="H13" s="11" t="s">
        <v>32</v>
      </c>
      <c r="I13" s="26"/>
    </row>
    <row r="14" spans="2:9" ht="12.75" x14ac:dyDescent="0.2">
      <c r="B14" s="28"/>
      <c r="C14" s="28"/>
      <c r="D14" s="21"/>
      <c r="E14" s="28"/>
      <c r="F14" s="28"/>
      <c r="G14" s="21"/>
      <c r="H14" s="28"/>
      <c r="I14" s="28"/>
    </row>
    <row r="15" spans="2:9" ht="12.75" x14ac:dyDescent="0.2">
      <c r="B15" s="79" t="s">
        <v>33</v>
      </c>
      <c r="C15" s="78"/>
      <c r="D15" s="15"/>
      <c r="E15" s="79" t="s">
        <v>33</v>
      </c>
      <c r="F15" s="78"/>
      <c r="G15" s="15"/>
      <c r="H15" s="79" t="s">
        <v>33</v>
      </c>
      <c r="I15" s="78"/>
    </row>
    <row r="16" spans="2:9" ht="12.75" x14ac:dyDescent="0.2">
      <c r="B16" s="3" t="s">
        <v>27</v>
      </c>
      <c r="C16" s="7">
        <v>-0.70299999999999996</v>
      </c>
      <c r="E16" s="3" t="s">
        <v>27</v>
      </c>
      <c r="F16" s="7">
        <v>-0.61</v>
      </c>
      <c r="H16" s="3" t="s">
        <v>27</v>
      </c>
      <c r="I16" s="7">
        <v>-0.79400000000000004</v>
      </c>
    </row>
    <row r="17" spans="2:9" ht="12.75" x14ac:dyDescent="0.2">
      <c r="B17" s="8" t="s">
        <v>28</v>
      </c>
      <c r="C17" s="10">
        <v>-0.61099999999999999</v>
      </c>
      <c r="E17" s="8" t="s">
        <v>28</v>
      </c>
      <c r="F17" s="10">
        <v>-0.57999999999999996</v>
      </c>
      <c r="H17" s="8" t="s">
        <v>28</v>
      </c>
      <c r="I17" s="10">
        <v>-0.69699999999999995</v>
      </c>
    </row>
    <row r="18" spans="2:9" ht="12.75" x14ac:dyDescent="0.2">
      <c r="B18" s="25" t="s">
        <v>34</v>
      </c>
      <c r="C18" s="10">
        <v>0.57499999999999996</v>
      </c>
      <c r="E18" s="25" t="s">
        <v>34</v>
      </c>
      <c r="F18" s="10">
        <v>0.49299999999999999</v>
      </c>
      <c r="H18" s="25" t="s">
        <v>34</v>
      </c>
      <c r="I18" s="10">
        <v>0.72399999999999998</v>
      </c>
    </row>
    <row r="19" spans="2:9" ht="12.75" x14ac:dyDescent="0.2">
      <c r="B19" s="11" t="s">
        <v>35</v>
      </c>
      <c r="C19" s="13">
        <v>-0.2</v>
      </c>
      <c r="E19" s="11" t="s">
        <v>35</v>
      </c>
      <c r="F19" s="13">
        <v>-0.16500000000000001</v>
      </c>
      <c r="H19" s="11" t="s">
        <v>35</v>
      </c>
      <c r="I19" s="13">
        <v>-0.189</v>
      </c>
    </row>
    <row r="21" spans="2:9" ht="12.75" x14ac:dyDescent="0.2">
      <c r="B21" s="79" t="s">
        <v>36</v>
      </c>
      <c r="C21" s="78"/>
      <c r="D21" s="1"/>
      <c r="E21" s="79" t="s">
        <v>36</v>
      </c>
      <c r="F21" s="78"/>
      <c r="G21" s="1"/>
      <c r="H21" s="79" t="s">
        <v>36</v>
      </c>
      <c r="I21" s="78"/>
    </row>
    <row r="22" spans="2:9" ht="12.75" x14ac:dyDescent="0.2">
      <c r="B22" s="25" t="s">
        <v>35</v>
      </c>
      <c r="C22" s="10">
        <v>0.17499999999999999</v>
      </c>
      <c r="D22" s="1"/>
      <c r="E22" s="25" t="s">
        <v>35</v>
      </c>
      <c r="F22" s="10">
        <v>0.17899999999999999</v>
      </c>
      <c r="G22" s="1"/>
      <c r="H22" s="25" t="s">
        <v>35</v>
      </c>
      <c r="I22" s="10">
        <v>0.22</v>
      </c>
    </row>
    <row r="23" spans="2:9" ht="12.75" x14ac:dyDescent="0.2">
      <c r="B23" s="31" t="s">
        <v>37</v>
      </c>
      <c r="C23" s="13">
        <v>-0.64700000000000002</v>
      </c>
      <c r="D23" s="1"/>
      <c r="E23" s="31" t="s">
        <v>37</v>
      </c>
      <c r="F23" s="13">
        <v>-0.67700000000000005</v>
      </c>
      <c r="G23" s="1"/>
      <c r="H23" s="31" t="s">
        <v>37</v>
      </c>
      <c r="I23" s="13">
        <v>-0.72</v>
      </c>
    </row>
    <row r="24" spans="2:9" ht="12.75" x14ac:dyDescent="0.2">
      <c r="B24" s="32"/>
      <c r="C24" s="32"/>
      <c r="D24" s="1"/>
      <c r="E24" s="32"/>
      <c r="F24" s="32"/>
      <c r="G24" s="1"/>
      <c r="H24" s="32"/>
      <c r="I24" s="32"/>
    </row>
    <row r="25" spans="2:9" ht="12.75" x14ac:dyDescent="0.2">
      <c r="B25" s="79" t="s">
        <v>38</v>
      </c>
      <c r="C25" s="78"/>
      <c r="D25" s="1"/>
      <c r="E25" s="79" t="s">
        <v>38</v>
      </c>
      <c r="F25" s="78"/>
      <c r="G25" s="1"/>
      <c r="H25" s="79" t="s">
        <v>38</v>
      </c>
      <c r="I25" s="78"/>
    </row>
    <row r="26" spans="2:9" ht="12.75" x14ac:dyDescent="0.2">
      <c r="B26" s="3" t="s">
        <v>40</v>
      </c>
      <c r="C26" s="7">
        <v>-5.0645999999999997E-2</v>
      </c>
      <c r="E26" s="3" t="s">
        <v>40</v>
      </c>
      <c r="F26" s="7">
        <v>-4.5850000000000002E-2</v>
      </c>
      <c r="H26" s="3" t="s">
        <v>40</v>
      </c>
      <c r="I26" s="7">
        <v>-4.65E-2</v>
      </c>
    </row>
    <row r="27" spans="2:9" ht="12.75" x14ac:dyDescent="0.2">
      <c r="B27" s="8" t="s">
        <v>41</v>
      </c>
      <c r="C27" s="10">
        <v>8.7849999999999994E-3</v>
      </c>
      <c r="E27" s="8" t="s">
        <v>41</v>
      </c>
      <c r="F27" s="10">
        <v>1.018E-2</v>
      </c>
      <c r="H27" s="8" t="s">
        <v>42</v>
      </c>
      <c r="I27" s="10">
        <v>6.1000000000000004E-3</v>
      </c>
    </row>
    <row r="28" spans="2:9" ht="12.75" x14ac:dyDescent="0.2">
      <c r="B28" s="8" t="s">
        <v>43</v>
      </c>
      <c r="C28" s="10">
        <v>2.3543090000000002</v>
      </c>
      <c r="E28" s="8" t="s">
        <v>43</v>
      </c>
      <c r="F28" s="10">
        <v>2.0645799999999999</v>
      </c>
      <c r="H28" s="8" t="s">
        <v>43</v>
      </c>
      <c r="I28" s="10">
        <v>2.1699000000000002</v>
      </c>
    </row>
    <row r="29" spans="2:9" ht="12.75" x14ac:dyDescent="0.2">
      <c r="B29" s="8" t="s">
        <v>44</v>
      </c>
      <c r="C29" s="10">
        <v>0.49430000000000002</v>
      </c>
      <c r="E29" s="8" t="s">
        <v>44</v>
      </c>
      <c r="F29" s="10">
        <v>0.37380000000000002</v>
      </c>
      <c r="H29" s="8" t="s">
        <v>44</v>
      </c>
      <c r="I29" s="10">
        <v>0.63090000000000002</v>
      </c>
    </row>
    <row r="30" spans="2:9" ht="12.75" x14ac:dyDescent="0.2">
      <c r="B30" s="11" t="s">
        <v>45</v>
      </c>
      <c r="C30" s="13">
        <v>0.47939999999999999</v>
      </c>
      <c r="E30" s="11" t="s">
        <v>45</v>
      </c>
      <c r="F30" s="13">
        <v>0.3553</v>
      </c>
      <c r="H30" s="11" t="s">
        <v>45</v>
      </c>
      <c r="I30" s="13">
        <v>0.62009999999999998</v>
      </c>
    </row>
    <row r="31" spans="2:9" ht="12.75" x14ac:dyDescent="0.2">
      <c r="B31" s="38" t="s">
        <v>46</v>
      </c>
      <c r="C31" s="39">
        <v>1.7409999999999999E-6</v>
      </c>
      <c r="E31" s="38" t="s">
        <v>46</v>
      </c>
      <c r="F31" s="39">
        <v>7.4629999999999995E-5</v>
      </c>
      <c r="H31" s="38" t="s">
        <v>46</v>
      </c>
      <c r="I31" s="39">
        <v>7.3650000000000001E-9</v>
      </c>
    </row>
    <row r="33" spans="2:9" ht="12.75" x14ac:dyDescent="0.2">
      <c r="B33" s="77" t="s">
        <v>47</v>
      </c>
      <c r="C33" s="78"/>
      <c r="D33" s="40"/>
      <c r="E33" s="77" t="s">
        <v>47</v>
      </c>
      <c r="F33" s="78"/>
      <c r="G33" s="40"/>
      <c r="H33" s="77" t="s">
        <v>47</v>
      </c>
      <c r="I33" s="78"/>
    </row>
    <row r="34" spans="2:9" ht="12.75" x14ac:dyDescent="0.2">
      <c r="B34" s="42" t="s">
        <v>40</v>
      </c>
      <c r="C34" s="7">
        <v>-7.2510000000000005E-2</v>
      </c>
      <c r="E34" s="42" t="s">
        <v>40</v>
      </c>
      <c r="F34" s="7">
        <v>-4.6181E-2</v>
      </c>
      <c r="H34" s="42" t="s">
        <v>40</v>
      </c>
      <c r="I34" s="7">
        <v>-2.0802999999999999E-2</v>
      </c>
    </row>
    <row r="35" spans="2:9" ht="12.75" x14ac:dyDescent="0.2">
      <c r="B35" s="25" t="s">
        <v>41</v>
      </c>
      <c r="C35" s="10">
        <v>1.465E-2</v>
      </c>
      <c r="E35" s="25" t="s">
        <v>41</v>
      </c>
      <c r="F35" s="10">
        <v>8.6110000000000006E-3</v>
      </c>
      <c r="H35" s="25" t="s">
        <v>42</v>
      </c>
      <c r="I35" s="10">
        <v>3.437E-3</v>
      </c>
    </row>
    <row r="36" spans="2:9" ht="12.75" x14ac:dyDescent="0.2">
      <c r="B36" s="25" t="s">
        <v>43</v>
      </c>
      <c r="C36" s="10">
        <v>6.3450800000000003</v>
      </c>
      <c r="E36" s="25" t="s">
        <v>43</v>
      </c>
      <c r="F36" s="10">
        <v>3.5606529999999998</v>
      </c>
      <c r="H36" s="25" t="s">
        <v>43</v>
      </c>
      <c r="I36" s="10">
        <v>1.752953</v>
      </c>
    </row>
    <row r="37" spans="2:9" ht="12.75" x14ac:dyDescent="0.2">
      <c r="B37" s="25" t="s">
        <v>44</v>
      </c>
      <c r="C37" s="10">
        <v>0.41899999999999998</v>
      </c>
      <c r="E37" s="25" t="s">
        <v>44</v>
      </c>
      <c r="F37" s="10">
        <v>0.45829999999999999</v>
      </c>
      <c r="H37" s="25" t="s">
        <v>44</v>
      </c>
      <c r="I37" s="10">
        <v>0.51859999999999995</v>
      </c>
    </row>
    <row r="38" spans="2:9" ht="12.75" x14ac:dyDescent="0.2">
      <c r="B38" s="31" t="s">
        <v>45</v>
      </c>
      <c r="C38" s="13">
        <v>0.40189999999999998</v>
      </c>
      <c r="E38" s="31" t="s">
        <v>45</v>
      </c>
      <c r="F38" s="13">
        <v>0.44230000000000003</v>
      </c>
      <c r="H38" s="31" t="s">
        <v>45</v>
      </c>
      <c r="I38" s="13">
        <v>0.50439999999999996</v>
      </c>
    </row>
    <row r="39" spans="2:9" ht="12.75" x14ac:dyDescent="0.2">
      <c r="B39" s="44" t="s">
        <v>46</v>
      </c>
      <c r="C39" s="39">
        <v>1.986E-5</v>
      </c>
      <c r="E39" s="44" t="s">
        <v>46</v>
      </c>
      <c r="F39" s="39">
        <v>5.801E-6</v>
      </c>
      <c r="H39" s="44" t="s">
        <v>46</v>
      </c>
      <c r="I39" s="39">
        <v>7.3779999999999995E-7</v>
      </c>
    </row>
    <row r="40" spans="2:9" ht="12.75" x14ac:dyDescent="0.2">
      <c r="B40" s="45"/>
      <c r="C40" s="45"/>
      <c r="D40" s="1"/>
      <c r="E40" s="45"/>
      <c r="F40" s="45"/>
      <c r="G40" s="1"/>
      <c r="H40" s="45"/>
      <c r="I40" s="45"/>
    </row>
    <row r="41" spans="2:9" ht="12.75" x14ac:dyDescent="0.2">
      <c r="B41" s="79" t="s">
        <v>52</v>
      </c>
      <c r="C41" s="78"/>
      <c r="D41" s="1"/>
      <c r="E41" s="79" t="s">
        <v>52</v>
      </c>
      <c r="F41" s="78"/>
      <c r="G41" s="1"/>
      <c r="H41" s="79" t="s">
        <v>52</v>
      </c>
      <c r="I41" s="78"/>
    </row>
    <row r="42" spans="2:9" ht="12.75" x14ac:dyDescent="0.2">
      <c r="B42" s="3" t="s">
        <v>53</v>
      </c>
      <c r="C42" s="7">
        <v>0.90344999999999998</v>
      </c>
      <c r="E42" s="3" t="s">
        <v>53</v>
      </c>
      <c r="F42" s="7">
        <v>-4.5089999999999998E-2</v>
      </c>
      <c r="H42" s="3" t="s">
        <v>53</v>
      </c>
      <c r="I42" s="7">
        <v>-4.6168000000000001E-2</v>
      </c>
    </row>
    <row r="43" spans="2:9" ht="12.75" x14ac:dyDescent="0.2">
      <c r="B43" s="8" t="s">
        <v>54</v>
      </c>
      <c r="C43" s="10">
        <v>4.0399999999999998E-2</v>
      </c>
      <c r="E43" s="8" t="s">
        <v>54</v>
      </c>
      <c r="F43" s="10">
        <v>1.048E-2</v>
      </c>
      <c r="H43" s="8" t="s">
        <v>54</v>
      </c>
      <c r="I43" s="10">
        <v>6.3150000000000003E-3</v>
      </c>
    </row>
    <row r="44" spans="2:9" ht="12.75" x14ac:dyDescent="0.2">
      <c r="B44" s="8" t="s">
        <v>55</v>
      </c>
      <c r="C44" s="10">
        <v>4.6120000000000001E-2</v>
      </c>
      <c r="E44" s="8" t="s">
        <v>55</v>
      </c>
      <c r="F44" s="10">
        <v>-1.209E-2</v>
      </c>
      <c r="H44" s="8" t="s">
        <v>55</v>
      </c>
      <c r="I44" s="10">
        <v>-2.8679999999999999E-3</v>
      </c>
    </row>
    <row r="45" spans="2:9" ht="12.75" x14ac:dyDescent="0.2">
      <c r="B45" s="8" t="s">
        <v>56</v>
      </c>
      <c r="C45" s="10">
        <v>0.14018</v>
      </c>
      <c r="E45" s="8" t="s">
        <v>56</v>
      </c>
      <c r="F45" s="10">
        <v>2.9510000000000002E-2</v>
      </c>
      <c r="H45" s="8" t="s">
        <v>56</v>
      </c>
      <c r="I45" s="10">
        <v>2.0469999999999999E-2</v>
      </c>
    </row>
    <row r="46" spans="2:9" ht="12.75" x14ac:dyDescent="0.2">
      <c r="B46" s="8" t="s">
        <v>43</v>
      </c>
      <c r="C46" s="10">
        <v>11.11332</v>
      </c>
      <c r="E46" s="8" t="s">
        <v>43</v>
      </c>
      <c r="F46" s="10">
        <v>2.0382600000000002</v>
      </c>
      <c r="H46" s="8" t="s">
        <v>43</v>
      </c>
      <c r="I46" s="10">
        <v>2.1559970000000002</v>
      </c>
    </row>
    <row r="47" spans="2:9" ht="12.75" x14ac:dyDescent="0.2">
      <c r="B47" s="8" t="s">
        <v>44</v>
      </c>
      <c r="C47" s="10">
        <v>0.94010000000000005</v>
      </c>
      <c r="E47" s="8" t="s">
        <v>44</v>
      </c>
      <c r="F47" s="10">
        <v>0.37690000000000001</v>
      </c>
      <c r="H47" s="8" t="s">
        <v>44</v>
      </c>
      <c r="I47" s="10">
        <v>0.63200000000000001</v>
      </c>
    </row>
    <row r="48" spans="2:9" ht="12.75" x14ac:dyDescent="0.2">
      <c r="B48" s="11" t="s">
        <v>45</v>
      </c>
      <c r="C48" s="13">
        <v>0.93640000000000001</v>
      </c>
      <c r="E48" s="11" t="s">
        <v>45</v>
      </c>
      <c r="F48" s="13">
        <v>0.3392</v>
      </c>
      <c r="H48" s="11" t="s">
        <v>45</v>
      </c>
      <c r="I48" s="13">
        <v>0.60970000000000002</v>
      </c>
    </row>
    <row r="49" spans="2:10" ht="12.75" x14ac:dyDescent="0.2">
      <c r="B49" s="38" t="s">
        <v>46</v>
      </c>
      <c r="C49" s="39">
        <v>2.2E-16</v>
      </c>
      <c r="E49" s="38" t="s">
        <v>46</v>
      </c>
      <c r="F49" s="39">
        <v>4.0719999999999998E-4</v>
      </c>
      <c r="H49" s="44" t="s">
        <v>46</v>
      </c>
      <c r="I49" s="39">
        <v>6.8579999999999996E-8</v>
      </c>
    </row>
    <row r="51" spans="2:10" ht="12.75" x14ac:dyDescent="0.2">
      <c r="B51" s="80" t="s">
        <v>57</v>
      </c>
      <c r="C51" s="81"/>
      <c r="D51" s="81"/>
      <c r="E51" s="81"/>
      <c r="F51" s="81"/>
      <c r="G51" s="81"/>
      <c r="H51" s="81"/>
      <c r="I51" s="78"/>
    </row>
    <row r="52" spans="2:10" ht="12.75" x14ac:dyDescent="0.2">
      <c r="B52" s="49" t="s">
        <v>59</v>
      </c>
      <c r="C52" s="71" t="s">
        <v>60</v>
      </c>
      <c r="D52" s="72"/>
      <c r="E52" s="72"/>
      <c r="F52" s="72"/>
      <c r="G52" s="72"/>
      <c r="H52" s="72"/>
      <c r="I52" s="73"/>
    </row>
    <row r="53" spans="2:10" ht="12.75" x14ac:dyDescent="0.2">
      <c r="B53" s="49" t="s">
        <v>61</v>
      </c>
      <c r="C53" s="71" t="s">
        <v>62</v>
      </c>
      <c r="D53" s="72"/>
      <c r="E53" s="72"/>
      <c r="F53" s="72"/>
      <c r="G53" s="72"/>
      <c r="H53" s="72"/>
      <c r="I53" s="73"/>
    </row>
    <row r="54" spans="2:10" ht="12.75" x14ac:dyDescent="0.2">
      <c r="B54" s="49" t="s">
        <v>63</v>
      </c>
      <c r="C54" s="71" t="s">
        <v>64</v>
      </c>
      <c r="D54" s="72"/>
      <c r="E54" s="72"/>
      <c r="F54" s="72"/>
      <c r="G54" s="72"/>
      <c r="H54" s="72"/>
      <c r="I54" s="73"/>
      <c r="J54" s="34" t="s">
        <v>65</v>
      </c>
    </row>
    <row r="55" spans="2:10" ht="12.75" x14ac:dyDescent="0.2">
      <c r="B55" s="51" t="s">
        <v>66</v>
      </c>
      <c r="C55" s="74" t="s">
        <v>67</v>
      </c>
      <c r="D55" s="75"/>
      <c r="E55" s="75"/>
      <c r="F55" s="75"/>
      <c r="G55" s="75"/>
      <c r="H55" s="75"/>
      <c r="I55" s="76"/>
      <c r="J55" s="34" t="s">
        <v>69</v>
      </c>
    </row>
    <row r="56" spans="2:10" ht="15.75" customHeight="1" x14ac:dyDescent="0.2">
      <c r="C56" s="68"/>
    </row>
    <row r="57" spans="2:10" ht="12.75" x14ac:dyDescent="0.2">
      <c r="B57" s="53" t="s">
        <v>70</v>
      </c>
      <c r="C57" s="69" t="s">
        <v>71</v>
      </c>
    </row>
    <row r="58" spans="2:10" ht="12.75" x14ac:dyDescent="0.2">
      <c r="B58" s="53" t="s">
        <v>72</v>
      </c>
      <c r="C58" s="70" t="s">
        <v>73</v>
      </c>
    </row>
    <row r="59" spans="2:10" ht="12.75" x14ac:dyDescent="0.2">
      <c r="B59" s="53"/>
      <c r="C59" s="68"/>
    </row>
    <row r="60" spans="2:10" ht="15.75" customHeight="1" x14ac:dyDescent="0.2">
      <c r="C60" s="68"/>
    </row>
    <row r="61" spans="2:10" ht="15.75" customHeight="1" x14ac:dyDescent="0.2">
      <c r="C61" s="68"/>
    </row>
  </sheetData>
  <mergeCells count="26">
    <mergeCell ref="E15:F15"/>
    <mergeCell ref="H15:I15"/>
    <mergeCell ref="B2:C2"/>
    <mergeCell ref="E2:F2"/>
    <mergeCell ref="H2:I2"/>
    <mergeCell ref="B9:C9"/>
    <mergeCell ref="E9:F9"/>
    <mergeCell ref="H9:I9"/>
    <mergeCell ref="B15:C15"/>
    <mergeCell ref="B21:C21"/>
    <mergeCell ref="E21:F21"/>
    <mergeCell ref="H21:I21"/>
    <mergeCell ref="C52:I52"/>
    <mergeCell ref="C53:I53"/>
    <mergeCell ref="B25:C25"/>
    <mergeCell ref="E25:F25"/>
    <mergeCell ref="H25:I25"/>
    <mergeCell ref="C54:I54"/>
    <mergeCell ref="C55:I55"/>
    <mergeCell ref="B33:C33"/>
    <mergeCell ref="E33:F33"/>
    <mergeCell ref="H41:I41"/>
    <mergeCell ref="B51:I51"/>
    <mergeCell ref="E41:F41"/>
    <mergeCell ref="B41:C41"/>
    <mergeCell ref="H33:I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32"/>
  <sheetViews>
    <sheetView workbookViewId="0"/>
  </sheetViews>
  <sheetFormatPr baseColWidth="10" defaultColWidth="14.42578125" defaultRowHeight="15.75" customHeight="1" x14ac:dyDescent="0.2"/>
  <cols>
    <col min="1" max="1" width="7.28515625" customWidth="1"/>
    <col min="2" max="5" width="28.7109375" customWidth="1"/>
    <col min="6" max="6" width="7.85546875" customWidth="1"/>
    <col min="7" max="7" width="7.28515625" customWidth="1"/>
    <col min="8" max="8" width="22.85546875" customWidth="1"/>
    <col min="9" max="9" width="21.5703125" customWidth="1"/>
    <col min="10" max="10" width="7.28515625" customWidth="1"/>
    <col min="11" max="11" width="20.7109375" customWidth="1"/>
  </cols>
  <sheetData>
    <row r="2" spans="2:11" x14ac:dyDescent="0.2">
      <c r="B2" s="82" t="s">
        <v>1</v>
      </c>
      <c r="C2" s="83"/>
      <c r="D2" s="83"/>
      <c r="E2" s="84"/>
      <c r="H2" s="2" t="s">
        <v>3</v>
      </c>
      <c r="I2" s="4" t="s">
        <v>6</v>
      </c>
      <c r="K2" s="6" t="s">
        <v>8</v>
      </c>
    </row>
    <row r="3" spans="2:11" x14ac:dyDescent="0.2">
      <c r="B3" s="85" t="s">
        <v>10</v>
      </c>
      <c r="C3" s="81"/>
      <c r="D3" s="81"/>
      <c r="E3" s="86"/>
      <c r="H3" s="14" t="str">
        <f>Data!$C$4</f>
        <v>Bellyeare Mountain</v>
      </c>
      <c r="I3" s="16">
        <v>700</v>
      </c>
      <c r="J3" s="17"/>
      <c r="K3" s="18">
        <v>739</v>
      </c>
    </row>
    <row r="4" spans="2:11" x14ac:dyDescent="0.2">
      <c r="B4" s="20" t="s">
        <v>3</v>
      </c>
      <c r="C4" s="22" t="s">
        <v>5</v>
      </c>
      <c r="D4" s="24" t="s">
        <v>29</v>
      </c>
      <c r="E4" s="27" t="s">
        <v>31</v>
      </c>
      <c r="H4" s="29" t="str">
        <f>Data!$F$4</f>
        <v>Elk Mountain</v>
      </c>
      <c r="I4" s="16">
        <v>700</v>
      </c>
      <c r="J4" s="17"/>
      <c r="K4" s="18">
        <v>855</v>
      </c>
    </row>
    <row r="5" spans="2:11" x14ac:dyDescent="0.2">
      <c r="B5" s="14" t="str">
        <f>Data!$C$4</f>
        <v>Bellyeare Mountain</v>
      </c>
      <c r="C5" s="10" t="s">
        <v>7</v>
      </c>
      <c r="D5" s="30">
        <v>35.125570000000003</v>
      </c>
      <c r="E5" s="33">
        <f>(((D5*Data!$C$34)+Data!$C$36)/51)*1000000</f>
        <v>74473.037633333326</v>
      </c>
      <c r="F5" s="34" t="s">
        <v>39</v>
      </c>
      <c r="H5" s="35" t="str">
        <f>Data!$I$4</f>
        <v xml:space="preserve">Jiminy Peak </v>
      </c>
      <c r="I5" s="36">
        <v>700</v>
      </c>
      <c r="J5" s="17"/>
      <c r="K5" s="37">
        <v>931</v>
      </c>
    </row>
    <row r="6" spans="2:11" x14ac:dyDescent="0.2">
      <c r="B6" s="29" t="str">
        <f>Data!$F$4</f>
        <v>Elk Mountain</v>
      </c>
      <c r="C6" s="10" t="s">
        <v>9</v>
      </c>
      <c r="D6" s="30">
        <v>33.483420000000002</v>
      </c>
      <c r="E6" s="33">
        <f>(((D6*Data!$F$34)+Data!$F$36)/27)*1000000</f>
        <v>74605.747443703702</v>
      </c>
      <c r="F6" s="34" t="s">
        <v>39</v>
      </c>
      <c r="H6" s="34" t="s">
        <v>48</v>
      </c>
      <c r="I6" s="17">
        <v>0.3</v>
      </c>
    </row>
    <row r="7" spans="2:11" x14ac:dyDescent="0.2">
      <c r="B7" s="41" t="str">
        <f>Data!$I$4</f>
        <v xml:space="preserve">Jiminy Peak </v>
      </c>
      <c r="C7" s="13" t="s">
        <v>11</v>
      </c>
      <c r="D7" s="30">
        <v>37.075279999999999</v>
      </c>
      <c r="E7" s="43">
        <f>(((D7*Data!$I$34)+Data!$I$36)/13)*1000000</f>
        <v>75513.534627692308</v>
      </c>
      <c r="F7" s="34" t="s">
        <v>39</v>
      </c>
    </row>
    <row r="8" spans="2:11" x14ac:dyDescent="0.2">
      <c r="B8" s="85" t="s">
        <v>49</v>
      </c>
      <c r="C8" s="81"/>
      <c r="D8" s="81"/>
      <c r="E8" s="86"/>
      <c r="H8" s="82" t="s">
        <v>50</v>
      </c>
      <c r="I8" s="84"/>
    </row>
    <row r="9" spans="2:11" x14ac:dyDescent="0.2">
      <c r="B9" s="20" t="s">
        <v>3</v>
      </c>
      <c r="C9" s="22" t="s">
        <v>5</v>
      </c>
      <c r="D9" s="24" t="s">
        <v>29</v>
      </c>
      <c r="E9" s="27" t="s">
        <v>31</v>
      </c>
      <c r="H9" s="46" t="s">
        <v>51</v>
      </c>
      <c r="I9" s="47">
        <v>0.05</v>
      </c>
    </row>
    <row r="10" spans="2:11" x14ac:dyDescent="0.2">
      <c r="B10" s="14" t="str">
        <f>Data!$C$4</f>
        <v>Bellyeare Mountain</v>
      </c>
      <c r="C10" s="10" t="s">
        <v>7</v>
      </c>
      <c r="D10" s="48">
        <f t="shared" ref="D10:D12" si="0">(D5+1.5)</f>
        <v>36.625570000000003</v>
      </c>
      <c r="E10" s="33">
        <f>(((D10*Data!$C$34)+Data!$C$36)/51)*1000000</f>
        <v>72340.390574509802</v>
      </c>
      <c r="F10" s="34" t="s">
        <v>39</v>
      </c>
      <c r="H10" s="46" t="s">
        <v>58</v>
      </c>
      <c r="I10" s="50">
        <v>0.35</v>
      </c>
    </row>
    <row r="11" spans="2:11" x14ac:dyDescent="0.2">
      <c r="B11" s="29" t="str">
        <f>Data!$F$4</f>
        <v>Elk Mountain</v>
      </c>
      <c r="C11" s="10" t="s">
        <v>9</v>
      </c>
      <c r="D11" s="48">
        <f t="shared" si="0"/>
        <v>34.983420000000002</v>
      </c>
      <c r="E11" s="33">
        <f>(((D11*Data!$F$34)+Data!$F$36)/27)*1000000</f>
        <v>72040.136332592578</v>
      </c>
      <c r="F11" s="34" t="s">
        <v>39</v>
      </c>
      <c r="H11" s="52" t="s">
        <v>68</v>
      </c>
      <c r="I11" s="54">
        <v>0.6</v>
      </c>
    </row>
    <row r="12" spans="2:11" x14ac:dyDescent="0.2">
      <c r="B12" s="41" t="str">
        <f>Data!$I$4</f>
        <v xml:space="preserve">Jiminy Peak </v>
      </c>
      <c r="C12" s="13" t="s">
        <v>11</v>
      </c>
      <c r="D12" s="48">
        <f t="shared" si="0"/>
        <v>38.575279999999999</v>
      </c>
      <c r="E12" s="43">
        <f>(((D12*Data!$I$34)+Data!$I$36)/13)*1000000</f>
        <v>73113.188473846152</v>
      </c>
      <c r="F12" s="34" t="s">
        <v>39</v>
      </c>
    </row>
    <row r="13" spans="2:11" x14ac:dyDescent="0.2">
      <c r="B13" s="85" t="s">
        <v>74</v>
      </c>
      <c r="C13" s="81"/>
      <c r="D13" s="81"/>
      <c r="E13" s="86"/>
    </row>
    <row r="14" spans="2:11" x14ac:dyDescent="0.2">
      <c r="B14" s="20" t="s">
        <v>3</v>
      </c>
      <c r="C14" s="22" t="s">
        <v>5</v>
      </c>
      <c r="D14" s="24" t="s">
        <v>29</v>
      </c>
      <c r="E14" s="27" t="s">
        <v>31</v>
      </c>
    </row>
    <row r="15" spans="2:11" x14ac:dyDescent="0.2">
      <c r="B15" s="14" t="str">
        <f>Data!$C$4</f>
        <v>Bellyeare Mountain</v>
      </c>
      <c r="C15" s="10" t="s">
        <v>7</v>
      </c>
      <c r="D15" s="48">
        <f t="shared" ref="D15:D17" si="1">D5+2</f>
        <v>37.125570000000003</v>
      </c>
      <c r="E15" s="33">
        <f>(((D15*Data!$C$34)+Data!$C$36)/51)*1000000</f>
        <v>71629.508221568627</v>
      </c>
      <c r="F15" s="34" t="s">
        <v>39</v>
      </c>
    </row>
    <row r="16" spans="2:11" x14ac:dyDescent="0.2">
      <c r="B16" s="29" t="str">
        <f>Data!$F$4</f>
        <v>Elk Mountain</v>
      </c>
      <c r="C16" s="10" t="s">
        <v>9</v>
      </c>
      <c r="D16" s="48">
        <f t="shared" si="1"/>
        <v>35.483420000000002</v>
      </c>
      <c r="E16" s="33">
        <f>(((D16*Data!$F$34)+Data!$F$36)/27)*1000000</f>
        <v>71184.932628888884</v>
      </c>
      <c r="F16" s="34" t="s">
        <v>39</v>
      </c>
    </row>
    <row r="17" spans="2:6" x14ac:dyDescent="0.2">
      <c r="B17" s="35" t="str">
        <f>Data!$I$4</f>
        <v xml:space="preserve">Jiminy Peak </v>
      </c>
      <c r="C17" s="55" t="s">
        <v>11</v>
      </c>
      <c r="D17" s="56">
        <f t="shared" si="1"/>
        <v>39.075279999999999</v>
      </c>
      <c r="E17" s="57">
        <f>(((D17*Data!$I$34)+Data!$I$36)/13)*1000000</f>
        <v>72313.073089230762</v>
      </c>
      <c r="F17" s="34" t="s">
        <v>39</v>
      </c>
    </row>
    <row r="19" spans="2:6" x14ac:dyDescent="0.2">
      <c r="C19" s="82" t="s">
        <v>66</v>
      </c>
      <c r="D19" s="83"/>
      <c r="E19" s="84"/>
    </row>
    <row r="20" spans="2:6" x14ac:dyDescent="0.2">
      <c r="B20" s="2" t="s">
        <v>3</v>
      </c>
      <c r="C20" s="58" t="s">
        <v>10</v>
      </c>
      <c r="D20" s="58" t="s">
        <v>75</v>
      </c>
      <c r="E20" s="59" t="s">
        <v>76</v>
      </c>
    </row>
    <row r="21" spans="2:6" x14ac:dyDescent="0.2">
      <c r="B21" s="14" t="str">
        <f>Data!$C$4</f>
        <v>Bellyeare Mountain</v>
      </c>
      <c r="C21" s="60">
        <f>E5*$I$3*$I$6</f>
        <v>15639337.902999997</v>
      </c>
      <c r="D21" s="61">
        <f>(E10*I3)*I6</f>
        <v>15191482.020647056</v>
      </c>
      <c r="E21" s="62">
        <f>(E15*I3)*I6</f>
        <v>15042196.72652941</v>
      </c>
    </row>
    <row r="22" spans="2:6" x14ac:dyDescent="0.2">
      <c r="B22" s="29" t="str">
        <f>Data!$F$4</f>
        <v>Elk Mountain</v>
      </c>
      <c r="C22" s="60">
        <f>(E6*$I$4*$I$6)</f>
        <v>15667206.963177776</v>
      </c>
      <c r="D22" s="61">
        <f>(E11*$I$4*$I$6)</f>
        <v>15128428.629844442</v>
      </c>
      <c r="E22" s="62">
        <f>(E16*$I$4*$I$6)</f>
        <v>14948835.852066664</v>
      </c>
    </row>
    <row r="23" spans="2:6" x14ac:dyDescent="0.2">
      <c r="B23" s="35" t="str">
        <f>Data!$I$4</f>
        <v xml:space="preserve">Jiminy Peak </v>
      </c>
      <c r="C23" s="63">
        <f>(E7*I5*I6)</f>
        <v>15857842.271815384</v>
      </c>
      <c r="D23" s="64">
        <f>(E12*I5*I6)</f>
        <v>15353769.579507692</v>
      </c>
      <c r="E23" s="65">
        <f>(E17*I5*I6)</f>
        <v>15185745.34873846</v>
      </c>
    </row>
    <row r="25" spans="2:6" x14ac:dyDescent="0.2">
      <c r="B25" s="2" t="s">
        <v>77</v>
      </c>
      <c r="C25" s="4" t="s">
        <v>78</v>
      </c>
    </row>
    <row r="26" spans="2:6" x14ac:dyDescent="0.2">
      <c r="B26" s="14" t="str">
        <f>Data!$C$4</f>
        <v>Bellyeare Mountain</v>
      </c>
      <c r="C26" s="62">
        <f t="shared" ref="C26:C28" si="2">(C21*$I$9)+(D21*$I$10)+(E21*$I$11)</f>
        <v>15124303.638294116</v>
      </c>
    </row>
    <row r="27" spans="2:6" x14ac:dyDescent="0.2">
      <c r="B27" s="29" t="str">
        <f>Data!$F$4</f>
        <v>Elk Mountain</v>
      </c>
      <c r="C27" s="62">
        <f t="shared" si="2"/>
        <v>15047611.879844442</v>
      </c>
    </row>
    <row r="28" spans="2:6" x14ac:dyDescent="0.2">
      <c r="B28" s="35" t="str">
        <f>Data!$I$4</f>
        <v xml:space="preserve">Jiminy Peak </v>
      </c>
      <c r="C28" s="66">
        <f t="shared" si="2"/>
        <v>15278158.675661538</v>
      </c>
    </row>
    <row r="30" spans="2:6" x14ac:dyDescent="0.2">
      <c r="B30" s="34" t="s">
        <v>79</v>
      </c>
    </row>
    <row r="31" spans="2:6" x14ac:dyDescent="0.2">
      <c r="B31" s="34" t="s">
        <v>80</v>
      </c>
    </row>
    <row r="32" spans="2:6" x14ac:dyDescent="0.2">
      <c r="B32" s="67" t="s">
        <v>81</v>
      </c>
    </row>
  </sheetData>
  <mergeCells count="6">
    <mergeCell ref="H8:I8"/>
    <mergeCell ref="C19:E19"/>
    <mergeCell ref="B3:E3"/>
    <mergeCell ref="B8:E8"/>
    <mergeCell ref="B13:E1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Vélez Duque</cp:lastModifiedBy>
  <dcterms:modified xsi:type="dcterms:W3CDTF">2019-11-27T06:47:15Z</dcterms:modified>
</cp:coreProperties>
</file>