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patrick\Desktop\UMSL\Fall 2017\3Info Sys Concept &amp; Appl(blackboard)\Case 1\"/>
    </mc:Choice>
  </mc:AlternateContent>
  <xr:revisionPtr revIDLastSave="0" documentId="13_ncr:1_{F125878A-26F6-4587-AE1E-B7267F69B531}" xr6:coauthVersionLast="45" xr6:coauthVersionMax="45" xr10:uidLastSave="{00000000-0000-0000-0000-000000000000}"/>
  <bookViews>
    <workbookView xWindow="-108" yWindow="-108" windowWidth="23256" windowHeight="12576" xr2:uid="{00000000-000D-0000-FFFF-FFFF00000000}"/>
  </bookViews>
  <sheets>
    <sheet name="Initial Portfolio" sheetId="1" r:id="rId1"/>
    <sheet name="Return by Industry" sheetId="9" r:id="rId2"/>
    <sheet name="Chart of Return by Industry" sheetId="10" r:id="rId3"/>
    <sheet name="Return, PE, EPS" sheetId="13" r:id="rId4"/>
    <sheet name="Most Expensive Stock" sheetId="22" r:id="rId5"/>
    <sheet name="Highest Return" sheetId="14" r:id="rId6"/>
    <sheet name="Lowest Return" sheetId="15" r:id="rId7"/>
    <sheet name="Highest PE" sheetId="17" r:id="rId8"/>
    <sheet name="Lowest PE" sheetId="18" r:id="rId9"/>
    <sheet name="Highest Previous" sheetId="20" r:id="rId10"/>
    <sheet name="Lowest Previous" sheetId="21" r:id="rId11"/>
    <sheet name="$25 Commission 2" sheetId="23" r:id="rId12"/>
    <sheet name="&gt;25" sheetId="31" r:id="rId13"/>
    <sheet name="Price &gt;50, Return &lt;0" sheetId="32" r:id="rId14"/>
    <sheet name="Price &gt;50 Return &gt;0" sheetId="34" r:id="rId15"/>
    <sheet name="PurchaseLast Price, Previous" sheetId="37" r:id="rId16"/>
    <sheet name="High Return, PE, EPS" sheetId="19" r:id="rId17"/>
    <sheet name="Lowest,Highest Current Value" sheetId="38" r:id="rId18"/>
    <sheet name="Top 5 Portfolio Percentage" sheetId="39" r:id="rId19"/>
    <sheet name="Count of Companies by Cap Size" sheetId="40" r:id="rId20"/>
  </sheets>
  <definedNames>
    <definedName name="_xlnm._FilterDatabase" localSheetId="0" hidden="1">'Initial Portfolio'!$A$5:$R$31</definedName>
    <definedName name="_xlnm.criteria" localSheetId="0">'Initial Portfolio'!#REF!</definedName>
    <definedName name="_xlnm.Criteria">#REF!</definedName>
    <definedName name="_xlnm.database" localSheetId="0">'Initial Portfolio'!$A$5:$R$31</definedName>
    <definedName name="_xlnm.Database">#REF!</definedName>
    <definedName name="MSN_MoneyCentral_Investor_Stock_Quotes" localSheetId="0">'Initial Portfolio'!$B$45:$Q$88</definedName>
    <definedName name="TYDCriteria">#REF!</definedName>
    <definedName name="TYDDatabase">#REF!</definedName>
  </definedNames>
  <calcPr calcId="191029"/>
  <pivotCaches>
    <pivotCache cacheId="0" r:id="rId21"/>
    <pivotCache cacheId="1" r:id="rId22"/>
    <pivotCache cacheId="2"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 i="31" l="1"/>
  <c r="I35" i="1" l="1"/>
  <c r="I34" i="1"/>
  <c r="I33" i="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6" i="1"/>
  <c r="J34" i="1" l="1"/>
  <c r="K6" i="1"/>
  <c r="K32" i="1" s="1"/>
  <c r="J33" i="1"/>
  <c r="J35" i="1"/>
  <c r="R7" i="1" l="1"/>
  <c r="R8" i="1"/>
  <c r="R9" i="1"/>
  <c r="R10" i="1"/>
  <c r="R11" i="1"/>
  <c r="R12" i="1"/>
  <c r="R13" i="1"/>
  <c r="R14" i="1"/>
  <c r="R15" i="1"/>
  <c r="R16" i="1"/>
  <c r="R17" i="1"/>
  <c r="R18" i="1"/>
  <c r="R19" i="1"/>
  <c r="R20" i="1"/>
  <c r="R21" i="1"/>
  <c r="R22" i="1"/>
  <c r="R23" i="1"/>
  <c r="R24" i="1"/>
  <c r="R25" i="1"/>
  <c r="R26" i="1"/>
  <c r="R27" i="1"/>
  <c r="R28" i="1"/>
  <c r="R29" i="1"/>
  <c r="R30" i="1"/>
  <c r="R31" i="1"/>
  <c r="R6" i="1"/>
  <c r="O7" i="1"/>
  <c r="O8" i="1"/>
  <c r="O9" i="1"/>
  <c r="O10" i="1"/>
  <c r="O11" i="1"/>
  <c r="O12" i="1"/>
  <c r="O13" i="1"/>
  <c r="O14" i="1"/>
  <c r="O15" i="1"/>
  <c r="O16" i="1"/>
  <c r="O17" i="1"/>
  <c r="O18" i="1"/>
  <c r="O19" i="1"/>
  <c r="O20" i="1"/>
  <c r="O21" i="1"/>
  <c r="O22" i="1"/>
  <c r="O23" i="1"/>
  <c r="O24" i="1"/>
  <c r="O25" i="1"/>
  <c r="O26" i="1"/>
  <c r="O27" i="1"/>
  <c r="O28" i="1"/>
  <c r="O29" i="1"/>
  <c r="O30" i="1"/>
  <c r="O31" i="1"/>
  <c r="O6" i="1"/>
  <c r="D12" i="1"/>
  <c r="D16" i="1"/>
  <c r="D28" i="1"/>
  <c r="E7" i="1"/>
  <c r="D7" i="1" s="1"/>
  <c r="E8" i="1"/>
  <c r="D8" i="1" s="1"/>
  <c r="E9" i="1"/>
  <c r="D9" i="1" s="1"/>
  <c r="E10" i="1"/>
  <c r="D10" i="1" s="1"/>
  <c r="E11" i="1"/>
  <c r="D11" i="1" s="1"/>
  <c r="E12" i="1"/>
  <c r="E13" i="1"/>
  <c r="D13" i="1" s="1"/>
  <c r="E14" i="1"/>
  <c r="D14" i="1" s="1"/>
  <c r="E15" i="1"/>
  <c r="D15" i="1" s="1"/>
  <c r="E16" i="1"/>
  <c r="E17" i="1"/>
  <c r="D17" i="1" s="1"/>
  <c r="E18" i="1"/>
  <c r="D18" i="1" s="1"/>
  <c r="E19" i="1"/>
  <c r="D19" i="1" s="1"/>
  <c r="E20" i="1"/>
  <c r="D20" i="1" s="1"/>
  <c r="E21" i="1"/>
  <c r="D21" i="1" s="1"/>
  <c r="E22" i="1"/>
  <c r="D22" i="1" s="1"/>
  <c r="E23" i="1"/>
  <c r="D23" i="1" s="1"/>
  <c r="E24" i="1"/>
  <c r="D24" i="1" s="1"/>
  <c r="E25" i="1"/>
  <c r="D25" i="1" s="1"/>
  <c r="E26" i="1"/>
  <c r="D26" i="1" s="1"/>
  <c r="E27" i="1"/>
  <c r="D27" i="1" s="1"/>
  <c r="E28" i="1"/>
  <c r="E29" i="1"/>
  <c r="D29" i="1" s="1"/>
  <c r="E30" i="1"/>
  <c r="D30" i="1" s="1"/>
  <c r="E31" i="1"/>
  <c r="D31" i="1" s="1"/>
  <c r="E6" i="1"/>
  <c r="D6" i="1" s="1"/>
  <c r="A4" i="1" l="1"/>
  <c r="N7" i="1" l="1"/>
  <c r="N8" i="1"/>
  <c r="N9" i="1"/>
  <c r="N10" i="1"/>
  <c r="N11" i="1"/>
  <c r="N12" i="1"/>
  <c r="N13" i="1"/>
  <c r="N14" i="1"/>
  <c r="N15" i="1"/>
  <c r="N16" i="1"/>
  <c r="N17" i="1"/>
  <c r="N18" i="1"/>
  <c r="N19" i="1"/>
  <c r="N20" i="1"/>
  <c r="N21" i="1"/>
  <c r="N22" i="1"/>
  <c r="N23" i="1"/>
  <c r="N24" i="1"/>
  <c r="N25" i="1"/>
  <c r="N26" i="1"/>
  <c r="N27" i="1"/>
  <c r="N28" i="1"/>
  <c r="N29" i="1"/>
  <c r="N30" i="1"/>
  <c r="N31" i="1"/>
  <c r="N6" i="1"/>
  <c r="B7" i="1"/>
  <c r="B8" i="1"/>
  <c r="B9" i="1"/>
  <c r="B10" i="1"/>
  <c r="B11" i="1"/>
  <c r="B12" i="1"/>
  <c r="B13" i="1"/>
  <c r="B14" i="1"/>
  <c r="B15" i="1"/>
  <c r="B16" i="1"/>
  <c r="B17" i="1"/>
  <c r="B18" i="1"/>
  <c r="B19" i="1"/>
  <c r="B20" i="1"/>
  <c r="B21" i="1"/>
  <c r="B22" i="1"/>
  <c r="B23" i="1"/>
  <c r="B24" i="1"/>
  <c r="B25" i="1"/>
  <c r="B26" i="1"/>
  <c r="B27" i="1"/>
  <c r="B28" i="1"/>
  <c r="B29" i="1"/>
  <c r="B30" i="1"/>
  <c r="B31" i="1"/>
  <c r="B6" i="1"/>
  <c r="M30" i="1" l="1"/>
  <c r="Q30" i="1"/>
  <c r="M18" i="1"/>
  <c r="Q18" i="1"/>
  <c r="M14" i="1"/>
  <c r="Q14" i="1"/>
  <c r="M29" i="1"/>
  <c r="Q29" i="1"/>
  <c r="M25" i="1"/>
  <c r="Q25" i="1"/>
  <c r="M21" i="1"/>
  <c r="Q21" i="1"/>
  <c r="M17" i="1"/>
  <c r="Q17" i="1"/>
  <c r="M13" i="1"/>
  <c r="Q13" i="1"/>
  <c r="M9" i="1"/>
  <c r="Q9" i="1"/>
  <c r="M26" i="1"/>
  <c r="Q26" i="1"/>
  <c r="M6" i="1"/>
  <c r="Q6" i="1"/>
  <c r="M28" i="1"/>
  <c r="Q28" i="1"/>
  <c r="M24" i="1"/>
  <c r="Q24" i="1"/>
  <c r="M20" i="1"/>
  <c r="Q20" i="1"/>
  <c r="M16" i="1"/>
  <c r="Q16" i="1"/>
  <c r="M12" i="1"/>
  <c r="Q12" i="1"/>
  <c r="M8" i="1"/>
  <c r="Q8" i="1"/>
  <c r="M22" i="1"/>
  <c r="Q22" i="1"/>
  <c r="M10" i="1"/>
  <c r="Q10" i="1"/>
  <c r="M31" i="1"/>
  <c r="Q31" i="1"/>
  <c r="M27" i="1"/>
  <c r="Q27" i="1"/>
  <c r="M23" i="1"/>
  <c r="Q23" i="1"/>
  <c r="M19" i="1"/>
  <c r="Q19" i="1"/>
  <c r="M15" i="1"/>
  <c r="Q15" i="1"/>
  <c r="M11" i="1"/>
  <c r="Q11" i="1"/>
  <c r="M7" i="1"/>
  <c r="Q7" i="1"/>
  <c r="P7" i="1" l="1"/>
  <c r="P15" i="1"/>
  <c r="P23" i="1"/>
  <c r="P31" i="1"/>
  <c r="P22" i="1"/>
  <c r="P12" i="1"/>
  <c r="P20" i="1"/>
  <c r="P28" i="1"/>
  <c r="P26" i="1"/>
  <c r="P13" i="1"/>
  <c r="P21" i="1"/>
  <c r="P29" i="1"/>
  <c r="P18" i="1"/>
  <c r="P11" i="1"/>
  <c r="P19" i="1"/>
  <c r="P27" i="1"/>
  <c r="P10" i="1"/>
  <c r="P8" i="1"/>
  <c r="P16" i="1"/>
  <c r="P24" i="1"/>
  <c r="O35" i="1"/>
  <c r="P6" i="1"/>
  <c r="O34" i="1"/>
  <c r="M32" i="1"/>
  <c r="L17" i="1" s="1"/>
  <c r="P9" i="1"/>
  <c r="P17" i="1"/>
  <c r="P25" i="1"/>
  <c r="P14" i="1"/>
  <c r="P30" i="1"/>
  <c r="L8" i="1" l="1"/>
  <c r="L11" i="1"/>
  <c r="L13" i="1"/>
  <c r="L12" i="1"/>
  <c r="L31" i="1"/>
  <c r="R35" i="1"/>
  <c r="R34" i="1"/>
  <c r="Q33" i="1"/>
  <c r="Q35" i="1"/>
  <c r="Q34" i="1"/>
  <c r="P35" i="1"/>
  <c r="P34" i="1"/>
  <c r="P33" i="1"/>
  <c r="L24" i="1"/>
  <c r="L27" i="1"/>
  <c r="L29" i="1"/>
  <c r="L28" i="1"/>
  <c r="L15" i="1"/>
  <c r="L30" i="1"/>
  <c r="L25" i="1"/>
  <c r="L9" i="1"/>
  <c r="L6" i="1"/>
  <c r="L16" i="1"/>
  <c r="L10" i="1"/>
  <c r="L19" i="1"/>
  <c r="L18" i="1"/>
  <c r="L21" i="1"/>
  <c r="L26" i="1"/>
  <c r="L20" i="1"/>
  <c r="L22" i="1"/>
  <c r="L23" i="1"/>
  <c r="L7" i="1"/>
  <c r="L14" i="1"/>
  <c r="M33" i="1" l="1"/>
  <c r="L34" i="1"/>
  <c r="M35" i="1"/>
  <c r="M34" i="1"/>
  <c r="L3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Program Files (x86)\Microsoft Office\Office14\QUERIES\MSN MoneyCentral Investor Stock Quotes.iqy" name="MSN MoneyCentral Investor Stock Quotes1" type="4" refreshedVersion="4" background="1" saveData="1">
    <webPr parsePre="1" consecutive="1" xl2000="1" url="http://moneycentral.msn.com/investor/external/excel/quotes.asp?SYMBOL=[&quot;QUOTE&quot;,&quot;Enter stock, fund or other MSN MoneyCentral Investor symbols separated by commas.&quot;]" htmlFormat="all"/>
    <parameters count="1">
      <parameter name="QUOTE" prompt="Enter stock, fund or other MSN MoneyCentral Investor symbols separated by commas."/>
    </parameters>
  </connection>
</connections>
</file>

<file path=xl/sharedStrings.xml><?xml version="1.0" encoding="utf-8"?>
<sst xmlns="http://schemas.openxmlformats.org/spreadsheetml/2006/main" count="593" uniqueCount="181">
  <si>
    <t>`</t>
  </si>
  <si>
    <t>Symbol</t>
  </si>
  <si>
    <t>Company</t>
  </si>
  <si>
    <t>Industry</t>
  </si>
  <si>
    <t>Capitalization Level</t>
  </si>
  <si>
    <t>Market Capitalization</t>
  </si>
  <si>
    <t>Exchange</t>
  </si>
  <si>
    <t>No. of Shares</t>
  </si>
  <si>
    <t>Purchase Date</t>
  </si>
  <si>
    <t>Purchase Price</t>
  </si>
  <si>
    <t>Commission</t>
  </si>
  <si>
    <t>Total Cost</t>
  </si>
  <si>
    <t>Portfolio Percentage</t>
  </si>
  <si>
    <t>Current Share Value</t>
  </si>
  <si>
    <t>Last Price</t>
  </si>
  <si>
    <t>Previous Close</t>
  </si>
  <si>
    <t>Return</t>
  </si>
  <si>
    <t>PE Ratio</t>
  </si>
  <si>
    <t>EPS</t>
  </si>
  <si>
    <t>BJR Investments, Inc.</t>
  </si>
  <si>
    <t>Portfolio Worksheet</t>
  </si>
  <si>
    <t>CINF</t>
  </si>
  <si>
    <t>COL</t>
  </si>
  <si>
    <t>CPB</t>
  </si>
  <si>
    <t>DTE</t>
  </si>
  <si>
    <t>DVN</t>
  </si>
  <si>
    <t>GIS</t>
  </si>
  <si>
    <t>GOOG</t>
  </si>
  <si>
    <t>HAS</t>
  </si>
  <si>
    <t>IBM</t>
  </si>
  <si>
    <t>ITT</t>
  </si>
  <si>
    <t>JCI</t>
  </si>
  <si>
    <t>JNJ</t>
  </si>
  <si>
    <t>KSS</t>
  </si>
  <si>
    <t>MAT</t>
  </si>
  <si>
    <t>MBI</t>
  </si>
  <si>
    <t>MDT</t>
  </si>
  <si>
    <t>MFC</t>
  </si>
  <si>
    <t>MTG</t>
  </si>
  <si>
    <t>NE</t>
  </si>
  <si>
    <t>PGR</t>
  </si>
  <si>
    <t>TJX</t>
  </si>
  <si>
    <t>TRW</t>
  </si>
  <si>
    <t>WAG</t>
  </si>
  <si>
    <t>WMT</t>
  </si>
  <si>
    <t>WY</t>
  </si>
  <si>
    <t>X</t>
  </si>
  <si>
    <t>Total</t>
  </si>
  <si>
    <t>Average</t>
  </si>
  <si>
    <t>Maximum</t>
  </si>
  <si>
    <t>Minimum</t>
  </si>
  <si>
    <t>Stock Quotes Provided by MSN Money</t>
  </si>
  <si>
    <t>Click here to visit MSN Money</t>
  </si>
  <si>
    <t>Last</t>
  </si>
  <si>
    <t>High</t>
  </si>
  <si>
    <t>Low</t>
  </si>
  <si>
    <t>Volume</t>
  </si>
  <si>
    <t>Change</t>
  </si>
  <si>
    <t>% Change</t>
  </si>
  <si>
    <t>52 Wk High</t>
  </si>
  <si>
    <t>52 Wk Low</t>
  </si>
  <si>
    <t>Market Cap</t>
  </si>
  <si>
    <t>P/E Ratio</t>
  </si>
  <si>
    <t># Shares Out</t>
  </si>
  <si>
    <t xml:space="preserve">Cincinnati Financial Corp </t>
  </si>
  <si>
    <t>Chart</t>
  </si>
  <si>
    <t>News</t>
  </si>
  <si>
    <t xml:space="preserve">Rockwell Collins Inc </t>
  </si>
  <si>
    <t xml:space="preserve">Campbell Soup Co </t>
  </si>
  <si>
    <t xml:space="preserve">DTE Energy Co </t>
  </si>
  <si>
    <t xml:space="preserve">Devon Energy Corp </t>
  </si>
  <si>
    <t xml:space="preserve">General Mills Inc </t>
  </si>
  <si>
    <t xml:space="preserve">Google Inc </t>
  </si>
  <si>
    <t xml:space="preserve">Hasbro Inc </t>
  </si>
  <si>
    <t xml:space="preserve">International Business Machines Corp </t>
  </si>
  <si>
    <t xml:space="preserve">Itt Corp </t>
  </si>
  <si>
    <t xml:space="preserve">Johnson Controls Inc </t>
  </si>
  <si>
    <t xml:space="preserve">Johnson &amp; Johnson </t>
  </si>
  <si>
    <t xml:space="preserve">Kohl's Corp </t>
  </si>
  <si>
    <t xml:space="preserve">Mattel Inc </t>
  </si>
  <si>
    <t xml:space="preserve">MBIA Inc </t>
  </si>
  <si>
    <t xml:space="preserve">Medtronic Inc </t>
  </si>
  <si>
    <t xml:space="preserve">Manulife Financial Corp </t>
  </si>
  <si>
    <t xml:space="preserve">MGIC Investment Corp </t>
  </si>
  <si>
    <t xml:space="preserve">Noble Corp </t>
  </si>
  <si>
    <t xml:space="preserve">Progressive Corp </t>
  </si>
  <si>
    <t xml:space="preserve">TJX Companies Inc </t>
  </si>
  <si>
    <t xml:space="preserve">TRW Automotive Holdings Corp </t>
  </si>
  <si>
    <t xml:space="preserve">Walgreen Co </t>
  </si>
  <si>
    <t xml:space="preserve">Wal-Mart Stores Inc </t>
  </si>
  <si>
    <t xml:space="preserve">Weyerhaeuser Co </t>
  </si>
  <si>
    <t xml:space="preserve">United States Steel Corp </t>
  </si>
  <si>
    <t>Symbol Lookup</t>
  </si>
  <si>
    <t>MSN Money Home</t>
  </si>
  <si>
    <t>Microsoft Office Tools on the Web</t>
  </si>
  <si>
    <t>Find stocks, mutual funds, options, indices, and currencies.</t>
  </si>
  <si>
    <t>Discover MSN Money's tools, columns, and more!</t>
  </si>
  <si>
    <t>Get the latest from Microsoft Office</t>
  </si>
  <si>
    <t>Terms of Use. © 2012 Microsoft Corporation and/or its suppliers. All rights reserved.</t>
  </si>
  <si>
    <t>DATA PROVIDERS</t>
  </si>
  <si>
    <t>Copyright © 2012 Microsoft. All rights reserved.</t>
  </si>
  <si>
    <t>Quotes are real-time for NASDAQ, NYSE and AMEX. See delay times for other exchanges.</t>
  </si>
  <si>
    <t>Fundamental company data and historical chart data provided by Thomson Reuters (click for restrictions). Real-time quotes provided by BATS Exchange. Real-time index quotes and delayed quotes supplied by Interactive Data Real-Time Services. Fund summary, fund performance and dividend data provided by Morningstar Inc. Analyst recommendations provided by Zacks Investment Research. StockScouter data provided by Verus Analytics. IPO data provided by Hoover's Inc. Index membership data provided by SIX Telekurs.</t>
  </si>
  <si>
    <t>Japanese stock price data provided by Nomura Research Institute Ltd.; quotes delayed 20 minutes. Canadian fund data provided by CANNEX Financial Exchanges Ltd.</t>
  </si>
  <si>
    <t>Insurance</t>
  </si>
  <si>
    <t>Aerospace/Defense</t>
  </si>
  <si>
    <t>Foods</t>
  </si>
  <si>
    <t>Electric Company</t>
  </si>
  <si>
    <t>Oil &amp; Gas</t>
  </si>
  <si>
    <t>Computers</t>
  </si>
  <si>
    <t>Leisure Time</t>
  </si>
  <si>
    <t>Manufacturing</t>
  </si>
  <si>
    <t>Health Care</t>
  </si>
  <si>
    <t>Retail</t>
  </si>
  <si>
    <t>Auto Parts and Equipment</t>
  </si>
  <si>
    <t>Paper and Forest</t>
  </si>
  <si>
    <t>Iron and Steel</t>
  </si>
  <si>
    <t>Sum of Return</t>
  </si>
  <si>
    <t xml:space="preserve">          BJR Investments, Inc. </t>
  </si>
  <si>
    <t xml:space="preserve">                          Return by Industry</t>
  </si>
  <si>
    <t xml:space="preserve">                         </t>
  </si>
  <si>
    <t xml:space="preserve">                           </t>
  </si>
  <si>
    <r>
      <t xml:space="preserve">                        </t>
    </r>
    <r>
      <rPr>
        <sz val="16"/>
        <color theme="1"/>
        <rFont val="Calibri"/>
        <family val="2"/>
        <scheme val="minor"/>
      </rPr>
      <t xml:space="preserve"> Stock Return, PE Ratio, EPS by Industry </t>
    </r>
  </si>
  <si>
    <t>Industry/Symbol</t>
  </si>
  <si>
    <t xml:space="preserve">Return </t>
  </si>
  <si>
    <t xml:space="preserve">PE Ratio </t>
  </si>
  <si>
    <t xml:space="preserve">EPS </t>
  </si>
  <si>
    <r>
      <t xml:space="preserve">                                               </t>
    </r>
    <r>
      <rPr>
        <sz val="18"/>
        <color theme="1"/>
        <rFont val="Calibri"/>
        <family val="2"/>
        <scheme val="minor"/>
      </rPr>
      <t>BJR Investments, INC</t>
    </r>
  </si>
  <si>
    <t>Company/Symbol</t>
  </si>
  <si>
    <t xml:space="preserve">Return  </t>
  </si>
  <si>
    <t xml:space="preserve">             Highest Return</t>
  </si>
  <si>
    <t xml:space="preserve">  BJR Investments, Inc</t>
  </si>
  <si>
    <t xml:space="preserve">                            Lowest Return</t>
  </si>
  <si>
    <t xml:space="preserve">           BJR Investments, Inc</t>
  </si>
  <si>
    <t>Sum of PE Ratio</t>
  </si>
  <si>
    <t xml:space="preserve">                            Highest PE Ratio</t>
  </si>
  <si>
    <t xml:space="preserve">           BJR Investments, Inc.</t>
  </si>
  <si>
    <t xml:space="preserve">                            Lowest PE Ratio</t>
  </si>
  <si>
    <t xml:space="preserve">Return   </t>
  </si>
  <si>
    <t xml:space="preserve">EPS  </t>
  </si>
  <si>
    <t xml:space="preserve">           Highest Return, PE Ratio, and EPS</t>
  </si>
  <si>
    <t>Sum of Previous Close</t>
  </si>
  <si>
    <t xml:space="preserve">     BJR Investments, Inc.</t>
  </si>
  <si>
    <t xml:space="preserve">           Highest Previous Close</t>
  </si>
  <si>
    <t xml:space="preserve">                    Lowest Previous Close</t>
  </si>
  <si>
    <t>Sum of Last Price</t>
  </si>
  <si>
    <t xml:space="preserve">     BJR Investments, Inc. </t>
  </si>
  <si>
    <t xml:space="preserve">                     Most Expensive Stock</t>
  </si>
  <si>
    <t>Sum of Commission</t>
  </si>
  <si>
    <t xml:space="preserve">                                  $25 Commission</t>
  </si>
  <si>
    <t xml:space="preserve">                     BJR Investments, Inc.</t>
  </si>
  <si>
    <t xml:space="preserve">Symbol/Company </t>
  </si>
  <si>
    <t>Large-Cap</t>
  </si>
  <si>
    <t>Highest PE Ratio</t>
  </si>
  <si>
    <t>Mid-Cap</t>
  </si>
  <si>
    <t>Small-Cap</t>
  </si>
  <si>
    <t>&gt;$25 Commission</t>
  </si>
  <si>
    <t>&lt;0</t>
  </si>
  <si>
    <t>&gt;50</t>
  </si>
  <si>
    <t>Price &gt;50, Return &lt;0</t>
  </si>
  <si>
    <t>&lt;50</t>
  </si>
  <si>
    <t>&gt;0</t>
  </si>
  <si>
    <t>Price &lt;50, Return &gt;0</t>
  </si>
  <si>
    <t>Grand Total</t>
  </si>
  <si>
    <t>Count of Company</t>
  </si>
  <si>
    <t xml:space="preserve">Company/Symbol </t>
  </si>
  <si>
    <t xml:space="preserve">Company/Symbol  </t>
  </si>
  <si>
    <t xml:space="preserve">Previous Close </t>
  </si>
  <si>
    <t>Symbol/Company</t>
  </si>
  <si>
    <t>Purch Price, Last Prev Close</t>
  </si>
  <si>
    <t xml:space="preserve">PE Ratio  </t>
  </si>
  <si>
    <t xml:space="preserve">Last Price </t>
  </si>
  <si>
    <t>Top Five Firms-Portfolio %</t>
  </si>
  <si>
    <t>BJR Investmets, Inc.</t>
  </si>
  <si>
    <t>Count of Companies by Cap Size</t>
  </si>
  <si>
    <t>Capitalization Size</t>
  </si>
  <si>
    <t xml:space="preserve">Percentage  </t>
  </si>
  <si>
    <t>Lowest Current Value</t>
  </si>
  <si>
    <t>Highest Current Value</t>
  </si>
  <si>
    <t xml:space="preserve">Purchase Price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</si>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</sst>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d/yy\ h:mm\ AM/PM;@"/>
    <numFmt numFmtId="165" formatCode="&quot;$&quot;#,##0.00"/>
  </numFmts>
  <fonts count="15">
    <font>
      <sz val="11"/>
      <color theme="1"/>
      <name val="Calibri"/>
      <family val="2"/>
      <scheme val="minor"/>
    </font>
    <font>
      <sz val="11"/>
      <color theme="1"/>
      <name val="Calibri"/>
      <family val="2"/>
      <scheme val="minor"/>
    </font>
    <font>
      <sz val="10"/>
      <name val="Arial"/>
      <family val="2"/>
    </font>
    <font>
      <b/>
      <sz val="18"/>
      <name val="Arial"/>
      <family val="2"/>
    </font>
    <font>
      <b/>
      <sz val="10"/>
      <name val="Arial"/>
      <family val="2"/>
    </font>
    <font>
      <b/>
      <sz val="14"/>
      <name val="Arial"/>
      <family val="2"/>
    </font>
    <font>
      <b/>
      <sz val="18"/>
      <color rgb="FFFFFFFF"/>
      <name val="Times Roman"/>
    </font>
    <font>
      <u/>
      <sz val="11"/>
      <color theme="10"/>
      <name val="Calibri"/>
      <family val="2"/>
      <scheme val="minor"/>
    </font>
    <font>
      <b/>
      <sz val="8"/>
      <name val="Arial"/>
      <family val="2"/>
    </font>
    <font>
      <sz val="10"/>
      <color rgb="FFFFFFFF"/>
      <name val="Arial"/>
      <family val="2"/>
    </font>
    <font>
      <sz val="18"/>
      <color theme="1"/>
      <name val="Calibri"/>
      <family val="2"/>
      <scheme val="minor"/>
    </font>
    <font>
      <sz val="16"/>
      <color theme="1"/>
      <name val="Calibri"/>
      <family val="2"/>
      <scheme val="minor"/>
    </font>
    <font>
      <sz val="10"/>
      <color theme="1"/>
      <name val="Calibri"/>
      <family val="2"/>
      <scheme val="minor"/>
    </font>
    <font>
      <sz val="14"/>
      <color theme="1"/>
      <name val="Calibri"/>
      <family val="2"/>
      <scheme val="minor"/>
    </font>
    <font>
      <sz val="12"/>
      <color theme="1"/>
      <name val="Calibri"/>
      <family val="2"/>
      <scheme val="minor"/>
    </font>
  </fonts>
  <fills count="12">
    <fill>
      <patternFill patternType="none"/>
    </fill>
    <fill>
      <patternFill patternType="gray125"/>
    </fill>
    <fill>
      <patternFill patternType="solid">
        <fgColor indexed="26"/>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0080"/>
        <bgColor indexed="64"/>
      </patternFill>
    </fill>
    <fill>
      <patternFill patternType="solid">
        <fgColor rgb="FFFFFFFF"/>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FFCC"/>
        <bgColor indexed="64"/>
      </patternFill>
    </fill>
    <fill>
      <patternFill patternType="solid">
        <fgColor theme="4" tint="-0.249977111117893"/>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right/>
      <top style="medium">
        <color indexed="64"/>
      </top>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rgb="FF000000"/>
      </right>
      <top style="medium">
        <color indexed="64"/>
      </top>
      <bottom/>
      <diagonal/>
    </border>
    <border>
      <left style="medium">
        <color indexed="64"/>
      </left>
      <right/>
      <top/>
      <bottom style="medium">
        <color indexed="64"/>
      </bottom>
      <diagonal/>
    </border>
    <border>
      <left/>
      <right style="medium">
        <color indexed="64"/>
      </right>
      <top/>
      <bottom/>
      <diagonal/>
    </border>
    <border>
      <left/>
      <right/>
      <top/>
      <bottom style="medium">
        <color indexed="64"/>
      </bottom>
      <diagonal/>
    </border>
    <border>
      <left/>
      <right style="medium">
        <color rgb="FF000000"/>
      </right>
      <top/>
      <bottom style="medium">
        <color indexed="64"/>
      </bottom>
      <diagonal/>
    </border>
  </borders>
  <cellStyleXfs count="7">
    <xf numFmtId="0" fontId="0" fillId="0" borderId="0"/>
    <xf numFmtId="9" fontId="2" fillId="0" borderId="0" applyFont="0" applyFill="0" applyBorder="0" applyAlignment="0" applyProtection="0"/>
    <xf numFmtId="0" fontId="2" fillId="0" borderId="0"/>
    <xf numFmtId="0" fontId="1" fillId="0" borderId="0"/>
    <xf numFmtId="44" fontId="1" fillId="0" borderId="0" applyFont="0" applyFill="0" applyBorder="0" applyAlignment="0" applyProtection="0"/>
    <xf numFmtId="0" fontId="7" fillId="0" borderId="0" applyNumberFormat="0" applyFill="0" applyBorder="0" applyAlignment="0" applyProtection="0"/>
    <xf numFmtId="44" fontId="1" fillId="0" borderId="0" applyFont="0" applyFill="0" applyBorder="0" applyAlignment="0" applyProtection="0"/>
  </cellStyleXfs>
  <cellXfs count="109">
    <xf numFmtId="0" fontId="0" fillId="0" borderId="0" xfId="0"/>
    <xf numFmtId="0" fontId="1" fillId="0" borderId="0" xfId="3"/>
    <xf numFmtId="0" fontId="4" fillId="2" borderId="4"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4" fillId="2" borderId="5" xfId="2" applyFont="1" applyFill="1" applyBorder="1" applyAlignment="1">
      <alignment horizontal="center" vertical="center" wrapText="1"/>
    </xf>
    <xf numFmtId="0" fontId="4" fillId="4" borderId="4" xfId="2" applyFont="1" applyFill="1" applyBorder="1" applyAlignment="1">
      <alignment horizontal="center" vertical="center" wrapText="1"/>
    </xf>
    <xf numFmtId="0" fontId="4" fillId="4" borderId="5" xfId="2" applyFont="1" applyFill="1" applyBorder="1" applyAlignment="1">
      <alignment horizontal="center" vertical="center" wrapText="1"/>
    </xf>
    <xf numFmtId="4" fontId="4" fillId="3" borderId="5" xfId="2" applyNumberFormat="1" applyFont="1" applyFill="1" applyBorder="1" applyAlignment="1">
      <alignment horizontal="center" vertical="center" wrapText="1"/>
    </xf>
    <xf numFmtId="0" fontId="4" fillId="3" borderId="6" xfId="2" applyFont="1" applyFill="1" applyBorder="1" applyAlignment="1">
      <alignment horizontal="center" vertical="center" wrapText="1"/>
    </xf>
    <xf numFmtId="0" fontId="2" fillId="0" borderId="7" xfId="2" applyFont="1" applyBorder="1"/>
    <xf numFmtId="44" fontId="0" fillId="0" borderId="0" xfId="4" applyFont="1"/>
    <xf numFmtId="165" fontId="1" fillId="0" borderId="0" xfId="3" applyNumberFormat="1"/>
    <xf numFmtId="10" fontId="1" fillId="0" borderId="0" xfId="1" applyNumberFormat="1" applyFont="1"/>
    <xf numFmtId="44" fontId="1" fillId="0" borderId="0" xfId="3" applyNumberFormat="1"/>
    <xf numFmtId="44" fontId="0" fillId="0" borderId="2" xfId="4" applyFont="1" applyBorder="1"/>
    <xf numFmtId="2" fontId="1" fillId="0" borderId="0" xfId="3" applyNumberFormat="1"/>
    <xf numFmtId="0" fontId="2" fillId="0" borderId="9" xfId="2" applyFont="1" applyBorder="1"/>
    <xf numFmtId="0" fontId="1" fillId="0" borderId="10" xfId="3" applyBorder="1"/>
    <xf numFmtId="0" fontId="2" fillId="0" borderId="7" xfId="2" applyFont="1" applyFill="1" applyBorder="1"/>
    <xf numFmtId="165" fontId="1" fillId="4" borderId="0" xfId="3" applyNumberFormat="1" applyFill="1"/>
    <xf numFmtId="44" fontId="1" fillId="4" borderId="0" xfId="3" applyNumberFormat="1" applyFill="1"/>
    <xf numFmtId="44" fontId="0" fillId="4" borderId="0" xfId="4" applyFont="1" applyFill="1"/>
    <xf numFmtId="10" fontId="0" fillId="4" borderId="0" xfId="1" applyNumberFormat="1" applyFont="1" applyFill="1"/>
    <xf numFmtId="2" fontId="0" fillId="4" borderId="0" xfId="4" applyNumberFormat="1" applyFont="1" applyFill="1"/>
    <xf numFmtId="0" fontId="2" fillId="6" borderId="0" xfId="3" applyFont="1" applyFill="1" applyAlignment="1">
      <alignment horizontal="left" wrapText="1"/>
    </xf>
    <xf numFmtId="0" fontId="2" fillId="6" borderId="0" xfId="3" applyFont="1" applyFill="1" applyAlignment="1">
      <alignment horizontal="center" wrapText="1"/>
    </xf>
    <xf numFmtId="0" fontId="2" fillId="6" borderId="8" xfId="3" applyFont="1" applyFill="1" applyBorder="1" applyAlignment="1">
      <alignment horizontal="center" wrapText="1"/>
    </xf>
    <xf numFmtId="0" fontId="8" fillId="6" borderId="3" xfId="3" applyFont="1" applyFill="1" applyBorder="1" applyAlignment="1">
      <alignment horizontal="right" wrapText="1"/>
    </xf>
    <xf numFmtId="0" fontId="7" fillId="0" borderId="14" xfId="5" applyBorder="1" applyAlignment="1">
      <alignment vertical="top" wrapText="1"/>
    </xf>
    <xf numFmtId="0" fontId="7" fillId="0" borderId="15" xfId="5" applyBorder="1" applyAlignment="1">
      <alignment vertical="top" wrapText="1"/>
    </xf>
    <xf numFmtId="0" fontId="7" fillId="0" borderId="16" xfId="5" applyBorder="1" applyAlignment="1">
      <alignment vertical="top" wrapText="1"/>
    </xf>
    <xf numFmtId="0" fontId="2" fillId="0" borderId="17" xfId="3" applyFont="1" applyBorder="1" applyAlignment="1">
      <alignment horizontal="right" vertical="top" wrapText="1"/>
    </xf>
    <xf numFmtId="0" fontId="2" fillId="0" borderId="6" xfId="3" applyFont="1" applyBorder="1" applyAlignment="1">
      <alignment horizontal="right" vertical="top" wrapText="1"/>
    </xf>
    <xf numFmtId="3" fontId="2" fillId="0" borderId="6" xfId="3" applyNumberFormat="1" applyFont="1" applyBorder="1" applyAlignment="1">
      <alignment horizontal="right" vertical="top" wrapText="1"/>
    </xf>
    <xf numFmtId="10" fontId="2" fillId="0" borderId="6" xfId="3" applyNumberFormat="1" applyFont="1" applyBorder="1" applyAlignment="1">
      <alignment horizontal="right" vertical="top" wrapText="1"/>
    </xf>
    <xf numFmtId="0" fontId="2" fillId="6" borderId="0" xfId="3" applyFont="1" applyFill="1" applyAlignment="1">
      <alignment wrapText="1"/>
    </xf>
    <xf numFmtId="0" fontId="2" fillId="6" borderId="0" xfId="3" applyFont="1" applyFill="1"/>
    <xf numFmtId="0" fontId="7" fillId="6" borderId="18" xfId="5" applyFill="1" applyBorder="1" applyAlignment="1">
      <alignment horizontal="center" wrapText="1"/>
    </xf>
    <xf numFmtId="0" fontId="9" fillId="5" borderId="21" xfId="3" applyFont="1" applyFill="1" applyBorder="1" applyAlignment="1">
      <alignment vertical="top" wrapText="1"/>
    </xf>
    <xf numFmtId="0" fontId="2" fillId="0" borderId="22" xfId="3" applyFont="1" applyBorder="1" applyAlignment="1">
      <alignment horizontal="center"/>
    </xf>
    <xf numFmtId="0" fontId="2" fillId="6" borderId="22" xfId="3" applyFont="1" applyFill="1" applyBorder="1" applyAlignment="1">
      <alignment horizontal="center"/>
    </xf>
    <xf numFmtId="0" fontId="2" fillId="0" borderId="0" xfId="0" applyFont="1" applyFill="1" applyBorder="1"/>
    <xf numFmtId="0" fontId="2" fillId="0" borderId="0" xfId="0" applyFont="1" applyBorder="1"/>
    <xf numFmtId="0" fontId="2" fillId="0" borderId="10" xfId="0" applyFont="1" applyFill="1" applyBorder="1"/>
    <xf numFmtId="14" fontId="2" fillId="0" borderId="0" xfId="0" applyNumberFormat="1" applyFont="1" applyBorder="1"/>
    <xf numFmtId="165" fontId="2" fillId="0" borderId="0" xfId="4" applyNumberFormat="1" applyFont="1" applyFill="1" applyBorder="1"/>
    <xf numFmtId="165" fontId="2" fillId="0" borderId="0" xfId="4" applyNumberFormat="1" applyFont="1" applyBorder="1"/>
    <xf numFmtId="14" fontId="2" fillId="0" borderId="10" xfId="0" applyNumberFormat="1" applyFont="1" applyBorder="1"/>
    <xf numFmtId="165" fontId="2" fillId="0" borderId="10" xfId="4" applyNumberFormat="1" applyFont="1" applyFill="1" applyBorder="1"/>
    <xf numFmtId="44" fontId="0" fillId="0" borderId="0" xfId="6" applyFont="1"/>
    <xf numFmtId="0" fontId="0" fillId="0" borderId="0" xfId="0" pivotButton="1"/>
    <xf numFmtId="0" fontId="0" fillId="0" borderId="0" xfId="0" applyAlignment="1">
      <alignment horizontal="left"/>
    </xf>
    <xf numFmtId="10" fontId="0" fillId="0" borderId="0" xfId="0" applyNumberFormat="1"/>
    <xf numFmtId="0" fontId="10" fillId="0" borderId="0" xfId="0" applyFont="1" applyAlignment="1">
      <alignment horizontal="left"/>
    </xf>
    <xf numFmtId="0" fontId="0" fillId="7" borderId="0" xfId="0" applyFill="1" applyAlignment="1">
      <alignment horizontal="left"/>
    </xf>
    <xf numFmtId="0" fontId="10" fillId="7" borderId="0" xfId="0" applyFont="1" applyFill="1" applyAlignment="1">
      <alignment vertical="center"/>
    </xf>
    <xf numFmtId="10" fontId="0" fillId="7" borderId="0" xfId="0" applyNumberFormat="1" applyFill="1"/>
    <xf numFmtId="0" fontId="0" fillId="0" borderId="0" xfId="0" applyFill="1" applyAlignment="1">
      <alignment horizontal="left"/>
    </xf>
    <xf numFmtId="0" fontId="0" fillId="0" borderId="0" xfId="0" applyNumberFormat="1"/>
    <xf numFmtId="0" fontId="0" fillId="0" borderId="0" xfId="0" applyAlignment="1">
      <alignment horizontal="left" indent="1"/>
    </xf>
    <xf numFmtId="0" fontId="0" fillId="8" borderId="0" xfId="0" applyFill="1" applyAlignment="1">
      <alignment horizontal="left"/>
    </xf>
    <xf numFmtId="0" fontId="12" fillId="0" borderId="0" xfId="0" applyFont="1"/>
    <xf numFmtId="0" fontId="0" fillId="7" borderId="0" xfId="0" applyFill="1"/>
    <xf numFmtId="44" fontId="0" fillId="0" borderId="0" xfId="0" applyNumberFormat="1"/>
    <xf numFmtId="0" fontId="0" fillId="0" borderId="0" xfId="0" applyFont="1"/>
    <xf numFmtId="0" fontId="10" fillId="7" borderId="0" xfId="0" applyFont="1" applyFill="1"/>
    <xf numFmtId="0" fontId="13" fillId="7" borderId="0" xfId="0" applyFont="1" applyFill="1"/>
    <xf numFmtId="0" fontId="0" fillId="0" borderId="0" xfId="0" applyFill="1"/>
    <xf numFmtId="2" fontId="0" fillId="0" borderId="0" xfId="0" applyNumberFormat="1"/>
    <xf numFmtId="10" fontId="0" fillId="9" borderId="0" xfId="0" applyNumberFormat="1" applyFill="1"/>
    <xf numFmtId="2" fontId="0" fillId="9" borderId="0" xfId="0" applyNumberFormat="1" applyFill="1"/>
    <xf numFmtId="165" fontId="0" fillId="0" borderId="0" xfId="0" applyNumberFormat="1"/>
    <xf numFmtId="0" fontId="0" fillId="7" borderId="0" xfId="0" applyFill="1" applyAlignment="1">
      <alignment horizontal="center"/>
    </xf>
    <xf numFmtId="0" fontId="0" fillId="0" borderId="0" xfId="0" applyAlignment="1">
      <alignment horizontal="center"/>
    </xf>
    <xf numFmtId="0" fontId="14" fillId="0" borderId="0" xfId="0" applyFont="1"/>
    <xf numFmtId="165" fontId="0" fillId="9" borderId="0" xfId="0" applyNumberFormat="1" applyFill="1"/>
    <xf numFmtId="165" fontId="0" fillId="0" borderId="0" xfId="0" applyNumberFormat="1" applyFill="1"/>
    <xf numFmtId="0" fontId="0" fillId="0" borderId="0" xfId="0" applyFill="1" applyAlignment="1"/>
    <xf numFmtId="0" fontId="10" fillId="0" borderId="0" xfId="0" applyFont="1" applyFill="1" applyAlignment="1"/>
    <xf numFmtId="0" fontId="1" fillId="0" borderId="0" xfId="3" applyAlignment="1">
      <alignment horizontal="left" vertical="center" wrapText="1"/>
    </xf>
    <xf numFmtId="0" fontId="3" fillId="2" borderId="1" xfId="2" applyFont="1" applyFill="1" applyBorder="1" applyAlignment="1">
      <alignment horizontal="center"/>
    </xf>
    <xf numFmtId="0" fontId="3" fillId="2" borderId="2" xfId="2" applyFont="1" applyFill="1" applyBorder="1" applyAlignment="1">
      <alignment horizontal="center"/>
    </xf>
    <xf numFmtId="0" fontId="3" fillId="2" borderId="3" xfId="2" applyFont="1" applyFill="1" applyBorder="1" applyAlignment="1">
      <alignment horizontal="center"/>
    </xf>
    <xf numFmtId="0" fontId="5" fillId="2" borderId="7" xfId="2" applyFont="1" applyFill="1" applyBorder="1" applyAlignment="1">
      <alignment horizontal="center"/>
    </xf>
    <xf numFmtId="0" fontId="5" fillId="2" borderId="0" xfId="2" applyFont="1" applyFill="1" applyBorder="1" applyAlignment="1">
      <alignment horizontal="center"/>
    </xf>
    <xf numFmtId="0" fontId="5" fillId="2" borderId="8" xfId="2" applyFont="1" applyFill="1" applyBorder="1" applyAlignment="1">
      <alignment horizontal="center"/>
    </xf>
    <xf numFmtId="164" fontId="5" fillId="4" borderId="9" xfId="2" applyNumberFormat="1" applyFont="1" applyFill="1" applyBorder="1" applyAlignment="1">
      <alignment horizontal="center" vertical="center"/>
    </xf>
    <xf numFmtId="164" fontId="5" fillId="4" borderId="10" xfId="2" applyNumberFormat="1" applyFont="1" applyFill="1" applyBorder="1" applyAlignment="1">
      <alignment horizontal="center" vertical="center"/>
    </xf>
    <xf numFmtId="164" fontId="5" fillId="4" borderId="0" xfId="2" applyNumberFormat="1" applyFont="1" applyFill="1" applyBorder="1" applyAlignment="1">
      <alignment horizontal="center" vertical="center"/>
    </xf>
    <xf numFmtId="164" fontId="5" fillId="4" borderId="11" xfId="2" applyNumberFormat="1" applyFont="1" applyFill="1" applyBorder="1" applyAlignment="1">
      <alignment horizontal="center" vertical="center"/>
    </xf>
    <xf numFmtId="0" fontId="6" fillId="5" borderId="12" xfId="3" applyFont="1" applyFill="1" applyBorder="1" applyAlignment="1">
      <alignment wrapText="1"/>
    </xf>
    <xf numFmtId="0" fontId="7" fillId="0" borderId="13" xfId="5" applyBorder="1" applyAlignment="1">
      <alignment wrapText="1"/>
    </xf>
    <xf numFmtId="0" fontId="7" fillId="6" borderId="19" xfId="5" applyFill="1" applyBorder="1" applyAlignment="1">
      <alignment horizontal="center" wrapText="1"/>
    </xf>
    <xf numFmtId="0" fontId="7" fillId="6" borderId="13" xfId="5" applyFill="1" applyBorder="1" applyAlignment="1">
      <alignment horizontal="center" wrapText="1"/>
    </xf>
    <xf numFmtId="0" fontId="7" fillId="6" borderId="20" xfId="5" applyFill="1" applyBorder="1" applyAlignment="1">
      <alignment horizontal="center" wrapText="1"/>
    </xf>
    <xf numFmtId="0" fontId="9" fillId="5" borderId="21" xfId="3" applyFont="1" applyFill="1" applyBorder="1" applyAlignment="1">
      <alignment vertical="top" wrapText="1"/>
    </xf>
    <xf numFmtId="0" fontId="9" fillId="5" borderId="23" xfId="3" applyFont="1" applyFill="1" applyBorder="1" applyAlignment="1">
      <alignment vertical="top" wrapText="1"/>
    </xf>
    <xf numFmtId="0" fontId="9" fillId="5" borderId="24" xfId="3" applyFont="1" applyFill="1" applyBorder="1" applyAlignment="1">
      <alignment vertical="top" wrapText="1"/>
    </xf>
    <xf numFmtId="0" fontId="7" fillId="6" borderId="0" xfId="5" applyFill="1" applyAlignment="1">
      <alignment wrapText="1"/>
    </xf>
    <xf numFmtId="164" fontId="5" fillId="10" borderId="9" xfId="2" applyNumberFormat="1" applyFont="1" applyFill="1" applyBorder="1" applyAlignment="1">
      <alignment horizontal="center" vertical="center"/>
    </xf>
    <xf numFmtId="164" fontId="5" fillId="10" borderId="10" xfId="2" applyNumberFormat="1" applyFont="1" applyFill="1" applyBorder="1" applyAlignment="1">
      <alignment horizontal="center" vertical="center"/>
    </xf>
    <xf numFmtId="164" fontId="5" fillId="10" borderId="0" xfId="2" applyNumberFormat="1" applyFont="1" applyFill="1" applyBorder="1" applyAlignment="1">
      <alignment horizontal="center" vertical="center"/>
    </xf>
    <xf numFmtId="164" fontId="5" fillId="10" borderId="11" xfId="2" applyNumberFormat="1" applyFont="1" applyFill="1" applyBorder="1" applyAlignment="1">
      <alignment horizontal="center" vertical="center"/>
    </xf>
    <xf numFmtId="0" fontId="10" fillId="7" borderId="0" xfId="0" applyFont="1" applyFill="1" applyAlignment="1">
      <alignment horizontal="center"/>
    </xf>
    <xf numFmtId="0" fontId="14" fillId="7" borderId="0" xfId="0" applyFont="1" applyFill="1" applyAlignment="1">
      <alignment horizontal="center"/>
    </xf>
    <xf numFmtId="0" fontId="0" fillId="7" borderId="0" xfId="0" applyFill="1" applyAlignment="1">
      <alignment horizontal="center"/>
    </xf>
    <xf numFmtId="0" fontId="13" fillId="7" borderId="0" xfId="0" applyFont="1" applyFill="1" applyAlignment="1">
      <alignment horizontal="center"/>
    </xf>
    <xf numFmtId="0" fontId="10" fillId="11" borderId="0" xfId="0" applyFont="1" applyFill="1" applyAlignment="1">
      <alignment horizontal="center"/>
    </xf>
    <xf numFmtId="0" fontId="14" fillId="11" borderId="0" xfId="0" applyFont="1" applyFill="1" applyAlignment="1">
      <alignment horizontal="center"/>
    </xf>
  </cellXfs>
  <cellStyles count="7">
    <cellStyle name="Currency" xfId="6" builtinId="4"/>
    <cellStyle name="Currency 3" xfId="4" xr:uid="{00000000-0005-0000-0000-000001000000}"/>
    <cellStyle name="Hyperlink 2" xfId="5" xr:uid="{00000000-0005-0000-0000-000002000000}"/>
    <cellStyle name="Normal" xfId="0" builtinId="0"/>
    <cellStyle name="Normal 2 2" xfId="2" xr:uid="{00000000-0005-0000-0000-000004000000}"/>
    <cellStyle name="Normal 3" xfId="3" xr:uid="{00000000-0005-0000-0000-000005000000}"/>
    <cellStyle name="Percent" xfId="1" builtinId="5"/>
  </cellStyles>
  <dxfs count="27">
    <dxf>
      <fill>
        <patternFill patternType="none">
          <bgColor auto="1"/>
        </patternFill>
      </fill>
    </dxf>
    <dxf>
      <numFmt numFmtId="165" formatCode="&quot;$&quot;#,##0.00"/>
    </dxf>
    <dxf>
      <fill>
        <patternFill patternType="solid">
          <bgColor theme="6" tint="0.59999389629810485"/>
        </patternFill>
      </fill>
    </dxf>
    <dxf>
      <fill>
        <patternFill patternType="solid">
          <bgColor theme="7" tint="0.59999389629810485"/>
        </patternFill>
      </fill>
    </dxf>
    <dxf>
      <fill>
        <patternFill patternType="solid">
          <bgColor rgb="FFFFFF00"/>
        </patternFill>
      </fill>
    </dxf>
    <dxf>
      <numFmt numFmtId="165" formatCode="&quot;$&quot;#,##0.00"/>
    </dxf>
    <dxf>
      <fill>
        <patternFill patternType="solid">
          <bgColor rgb="FFFFFF00"/>
        </patternFill>
      </fill>
    </dxf>
    <dxf>
      <fill>
        <patternFill patternType="solid">
          <bgColor rgb="FFFFFF00"/>
        </patternFill>
      </fill>
    </dxf>
    <dxf>
      <fill>
        <patternFill patternType="solid">
          <bgColor rgb="FFFFFF00"/>
        </patternFill>
      </fill>
    </dxf>
    <dxf>
      <alignment horizontal="center" readingOrder="0"/>
    </dxf>
    <dxf>
      <alignment horizontal="center" readingOrder="0"/>
    </dxf>
    <dxf>
      <numFmt numFmtId="2" formatCode="0.00"/>
    </dxf>
    <dxf>
      <numFmt numFmtId="34" formatCode="_(&quot;$&quot;* #,##0.00_);_(&quot;$&quot;* \(#,##0.00\);_(&quot;$&quot;*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4" tint="0.59999389629810485"/>
        </patternFill>
      </fill>
    </dxf>
    <dxf>
      <fill>
        <patternFill patternType="solid">
          <bgColor theme="3" tint="0.59999389629810485"/>
        </patternFill>
      </fill>
    </dxf>
  </dxfs>
  <tableStyles count="0" defaultTableStyle="TableStyleMedium2" defaultPivotStyle="PivotStyleLight16"/>
  <colors>
    <mruColors>
      <color rgb="FFFFFFCC"/>
      <color rgb="FFE8F7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[BJR Investments.xlsx]Return by Industry!PivotTable5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BJR Investors, Inc.</a:t>
            </a:r>
          </a:p>
          <a:p>
            <a:pPr>
              <a:defRPr/>
            </a:pPr>
            <a:r>
              <a:rPr lang="en-US"/>
              <a:t>Return</a:t>
            </a:r>
            <a:r>
              <a:rPr lang="en-US" baseline="0"/>
              <a:t> by Industry</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866368047779022E-3"/>
              <c:y val="8.6902545003103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5991041433369974E-3"/>
              <c:y val="6.2073246430788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866368047779022E-3"/>
              <c:y val="0.117939168218497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866368047779022E-3"/>
              <c:y val="6.5176908752327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7327360955580441E-3"/>
              <c:y val="6.8280571073867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'Return by Industry'!$B$17</c:f>
              <c:strCache>
                <c:ptCount val="1"/>
                <c:pt idx="0">
                  <c:v>Total</c:v>
                </c:pt>
              </c:strCache>
            </c:strRef>
          </c:tx>
          <c:spPr>
            <a:solidFill>
              <a:schemeClr val="accent1"/>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1-7944-4845-A2D0-E545360200E8}"/>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3-7944-4845-A2D0-E545360200E8}"/>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5-7944-4845-A2D0-E545360200E8}"/>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7-7944-4845-A2D0-E545360200E8}"/>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9-7944-4845-A2D0-E545360200E8}"/>
              </c:ext>
            </c:extLst>
          </c:dPt>
          <c:dLbls>
            <c:dLbl>
              <c:idx val="5"/>
              <c:layout>
                <c:manualLayout>
                  <c:x val="5.5991041433369974E-3"/>
                  <c:y val="6.20732464307883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44-4845-A2D0-E545360200E8}"/>
                </c:ext>
              </c:extLst>
            </c:dLbl>
            <c:dLbl>
              <c:idx val="7"/>
              <c:layout>
                <c:manualLayout>
                  <c:x val="-1.866368047779022E-3"/>
                  <c:y val="8.69025450031037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44-4845-A2D0-E545360200E8}"/>
                </c:ext>
              </c:extLst>
            </c:dLbl>
            <c:dLbl>
              <c:idx val="9"/>
              <c:layout>
                <c:manualLayout>
                  <c:x val="-1.866368047779022E-3"/>
                  <c:y val="0.117939168218497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44-4845-A2D0-E545360200E8}"/>
                </c:ext>
              </c:extLst>
            </c:dLbl>
            <c:dLbl>
              <c:idx val="10"/>
              <c:layout>
                <c:manualLayout>
                  <c:x val="1.866368047779022E-3"/>
                  <c:y val="6.51769087523277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44-4845-A2D0-E545360200E8}"/>
                </c:ext>
              </c:extLst>
            </c:dLbl>
            <c:dLbl>
              <c:idx val="11"/>
              <c:layout>
                <c:manualLayout>
                  <c:x val="3.7327360955580441E-3"/>
                  <c:y val="6.82805710738672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44-4845-A2D0-E545360200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'Return by Industry'!$A$18:$A$30</c:f>
              <c:strCache>
                <c:ptCount val="13"/>
                <c:pt idx="0">
                  <c:v>Aerospace/Defense</c:v>
                </c:pt>
                <c:pt idx="1">
                  <c:v>Auto Parts and Equipment</c:v>
                </c:pt>
                <c:pt idx="2">
                  <c:v>Computers</c:v>
                </c:pt>
                <c:pt idx="3">
                  <c:v>Electric Company</c:v>
                </c:pt>
                <c:pt idx="4">
                  <c:v>Foods</c:v>
                </c:pt>
                <c:pt idx="5">
                  <c:v>Health Care</c:v>
                </c:pt>
                <c:pt idx="6">
                  <c:v>Insurance</c:v>
                </c:pt>
                <c:pt idx="7">
                  <c:v>Iron and Steel</c:v>
                </c:pt>
                <c:pt idx="8">
                  <c:v>Leisure Time</c:v>
                </c:pt>
                <c:pt idx="9">
                  <c:v>Manufacturing</c:v>
                </c:pt>
                <c:pt idx="10">
                  <c:v>Oil &amp; Gas</c:v>
                </c:pt>
                <c:pt idx="11">
                  <c:v>Paper and Forest</c:v>
                </c:pt>
                <c:pt idx="12">
                  <c:v>Retail</c:v>
                </c:pt>
              </c:strCache>
            </c:strRef>
          </c:cat>
          <c:val>
            <c:numRef>
              <c:f>'Return by Industry'!$B$18:$B$30</c:f>
              <c:numCache>
                <c:formatCode>0.00%</c:formatCode>
                <c:ptCount val="13"/>
                <c:pt idx="0">
                  <c:v>1.3486599880126722</c:v>
                </c:pt>
                <c:pt idx="1">
                  <c:v>0.89579158316633267</c:v>
                </c:pt>
                <c:pt idx="2">
                  <c:v>7.6889921209312941</c:v>
                </c:pt>
                <c:pt idx="3">
                  <c:v>1.918173168411037</c:v>
                </c:pt>
                <c:pt idx="4">
                  <c:v>0.51484173292564284</c:v>
                </c:pt>
                <c:pt idx="5">
                  <c:v>-0.11451599863896306</c:v>
                </c:pt>
                <c:pt idx="6">
                  <c:v>-3.2070468941620329</c:v>
                </c:pt>
                <c:pt idx="7">
                  <c:v>-0.31418148654810762</c:v>
                </c:pt>
                <c:pt idx="8">
                  <c:v>3.186128290473524</c:v>
                </c:pt>
                <c:pt idx="9">
                  <c:v>-1.2810292324554939</c:v>
                </c:pt>
                <c:pt idx="10">
                  <c:v>-2.9597661618161152E-2</c:v>
                </c:pt>
                <c:pt idx="11">
                  <c:v>-0.18068057590770592</c:v>
                </c:pt>
                <c:pt idx="12">
                  <c:v>1.4835301330931694</c:v>
                </c:pt>
              </c:numCache>
            </c:numRef>
          </c:val>
          <c:extLst>
            <c:ext xmlns:c16="http://schemas.microsoft.com/office/drawing/2014/chart" uri="{C3380CC4-5D6E-409C-BE32-E72D297353CC}">
              <c16:uniqueId val="{0000000A-7944-4845-A2D0-E545360200E8}"/>
            </c:ext>
          </c:extLst>
        </c:ser>
        <c:dLbls>
          <c:showLegendKey val="0"/>
          <c:showVal val="1"/>
          <c:showCatName val="0"/>
          <c:showSerName val="0"/>
          <c:showPercent val="0"/>
          <c:showBubbleSize val="0"/>
        </c:dLbls>
        <c:gapWidth val="219"/>
        <c:overlap val="-27"/>
        <c:axId val="271237984"/>
        <c:axId val="271239552"/>
      </c:barChart>
      <c:catAx>
        <c:axId val="27123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239552"/>
        <c:crosses val="autoZero"/>
        <c:auto val="1"/>
        <c:lblAlgn val="ctr"/>
        <c:lblOffset val="100"/>
        <c:noMultiLvlLbl val="0"/>
      </c:catAx>
      <c:valAx>
        <c:axId val="27123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Return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237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533400</xdr:colOff>
      <xdr:row>27</xdr:row>
      <xdr:rowOff>99060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ha" refreshedDate="42981.00571435185" createdVersion="5" refreshedVersion="5" minRefreshableVersion="3" recordCount="26" xr:uid="{00000000-000A-0000-FFFF-FFFF00000000}">
  <cacheSource type="worksheet">
    <worksheetSource ref="C5:P31" sheet="Initial Portfolio"/>
  </cacheSource>
  <cacheFields count="14">
    <cacheField name="Industry" numFmtId="0">
      <sharedItems count="13">
        <s v="Insurance"/>
        <s v="Aerospace/Defense"/>
        <s v="Foods"/>
        <s v="Electric Company"/>
        <s v="Oil &amp; Gas"/>
        <s v="Computers"/>
        <s v="Leisure Time"/>
        <s v="Manufacturing"/>
        <s v="Health Care"/>
        <s v="Retail"/>
        <s v="Auto Parts and Equipment"/>
        <s v="Paper and Forest"/>
        <s v="Iron and Steel"/>
      </sharedItems>
    </cacheField>
    <cacheField name="Capitalization Level" numFmtId="0">
      <sharedItems/>
    </cacheField>
    <cacheField name="Market Capitalization" numFmtId="44">
      <sharedItems containsSemiMixedTypes="0" containsString="0" containsNumber="1" containsInteger="1" minValue="361637093" maxValue="259637927379"/>
    </cacheField>
    <cacheField name="Exchange" numFmtId="0">
      <sharedItems containsNonDate="0" containsString="0" containsBlank="1" count="1">
        <m/>
      </sharedItems>
    </cacheField>
    <cacheField name="No. of Shares" numFmtId="0">
      <sharedItems containsSemiMixedTypes="0" containsString="0" containsNumber="1" containsInteger="1" minValue="10" maxValue="300" count="13">
        <n v="75"/>
        <n v="100"/>
        <n v="50"/>
        <n v="150"/>
        <n v="30"/>
        <n v="88"/>
        <n v="200"/>
        <n v="240"/>
        <n v="40"/>
        <n v="250"/>
        <n v="10"/>
        <n v="25"/>
        <n v="300"/>
      </sharedItems>
    </cacheField>
    <cacheField name="Purchase Date" numFmtId="14">
      <sharedItems containsSemiMixedTypes="0" containsNonDate="0" containsDate="1" containsString="0" minDate="1995-04-12T00:00:00" maxDate="2005-12-29T00:00:00" count="9">
        <d v="2001-03-26T00:00:00"/>
        <d v="2001-07-03T00:00:00"/>
        <d v="1995-04-12T00:00:00"/>
        <d v="2000-09-15T00:00:00"/>
        <d v="2004-08-19T00:00:00"/>
        <d v="2004-02-24T00:00:00"/>
        <d v="2005-12-28T00:00:00"/>
        <d v="2004-02-26T00:00:00"/>
        <d v="2000-11-01T00:00:00"/>
      </sharedItems>
    </cacheField>
    <cacheField name="Purchase Price" numFmtId="165">
      <sharedItems containsSemiMixedTypes="0" containsString="0" containsNumber="1" minValue="11.12" maxValue="96.79" count="26">
        <n v="35.83"/>
        <n v="22.9"/>
        <n v="26.55"/>
        <n v="20.52"/>
        <n v="58.63"/>
        <n v="32.31"/>
        <n v="95.96"/>
        <n v="11.12"/>
        <n v="96.79"/>
        <n v="75.38"/>
        <n v="56.95"/>
        <n v="54.18"/>
        <n v="49.4"/>
        <n v="18.84"/>
        <n v="64.86"/>
        <n v="68.87"/>
        <n v="47.35"/>
        <n v="66.03"/>
        <n v="40.19"/>
        <n v="84.33"/>
        <n v="23.68"/>
        <n v="23.95"/>
        <n v="35.479999999999997"/>
        <n v="46.13"/>
        <n v="33.72"/>
        <n v="32.25"/>
      </sharedItems>
    </cacheField>
    <cacheField name="Commission" numFmtId="44">
      <sharedItems containsSemiMixedTypes="0" containsString="0" containsNumber="1" minValue="25" maxValue="311.32799999999997" count="22">
        <n v="53.745000000000005"/>
        <n v="45.800000000000004"/>
        <n v="53.1"/>
        <n v="25"/>
        <n v="117.26"/>
        <n v="64.62"/>
        <n v="287.88"/>
        <n v="96.79"/>
        <n v="150.76"/>
        <n v="113.9"/>
        <n v="95.356800000000007"/>
        <n v="197.6"/>
        <n v="311.32799999999997"/>
        <n v="55.096000000000004"/>
        <n v="236.75"/>
        <n v="52.823999999999998"/>
        <n v="80.38"/>
        <n v="71.040000000000006"/>
        <n v="106.43999999999998"/>
        <n v="276.78000000000003"/>
        <n v="33.72"/>
        <n v="32.25"/>
      </sharedItems>
    </cacheField>
    <cacheField name="Total Cost" numFmtId="165">
      <sharedItems containsSemiMixedTypes="0" containsString="0" containsNumber="1" minValue="358.59999999999997" maxValue="15877.727999999999" count="26">
        <n v="2740.9949999999999"/>
        <n v="2335.8000000000002"/>
        <n v="2708.1"/>
        <n v="1051"/>
        <n v="5980.26"/>
        <n v="3295.62"/>
        <n v="14681.879999999997"/>
        <n v="358.59999999999997"/>
        <n v="4936.29"/>
        <n v="7688.76"/>
        <n v="5808.9"/>
        <n v="4863.1967999999997"/>
        <n v="10077.6"/>
        <n v="967"/>
        <n v="15877.727999999999"/>
        <n v="2809.8960000000002"/>
        <n v="12074.25"/>
        <n v="2694.0239999999999"/>
        <n v="4099.38"/>
        <n v="868.3"/>
        <n v="3623.04"/>
        <n v="623.75"/>
        <n v="5428.4399999999987"/>
        <n v="14115.78"/>
        <n v="1719.72"/>
        <n v="1644.75"/>
      </sharedItems>
    </cacheField>
    <cacheField name="Portfolio Percentage" numFmtId="10">
      <sharedItems containsSemiMixedTypes="0" containsString="0" containsNumber="1" minValue="3.2175098684532766E-4" maxValue="0.50448622433934753" count="26">
        <n v="1.32789688006696E-2"/>
        <n v="2.465259656191994E-2"/>
        <n v="1.5844887983472423E-2"/>
        <n v="1.3782266433723744E-2"/>
        <n v="2.8040868127302304E-2"/>
        <n v="1.796143427961976E-2"/>
        <n v="0.50448622433934753"/>
        <n v="5.2226116887100537E-3"/>
        <n v="4.5308021297039335E-2"/>
        <n v="9.3289811269678807E-3"/>
        <n v="1.1719644883975065E-2"/>
        <n v="2.7653688448159935E-2"/>
        <n v="4.7453776830819284E-2"/>
        <n v="8.4527039979896829E-3"/>
        <n v="1.1949723801942673E-2"/>
        <n v="7.8298731770851827E-3"/>
        <n v="1.409907431881586E-2"/>
        <n v="3.2175098684532766E-4"/>
        <n v="1.7076169692908455E-2"/>
        <n v="1.0182789611613303E-3"/>
        <n v="2.9065438308876809E-2"/>
        <n v="5.3138343847011172E-3"/>
        <n v="2.4609906137687671E-2"/>
        <n v="0.10412868529580913"/>
        <n v="6.3316639729757923E-3"/>
        <n v="5.0689261614738782E-3"/>
      </sharedItems>
    </cacheField>
    <cacheField name="Current Share Value" numFmtId="44">
      <sharedItems containsSemiMixedTypes="0" containsString="0" containsNumber="1" minValue="71.599999999999994" maxValue="112264.49999999999" count="26">
        <n v="2955"/>
        <n v="5486"/>
        <n v="3526"/>
        <n v="3067"/>
        <n v="6240"/>
        <n v="3997"/>
        <n v="112264.49999999999"/>
        <n v="1162.2"/>
        <n v="10082.5"/>
        <n v="2076"/>
        <n v="2608"/>
        <n v="6153.84"/>
        <n v="10560"/>
        <n v="1880.9999999999998"/>
        <n v="2659.2"/>
        <n v="1742.4"/>
        <n v="3137.5"/>
        <n v="71.599999999999994"/>
        <n v="3800"/>
        <n v="226.6"/>
        <n v="6468"/>
        <n v="1182.5"/>
        <n v="5476.5"/>
        <n v="23172"/>
        <n v="1409"/>
        <n v="1128"/>
      </sharedItems>
    </cacheField>
    <cacheField name="Last Price" numFmtId="44">
      <sharedItems containsSemiMixedTypes="0" containsString="0" containsNumber="1" minValue="1.79" maxValue="748.43" count="26">
        <n v="39.4"/>
        <n v="54.86"/>
        <n v="35.26"/>
        <n v="61.34"/>
        <n v="62.4"/>
        <n v="39.97"/>
        <n v="748.43"/>
        <n v="38.74"/>
        <n v="201.65"/>
        <n v="20.76"/>
        <n v="26.08"/>
        <n v="69.930000000000007"/>
        <n v="52.8"/>
        <n v="37.619999999999997"/>
        <n v="11.08"/>
        <n v="43.56"/>
        <n v="12.55"/>
        <n v="1.79"/>
        <n v="38"/>
        <n v="22.66"/>
        <n v="43.12"/>
        <n v="47.3"/>
        <n v="36.51"/>
        <n v="77.239999999999995"/>
        <n v="28.18"/>
        <n v="22.56"/>
      </sharedItems>
    </cacheField>
    <cacheField name="Previous Close" numFmtId="44">
      <sharedItems containsSemiMixedTypes="0" containsString="0" containsNumber="1" minValue="1.74" maxValue="744.7" count="26">
        <n v="39.06"/>
        <n v="54.56"/>
        <n v="35"/>
        <n v="60.94"/>
        <n v="61.46"/>
        <n v="39.700000000000003"/>
        <n v="744.7"/>
        <n v="38.380000000000003"/>
        <n v="211"/>
        <n v="20.85"/>
        <n v="26.28"/>
        <n v="69.55"/>
        <n v="52.45"/>
        <n v="37.200000000000003"/>
        <n v="11"/>
        <n v="43.8"/>
        <n v="12.47"/>
        <n v="1.74"/>
        <n v="37.79"/>
        <n v="22.42"/>
        <n v="43.1"/>
        <n v="47.4"/>
        <n v="36.369999999999997"/>
        <n v="76.91"/>
        <n v="27.24"/>
        <n v="22.13"/>
      </sharedItems>
    </cacheField>
    <cacheField name="Return" numFmtId="10">
      <sharedItems containsSemiMixedTypes="0" containsString="0" containsNumber="1" minValue="-0.97342265696222452" maxValue="6.6464662563649899" count="26">
        <n v="7.807566230511187E-2"/>
        <n v="1.3486599880126722"/>
        <n v="0.30201986632694511"/>
        <n v="1.918173168411037"/>
        <n v="4.3432894221990308E-2"/>
        <n v="0.2128218665986977"/>
        <n v="6.6464662563649899"/>
        <n v="2.2409369771332965"/>
        <n v="1.0425258645663038"/>
        <n v="-0.72999547391256847"/>
        <n v="-0.55103375854292547"/>
        <n v="0.26538987688098503"/>
        <n v="4.7868540128602012E-2"/>
        <n v="0.94519131334022732"/>
        <n v="-0.83252011874746812"/>
        <n v="-0.37990587551994809"/>
        <n v="-0.74014949168685429"/>
        <n v="-0.97342265696222452"/>
        <n v="-7.3030555840151459E-2"/>
        <n v="-0.73903028907059765"/>
        <n v="0.78524112347641761"/>
        <n v="0.89579158316633267"/>
        <n v="8.8533722395386736E-3"/>
        <n v="0.64156709724861105"/>
        <n v="-0.18068057590770592"/>
        <n v="-0.3141814865481076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ha" refreshedDate="42981.870716898149" createdVersion="5" refreshedVersion="5" minRefreshableVersion="3" recordCount="26" xr:uid="{00000000-000A-0000-FFFF-FFFF01000000}">
  <cacheSource type="worksheet">
    <worksheetSource name="_xlnm.Database" sheet="Initial Portfolio"/>
  </cacheSource>
  <cacheFields count="18">
    <cacheField name="Symbol" numFmtId="0">
      <sharedItems count="26">
        <s v="CINF"/>
        <s v="COL"/>
        <s v="CPB"/>
        <s v="DTE"/>
        <s v="DVN"/>
        <s v="GIS"/>
        <s v="GOOG"/>
        <s v="HAS"/>
        <s v="IBM"/>
        <s v="ITT"/>
        <s v="JCI"/>
        <s v="JNJ"/>
        <s v="KSS"/>
        <s v="MAT"/>
        <s v="MBI"/>
        <s v="MDT"/>
        <s v="MFC"/>
        <s v="MTG"/>
        <s v="NE"/>
        <s v="PGR"/>
        <s v="TJX"/>
        <s v="TRW"/>
        <s v="WAG"/>
        <s v="WMT"/>
        <s v="WY"/>
        <s v="X"/>
      </sharedItems>
    </cacheField>
    <cacheField name="Company" numFmtId="0">
      <sharedItems/>
    </cacheField>
    <cacheField name="Industry" numFmtId="0">
      <sharedItems count="13">
        <s v="Insurance"/>
        <s v="Aerospace/Defense"/>
        <s v="Foods"/>
        <s v="Electric Company"/>
        <s v="Oil &amp; Gas"/>
        <s v="Computers"/>
        <s v="Leisure Time"/>
        <s v="Manufacturing"/>
        <s v="Health Care"/>
        <s v="Retail"/>
        <s v="Auto Parts and Equipment"/>
        <s v="Paper and Forest"/>
        <s v="Iron and Steel"/>
      </sharedItems>
    </cacheField>
    <cacheField name="Capitalization Level" numFmtId="0">
      <sharedItems/>
    </cacheField>
    <cacheField name="Market Capitalization" numFmtId="44">
      <sharedItems containsSemiMixedTypes="0" containsString="0" containsNumber="1" containsInteger="1" minValue="361637093" maxValue="259637927379"/>
    </cacheField>
    <cacheField name="Exchange" numFmtId="0">
      <sharedItems containsNonDate="0" containsString="0" containsBlank="1"/>
    </cacheField>
    <cacheField name="No. of Shares" numFmtId="0">
      <sharedItems containsSemiMixedTypes="0" containsString="0" containsNumber="1" containsInteger="1" minValue="10" maxValue="300"/>
    </cacheField>
    <cacheField name="Purchase Date" numFmtId="14">
      <sharedItems containsSemiMixedTypes="0" containsNonDate="0" containsDate="1" containsString="0" minDate="1995-04-12T00:00:00" maxDate="2005-12-29T00:00:00"/>
    </cacheField>
    <cacheField name="Purchase Price" numFmtId="165">
      <sharedItems containsSemiMixedTypes="0" containsString="0" containsNumber="1" minValue="11.12" maxValue="96.79"/>
    </cacheField>
    <cacheField name="Commission" numFmtId="44">
      <sharedItems containsSemiMixedTypes="0" containsString="0" containsNumber="1" minValue="25" maxValue="311.32799999999997"/>
    </cacheField>
    <cacheField name="Total Cost" numFmtId="165">
      <sharedItems containsSemiMixedTypes="0" containsString="0" containsNumber="1" minValue="358.59999999999997" maxValue="15877.727999999999"/>
    </cacheField>
    <cacheField name="Portfolio Percentage" numFmtId="10">
      <sharedItems containsSemiMixedTypes="0" containsString="0" containsNumber="1" minValue="3.2175098684532766E-4" maxValue="0.50448622433934753"/>
    </cacheField>
    <cacheField name="Current Share Value" numFmtId="44">
      <sharedItems containsSemiMixedTypes="0" containsString="0" containsNumber="1" minValue="71.599999999999994" maxValue="112264.49999999999"/>
    </cacheField>
    <cacheField name="Last Price" numFmtId="44">
      <sharedItems containsSemiMixedTypes="0" containsString="0" containsNumber="1" minValue="1.79" maxValue="748.43"/>
    </cacheField>
    <cacheField name="Previous Close" numFmtId="44">
      <sharedItems containsSemiMixedTypes="0" containsString="0" containsNumber="1" minValue="1.74" maxValue="744.7"/>
    </cacheField>
    <cacheField name="Return" numFmtId="10">
      <sharedItems containsSemiMixedTypes="0" containsString="0" containsNumber="1" minValue="-0.97342265696222452" maxValue="6.6464662563649899"/>
    </cacheField>
    <cacheField name="PE Ratio" numFmtId="2">
      <sharedItems containsSemiMixedTypes="0" containsString="0" containsNumber="1" minValue="-32.179487179487182" maxValue="47.762711864406782"/>
    </cacheField>
    <cacheField name="EPS" numFmtId="44">
      <sharedItems containsSemiMixedTypes="0" containsString="0" containsNumber="1" minValue="-4.3" maxValue="33.72999999999999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ha" refreshedDate="42982.87173796296" createdVersion="5" refreshedVersion="5" minRefreshableVersion="3" recordCount="26" xr:uid="{00000000-000A-0000-FFFF-FFFF02000000}">
  <cacheSource type="worksheet">
    <worksheetSource ref="A5:R31" sheet="Initial Portfolio"/>
  </cacheSource>
  <cacheFields count="18">
    <cacheField name="Symbol" numFmtId="0">
      <sharedItems count="26">
        <s v="CINF"/>
        <s v="COL"/>
        <s v="CPB"/>
        <s v="DTE"/>
        <s v="DVN"/>
        <s v="GIS"/>
        <s v="GOOG"/>
        <s v="HAS"/>
        <s v="IBM"/>
        <s v="ITT"/>
        <s v="JCI"/>
        <s v="JNJ"/>
        <s v="KSS"/>
        <s v="MAT"/>
        <s v="MBI"/>
        <s v="MDT"/>
        <s v="MFC"/>
        <s v="MTG"/>
        <s v="NE"/>
        <s v="PGR"/>
        <s v="TJX"/>
        <s v="TRW"/>
        <s v="WAG"/>
        <s v="WMT"/>
        <s v="WY"/>
        <s v="X"/>
      </sharedItems>
    </cacheField>
    <cacheField name="Company" numFmtId="0">
      <sharedItems count="26">
        <s v="Cincinnati Financial Corp "/>
        <s v="Rockwell Collins Inc "/>
        <s v="Campbell Soup Co "/>
        <s v="DTE Energy Co "/>
        <s v="Devon Energy Corp "/>
        <s v="General Mills Inc "/>
        <s v="Google Inc "/>
        <s v="Hasbro Inc "/>
        <s v="International Business Machines Corp "/>
        <s v="Itt Corp "/>
        <s v="Johnson Controls Inc "/>
        <s v="Johnson &amp; Johnson "/>
        <s v="Kohl's Corp "/>
        <s v="Mattel Inc "/>
        <s v="MBIA Inc "/>
        <s v="Medtronic Inc "/>
        <s v="Manulife Financial Corp "/>
        <s v="MGIC Investment Corp "/>
        <s v="Noble Corp "/>
        <s v="Progressive Corp "/>
        <s v="TJX Companies Inc "/>
        <s v="TRW Automotive Holdings Corp "/>
        <s v="Walgreen Co "/>
        <s v="Wal-Mart Stores Inc "/>
        <s v="Weyerhaeuser Co "/>
        <s v="United States Steel Corp "/>
      </sharedItems>
    </cacheField>
    <cacheField name="Industry" numFmtId="0">
      <sharedItems count="13">
        <s v="Insurance"/>
        <s v="Aerospace/Defense"/>
        <s v="Foods"/>
        <s v="Electric Company"/>
        <s v="Oil &amp; Gas"/>
        <s v="Computers"/>
        <s v="Leisure Time"/>
        <s v="Manufacturing"/>
        <s v="Health Care"/>
        <s v="Retail"/>
        <s v="Auto Parts and Equipment"/>
        <s v="Paper and Forest"/>
        <s v="Iron and Steel"/>
      </sharedItems>
    </cacheField>
    <cacheField name="Capitalization Level" numFmtId="0">
      <sharedItems count="3">
        <s v="Large-Cap"/>
        <s v="Mid-Cap"/>
        <s v="Small-Cap"/>
      </sharedItems>
    </cacheField>
    <cacheField name="Market Capitalization" numFmtId="44">
      <sharedItems containsSemiMixedTypes="0" containsString="0" containsNumber="1" containsInteger="1" minValue="361637093" maxValue="259637927379"/>
    </cacheField>
    <cacheField name="Exchange" numFmtId="0">
      <sharedItems containsNonDate="0" containsString="0" containsBlank="1"/>
    </cacheField>
    <cacheField name="No. of Shares" numFmtId="0">
      <sharedItems containsSemiMixedTypes="0" containsString="0" containsNumber="1" containsInteger="1" minValue="10" maxValue="300"/>
    </cacheField>
    <cacheField name="Purchase Date" numFmtId="14">
      <sharedItems containsSemiMixedTypes="0" containsNonDate="0" containsDate="1" containsString="0" minDate="1995-04-12T00:00:00" maxDate="2005-12-29T00:00:00"/>
    </cacheField>
    <cacheField name="Purchase Price" numFmtId="165">
      <sharedItems containsSemiMixedTypes="0" containsString="0" containsNumber="1" minValue="11.12" maxValue="96.79" count="26">
        <n v="35.83"/>
        <n v="22.9"/>
        <n v="26.55"/>
        <n v="20.52"/>
        <n v="58.63"/>
        <n v="32.31"/>
        <n v="95.96"/>
        <n v="11.12"/>
        <n v="96.79"/>
        <n v="75.38"/>
        <n v="56.95"/>
        <n v="54.18"/>
        <n v="49.4"/>
        <n v="18.84"/>
        <n v="64.86"/>
        <n v="68.87"/>
        <n v="47.35"/>
        <n v="66.03"/>
        <n v="40.19"/>
        <n v="84.33"/>
        <n v="23.68"/>
        <n v="23.95"/>
        <n v="35.479999999999997"/>
        <n v="46.13"/>
        <n v="33.72"/>
        <n v="32.25"/>
      </sharedItems>
    </cacheField>
    <cacheField name="Commission" numFmtId="44">
      <sharedItems containsSemiMixedTypes="0" containsString="0" containsNumber="1" minValue="25" maxValue="311.32799999999997" count="22">
        <n v="53.745000000000005"/>
        <n v="45.800000000000004"/>
        <n v="53.1"/>
        <n v="25"/>
        <n v="117.26"/>
        <n v="64.62"/>
        <n v="287.88"/>
        <n v="96.79"/>
        <n v="150.76"/>
        <n v="113.9"/>
        <n v="95.356800000000007"/>
        <n v="197.6"/>
        <n v="311.32799999999997"/>
        <n v="55.096000000000004"/>
        <n v="236.75"/>
        <n v="52.823999999999998"/>
        <n v="80.38"/>
        <n v="71.040000000000006"/>
        <n v="106.43999999999998"/>
        <n v="276.78000000000003"/>
        <n v="33.72"/>
        <n v="32.25"/>
      </sharedItems>
    </cacheField>
    <cacheField name="Total Cost" numFmtId="165">
      <sharedItems containsSemiMixedTypes="0" containsString="0" containsNumber="1" minValue="358.59999999999997" maxValue="15877.727999999999"/>
    </cacheField>
    <cacheField name="Portfolio Percentage" numFmtId="10">
      <sharedItems containsSemiMixedTypes="0" containsString="0" containsNumber="1" minValue="3.2175098684532766E-4" maxValue="0.50448622433934753"/>
    </cacheField>
    <cacheField name="Current Share Value" numFmtId="44">
      <sharedItems containsSemiMixedTypes="0" containsString="0" containsNumber="1" minValue="71.599999999999994" maxValue="112264.49999999999"/>
    </cacheField>
    <cacheField name="Last Price" numFmtId="44">
      <sharedItems containsSemiMixedTypes="0" containsString="0" containsNumber="1" minValue="1.79" maxValue="748.43" count="26">
        <n v="39.4"/>
        <n v="54.86"/>
        <n v="35.26"/>
        <n v="61.34"/>
        <n v="62.4"/>
        <n v="39.97"/>
        <n v="748.43"/>
        <n v="38.74"/>
        <n v="201.65"/>
        <n v="20.76"/>
        <n v="26.08"/>
        <n v="69.930000000000007"/>
        <n v="52.8"/>
        <n v="37.619999999999997"/>
        <n v="11.08"/>
        <n v="43.56"/>
        <n v="12.55"/>
        <n v="1.79"/>
        <n v="38"/>
        <n v="22.66"/>
        <n v="43.12"/>
        <n v="47.3"/>
        <n v="36.51"/>
        <n v="77.239999999999995"/>
        <n v="28.18"/>
        <n v="22.56"/>
      </sharedItems>
    </cacheField>
    <cacheField name="Previous Close" numFmtId="44">
      <sharedItems containsSemiMixedTypes="0" containsString="0" containsNumber="1" minValue="1.74" maxValue="744.7" count="26">
        <n v="39.06"/>
        <n v="54.56"/>
        <n v="35"/>
        <n v="60.94"/>
        <n v="61.46"/>
        <n v="39.700000000000003"/>
        <n v="744.7"/>
        <n v="38.380000000000003"/>
        <n v="211"/>
        <n v="20.85"/>
        <n v="26.28"/>
        <n v="69.55"/>
        <n v="52.45"/>
        <n v="37.200000000000003"/>
        <n v="11"/>
        <n v="43.8"/>
        <n v="12.47"/>
        <n v="1.74"/>
        <n v="37.79"/>
        <n v="22.42"/>
        <n v="43.1"/>
        <n v="47.4"/>
        <n v="36.369999999999997"/>
        <n v="76.91"/>
        <n v="27.24"/>
        <n v="22.13"/>
      </sharedItems>
    </cacheField>
    <cacheField name="Return" numFmtId="10">
      <sharedItems containsSemiMixedTypes="0" containsString="0" containsNumber="1" minValue="-0.97342265696222452" maxValue="6.6464662563649899"/>
    </cacheField>
    <cacheField name="PE Ratio" numFmtId="2">
      <sharedItems containsSemiMixedTypes="0" containsString="0" containsNumber="1" minValue="-32.179487179487182" maxValue="47.762711864406782"/>
    </cacheField>
    <cacheField name="EPS" numFmtId="44">
      <sharedItems containsSemiMixedTypes="0" containsString="0" containsNumber="1" minValue="-4.3" maxValue="33.729999999999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
  <r>
    <x v="0"/>
    <s v="Large-Cap"/>
    <n v="6403351288"/>
    <x v="0"/>
    <x v="0"/>
    <x v="0"/>
    <x v="0"/>
    <x v="0"/>
    <x v="0"/>
    <x v="0"/>
    <x v="0"/>
    <x v="0"/>
    <x v="0"/>
    <x v="0"/>
  </r>
  <r>
    <x v="1"/>
    <s v="Large-Cap"/>
    <n v="7798442349"/>
    <x v="0"/>
    <x v="1"/>
    <x v="1"/>
    <x v="1"/>
    <x v="1"/>
    <x v="1"/>
    <x v="1"/>
    <x v="1"/>
    <x v="1"/>
    <x v="1"/>
    <x v="1"/>
  </r>
  <r>
    <x v="2"/>
    <s v="Large-Cap"/>
    <n v="11055557388"/>
    <x v="0"/>
    <x v="1"/>
    <x v="1"/>
    <x v="2"/>
    <x v="2"/>
    <x v="2"/>
    <x v="2"/>
    <x v="2"/>
    <x v="2"/>
    <x v="2"/>
    <x v="2"/>
  </r>
  <r>
    <x v="3"/>
    <s v="Large-Cap"/>
    <n v="10535267798"/>
    <x v="0"/>
    <x v="2"/>
    <x v="2"/>
    <x v="3"/>
    <x v="3"/>
    <x v="3"/>
    <x v="3"/>
    <x v="3"/>
    <x v="3"/>
    <x v="3"/>
    <x v="3"/>
  </r>
  <r>
    <x v="4"/>
    <s v="Large-Cap"/>
    <n v="25240800617"/>
    <x v="0"/>
    <x v="1"/>
    <x v="3"/>
    <x v="4"/>
    <x v="4"/>
    <x v="4"/>
    <x v="4"/>
    <x v="4"/>
    <x v="4"/>
    <x v="4"/>
    <x v="4"/>
  </r>
  <r>
    <x v="2"/>
    <s v="Large-Cap"/>
    <n v="25789616059"/>
    <x v="0"/>
    <x v="1"/>
    <x v="3"/>
    <x v="5"/>
    <x v="5"/>
    <x v="5"/>
    <x v="5"/>
    <x v="5"/>
    <x v="5"/>
    <x v="5"/>
    <x v="5"/>
  </r>
  <r>
    <x v="5"/>
    <s v="Large-Cap"/>
    <n v="244761530324"/>
    <x v="0"/>
    <x v="3"/>
    <x v="4"/>
    <x v="6"/>
    <x v="6"/>
    <x v="6"/>
    <x v="6"/>
    <x v="6"/>
    <x v="6"/>
    <x v="6"/>
    <x v="6"/>
  </r>
  <r>
    <x v="6"/>
    <s v="Large-Cap"/>
    <n v="5045079427"/>
    <x v="0"/>
    <x v="4"/>
    <x v="3"/>
    <x v="7"/>
    <x v="3"/>
    <x v="7"/>
    <x v="7"/>
    <x v="7"/>
    <x v="7"/>
    <x v="7"/>
    <x v="7"/>
  </r>
  <r>
    <x v="5"/>
    <s v="Large-Cap"/>
    <n v="230440571775"/>
    <x v="0"/>
    <x v="2"/>
    <x v="5"/>
    <x v="8"/>
    <x v="7"/>
    <x v="8"/>
    <x v="8"/>
    <x v="8"/>
    <x v="8"/>
    <x v="8"/>
    <x v="8"/>
  </r>
  <r>
    <x v="7"/>
    <s v="Mid-Cap"/>
    <n v="1918224021"/>
    <x v="0"/>
    <x v="1"/>
    <x v="5"/>
    <x v="9"/>
    <x v="8"/>
    <x v="9"/>
    <x v="9"/>
    <x v="9"/>
    <x v="9"/>
    <x v="9"/>
    <x v="9"/>
  </r>
  <r>
    <x v="7"/>
    <s v="Large-Cap"/>
    <n v="17834092572"/>
    <x v="0"/>
    <x v="1"/>
    <x v="5"/>
    <x v="10"/>
    <x v="9"/>
    <x v="10"/>
    <x v="10"/>
    <x v="10"/>
    <x v="10"/>
    <x v="10"/>
    <x v="10"/>
  </r>
  <r>
    <x v="8"/>
    <s v="Large-Cap"/>
    <n v="192799877971"/>
    <x v="0"/>
    <x v="5"/>
    <x v="5"/>
    <x v="11"/>
    <x v="10"/>
    <x v="11"/>
    <x v="11"/>
    <x v="11"/>
    <x v="11"/>
    <x v="11"/>
    <x v="11"/>
  </r>
  <r>
    <x v="9"/>
    <s v="Large-Cap"/>
    <n v="12381995821"/>
    <x v="0"/>
    <x v="6"/>
    <x v="5"/>
    <x v="12"/>
    <x v="11"/>
    <x v="12"/>
    <x v="12"/>
    <x v="12"/>
    <x v="12"/>
    <x v="12"/>
    <x v="12"/>
  </r>
  <r>
    <x v="6"/>
    <s v="Large-Cap"/>
    <n v="12825752378"/>
    <x v="0"/>
    <x v="2"/>
    <x v="5"/>
    <x v="13"/>
    <x v="3"/>
    <x v="13"/>
    <x v="13"/>
    <x v="13"/>
    <x v="13"/>
    <x v="13"/>
    <x v="13"/>
  </r>
  <r>
    <x v="0"/>
    <s v="Mid-Cap"/>
    <n v="2146788765"/>
    <x v="0"/>
    <x v="7"/>
    <x v="5"/>
    <x v="14"/>
    <x v="12"/>
    <x v="14"/>
    <x v="14"/>
    <x v="14"/>
    <x v="14"/>
    <x v="14"/>
    <x v="14"/>
  </r>
  <r>
    <x v="8"/>
    <s v="Large-Cap"/>
    <n v="44437256241"/>
    <x v="0"/>
    <x v="8"/>
    <x v="2"/>
    <x v="15"/>
    <x v="13"/>
    <x v="15"/>
    <x v="15"/>
    <x v="15"/>
    <x v="15"/>
    <x v="15"/>
    <x v="15"/>
  </r>
  <r>
    <x v="0"/>
    <s v="Large-Cap"/>
    <n v="22774422596"/>
    <x v="0"/>
    <x v="9"/>
    <x v="5"/>
    <x v="16"/>
    <x v="14"/>
    <x v="16"/>
    <x v="16"/>
    <x v="16"/>
    <x v="16"/>
    <x v="16"/>
    <x v="16"/>
  </r>
  <r>
    <x v="0"/>
    <s v="Small-Cap"/>
    <n v="361637093"/>
    <x v="0"/>
    <x v="8"/>
    <x v="6"/>
    <x v="17"/>
    <x v="15"/>
    <x v="17"/>
    <x v="17"/>
    <x v="17"/>
    <x v="17"/>
    <x v="17"/>
    <x v="17"/>
  </r>
  <r>
    <x v="4"/>
    <s v="Large-Cap"/>
    <n v="9598952000"/>
    <x v="0"/>
    <x v="1"/>
    <x v="5"/>
    <x v="18"/>
    <x v="16"/>
    <x v="18"/>
    <x v="18"/>
    <x v="18"/>
    <x v="18"/>
    <x v="18"/>
    <x v="18"/>
  </r>
  <r>
    <x v="0"/>
    <s v="Large-Cap"/>
    <n v="13699478915"/>
    <x v="0"/>
    <x v="10"/>
    <x v="5"/>
    <x v="19"/>
    <x v="3"/>
    <x v="19"/>
    <x v="19"/>
    <x v="19"/>
    <x v="19"/>
    <x v="19"/>
    <x v="19"/>
  </r>
  <r>
    <x v="9"/>
    <s v="Large-Cap"/>
    <n v="31740652774"/>
    <x v="0"/>
    <x v="3"/>
    <x v="5"/>
    <x v="20"/>
    <x v="17"/>
    <x v="20"/>
    <x v="20"/>
    <x v="20"/>
    <x v="20"/>
    <x v="20"/>
    <x v="20"/>
  </r>
  <r>
    <x v="10"/>
    <s v="Large-Cap"/>
    <n v="5772802580"/>
    <x v="0"/>
    <x v="11"/>
    <x v="7"/>
    <x v="21"/>
    <x v="3"/>
    <x v="21"/>
    <x v="21"/>
    <x v="21"/>
    <x v="21"/>
    <x v="21"/>
    <x v="21"/>
  </r>
  <r>
    <x v="9"/>
    <s v="Large-Cap"/>
    <n v="31342470565"/>
    <x v="0"/>
    <x v="3"/>
    <x v="5"/>
    <x v="22"/>
    <x v="18"/>
    <x v="22"/>
    <x v="22"/>
    <x v="22"/>
    <x v="22"/>
    <x v="22"/>
    <x v="22"/>
  </r>
  <r>
    <x v="9"/>
    <s v="Large-Cap"/>
    <n v="259637927379"/>
    <x v="0"/>
    <x v="12"/>
    <x v="8"/>
    <x v="23"/>
    <x v="19"/>
    <x v="23"/>
    <x v="23"/>
    <x v="23"/>
    <x v="23"/>
    <x v="23"/>
    <x v="23"/>
  </r>
  <r>
    <x v="11"/>
    <s v="Large-Cap"/>
    <n v="15152516653"/>
    <x v="0"/>
    <x v="2"/>
    <x v="2"/>
    <x v="24"/>
    <x v="20"/>
    <x v="24"/>
    <x v="24"/>
    <x v="24"/>
    <x v="24"/>
    <x v="24"/>
    <x v="24"/>
  </r>
  <r>
    <x v="12"/>
    <s v="Mid-Cap"/>
    <n v="3254920627"/>
    <x v="0"/>
    <x v="2"/>
    <x v="2"/>
    <x v="25"/>
    <x v="21"/>
    <x v="25"/>
    <x v="25"/>
    <x v="25"/>
    <x v="25"/>
    <x v="25"/>
    <x v="25"/>
  </r>
</pivotCacheRecords>
</file>

<file path=xl/pivotCache/pivotCacheRecords2.xml><?xml version="1.0" encoding="utf-8"?>
<pivotCacheRecords xmlns="http://schemas.openxmlformats.org/spreadsheetml/2006/main" xmlns:r="http://schemas.openxmlformats.org/officeDocument/2006/relationships" count="26">
  <r>
    <x v="0"/>
    <s v="Cincinnati Financial Corp "/>
    <x v="0"/>
    <s v="Large-Cap"/>
    <n v="6403351288"/>
    <m/>
    <n v="75"/>
    <d v="2001-03-26T00:00:00"/>
    <n v="35.83"/>
    <n v="53.745000000000005"/>
    <n v="2740.9949999999999"/>
    <n v="1.32789688006696E-2"/>
    <n v="2955"/>
    <n v="39.4"/>
    <n v="39.06"/>
    <n v="7.807566230511187E-2"/>
    <n v="23.734939759036145"/>
    <n v="1.66"/>
  </r>
  <r>
    <x v="1"/>
    <s v="Rockwell Collins Inc "/>
    <x v="1"/>
    <s v="Large-Cap"/>
    <n v="7798442349"/>
    <m/>
    <n v="100"/>
    <d v="2001-07-03T00:00:00"/>
    <n v="22.9"/>
    <n v="45.800000000000004"/>
    <n v="2335.8000000000002"/>
    <n v="2.465259656191994E-2"/>
    <n v="5486"/>
    <n v="54.86"/>
    <n v="54.56"/>
    <n v="1.3486599880126722"/>
    <n v="13"/>
    <n v="4.22"/>
  </r>
  <r>
    <x v="2"/>
    <s v="Campbell Soup Co "/>
    <x v="2"/>
    <s v="Large-Cap"/>
    <n v="11055557388"/>
    <m/>
    <n v="100"/>
    <d v="2001-07-03T00:00:00"/>
    <n v="26.55"/>
    <n v="53.1"/>
    <n v="2708.1"/>
    <n v="1.5844887983472423E-2"/>
    <n v="3526"/>
    <n v="35.26"/>
    <n v="35"/>
    <n v="0.30201986632694511"/>
    <n v="14.691666666666666"/>
    <n v="2.4"/>
  </r>
  <r>
    <x v="3"/>
    <s v="DTE Energy Co "/>
    <x v="3"/>
    <s v="Large-Cap"/>
    <n v="10535267798"/>
    <m/>
    <n v="50"/>
    <d v="1995-04-12T00:00:00"/>
    <n v="20.52"/>
    <n v="25"/>
    <n v="1051"/>
    <n v="1.3782266433723744E-2"/>
    <n v="3067"/>
    <n v="61.34"/>
    <n v="60.94"/>
    <n v="1.918173168411037"/>
    <n v="16.445040214477213"/>
    <n v="3.73"/>
  </r>
  <r>
    <x v="4"/>
    <s v="Devon Energy Corp "/>
    <x v="4"/>
    <s v="Large-Cap"/>
    <n v="25240800617"/>
    <m/>
    <n v="100"/>
    <d v="2000-09-15T00:00:00"/>
    <n v="58.63"/>
    <n v="117.26"/>
    <n v="5980.26"/>
    <n v="2.8040868127302304E-2"/>
    <n v="6240"/>
    <n v="62.4"/>
    <n v="61.46"/>
    <n v="4.3432894221990308E-2"/>
    <n v="10.630323679727427"/>
    <n v="5.87"/>
  </r>
  <r>
    <x v="5"/>
    <s v="General Mills Inc "/>
    <x v="2"/>
    <s v="Large-Cap"/>
    <n v="25789616059"/>
    <m/>
    <n v="100"/>
    <d v="2000-09-15T00:00:00"/>
    <n v="32.31"/>
    <n v="64.62"/>
    <n v="3295.62"/>
    <n v="1.796143427961976E-2"/>
    <n v="3997"/>
    <n v="39.97"/>
    <n v="39.700000000000003"/>
    <n v="0.2128218665986977"/>
    <n v="15.61328125"/>
    <n v="2.56"/>
  </r>
  <r>
    <x v="6"/>
    <s v="Google Inc "/>
    <x v="5"/>
    <s v="Large-Cap"/>
    <n v="244761530324"/>
    <m/>
    <n v="150"/>
    <d v="2004-08-19T00:00:00"/>
    <n v="95.96"/>
    <n v="287.88"/>
    <n v="14681.879999999997"/>
    <n v="0.50448622433934753"/>
    <n v="112264.49999999999"/>
    <n v="748.43"/>
    <n v="744.7"/>
    <n v="6.6464662563649899"/>
    <n v="22.188852653424252"/>
    <n v="33.729999999999997"/>
  </r>
  <r>
    <x v="7"/>
    <s v="Hasbro Inc "/>
    <x v="6"/>
    <s v="Large-Cap"/>
    <n v="5045079427"/>
    <m/>
    <n v="30"/>
    <d v="2000-09-15T00:00:00"/>
    <n v="11.12"/>
    <n v="25"/>
    <n v="358.59999999999997"/>
    <n v="5.2226116887100537E-3"/>
    <n v="1162.2"/>
    <n v="38.74"/>
    <n v="38.380000000000003"/>
    <n v="2.2409369771332965"/>
    <n v="14.730038022813689"/>
    <n v="2.63"/>
  </r>
  <r>
    <x v="8"/>
    <s v="International Business Machines Corp "/>
    <x v="5"/>
    <s v="Large-Cap"/>
    <n v="230440571775"/>
    <m/>
    <n v="50"/>
    <d v="2004-02-24T00:00:00"/>
    <n v="96.79"/>
    <n v="96.79"/>
    <n v="4936.29"/>
    <n v="4.5308021297039335E-2"/>
    <n v="10082.5"/>
    <n v="201.65"/>
    <n v="211"/>
    <n v="1.0425258645663038"/>
    <n v="14.665454545454546"/>
    <n v="13.75"/>
  </r>
  <r>
    <x v="9"/>
    <s v="Itt Corp "/>
    <x v="7"/>
    <s v="Mid-Cap"/>
    <n v="1918224021"/>
    <m/>
    <n v="100"/>
    <d v="2004-02-24T00:00:00"/>
    <n v="75.38"/>
    <n v="150.76"/>
    <n v="7688.76"/>
    <n v="9.3289811269678807E-3"/>
    <n v="2076"/>
    <n v="20.76"/>
    <n v="20.85"/>
    <n v="-0.72999547391256847"/>
    <n v="-4.8279069767441865"/>
    <n v="-4.3"/>
  </r>
  <r>
    <x v="10"/>
    <s v="Johnson Controls Inc "/>
    <x v="7"/>
    <s v="Large-Cap"/>
    <n v="17834092572"/>
    <m/>
    <n v="100"/>
    <d v="2004-02-24T00:00:00"/>
    <n v="56.95"/>
    <n v="113.9"/>
    <n v="5808.9"/>
    <n v="1.1719644883975065E-2"/>
    <n v="2608"/>
    <n v="26.08"/>
    <n v="26.28"/>
    <n v="-0.55103375854292547"/>
    <n v="10.390438247011952"/>
    <n v="2.5099999999999998"/>
  </r>
  <r>
    <x v="11"/>
    <s v="Johnson &amp; Johnson "/>
    <x v="8"/>
    <s v="Large-Cap"/>
    <n v="192799877971"/>
    <m/>
    <n v="88"/>
    <d v="2004-02-24T00:00:00"/>
    <n v="54.18"/>
    <n v="95.356800000000007"/>
    <n v="4863.1967999999997"/>
    <n v="2.7653688448159935E-2"/>
    <n v="6153.84"/>
    <n v="69.930000000000007"/>
    <n v="69.55"/>
    <n v="0.26538987688098503"/>
    <n v="22.270700636942678"/>
    <n v="3.14"/>
  </r>
  <r>
    <x v="12"/>
    <s v="Kohl's Corp "/>
    <x v="9"/>
    <s v="Large-Cap"/>
    <n v="12381995821"/>
    <m/>
    <n v="200"/>
    <d v="2004-02-24T00:00:00"/>
    <n v="49.4"/>
    <n v="197.6"/>
    <n v="10077.6"/>
    <n v="4.7453776830819284E-2"/>
    <n v="10560"/>
    <n v="52.8"/>
    <n v="52.45"/>
    <n v="4.7868540128602012E-2"/>
    <n v="12.452830188679243"/>
    <n v="4.24"/>
  </r>
  <r>
    <x v="13"/>
    <s v="Mattel Inc "/>
    <x v="6"/>
    <s v="Large-Cap"/>
    <n v="12825752378"/>
    <m/>
    <n v="50"/>
    <d v="2004-02-24T00:00:00"/>
    <n v="18.84"/>
    <n v="25"/>
    <n v="967"/>
    <n v="8.4527039979896829E-3"/>
    <n v="1880.9999999999998"/>
    <n v="37.619999999999997"/>
    <n v="37.200000000000003"/>
    <n v="0.94519131334022732"/>
    <n v="16.945945945945944"/>
    <n v="2.2200000000000002"/>
  </r>
  <r>
    <x v="14"/>
    <s v="MBIA Inc "/>
    <x v="0"/>
    <s v="Mid-Cap"/>
    <n v="2146788765"/>
    <m/>
    <n v="240"/>
    <d v="2004-02-24T00:00:00"/>
    <n v="64.86"/>
    <n v="311.32799999999997"/>
    <n v="15877.727999999999"/>
    <n v="1.1949723801942673E-2"/>
    <n v="2659.2"/>
    <n v="11.08"/>
    <n v="11"/>
    <n v="-0.83252011874746812"/>
    <n v="5.3786407766990294"/>
    <n v="2.06"/>
  </r>
  <r>
    <x v="15"/>
    <s v="Medtronic Inc "/>
    <x v="8"/>
    <s v="Large-Cap"/>
    <n v="44437256241"/>
    <m/>
    <n v="40"/>
    <d v="1995-04-12T00:00:00"/>
    <n v="68.87"/>
    <n v="55.096000000000004"/>
    <n v="2809.8960000000002"/>
    <n v="7.8298731770851827E-3"/>
    <n v="1742.4"/>
    <n v="43.56"/>
    <n v="43.8"/>
    <n v="-0.37990587551994809"/>
    <n v="12.553314121037465"/>
    <n v="3.47"/>
  </r>
  <r>
    <x v="16"/>
    <s v="Manulife Financial Corp "/>
    <x v="0"/>
    <s v="Large-Cap"/>
    <n v="22774422596"/>
    <m/>
    <n v="250"/>
    <d v="2004-02-24T00:00:00"/>
    <n v="47.35"/>
    <n v="236.75"/>
    <n v="12074.25"/>
    <n v="1.409907431881586E-2"/>
    <n v="3137.5"/>
    <n v="12.55"/>
    <n v="12.47"/>
    <n v="-0.74014949168685429"/>
    <n v="-32.179487179487182"/>
    <n v="-0.39"/>
  </r>
  <r>
    <x v="17"/>
    <s v="MGIC Investment Corp "/>
    <x v="0"/>
    <s v="Small-Cap"/>
    <n v="361637093"/>
    <m/>
    <n v="40"/>
    <d v="2005-12-28T00:00:00"/>
    <n v="66.03"/>
    <n v="52.823999999999998"/>
    <n v="2694.0239999999999"/>
    <n v="3.2175098684532766E-4"/>
    <n v="71.599999999999994"/>
    <n v="1.79"/>
    <n v="1.74"/>
    <n v="-0.97342265696222452"/>
    <n v="-0.60677966101694913"/>
    <n v="-2.95"/>
  </r>
  <r>
    <x v="18"/>
    <s v="Noble Corp "/>
    <x v="4"/>
    <s v="Large-Cap"/>
    <n v="9598952000"/>
    <m/>
    <n v="100"/>
    <d v="2004-02-24T00:00:00"/>
    <n v="40.19"/>
    <n v="80.38"/>
    <n v="4099.38"/>
    <n v="1.7076169692908455E-2"/>
    <n v="3800"/>
    <n v="38"/>
    <n v="37.79"/>
    <n v="-7.3030555840151459E-2"/>
    <n v="17.84037558685446"/>
    <n v="2.13"/>
  </r>
  <r>
    <x v="19"/>
    <s v="Progressive Corp "/>
    <x v="0"/>
    <s v="Large-Cap"/>
    <n v="13699478915"/>
    <m/>
    <n v="10"/>
    <d v="2004-02-24T00:00:00"/>
    <n v="84.33"/>
    <n v="25"/>
    <n v="868.3"/>
    <n v="1.0182789611613303E-3"/>
    <n v="226.6"/>
    <n v="22.66"/>
    <n v="22.42"/>
    <n v="-0.73903028907059765"/>
    <n v="15.208053691275168"/>
    <n v="1.49"/>
  </r>
  <r>
    <x v="20"/>
    <s v="TJX Companies Inc "/>
    <x v="9"/>
    <s v="Large-Cap"/>
    <n v="31740652774"/>
    <m/>
    <n v="150"/>
    <d v="2004-02-24T00:00:00"/>
    <n v="23.68"/>
    <n v="71.040000000000006"/>
    <n v="3623.04"/>
    <n v="2.9065438308876809E-2"/>
    <n v="6468"/>
    <n v="43.12"/>
    <n v="43.1"/>
    <n v="0.78524112347641761"/>
    <n v="18.995594713656388"/>
    <n v="2.27"/>
  </r>
  <r>
    <x v="21"/>
    <s v="TRW Automotive Holdings Corp "/>
    <x v="10"/>
    <s v="Large-Cap"/>
    <n v="5772802580"/>
    <m/>
    <n v="25"/>
    <d v="2004-02-26T00:00:00"/>
    <n v="23.95"/>
    <n v="25"/>
    <n v="623.75"/>
    <n v="5.3138343847011172E-3"/>
    <n v="1182.5"/>
    <n v="47.3"/>
    <n v="47.4"/>
    <n v="0.89579158316633267"/>
    <n v="6.0641025641025639"/>
    <n v="7.8"/>
  </r>
  <r>
    <x v="22"/>
    <s v="Walgreen Co "/>
    <x v="9"/>
    <s v="Large-Cap"/>
    <n v="31342470565"/>
    <m/>
    <n v="150"/>
    <d v="2004-02-24T00:00:00"/>
    <n v="35.479999999999997"/>
    <n v="106.43999999999998"/>
    <n v="5428.4399999999987"/>
    <n v="2.4609906137687671E-2"/>
    <n v="5476.5"/>
    <n v="36.51"/>
    <n v="36.369999999999997"/>
    <n v="8.8533722395386736E-3"/>
    <n v="15.086776859504132"/>
    <n v="2.42"/>
  </r>
  <r>
    <x v="23"/>
    <s v="Wal-Mart Stores Inc "/>
    <x v="9"/>
    <s v="Large-Cap"/>
    <n v="259637927379"/>
    <m/>
    <n v="300"/>
    <d v="2000-11-01T00:00:00"/>
    <n v="46.13"/>
    <n v="276.78000000000003"/>
    <n v="14115.78"/>
    <n v="0.10412868529580913"/>
    <n v="23172"/>
    <n v="77.239999999999995"/>
    <n v="76.91"/>
    <n v="0.64156709724861105"/>
    <n v="16.295358649789026"/>
    <n v="4.74"/>
  </r>
  <r>
    <x v="24"/>
    <s v="Weyerhaeuser Co "/>
    <x v="11"/>
    <s v="Large-Cap"/>
    <n v="15152516653"/>
    <m/>
    <n v="50"/>
    <d v="1995-04-12T00:00:00"/>
    <n v="33.72"/>
    <n v="33.72"/>
    <n v="1719.72"/>
    <n v="6.3316639729757923E-3"/>
    <n v="1409"/>
    <n v="28.18"/>
    <n v="27.24"/>
    <n v="-0.18068057590770592"/>
    <n v="47.762711864406782"/>
    <n v="0.59"/>
  </r>
  <r>
    <x v="25"/>
    <s v="United States Steel Corp "/>
    <x v="12"/>
    <s v="Mid-Cap"/>
    <n v="3254920627"/>
    <m/>
    <n v="50"/>
    <d v="1995-04-12T00:00:00"/>
    <n v="32.25"/>
    <n v="32.25"/>
    <n v="1644.75"/>
    <n v="5.0689261614738782E-3"/>
    <n v="1128"/>
    <n v="22.56"/>
    <n v="22.13"/>
    <n v="-0.31418148654810762"/>
    <n v="-10.20814479638009"/>
    <n v="-2.21"/>
  </r>
</pivotCacheRecords>
</file>

<file path=xl/pivotCache/pivotCacheRecords3.xml><?xml version="1.0" encoding="utf-8"?>
<pivotCacheRecords xmlns="http://schemas.openxmlformats.org/spreadsheetml/2006/main" xmlns:r="http://schemas.openxmlformats.org/officeDocument/2006/relationships" count="26">
  <r>
    <x v="0"/>
    <x v="0"/>
    <x v="0"/>
    <x v="0"/>
    <n v="6403351288"/>
    <m/>
    <n v="75"/>
    <d v="2001-03-26T00:00:00"/>
    <x v="0"/>
    <x v="0"/>
    <n v="2740.9949999999999"/>
    <n v="1.32789688006696E-2"/>
    <n v="2955"/>
    <x v="0"/>
    <x v="0"/>
    <n v="7.807566230511187E-2"/>
    <n v="23.734939759036145"/>
    <n v="1.66"/>
  </r>
  <r>
    <x v="1"/>
    <x v="1"/>
    <x v="1"/>
    <x v="0"/>
    <n v="7798442349"/>
    <m/>
    <n v="100"/>
    <d v="2001-07-03T00:00:00"/>
    <x v="1"/>
    <x v="1"/>
    <n v="2335.8000000000002"/>
    <n v="2.465259656191994E-2"/>
    <n v="5486"/>
    <x v="1"/>
    <x v="1"/>
    <n v="1.3486599880126722"/>
    <n v="13"/>
    <n v="4.22"/>
  </r>
  <r>
    <x v="2"/>
    <x v="2"/>
    <x v="2"/>
    <x v="0"/>
    <n v="11055557388"/>
    <m/>
    <n v="100"/>
    <d v="2001-07-03T00:00:00"/>
    <x v="2"/>
    <x v="2"/>
    <n v="2708.1"/>
    <n v="1.5844887983472423E-2"/>
    <n v="3526"/>
    <x v="2"/>
    <x v="2"/>
    <n v="0.30201986632694511"/>
    <n v="14.691666666666666"/>
    <n v="2.4"/>
  </r>
  <r>
    <x v="3"/>
    <x v="3"/>
    <x v="3"/>
    <x v="0"/>
    <n v="10535267798"/>
    <m/>
    <n v="50"/>
    <d v="1995-04-12T00:00:00"/>
    <x v="3"/>
    <x v="3"/>
    <n v="1051"/>
    <n v="1.3782266433723744E-2"/>
    <n v="3067"/>
    <x v="3"/>
    <x v="3"/>
    <n v="1.918173168411037"/>
    <n v="16.445040214477213"/>
    <n v="3.73"/>
  </r>
  <r>
    <x v="4"/>
    <x v="4"/>
    <x v="4"/>
    <x v="0"/>
    <n v="25240800617"/>
    <m/>
    <n v="100"/>
    <d v="2000-09-15T00:00:00"/>
    <x v="4"/>
    <x v="4"/>
    <n v="5980.26"/>
    <n v="2.8040868127302304E-2"/>
    <n v="6240"/>
    <x v="4"/>
    <x v="4"/>
    <n v="4.3432894221990308E-2"/>
    <n v="10.630323679727427"/>
    <n v="5.87"/>
  </r>
  <r>
    <x v="5"/>
    <x v="5"/>
    <x v="2"/>
    <x v="0"/>
    <n v="25789616059"/>
    <m/>
    <n v="100"/>
    <d v="2000-09-15T00:00:00"/>
    <x v="5"/>
    <x v="5"/>
    <n v="3295.62"/>
    <n v="1.796143427961976E-2"/>
    <n v="3997"/>
    <x v="5"/>
    <x v="5"/>
    <n v="0.2128218665986977"/>
    <n v="15.61328125"/>
    <n v="2.56"/>
  </r>
  <r>
    <x v="6"/>
    <x v="6"/>
    <x v="5"/>
    <x v="0"/>
    <n v="244761530324"/>
    <m/>
    <n v="150"/>
    <d v="2004-08-19T00:00:00"/>
    <x v="6"/>
    <x v="6"/>
    <n v="14681.879999999997"/>
    <n v="0.50448622433934753"/>
    <n v="112264.49999999999"/>
    <x v="6"/>
    <x v="6"/>
    <n v="6.6464662563649899"/>
    <n v="22.188852653424252"/>
    <n v="33.729999999999997"/>
  </r>
  <r>
    <x v="7"/>
    <x v="7"/>
    <x v="6"/>
    <x v="0"/>
    <n v="5045079427"/>
    <m/>
    <n v="30"/>
    <d v="2000-09-15T00:00:00"/>
    <x v="7"/>
    <x v="3"/>
    <n v="358.59999999999997"/>
    <n v="5.2226116887100537E-3"/>
    <n v="1162.2"/>
    <x v="7"/>
    <x v="7"/>
    <n v="2.2409369771332965"/>
    <n v="14.730038022813689"/>
    <n v="2.63"/>
  </r>
  <r>
    <x v="8"/>
    <x v="8"/>
    <x v="5"/>
    <x v="0"/>
    <n v="230440571775"/>
    <m/>
    <n v="50"/>
    <d v="2004-02-24T00:00:00"/>
    <x v="8"/>
    <x v="7"/>
    <n v="4936.29"/>
    <n v="4.5308021297039335E-2"/>
    <n v="10082.5"/>
    <x v="8"/>
    <x v="8"/>
    <n v="1.0425258645663038"/>
    <n v="14.665454545454546"/>
    <n v="13.75"/>
  </r>
  <r>
    <x v="9"/>
    <x v="9"/>
    <x v="7"/>
    <x v="1"/>
    <n v="1918224021"/>
    <m/>
    <n v="100"/>
    <d v="2004-02-24T00:00:00"/>
    <x v="9"/>
    <x v="8"/>
    <n v="7688.76"/>
    <n v="9.3289811269678807E-3"/>
    <n v="2076"/>
    <x v="9"/>
    <x v="9"/>
    <n v="-0.72999547391256847"/>
    <n v="-4.8279069767441865"/>
    <n v="-4.3"/>
  </r>
  <r>
    <x v="10"/>
    <x v="10"/>
    <x v="7"/>
    <x v="0"/>
    <n v="17834092572"/>
    <m/>
    <n v="100"/>
    <d v="2004-02-24T00:00:00"/>
    <x v="10"/>
    <x v="9"/>
    <n v="5808.9"/>
    <n v="1.1719644883975065E-2"/>
    <n v="2608"/>
    <x v="10"/>
    <x v="10"/>
    <n v="-0.55103375854292547"/>
    <n v="10.390438247011952"/>
    <n v="2.5099999999999998"/>
  </r>
  <r>
    <x v="11"/>
    <x v="11"/>
    <x v="8"/>
    <x v="0"/>
    <n v="192799877971"/>
    <m/>
    <n v="88"/>
    <d v="2004-02-24T00:00:00"/>
    <x v="11"/>
    <x v="10"/>
    <n v="4863.1967999999997"/>
    <n v="2.7653688448159935E-2"/>
    <n v="6153.84"/>
    <x v="11"/>
    <x v="11"/>
    <n v="0.26538987688098503"/>
    <n v="22.270700636942678"/>
    <n v="3.14"/>
  </r>
  <r>
    <x v="12"/>
    <x v="12"/>
    <x v="9"/>
    <x v="0"/>
    <n v="12381995821"/>
    <m/>
    <n v="200"/>
    <d v="2004-02-24T00:00:00"/>
    <x v="12"/>
    <x v="11"/>
    <n v="10077.6"/>
    <n v="4.7453776830819284E-2"/>
    <n v="10560"/>
    <x v="12"/>
    <x v="12"/>
    <n v="4.7868540128602012E-2"/>
    <n v="12.452830188679243"/>
    <n v="4.24"/>
  </r>
  <r>
    <x v="13"/>
    <x v="13"/>
    <x v="6"/>
    <x v="0"/>
    <n v="12825752378"/>
    <m/>
    <n v="50"/>
    <d v="2004-02-24T00:00:00"/>
    <x v="13"/>
    <x v="3"/>
    <n v="967"/>
    <n v="8.4527039979896829E-3"/>
    <n v="1880.9999999999998"/>
    <x v="13"/>
    <x v="13"/>
    <n v="0.94519131334022732"/>
    <n v="16.945945945945944"/>
    <n v="2.2200000000000002"/>
  </r>
  <r>
    <x v="14"/>
    <x v="14"/>
    <x v="0"/>
    <x v="1"/>
    <n v="2146788765"/>
    <m/>
    <n v="240"/>
    <d v="2004-02-24T00:00:00"/>
    <x v="14"/>
    <x v="12"/>
    <n v="15877.727999999999"/>
    <n v="1.1949723801942673E-2"/>
    <n v="2659.2"/>
    <x v="14"/>
    <x v="14"/>
    <n v="-0.83252011874746812"/>
    <n v="5.3786407766990294"/>
    <n v="2.06"/>
  </r>
  <r>
    <x v="15"/>
    <x v="15"/>
    <x v="8"/>
    <x v="0"/>
    <n v="44437256241"/>
    <m/>
    <n v="40"/>
    <d v="1995-04-12T00:00:00"/>
    <x v="15"/>
    <x v="13"/>
    <n v="2809.8960000000002"/>
    <n v="7.8298731770851827E-3"/>
    <n v="1742.4"/>
    <x v="15"/>
    <x v="15"/>
    <n v="-0.37990587551994809"/>
    <n v="12.553314121037465"/>
    <n v="3.47"/>
  </r>
  <r>
    <x v="16"/>
    <x v="16"/>
    <x v="0"/>
    <x v="0"/>
    <n v="22774422596"/>
    <m/>
    <n v="250"/>
    <d v="2004-02-24T00:00:00"/>
    <x v="16"/>
    <x v="14"/>
    <n v="12074.25"/>
    <n v="1.409907431881586E-2"/>
    <n v="3137.5"/>
    <x v="16"/>
    <x v="16"/>
    <n v="-0.74014949168685429"/>
    <n v="-32.179487179487182"/>
    <n v="-0.39"/>
  </r>
  <r>
    <x v="17"/>
    <x v="17"/>
    <x v="0"/>
    <x v="2"/>
    <n v="361637093"/>
    <m/>
    <n v="40"/>
    <d v="2005-12-28T00:00:00"/>
    <x v="17"/>
    <x v="15"/>
    <n v="2694.0239999999999"/>
    <n v="3.2175098684532766E-4"/>
    <n v="71.599999999999994"/>
    <x v="17"/>
    <x v="17"/>
    <n v="-0.97342265696222452"/>
    <n v="-0.60677966101694913"/>
    <n v="-2.95"/>
  </r>
  <r>
    <x v="18"/>
    <x v="18"/>
    <x v="4"/>
    <x v="0"/>
    <n v="9598952000"/>
    <m/>
    <n v="100"/>
    <d v="2004-02-24T00:00:00"/>
    <x v="18"/>
    <x v="16"/>
    <n v="4099.38"/>
    <n v="1.7076169692908455E-2"/>
    <n v="3800"/>
    <x v="18"/>
    <x v="18"/>
    <n v="-7.3030555840151459E-2"/>
    <n v="17.84037558685446"/>
    <n v="2.13"/>
  </r>
  <r>
    <x v="19"/>
    <x v="19"/>
    <x v="0"/>
    <x v="0"/>
    <n v="13699478915"/>
    <m/>
    <n v="10"/>
    <d v="2004-02-24T00:00:00"/>
    <x v="19"/>
    <x v="3"/>
    <n v="868.3"/>
    <n v="1.0182789611613303E-3"/>
    <n v="226.6"/>
    <x v="19"/>
    <x v="19"/>
    <n v="-0.73903028907059765"/>
    <n v="15.208053691275168"/>
    <n v="1.49"/>
  </r>
  <r>
    <x v="20"/>
    <x v="20"/>
    <x v="9"/>
    <x v="0"/>
    <n v="31740652774"/>
    <m/>
    <n v="150"/>
    <d v="2004-02-24T00:00:00"/>
    <x v="20"/>
    <x v="17"/>
    <n v="3623.04"/>
    <n v="2.9065438308876809E-2"/>
    <n v="6468"/>
    <x v="20"/>
    <x v="20"/>
    <n v="0.78524112347641761"/>
    <n v="18.995594713656388"/>
    <n v="2.27"/>
  </r>
  <r>
    <x v="21"/>
    <x v="21"/>
    <x v="10"/>
    <x v="0"/>
    <n v="5772802580"/>
    <m/>
    <n v="25"/>
    <d v="2004-02-26T00:00:00"/>
    <x v="21"/>
    <x v="3"/>
    <n v="623.75"/>
    <n v="5.3138343847011172E-3"/>
    <n v="1182.5"/>
    <x v="21"/>
    <x v="21"/>
    <n v="0.89579158316633267"/>
    <n v="6.0641025641025639"/>
    <n v="7.8"/>
  </r>
  <r>
    <x v="22"/>
    <x v="22"/>
    <x v="9"/>
    <x v="0"/>
    <n v="31342470565"/>
    <m/>
    <n v="150"/>
    <d v="2004-02-24T00:00:00"/>
    <x v="22"/>
    <x v="18"/>
    <n v="5428.4399999999987"/>
    <n v="2.4609906137687671E-2"/>
    <n v="5476.5"/>
    <x v="22"/>
    <x v="22"/>
    <n v="8.8533722395386736E-3"/>
    <n v="15.086776859504132"/>
    <n v="2.42"/>
  </r>
  <r>
    <x v="23"/>
    <x v="23"/>
    <x v="9"/>
    <x v="0"/>
    <n v="259637927379"/>
    <m/>
    <n v="300"/>
    <d v="2000-11-01T00:00:00"/>
    <x v="23"/>
    <x v="19"/>
    <n v="14115.78"/>
    <n v="0.10412868529580913"/>
    <n v="23172"/>
    <x v="23"/>
    <x v="23"/>
    <n v="0.64156709724861105"/>
    <n v="16.295358649789026"/>
    <n v="4.74"/>
  </r>
  <r>
    <x v="24"/>
    <x v="24"/>
    <x v="11"/>
    <x v="0"/>
    <n v="15152516653"/>
    <m/>
    <n v="50"/>
    <d v="1995-04-12T00:00:00"/>
    <x v="24"/>
    <x v="20"/>
    <n v="1719.72"/>
    <n v="6.3316639729757923E-3"/>
    <n v="1409"/>
    <x v="24"/>
    <x v="24"/>
    <n v="-0.18068057590770592"/>
    <n v="47.762711864406782"/>
    <n v="0.59"/>
  </r>
  <r>
    <x v="25"/>
    <x v="25"/>
    <x v="12"/>
    <x v="1"/>
    <n v="3254920627"/>
    <m/>
    <n v="50"/>
    <d v="1995-04-12T00:00:00"/>
    <x v="25"/>
    <x v="21"/>
    <n v="1644.75"/>
    <n v="5.0689261614738782E-3"/>
    <n v="1128"/>
    <x v="25"/>
    <x v="25"/>
    <n v="-0.31418148654810762"/>
    <n v="-10.20814479638009"/>
    <n v="-2.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5" minRefreshableVersion="3" showDrill="0" useAutoFormatting="1" rowGrandTotals="0" itemPrintTitles="1" createdVersion="5" indent="0" outline="1" outlineData="1" multipleFieldFilters="0" chartFormat="4" rowHeaderCaption="Industry">
  <location ref="A17:B30" firstHeaderRow="1" firstDataRow="1" firstDataCol="1"/>
  <pivotFields count="14">
    <pivotField axis="axisRow" showAll="0">
      <items count="14">
        <item x="1"/>
        <item x="10"/>
        <item x="5"/>
        <item x="3"/>
        <item x="2"/>
        <item x="8"/>
        <item x="0"/>
        <item x="12"/>
        <item x="6"/>
        <item x="7"/>
        <item x="4"/>
        <item x="11"/>
        <item x="9"/>
        <item t="default"/>
      </items>
    </pivotField>
    <pivotField showAll="0"/>
    <pivotField numFmtId="44" showAll="0"/>
    <pivotField showAll="0">
      <items count="2">
        <item x="0"/>
        <item t="default"/>
      </items>
    </pivotField>
    <pivotField showAll="0">
      <items count="14">
        <item x="10"/>
        <item x="11"/>
        <item x="4"/>
        <item x="8"/>
        <item x="2"/>
        <item x="0"/>
        <item x="5"/>
        <item x="1"/>
        <item x="3"/>
        <item x="6"/>
        <item x="7"/>
        <item x="9"/>
        <item x="12"/>
        <item t="default"/>
      </items>
    </pivotField>
    <pivotField numFmtId="14" showAll="0">
      <items count="10">
        <item x="2"/>
        <item x="3"/>
        <item x="8"/>
        <item x="0"/>
        <item x="1"/>
        <item x="5"/>
        <item x="7"/>
        <item x="4"/>
        <item x="6"/>
        <item t="default"/>
      </items>
    </pivotField>
    <pivotField numFmtId="165" showAll="0">
      <items count="27">
        <item x="7"/>
        <item x="13"/>
        <item x="3"/>
        <item x="1"/>
        <item x="20"/>
        <item x="21"/>
        <item x="2"/>
        <item x="25"/>
        <item x="5"/>
        <item x="24"/>
        <item x="22"/>
        <item x="0"/>
        <item x="18"/>
        <item x="23"/>
        <item x="16"/>
        <item x="12"/>
        <item x="11"/>
        <item x="10"/>
        <item x="4"/>
        <item x="14"/>
        <item x="17"/>
        <item x="15"/>
        <item x="9"/>
        <item x="19"/>
        <item x="6"/>
        <item x="8"/>
        <item t="default"/>
      </items>
    </pivotField>
    <pivotField numFmtId="44" showAll="0">
      <items count="23">
        <item x="3"/>
        <item x="21"/>
        <item x="20"/>
        <item x="1"/>
        <item x="15"/>
        <item x="2"/>
        <item x="0"/>
        <item x="13"/>
        <item x="5"/>
        <item x="17"/>
        <item x="16"/>
        <item x="10"/>
        <item x="7"/>
        <item x="18"/>
        <item x="9"/>
        <item x="4"/>
        <item x="8"/>
        <item x="11"/>
        <item x="14"/>
        <item x="19"/>
        <item x="6"/>
        <item x="12"/>
        <item t="default"/>
      </items>
    </pivotField>
    <pivotField numFmtId="165" showAll="0">
      <items count="27">
        <item x="7"/>
        <item x="21"/>
        <item x="19"/>
        <item x="13"/>
        <item x="3"/>
        <item x="25"/>
        <item x="24"/>
        <item x="1"/>
        <item x="17"/>
        <item x="2"/>
        <item x="0"/>
        <item x="15"/>
        <item x="5"/>
        <item x="20"/>
        <item x="18"/>
        <item x="11"/>
        <item x="8"/>
        <item x="22"/>
        <item x="10"/>
        <item x="4"/>
        <item x="9"/>
        <item x="12"/>
        <item x="16"/>
        <item x="23"/>
        <item x="6"/>
        <item x="14"/>
        <item t="default"/>
      </items>
    </pivotField>
    <pivotField numFmtId="10" showAll="0">
      <items count="27">
        <item x="17"/>
        <item x="19"/>
        <item x="25"/>
        <item x="7"/>
        <item x="21"/>
        <item x="24"/>
        <item x="15"/>
        <item x="13"/>
        <item x="9"/>
        <item x="10"/>
        <item x="14"/>
        <item x="0"/>
        <item x="3"/>
        <item x="16"/>
        <item x="2"/>
        <item x="18"/>
        <item x="5"/>
        <item x="22"/>
        <item x="1"/>
        <item x="11"/>
        <item x="4"/>
        <item x="20"/>
        <item x="8"/>
        <item x="12"/>
        <item x="23"/>
        <item x="6"/>
        <item t="default"/>
      </items>
    </pivotField>
    <pivotField numFmtId="44" showAll="0">
      <items count="27">
        <item x="17"/>
        <item x="19"/>
        <item x="25"/>
        <item x="7"/>
        <item x="21"/>
        <item x="24"/>
        <item x="15"/>
        <item x="13"/>
        <item x="9"/>
        <item x="10"/>
        <item x="14"/>
        <item x="0"/>
        <item x="3"/>
        <item x="16"/>
        <item x="2"/>
        <item x="18"/>
        <item x="5"/>
        <item x="22"/>
        <item x="1"/>
        <item x="11"/>
        <item x="4"/>
        <item x="20"/>
        <item x="8"/>
        <item x="12"/>
        <item x="23"/>
        <item x="6"/>
        <item t="default"/>
      </items>
    </pivotField>
    <pivotField numFmtId="44" showAll="0">
      <items count="27">
        <item x="17"/>
        <item x="14"/>
        <item x="16"/>
        <item x="9"/>
        <item x="25"/>
        <item x="19"/>
        <item x="10"/>
        <item x="24"/>
        <item x="2"/>
        <item x="22"/>
        <item x="13"/>
        <item x="18"/>
        <item x="7"/>
        <item x="0"/>
        <item x="5"/>
        <item x="20"/>
        <item x="15"/>
        <item x="21"/>
        <item x="12"/>
        <item x="1"/>
        <item x="3"/>
        <item x="4"/>
        <item x="11"/>
        <item x="23"/>
        <item x="8"/>
        <item x="6"/>
        <item t="default"/>
      </items>
    </pivotField>
    <pivotField numFmtId="44" showAll="0">
      <items count="27">
        <item x="17"/>
        <item x="14"/>
        <item x="16"/>
        <item x="9"/>
        <item x="25"/>
        <item x="19"/>
        <item x="10"/>
        <item x="24"/>
        <item x="2"/>
        <item x="22"/>
        <item x="13"/>
        <item x="18"/>
        <item x="7"/>
        <item x="0"/>
        <item x="5"/>
        <item x="20"/>
        <item x="15"/>
        <item x="21"/>
        <item x="12"/>
        <item x="1"/>
        <item x="3"/>
        <item x="4"/>
        <item x="11"/>
        <item x="23"/>
        <item x="8"/>
        <item x="6"/>
        <item t="default"/>
      </items>
    </pivotField>
    <pivotField dataField="1" numFmtId="10" showAll="0">
      <items count="27">
        <item x="17"/>
        <item x="14"/>
        <item x="16"/>
        <item x="19"/>
        <item x="9"/>
        <item x="10"/>
        <item x="15"/>
        <item x="25"/>
        <item x="24"/>
        <item x="18"/>
        <item x="22"/>
        <item x="4"/>
        <item x="12"/>
        <item x="0"/>
        <item x="5"/>
        <item x="11"/>
        <item x="2"/>
        <item x="23"/>
        <item x="20"/>
        <item x="21"/>
        <item x="13"/>
        <item x="8"/>
        <item x="1"/>
        <item x="3"/>
        <item x="7"/>
        <item x="6"/>
        <item t="default"/>
      </items>
    </pivotField>
  </pivotFields>
  <rowFields count="1">
    <field x="0"/>
  </rowFields>
  <rowItems count="13">
    <i>
      <x/>
    </i>
    <i>
      <x v="1"/>
    </i>
    <i>
      <x v="2"/>
    </i>
    <i>
      <x v="3"/>
    </i>
    <i>
      <x v="4"/>
    </i>
    <i>
      <x v="5"/>
    </i>
    <i>
      <x v="6"/>
    </i>
    <i>
      <x v="7"/>
    </i>
    <i>
      <x v="8"/>
    </i>
    <i>
      <x v="9"/>
    </i>
    <i>
      <x v="10"/>
    </i>
    <i>
      <x v="11"/>
    </i>
    <i>
      <x v="12"/>
    </i>
  </rowItems>
  <colItems count="1">
    <i/>
  </colItems>
  <dataFields count="1">
    <dataField name="Sum of Return" fld="13" baseField="0" baseItem="0" numFmtId="1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7"/>
          </reference>
        </references>
      </pivotArea>
    </chartFormat>
    <chartFormat chart="2" format="4">
      <pivotArea type="data" outline="0" fieldPosition="0">
        <references count="2">
          <reference field="4294967294" count="1" selected="0">
            <x v="0"/>
          </reference>
          <reference field="0" count="1" selected="0">
            <x v="5"/>
          </reference>
        </references>
      </pivotArea>
    </chartFormat>
    <chartFormat chart="2" format="5">
      <pivotArea type="data" outline="0" fieldPosition="0">
        <references count="2">
          <reference field="4294967294" count="1" selected="0">
            <x v="0"/>
          </reference>
          <reference field="0" count="1" selected="0">
            <x v="9"/>
          </reference>
        </references>
      </pivotArea>
    </chartFormat>
    <chartFormat chart="2" format="6">
      <pivotArea type="data" outline="0" fieldPosition="0">
        <references count="2">
          <reference field="4294967294" count="1" selected="0">
            <x v="0"/>
          </reference>
          <reference field="0" count="1" selected="0">
            <x v="10"/>
          </reference>
        </references>
      </pivotArea>
    </chartFormat>
    <chartFormat chart="2" format="7">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3" cacheId="2"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rowHeaderCaption="Symbol/Company ">
  <location ref="A10:B20" firstHeaderRow="1" firstDataRow="1" firstDataCol="1"/>
  <pivotFields count="18">
    <pivotField axis="axisRow" showAll="0" defaultSubtotal="0">
      <items count="26">
        <item h="1" x="0"/>
        <item h="1" x="1"/>
        <item h="1" x="2"/>
        <item x="3"/>
        <item h="1" x="4"/>
        <item h="1" x="5"/>
        <item h="1" x="6"/>
        <item x="7"/>
        <item h="1" x="8"/>
        <item h="1" x="9"/>
        <item h="1" x="10"/>
        <item h="1" x="11"/>
        <item h="1" x="12"/>
        <item x="13"/>
        <item h="1" x="14"/>
        <item h="1" x="15"/>
        <item h="1" x="16"/>
        <item h="1" x="17"/>
        <item h="1" x="18"/>
        <item x="19"/>
        <item h="1" x="20"/>
        <item x="21"/>
        <item h="1" x="22"/>
        <item h="1" x="23"/>
        <item h="1" x="24"/>
        <item h="1" x="25"/>
      </items>
    </pivotField>
    <pivotField axis="axisRow" showAll="0" defaultSubtotal="0">
      <items count="26">
        <item x="2"/>
        <item x="0"/>
        <item x="4"/>
        <item x="3"/>
        <item x="5"/>
        <item x="6"/>
        <item x="7"/>
        <item x="8"/>
        <item x="9"/>
        <item x="11"/>
        <item x="10"/>
        <item x="12"/>
        <item x="16"/>
        <item x="13"/>
        <item x="14"/>
        <item x="15"/>
        <item x="17"/>
        <item x="18"/>
        <item x="19"/>
        <item x="1"/>
        <item x="20"/>
        <item x="21"/>
        <item x="25"/>
        <item x="22"/>
        <item x="23"/>
        <item x="24"/>
      </items>
    </pivotField>
    <pivotField showAll="0"/>
    <pivotField showAll="0"/>
    <pivotField numFmtId="44" showAll="0"/>
    <pivotField showAll="0"/>
    <pivotField showAll="0"/>
    <pivotField numFmtId="14" showAll="0"/>
    <pivotField numFmtId="165" showAll="0"/>
    <pivotField dataField="1" numFmtId="44" showAll="0"/>
    <pivotField numFmtId="165" showAll="0"/>
    <pivotField numFmtId="10" showAll="0"/>
    <pivotField numFmtId="44" showAll="0"/>
    <pivotField numFmtId="44" showAll="0"/>
    <pivotField numFmtId="44" showAll="0"/>
    <pivotField numFmtId="10" showAll="0"/>
    <pivotField numFmtId="2" showAll="0"/>
    <pivotField numFmtId="44" showAll="0"/>
  </pivotFields>
  <rowFields count="2">
    <field x="1"/>
    <field x="0"/>
  </rowFields>
  <rowItems count="10">
    <i>
      <x v="3"/>
    </i>
    <i r="1">
      <x v="3"/>
    </i>
    <i>
      <x v="6"/>
    </i>
    <i r="1">
      <x v="7"/>
    </i>
    <i>
      <x v="13"/>
    </i>
    <i r="1">
      <x v="13"/>
    </i>
    <i>
      <x v="18"/>
    </i>
    <i r="1">
      <x v="19"/>
    </i>
    <i>
      <x v="21"/>
    </i>
    <i r="1">
      <x v="21"/>
    </i>
  </rowItems>
  <colItems count="1">
    <i/>
  </colItems>
  <dataFields count="1">
    <dataField name="Sum of Commission" fld="9" baseField="0" baseItem="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PivotTable1"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Company">
  <location ref="A16:D42" firstHeaderRow="0" firstDataRow="1" firstDataCol="1" rowPageCount="1" colPageCount="1"/>
  <pivotFields count="18">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axis="axisPage" showAll="0">
      <items count="14">
        <item x="1"/>
        <item x="10"/>
        <item x="5"/>
        <item x="3"/>
        <item x="2"/>
        <item x="8"/>
        <item x="0"/>
        <item x="12"/>
        <item x="6"/>
        <item x="7"/>
        <item x="4"/>
        <item x="11"/>
        <item x="9"/>
        <item t="default"/>
      </items>
    </pivotField>
    <pivotField showAll="0"/>
    <pivotField numFmtId="44" showAll="0"/>
    <pivotField showAll="0"/>
    <pivotField showAll="0"/>
    <pivotField numFmtId="14" showAll="0"/>
    <pivotField dataField="1" numFmtId="165" showAll="0">
      <items count="27">
        <item x="7"/>
        <item x="13"/>
        <item x="3"/>
        <item x="1"/>
        <item x="20"/>
        <item x="21"/>
        <item x="2"/>
        <item x="25"/>
        <item x="5"/>
        <item x="24"/>
        <item x="22"/>
        <item x="0"/>
        <item x="18"/>
        <item x="23"/>
        <item x="16"/>
        <item x="12"/>
        <item x="11"/>
        <item x="10"/>
        <item x="4"/>
        <item x="14"/>
        <item x="17"/>
        <item x="15"/>
        <item x="9"/>
        <item x="19"/>
        <item x="6"/>
        <item x="8"/>
        <item t="default"/>
      </items>
    </pivotField>
    <pivotField numFmtId="44" showAll="0"/>
    <pivotField numFmtId="165" showAll="0"/>
    <pivotField numFmtId="10" showAll="0"/>
    <pivotField numFmtId="44" showAll="0"/>
    <pivotField dataField="1" numFmtId="44" showAll="0">
      <items count="27">
        <item x="17"/>
        <item x="14"/>
        <item x="16"/>
        <item x="9"/>
        <item x="25"/>
        <item x="19"/>
        <item x="10"/>
        <item x="24"/>
        <item x="2"/>
        <item x="22"/>
        <item x="13"/>
        <item x="18"/>
        <item x="7"/>
        <item x="0"/>
        <item x="5"/>
        <item x="20"/>
        <item x="15"/>
        <item x="21"/>
        <item x="12"/>
        <item x="1"/>
        <item x="3"/>
        <item x="4"/>
        <item x="11"/>
        <item x="23"/>
        <item x="8"/>
        <item x="6"/>
        <item t="default"/>
      </items>
    </pivotField>
    <pivotField dataField="1" numFmtId="44" showAll="0">
      <items count="27">
        <item x="17"/>
        <item x="14"/>
        <item x="16"/>
        <item x="9"/>
        <item x="25"/>
        <item x="19"/>
        <item x="10"/>
        <item x="24"/>
        <item x="2"/>
        <item x="22"/>
        <item x="13"/>
        <item x="18"/>
        <item x="7"/>
        <item x="0"/>
        <item x="5"/>
        <item x="20"/>
        <item x="15"/>
        <item x="21"/>
        <item x="12"/>
        <item x="1"/>
        <item x="3"/>
        <item x="4"/>
        <item x="11"/>
        <item x="23"/>
        <item x="8"/>
        <item x="6"/>
        <item t="default"/>
      </items>
    </pivotField>
    <pivotField numFmtId="10" showAll="0"/>
    <pivotField numFmtId="2" showAll="0"/>
    <pivotField numFmtId="44"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2"/>
  </colFields>
  <colItems count="3">
    <i>
      <x/>
    </i>
    <i i="1">
      <x v="1"/>
    </i>
    <i i="2">
      <x v="2"/>
    </i>
  </colItems>
  <pageFields count="1">
    <pageField fld="2" hier="-1"/>
  </pageFields>
  <dataFields count="3">
    <dataField name="Purchase Price " fld="8" baseField="0" baseItem="1" numFmtId="165"/>
    <dataField name="Last Price " fld="13" baseField="0" baseItem="1" numFmtId="165"/>
    <dataField name="Previous Close " fld="14"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400-000001000000}" name="PivotTable2"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Company">
  <location ref="A17:B18" firstHeaderRow="1" firstDataRow="1" firstDataCol="1" rowPageCount="1" colPageCount="1"/>
  <pivotFields count="18">
    <pivotField showAll="0"/>
    <pivotField axis="axisRow" showAll="0" measureFilter="1">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showAll="0"/>
    <pivotField axis="axisPage" showAll="0">
      <items count="4">
        <item x="0"/>
        <item x="1"/>
        <item x="2"/>
        <item t="default"/>
      </items>
    </pivotField>
    <pivotField numFmtId="44" showAll="0"/>
    <pivotField showAll="0"/>
    <pivotField showAll="0"/>
    <pivotField numFmtId="14" showAll="0"/>
    <pivotField numFmtId="165" showAll="0"/>
    <pivotField numFmtId="44" showAll="0"/>
    <pivotField numFmtId="165" showAll="0"/>
    <pivotField numFmtId="10" showAll="0"/>
    <pivotField numFmtId="44" showAll="0"/>
    <pivotField numFmtId="44" showAll="0"/>
    <pivotField numFmtId="44" showAll="0"/>
    <pivotField numFmtId="10" showAll="0"/>
    <pivotField dataField="1" numFmtId="2" showAll="0"/>
    <pivotField numFmtId="44" showAll="0"/>
  </pivotFields>
  <rowFields count="1">
    <field x="1"/>
  </rowFields>
  <rowItems count="1">
    <i>
      <x v="25"/>
    </i>
  </rowItems>
  <colItems count="1">
    <i/>
  </colItems>
  <pageFields count="1">
    <pageField fld="3" item="0" hier="-1"/>
  </pageFields>
  <dataFields count="1">
    <dataField name="Sum of PE Ratio" fld="16" baseField="1" baseItem="25" numFmtId="2"/>
  </dataFields>
  <formats count="1">
    <format dxfId="4">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1"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Company">
  <location ref="A8:D9" firstHeaderRow="0" firstDataRow="1" firstDataCol="1" rowPageCount="1" colPageCount="1"/>
  <pivotFields count="18">
    <pivotField showAll="0"/>
    <pivotField axis="axisRow" showAll="0" measureFilter="1">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showAll="0"/>
    <pivotField axis="axisPage" showAll="0">
      <items count="4">
        <item x="0"/>
        <item x="1"/>
        <item x="2"/>
        <item t="default"/>
      </items>
    </pivotField>
    <pivotField numFmtId="44" showAll="0"/>
    <pivotField showAll="0"/>
    <pivotField showAll="0"/>
    <pivotField numFmtId="14" showAll="0"/>
    <pivotField numFmtId="165" showAll="0"/>
    <pivotField numFmtId="44" showAll="0"/>
    <pivotField numFmtId="165" showAll="0"/>
    <pivotField numFmtId="10" showAll="0"/>
    <pivotField numFmtId="44" showAll="0"/>
    <pivotField numFmtId="44" showAll="0"/>
    <pivotField numFmtId="44" showAll="0"/>
    <pivotField dataField="1" numFmtId="10" showAll="0"/>
    <pivotField dataField="1" numFmtId="2" showAll="0"/>
    <pivotField dataField="1" numFmtId="44" showAll="0"/>
  </pivotFields>
  <rowFields count="1">
    <field x="1"/>
  </rowFields>
  <rowItems count="1">
    <i>
      <x v="5"/>
    </i>
  </rowItems>
  <colFields count="1">
    <field x="-2"/>
  </colFields>
  <colItems count="3">
    <i>
      <x/>
    </i>
    <i i="1">
      <x v="1"/>
    </i>
    <i i="2">
      <x v="2"/>
    </i>
  </colItems>
  <pageFields count="1">
    <pageField fld="3" item="0" hier="-1"/>
  </pageFields>
  <dataFields count="3">
    <dataField name="Return   " fld="15" baseField="1" baseItem="5" numFmtId="10"/>
    <dataField name="PE Ratio  " fld="16" baseField="1" baseItem="5" numFmtId="2"/>
    <dataField name="EPS  " fld="17" baseField="1" baseItem="5" numFmtId="165"/>
  </dataFields>
  <formats count="4">
    <format dxfId="8">
      <pivotArea collapsedLevelsAreSubtotals="1" fieldPosition="0">
        <references count="2">
          <reference field="4294967294" count="1" selected="0">
            <x v="0"/>
          </reference>
          <reference field="1" count="1">
            <x v="5"/>
          </reference>
        </references>
      </pivotArea>
    </format>
    <format dxfId="7">
      <pivotArea collapsedLevelsAreSubtotals="1" fieldPosition="0">
        <references count="2">
          <reference field="4294967294" count="1" selected="0">
            <x v="1"/>
          </reference>
          <reference field="1" count="1">
            <x v="25"/>
          </reference>
        </references>
      </pivotArea>
    </format>
    <format dxfId="6">
      <pivotArea collapsedLevelsAreSubtotals="1" fieldPosition="0">
        <references count="2">
          <reference field="4294967294" count="1" selected="0">
            <x v="2"/>
          </reference>
          <reference field="1" count="1">
            <x v="5"/>
          </reference>
        </references>
      </pivotArea>
    </format>
    <format dxfId="5">
      <pivotArea outline="0" fieldPosition="0">
        <references count="1">
          <reference field="4294967294" count="1">
            <x v="2"/>
          </reference>
        </references>
      </pivotArea>
    </format>
  </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1500-000001000000}" name="PivotTable3"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Company">
  <location ref="A27:B28" firstHeaderRow="1" firstDataRow="1" firstDataCol="1" rowPageCount="1" colPageCount="1"/>
  <pivotFields count="18">
    <pivotField showAll="0"/>
    <pivotField axis="axisRow" showAll="0" measureFilter="1">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showAll="0"/>
    <pivotField axis="axisPage" showAll="0">
      <items count="4">
        <item x="0"/>
        <item x="1"/>
        <item x="2"/>
        <item t="default"/>
      </items>
    </pivotField>
    <pivotField numFmtId="44" showAll="0"/>
    <pivotField showAll="0"/>
    <pivotField showAll="0"/>
    <pivotField numFmtId="14" showAll="0"/>
    <pivotField numFmtId="165" showAll="0"/>
    <pivotField numFmtId="44" showAll="0"/>
    <pivotField numFmtId="165" showAll="0"/>
    <pivotField numFmtId="10" showAll="0"/>
    <pivotField numFmtId="44" showAll="0"/>
    <pivotField numFmtId="44" showAll="0"/>
    <pivotField dataField="1" numFmtId="44" showAll="0"/>
    <pivotField numFmtId="10" showAll="0"/>
    <pivotField numFmtId="2" showAll="0"/>
    <pivotField numFmtId="44" showAll="0"/>
  </pivotFields>
  <rowFields count="1">
    <field x="1"/>
  </rowFields>
  <rowItems count="1">
    <i>
      <x v="22"/>
    </i>
  </rowItems>
  <colItems count="1">
    <i/>
  </colItems>
  <pageFields count="1">
    <pageField fld="3" item="1" hier="-1"/>
  </pageFields>
  <dataFields count="1">
    <dataField name="Sum of Previous Close" fld="14" baseField="0" baseItem="0"/>
  </dataField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1500-000000000000}" name="PivotTable2"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Company">
  <location ref="A16:B17" firstHeaderRow="1" firstDataRow="1" firstDataCol="1" rowPageCount="1" colPageCount="1"/>
  <pivotFields count="18">
    <pivotField showAll="0"/>
    <pivotField axis="axisRow" showAll="0" measureFilter="1">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showAll="0"/>
    <pivotField axis="axisPage" showAll="0">
      <items count="4">
        <item x="0"/>
        <item x="1"/>
        <item x="2"/>
        <item t="default"/>
      </items>
    </pivotField>
    <pivotField numFmtId="44" showAll="0"/>
    <pivotField showAll="0"/>
    <pivotField showAll="0"/>
    <pivotField numFmtId="14" showAll="0"/>
    <pivotField numFmtId="165" showAll="0"/>
    <pivotField numFmtId="44" showAll="0"/>
    <pivotField numFmtId="165" showAll="0"/>
    <pivotField numFmtId="10" showAll="0"/>
    <pivotField numFmtId="44" showAll="0"/>
    <pivotField dataField="1" numFmtId="44" showAll="0"/>
    <pivotField numFmtId="44" showAll="0"/>
    <pivotField numFmtId="10" showAll="0"/>
    <pivotField numFmtId="2" showAll="0"/>
    <pivotField numFmtId="44" showAll="0"/>
  </pivotFields>
  <rowFields count="1">
    <field x="1"/>
  </rowFields>
  <rowItems count="1">
    <i>
      <x v="14"/>
    </i>
  </rowItems>
  <colItems count="1">
    <i/>
  </colItems>
  <pageFields count="1">
    <pageField fld="3" item="1" hier="-1"/>
  </pageFields>
  <dataFields count="1">
    <dataField name="Last Price " fld="13" baseField="1" baseItem="8" numFmtId="165"/>
  </dataFields>
  <formats count="4">
    <format dxfId="3">
      <pivotArea collapsedLevelsAreSubtotals="1" fieldPosition="0">
        <references count="1">
          <reference field="1" count="1">
            <x v="14"/>
          </reference>
        </references>
      </pivotArea>
    </format>
    <format dxfId="2">
      <pivotArea collapsedLevelsAreSubtotals="1" fieldPosition="0">
        <references count="1">
          <reference field="1" count="1">
            <x v="22"/>
          </reference>
        </references>
      </pivotArea>
    </format>
    <format dxfId="1">
      <pivotArea outline="0" fieldPosition="0">
        <references count="1">
          <reference field="4294967294" count="1">
            <x v="0"/>
          </reference>
        </references>
      </pivotArea>
    </format>
    <format dxfId="0">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1600-000000000000}"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ompany">
  <location ref="A14:B20" firstHeaderRow="1" firstDataRow="1" firstDataCol="1"/>
  <pivotFields count="18">
    <pivotField showAll="0"/>
    <pivotField axis="axisRow" showAll="0" measureFilter="1">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showAll="0"/>
    <pivotField showAll="0"/>
    <pivotField numFmtId="44" showAll="0"/>
    <pivotField showAll="0"/>
    <pivotField showAll="0"/>
    <pivotField numFmtId="14" showAll="0"/>
    <pivotField numFmtId="165" showAll="0"/>
    <pivotField numFmtId="44" showAll="0"/>
    <pivotField numFmtId="165" showAll="0"/>
    <pivotField dataField="1" numFmtId="10" showAll="0"/>
    <pivotField numFmtId="44" showAll="0"/>
    <pivotField numFmtId="44" showAll="0"/>
    <pivotField numFmtId="44" showAll="0"/>
    <pivotField numFmtId="10" showAll="0"/>
    <pivotField numFmtId="2" showAll="0"/>
    <pivotField numFmtId="44" showAll="0"/>
  </pivotFields>
  <rowFields count="1">
    <field x="1"/>
  </rowFields>
  <rowItems count="6">
    <i>
      <x v="5"/>
    </i>
    <i>
      <x v="7"/>
    </i>
    <i>
      <x v="11"/>
    </i>
    <i>
      <x v="20"/>
    </i>
    <i>
      <x v="24"/>
    </i>
    <i t="grand">
      <x/>
    </i>
  </rowItems>
  <colItems count="1">
    <i/>
  </colItems>
  <dataFields count="1">
    <dataField name="Percentage  " fld="11" baseField="1" baseItem="5" numFmtId="10"/>
  </dataField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1700-000000000000}" name="PivotTable4"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Capitalization Size">
  <location ref="A17:B20" firstHeaderRow="1" firstDataRow="1" firstDataCol="1" rowPageCount="1" colPageCount="1"/>
  <pivotFields count="18">
    <pivotField showAll="0"/>
    <pivotField dataField="1" showAll="0">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axis="axisPage" showAll="0">
      <items count="14">
        <item x="1"/>
        <item x="10"/>
        <item x="5"/>
        <item x="3"/>
        <item x="2"/>
        <item x="8"/>
        <item x="0"/>
        <item x="12"/>
        <item x="6"/>
        <item x="7"/>
        <item x="4"/>
        <item x="11"/>
        <item x="9"/>
        <item t="default"/>
      </items>
    </pivotField>
    <pivotField axis="axisRow" showAll="0">
      <items count="4">
        <item x="0"/>
        <item x="1"/>
        <item x="2"/>
        <item t="default"/>
      </items>
    </pivotField>
    <pivotField numFmtId="44" showAll="0"/>
    <pivotField showAll="0"/>
    <pivotField showAll="0"/>
    <pivotField numFmtId="14" showAll="0"/>
    <pivotField numFmtId="165" showAll="0"/>
    <pivotField numFmtId="44" showAll="0"/>
    <pivotField numFmtId="165" showAll="0"/>
    <pivotField numFmtId="10" showAll="0"/>
    <pivotField numFmtId="44" showAll="0"/>
    <pivotField numFmtId="44" showAll="0"/>
    <pivotField numFmtId="44" showAll="0"/>
    <pivotField numFmtId="10" showAll="0"/>
    <pivotField numFmtId="2" showAll="0"/>
    <pivotField numFmtId="44" showAll="0"/>
  </pivotFields>
  <rowFields count="1">
    <field x="3"/>
  </rowFields>
  <rowItems count="3">
    <i>
      <x/>
    </i>
    <i>
      <x v="1"/>
    </i>
    <i>
      <x v="2"/>
    </i>
  </rowItems>
  <colItems count="1">
    <i/>
  </colItems>
  <pageFields count="1">
    <pageField fld="2" hier="-1"/>
  </pageFields>
  <dataFields count="1">
    <dataField name="Count of Compan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Industry/Symbol">
  <location ref="A6:D45" firstHeaderRow="0" firstDataRow="1" firstDataCol="1"/>
  <pivotFields count="18">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axis="axisRow" showAll="0" defaultSubtotal="0">
      <items count="13">
        <item x="1"/>
        <item x="10"/>
        <item x="5"/>
        <item x="3"/>
        <item x="2"/>
        <item x="8"/>
        <item x="0"/>
        <item x="12"/>
        <item x="6"/>
        <item x="7"/>
        <item x="4"/>
        <item x="11"/>
        <item x="9"/>
      </items>
    </pivotField>
    <pivotField showAll="0"/>
    <pivotField numFmtId="44" showAll="0"/>
    <pivotField showAll="0"/>
    <pivotField showAll="0"/>
    <pivotField numFmtId="14" showAll="0"/>
    <pivotField numFmtId="165" showAll="0"/>
    <pivotField numFmtId="44" showAll="0"/>
    <pivotField numFmtId="165" showAll="0"/>
    <pivotField numFmtId="10" showAll="0"/>
    <pivotField numFmtId="44" showAll="0"/>
    <pivotField numFmtId="44" showAll="0"/>
    <pivotField numFmtId="44" showAll="0"/>
    <pivotField dataField="1" numFmtId="10" showAll="0"/>
    <pivotField dataField="1" numFmtId="2" showAll="0"/>
    <pivotField dataField="1" numFmtId="44" showAll="0"/>
  </pivotFields>
  <rowFields count="2">
    <field x="2"/>
    <field x="0"/>
  </rowFields>
  <rowItems count="39">
    <i>
      <x/>
    </i>
    <i r="1">
      <x v="1"/>
    </i>
    <i>
      <x v="1"/>
    </i>
    <i r="1">
      <x v="21"/>
    </i>
    <i>
      <x v="2"/>
    </i>
    <i r="1">
      <x v="6"/>
    </i>
    <i r="1">
      <x v="8"/>
    </i>
    <i>
      <x v="3"/>
    </i>
    <i r="1">
      <x v="3"/>
    </i>
    <i>
      <x v="4"/>
    </i>
    <i r="1">
      <x v="2"/>
    </i>
    <i r="1">
      <x v="5"/>
    </i>
    <i>
      <x v="5"/>
    </i>
    <i r="1">
      <x v="11"/>
    </i>
    <i r="1">
      <x v="15"/>
    </i>
    <i>
      <x v="6"/>
    </i>
    <i r="1">
      <x/>
    </i>
    <i r="1">
      <x v="14"/>
    </i>
    <i r="1">
      <x v="16"/>
    </i>
    <i r="1">
      <x v="17"/>
    </i>
    <i r="1">
      <x v="19"/>
    </i>
    <i>
      <x v="7"/>
    </i>
    <i r="1">
      <x v="25"/>
    </i>
    <i>
      <x v="8"/>
    </i>
    <i r="1">
      <x v="7"/>
    </i>
    <i r="1">
      <x v="13"/>
    </i>
    <i>
      <x v="9"/>
    </i>
    <i r="1">
      <x v="9"/>
    </i>
    <i r="1">
      <x v="10"/>
    </i>
    <i>
      <x v="10"/>
    </i>
    <i r="1">
      <x v="4"/>
    </i>
    <i r="1">
      <x v="18"/>
    </i>
    <i>
      <x v="11"/>
    </i>
    <i r="1">
      <x v="24"/>
    </i>
    <i>
      <x v="12"/>
    </i>
    <i r="1">
      <x v="12"/>
    </i>
    <i r="1">
      <x v="20"/>
    </i>
    <i r="1">
      <x v="22"/>
    </i>
    <i r="1">
      <x v="23"/>
    </i>
  </rowItems>
  <colFields count="1">
    <field x="-2"/>
  </colFields>
  <colItems count="3">
    <i>
      <x/>
    </i>
    <i i="1">
      <x v="1"/>
    </i>
    <i i="2">
      <x v="2"/>
    </i>
  </colItems>
  <dataFields count="3">
    <dataField name="Return " fld="15" baseField="2" baseItem="0" numFmtId="10"/>
    <dataField name="PE Ratio " fld="16" baseField="0" baseItem="1" numFmtId="2"/>
    <dataField name="EPS " fld="17" baseField="2" baseItem="0" numFmtId="44"/>
  </dataFields>
  <formats count="16">
    <format dxfId="26">
      <pivotArea dataOnly="0" labelOnly="1" fieldPosition="0">
        <references count="1">
          <reference field="2" count="1">
            <x v="0"/>
          </reference>
        </references>
      </pivotArea>
    </format>
    <format dxfId="25">
      <pivotArea dataOnly="0" labelOnly="1" fieldPosition="0">
        <references count="1">
          <reference field="2" count="1">
            <x v="0"/>
          </reference>
        </references>
      </pivotArea>
    </format>
    <format dxfId="24">
      <pivotArea dataOnly="0" labelOnly="1" fieldPosition="0">
        <references count="1">
          <reference field="2" count="1">
            <x v="1"/>
          </reference>
        </references>
      </pivotArea>
    </format>
    <format dxfId="23">
      <pivotArea dataOnly="0" labelOnly="1" fieldPosition="0">
        <references count="1">
          <reference field="2" count="1">
            <x v="2"/>
          </reference>
        </references>
      </pivotArea>
    </format>
    <format dxfId="22">
      <pivotArea dataOnly="0" labelOnly="1" fieldPosition="0">
        <references count="1">
          <reference field="2" count="1">
            <x v="3"/>
          </reference>
        </references>
      </pivotArea>
    </format>
    <format dxfId="21">
      <pivotArea dataOnly="0" labelOnly="1" fieldPosition="0">
        <references count="1">
          <reference field="2" count="1">
            <x v="4"/>
          </reference>
        </references>
      </pivotArea>
    </format>
    <format dxfId="20">
      <pivotArea dataOnly="0" labelOnly="1" fieldPosition="0">
        <references count="1">
          <reference field="2" count="1">
            <x v="5"/>
          </reference>
        </references>
      </pivotArea>
    </format>
    <format dxfId="19">
      <pivotArea dataOnly="0" labelOnly="1" fieldPosition="0">
        <references count="1">
          <reference field="2" count="1">
            <x v="6"/>
          </reference>
        </references>
      </pivotArea>
    </format>
    <format dxfId="18">
      <pivotArea dataOnly="0" labelOnly="1" fieldPosition="0">
        <references count="1">
          <reference field="2" count="1">
            <x v="7"/>
          </reference>
        </references>
      </pivotArea>
    </format>
    <format dxfId="17">
      <pivotArea dataOnly="0" labelOnly="1" fieldPosition="0">
        <references count="1">
          <reference field="2" count="1">
            <x v="8"/>
          </reference>
        </references>
      </pivotArea>
    </format>
    <format dxfId="16">
      <pivotArea dataOnly="0" labelOnly="1" fieldPosition="0">
        <references count="1">
          <reference field="2" count="1">
            <x v="9"/>
          </reference>
        </references>
      </pivotArea>
    </format>
    <format dxfId="15">
      <pivotArea dataOnly="0" labelOnly="1" fieldPosition="0">
        <references count="1">
          <reference field="2" count="1">
            <x v="10"/>
          </reference>
        </references>
      </pivotArea>
    </format>
    <format dxfId="14">
      <pivotArea dataOnly="0" labelOnly="1" fieldPosition="0">
        <references count="1">
          <reference field="2" count="1">
            <x v="11"/>
          </reference>
        </references>
      </pivotArea>
    </format>
    <format dxfId="13">
      <pivotArea dataOnly="0" labelOnly="1" fieldPosition="0">
        <references count="1">
          <reference field="2" count="1">
            <x v="12"/>
          </reference>
        </references>
      </pivotArea>
    </format>
    <format dxfId="12">
      <pivotArea outline="0" fieldPosition="0">
        <references count="1">
          <reference field="4294967294" count="1">
            <x v="2"/>
          </reference>
        </references>
      </pivotArea>
    </format>
    <format dxfId="11">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Symbol/Company">
  <location ref="A10:B12" firstHeaderRow="1" firstDataRow="1" firstDataCol="1"/>
  <pivotFields count="18">
    <pivotField axis="axisRow" showAll="0" measureFilter="1"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showAll="0"/>
    <pivotField showAll="0"/>
    <pivotField numFmtId="44" showAll="0"/>
    <pivotField showAll="0"/>
    <pivotField showAll="0"/>
    <pivotField numFmtId="14" showAll="0"/>
    <pivotField numFmtId="165" showAll="0"/>
    <pivotField numFmtId="44" showAll="0"/>
    <pivotField numFmtId="165" showAll="0"/>
    <pivotField numFmtId="10" showAll="0"/>
    <pivotField numFmtId="44" showAll="0"/>
    <pivotField dataField="1" numFmtId="44" showAll="0"/>
    <pivotField numFmtId="44" showAll="0"/>
    <pivotField numFmtId="10" showAll="0"/>
    <pivotField numFmtId="2" showAll="0"/>
    <pivotField numFmtId="44" showAll="0"/>
  </pivotFields>
  <rowFields count="2">
    <field x="0"/>
    <field x="1"/>
  </rowFields>
  <rowItems count="2">
    <i>
      <x v="6"/>
    </i>
    <i r="1">
      <x v="5"/>
    </i>
  </rowItems>
  <colItems count="1">
    <i/>
  </colItems>
  <dataFields count="1">
    <dataField name="Sum of Last Price" fld="13" baseField="1" baseItem="5" numFmtId="165"/>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Company/Symbol">
  <location ref="A6:B8" firstHeaderRow="1" firstDataRow="1" firstDataCol="1"/>
  <pivotFields count="18">
    <pivotField axis="axisRow" showAll="0" measureFilter="1"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showAll="0"/>
    <pivotField showAll="0"/>
    <pivotField numFmtId="44" showAll="0"/>
    <pivotField showAll="0"/>
    <pivotField showAll="0"/>
    <pivotField numFmtId="14" showAll="0"/>
    <pivotField numFmtId="165" showAll="0"/>
    <pivotField numFmtId="44" showAll="0"/>
    <pivotField numFmtId="165" showAll="0"/>
    <pivotField numFmtId="10" showAll="0"/>
    <pivotField numFmtId="44" showAll="0"/>
    <pivotField numFmtId="44" showAll="0"/>
    <pivotField numFmtId="44" showAll="0"/>
    <pivotField dataField="1" numFmtId="10" showAll="0"/>
    <pivotField numFmtId="2" showAll="0"/>
    <pivotField numFmtId="44" showAll="0"/>
  </pivotFields>
  <rowFields count="2">
    <field x="0"/>
    <field x="1"/>
  </rowFields>
  <rowItems count="2">
    <i>
      <x v="6"/>
    </i>
    <i r="1">
      <x v="5"/>
    </i>
  </rowItems>
  <colItems count="1">
    <i/>
  </colItems>
  <dataFields count="1">
    <dataField name="Return  " fld="15" baseField="0" baseItem="6" numFmtId="1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Company/Symbol ">
  <location ref="A6:B8" firstHeaderRow="1" firstDataRow="1" firstDataCol="1"/>
  <pivotFields count="18">
    <pivotField axis="axisRow" showAll="0" measureFilter="1"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showAll="0"/>
    <pivotField showAll="0"/>
    <pivotField numFmtId="44" showAll="0"/>
    <pivotField showAll="0"/>
    <pivotField showAll="0"/>
    <pivotField numFmtId="14" showAll="0"/>
    <pivotField numFmtId="165" showAll="0"/>
    <pivotField numFmtId="44" showAll="0"/>
    <pivotField numFmtId="165" showAll="0"/>
    <pivotField numFmtId="10" showAll="0"/>
    <pivotField numFmtId="44" showAll="0"/>
    <pivotField numFmtId="44" showAll="0"/>
    <pivotField numFmtId="44" showAll="0"/>
    <pivotField dataField="1" numFmtId="10" showAll="0"/>
    <pivotField numFmtId="2" showAll="0"/>
    <pivotField numFmtId="44" showAll="0"/>
  </pivotFields>
  <rowFields count="2">
    <field x="0"/>
    <field x="1"/>
  </rowFields>
  <rowItems count="2">
    <i>
      <x v="17"/>
    </i>
    <i r="1">
      <x v="16"/>
    </i>
  </rowItems>
  <colItems count="1">
    <i/>
  </colItems>
  <dataFields count="1">
    <dataField name="Return " fld="15" baseField="0" baseItem="17" numFmtId="10"/>
  </dataFields>
  <formats count="1">
    <format dxfId="10">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Company/Symbol  ">
  <location ref="A10:B12" firstHeaderRow="1" firstDataRow="1" firstDataCol="1"/>
  <pivotFields count="18">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measureFilter="1" defaultSubtotal="0">
      <items count="26">
        <item x="2"/>
        <item x="0"/>
        <item x="4"/>
        <item x="3"/>
        <item x="5"/>
        <item x="6"/>
        <item x="7"/>
        <item x="8"/>
        <item x="9"/>
        <item x="11"/>
        <item x="10"/>
        <item x="12"/>
        <item x="16"/>
        <item x="13"/>
        <item x="14"/>
        <item x="15"/>
        <item x="17"/>
        <item x="18"/>
        <item x="19"/>
        <item x="1"/>
        <item x="20"/>
        <item x="21"/>
        <item x="25"/>
        <item x="22"/>
        <item x="23"/>
        <item x="24"/>
      </items>
    </pivotField>
    <pivotField showAll="0"/>
    <pivotField showAll="0"/>
    <pivotField numFmtId="44" showAll="0"/>
    <pivotField showAll="0"/>
    <pivotField showAll="0"/>
    <pivotField numFmtId="14" showAll="0"/>
    <pivotField numFmtId="165" showAll="0"/>
    <pivotField numFmtId="44" showAll="0"/>
    <pivotField numFmtId="165" showAll="0"/>
    <pivotField numFmtId="10" showAll="0"/>
    <pivotField numFmtId="44" showAll="0"/>
    <pivotField numFmtId="44" showAll="0"/>
    <pivotField numFmtId="44" showAll="0"/>
    <pivotField numFmtId="10" showAll="0"/>
    <pivotField dataField="1" numFmtId="2" showAll="0"/>
    <pivotField numFmtId="44" showAll="0"/>
  </pivotFields>
  <rowFields count="2">
    <field x="1"/>
    <field x="0"/>
  </rowFields>
  <rowItems count="2">
    <i>
      <x v="25"/>
    </i>
    <i r="1">
      <x v="24"/>
    </i>
  </rowItems>
  <colItems count="1">
    <i/>
  </colItems>
  <dataFields count="1">
    <dataField name="PE Ratio " fld="16" baseField="1" baseItem="25" numFmtId="2"/>
  </dataFields>
  <formats count="1">
    <format dxfId="9">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Company/Symbol ">
  <location ref="A9:B11" firstHeaderRow="1" firstDataRow="1" firstDataCol="1"/>
  <pivotFields count="18">
    <pivotField axis="axisRow" showAll="0" measureFilter="1"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showAll="0"/>
    <pivotField showAll="0"/>
    <pivotField numFmtId="44" showAll="0"/>
    <pivotField showAll="0"/>
    <pivotField showAll="0"/>
    <pivotField numFmtId="14" showAll="0"/>
    <pivotField numFmtId="165" showAll="0"/>
    <pivotField numFmtId="44" showAll="0"/>
    <pivotField numFmtId="165" showAll="0"/>
    <pivotField numFmtId="10" showAll="0"/>
    <pivotField numFmtId="44" showAll="0"/>
    <pivotField numFmtId="44" showAll="0"/>
    <pivotField numFmtId="44" showAll="0"/>
    <pivotField numFmtId="10" showAll="0"/>
    <pivotField dataField="1" numFmtId="2" showAll="0"/>
    <pivotField numFmtId="44" showAll="0"/>
  </pivotFields>
  <rowFields count="2">
    <field x="0"/>
    <field x="1"/>
  </rowFields>
  <rowItems count="2">
    <i>
      <x v="16"/>
    </i>
    <i r="1">
      <x v="12"/>
    </i>
  </rowItems>
  <colItems count="1">
    <i/>
  </colItems>
  <dataFields count="1">
    <dataField name="PE Ratio " fld="16" baseField="0" baseItem="16" numFmtId="2"/>
  </dataFields>
  <pivotTableStyleInfo name="PivotStyleLight16" showRowHeaders="1" showColHeaders="1" showRowStripes="0" showColStripes="0" showLastColumn="1"/>
  <filters count="1">
    <filter fld="0"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Symbol/Company ">
  <location ref="A10:B12" firstHeaderRow="1" firstDataRow="1" firstDataCol="1"/>
  <pivotFields count="18">
    <pivotField axis="axisRow" showAll="0" measureFilter="1"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showAll="0"/>
    <pivotField showAll="0"/>
    <pivotField numFmtId="44" showAll="0"/>
    <pivotField showAll="0"/>
    <pivotField showAll="0"/>
    <pivotField numFmtId="14" showAll="0"/>
    <pivotField numFmtId="165" showAll="0"/>
    <pivotField numFmtId="44" showAll="0"/>
    <pivotField numFmtId="165" showAll="0"/>
    <pivotField numFmtId="10" showAll="0"/>
    <pivotField numFmtId="44" showAll="0"/>
    <pivotField numFmtId="44" showAll="0"/>
    <pivotField dataField="1" numFmtId="44" showAll="0"/>
    <pivotField numFmtId="10" showAll="0"/>
    <pivotField numFmtId="2" showAll="0"/>
    <pivotField numFmtId="44" showAll="0"/>
  </pivotFields>
  <rowFields count="2">
    <field x="0"/>
    <field x="1"/>
  </rowFields>
  <rowItems count="2">
    <i>
      <x v="6"/>
    </i>
    <i r="1">
      <x v="5"/>
    </i>
  </rowItems>
  <colItems count="1">
    <i/>
  </colItems>
  <dataFields count="1">
    <dataField name="Previous Close " fld="14" baseField="0" baseItem="6" numFmtId="165"/>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2"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Symbol/Company">
  <location ref="A10:B12" firstHeaderRow="1" firstDataRow="1" firstDataCol="1"/>
  <pivotFields count="18">
    <pivotField axis="axisRow" showAll="0" measureFilter="1"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27">
        <item x="2"/>
        <item x="0"/>
        <item x="4"/>
        <item x="3"/>
        <item x="5"/>
        <item x="6"/>
        <item x="7"/>
        <item x="8"/>
        <item x="9"/>
        <item x="11"/>
        <item x="10"/>
        <item x="12"/>
        <item x="16"/>
        <item x="13"/>
        <item x="14"/>
        <item x="15"/>
        <item x="17"/>
        <item x="18"/>
        <item x="19"/>
        <item x="1"/>
        <item x="20"/>
        <item x="21"/>
        <item x="25"/>
        <item x="22"/>
        <item x="23"/>
        <item x="24"/>
        <item t="default"/>
      </items>
    </pivotField>
    <pivotField showAll="0"/>
    <pivotField showAll="0"/>
    <pivotField numFmtId="44" showAll="0"/>
    <pivotField showAll="0"/>
    <pivotField showAll="0"/>
    <pivotField numFmtId="14" showAll="0"/>
    <pivotField numFmtId="165" showAll="0"/>
    <pivotField numFmtId="44" showAll="0"/>
    <pivotField numFmtId="165" showAll="0"/>
    <pivotField numFmtId="10" showAll="0"/>
    <pivotField numFmtId="44" showAll="0"/>
    <pivotField numFmtId="44" showAll="0"/>
    <pivotField dataField="1" numFmtId="44" showAll="0"/>
    <pivotField numFmtId="10" showAll="0"/>
    <pivotField numFmtId="2" showAll="0"/>
    <pivotField numFmtId="44" showAll="0"/>
  </pivotFields>
  <rowFields count="2">
    <field x="0"/>
    <field x="1"/>
  </rowFields>
  <rowItems count="2">
    <i>
      <x v="17"/>
    </i>
    <i r="1">
      <x v="16"/>
    </i>
  </rowItems>
  <colItems count="1">
    <i/>
  </colItems>
  <dataFields count="1">
    <dataField name="Previous Close " fld="14" baseField="0" baseItem="17" numFmtId="165"/>
  </dataFields>
  <pivotTableStyleInfo name="PivotStyleLight16" showRowHeaders="1" showColHeaders="1" showRowStripes="0" showColStripes="0" showLastColumn="1"/>
  <filters count="1">
    <filter fld="0"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SN MoneyCentral Investor Stock Quotes" preserveFormatting="0"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investing.money.msn.com/investments/stock-price?symbol=IBM" TargetMode="External"/><Relationship Id="rId21" Type="http://schemas.openxmlformats.org/officeDocument/2006/relationships/hyperlink" Target="http://investing.money.msn.com/investments/equity-charts?symbol=GOOG" TargetMode="External"/><Relationship Id="rId42" Type="http://schemas.openxmlformats.org/officeDocument/2006/relationships/hyperlink" Target="http://investing.money.msn.com/investments/equity-charts?symbol=MAT" TargetMode="External"/><Relationship Id="rId47" Type="http://schemas.openxmlformats.org/officeDocument/2006/relationships/hyperlink" Target="http://investing.money.msn.com/investments/stock-price?symbol=MDT" TargetMode="External"/><Relationship Id="rId63" Type="http://schemas.openxmlformats.org/officeDocument/2006/relationships/hyperlink" Target="http://investing.money.msn.com/investments/equity-charts?symbol=TJX" TargetMode="External"/><Relationship Id="rId68" Type="http://schemas.openxmlformats.org/officeDocument/2006/relationships/hyperlink" Target="http://investing.money.msn.com/investments/stock-price?symbol=WAG" TargetMode="External"/><Relationship Id="rId84" Type="http://schemas.openxmlformats.org/officeDocument/2006/relationships/printerSettings" Target="../printerSettings/printerSettings1.bin"/><Relationship Id="rId16" Type="http://schemas.openxmlformats.org/officeDocument/2006/relationships/hyperlink" Target="http://money.msn.com/business-news/default.aspx?symbol=DVN" TargetMode="External"/><Relationship Id="rId11" Type="http://schemas.openxmlformats.org/officeDocument/2006/relationships/hyperlink" Target="http://investing.money.msn.com/investments/stock-price?symbol=DTE" TargetMode="External"/><Relationship Id="rId32" Type="http://schemas.openxmlformats.org/officeDocument/2006/relationships/hyperlink" Target="http://investing.money.msn.com/investments/stock-price?symbol=JCI" TargetMode="External"/><Relationship Id="rId37" Type="http://schemas.openxmlformats.org/officeDocument/2006/relationships/hyperlink" Target="http://money.msn.com/business-news/default.aspx?symbol=JNJ" TargetMode="External"/><Relationship Id="rId53" Type="http://schemas.openxmlformats.org/officeDocument/2006/relationships/hyperlink" Target="http://investing.money.msn.com/investments/stock-price?symbol=MTG" TargetMode="External"/><Relationship Id="rId58" Type="http://schemas.openxmlformats.org/officeDocument/2006/relationships/hyperlink" Target="http://money.msn.com/business-news/default.aspx?symbol=NE" TargetMode="External"/><Relationship Id="rId74" Type="http://schemas.openxmlformats.org/officeDocument/2006/relationships/hyperlink" Target="http://investing.money.msn.com/investments/stock-price?symbol=WY" TargetMode="External"/><Relationship Id="rId79" Type="http://schemas.openxmlformats.org/officeDocument/2006/relationships/hyperlink" Target="http://money.msn.com/business-news/default.aspx?symbol=X" TargetMode="External"/><Relationship Id="rId5" Type="http://schemas.openxmlformats.org/officeDocument/2006/relationships/hyperlink" Target="http://investing.money.msn.com/investments/stock-price?symbol=COL" TargetMode="External"/><Relationship Id="rId19" Type="http://schemas.openxmlformats.org/officeDocument/2006/relationships/hyperlink" Target="http://money.msn.com/business-news/default.aspx?symbol=GIS" TargetMode="External"/><Relationship Id="rId14" Type="http://schemas.openxmlformats.org/officeDocument/2006/relationships/hyperlink" Target="http://investing.money.msn.com/investments/stock-price?symbol=DVN" TargetMode="External"/><Relationship Id="rId22" Type="http://schemas.openxmlformats.org/officeDocument/2006/relationships/hyperlink" Target="http://money.msn.com/business-news/default.aspx?symbol=GOOG" TargetMode="External"/><Relationship Id="rId27" Type="http://schemas.openxmlformats.org/officeDocument/2006/relationships/hyperlink" Target="http://investing.money.msn.com/investments/equity-charts?symbol=IBM" TargetMode="External"/><Relationship Id="rId30" Type="http://schemas.openxmlformats.org/officeDocument/2006/relationships/hyperlink" Target="http://investing.money.msn.com/investments/equity-charts?symbol=ITT" TargetMode="External"/><Relationship Id="rId35" Type="http://schemas.openxmlformats.org/officeDocument/2006/relationships/hyperlink" Target="http://investing.money.msn.com/investments/stock-price?symbol=JNJ" TargetMode="External"/><Relationship Id="rId43" Type="http://schemas.openxmlformats.org/officeDocument/2006/relationships/hyperlink" Target="http://money.msn.com/business-news/default.aspx?symbol=MAT" TargetMode="External"/><Relationship Id="rId48" Type="http://schemas.openxmlformats.org/officeDocument/2006/relationships/hyperlink" Target="http://investing.money.msn.com/investments/equity-charts?symbol=MDT" TargetMode="External"/><Relationship Id="rId56" Type="http://schemas.openxmlformats.org/officeDocument/2006/relationships/hyperlink" Target="http://investing.money.msn.com/investments/stock-price?symbol=NE" TargetMode="External"/><Relationship Id="rId64" Type="http://schemas.openxmlformats.org/officeDocument/2006/relationships/hyperlink" Target="http://money.msn.com/business-news/default.aspx?symbol=TJX" TargetMode="External"/><Relationship Id="rId69" Type="http://schemas.openxmlformats.org/officeDocument/2006/relationships/hyperlink" Target="http://investing.money.msn.com/investments/equity-charts?symbol=WAG" TargetMode="External"/><Relationship Id="rId77" Type="http://schemas.openxmlformats.org/officeDocument/2006/relationships/hyperlink" Target="http://investing.money.msn.com/investments/stock-price?symbol=X" TargetMode="External"/><Relationship Id="rId8" Type="http://schemas.openxmlformats.org/officeDocument/2006/relationships/hyperlink" Target="http://investing.money.msn.com/investments/stock-price?symbol=CPB" TargetMode="External"/><Relationship Id="rId51" Type="http://schemas.openxmlformats.org/officeDocument/2006/relationships/hyperlink" Target="http://investing.money.msn.com/investments/equity-charts?symbol=MFC" TargetMode="External"/><Relationship Id="rId72" Type="http://schemas.openxmlformats.org/officeDocument/2006/relationships/hyperlink" Target="http://investing.money.msn.com/investments/equity-charts?symbol=WMT" TargetMode="External"/><Relationship Id="rId80" Type="http://schemas.openxmlformats.org/officeDocument/2006/relationships/hyperlink" Target="http://investing.money.msn.com/investments/find-symbol" TargetMode="External"/><Relationship Id="rId85" Type="http://schemas.openxmlformats.org/officeDocument/2006/relationships/queryTable" Target="../queryTables/queryTable1.xml"/><Relationship Id="rId3" Type="http://schemas.openxmlformats.org/officeDocument/2006/relationships/hyperlink" Target="http://investing.money.msn.com/investments/equity-charts?symbol=CINF" TargetMode="External"/><Relationship Id="rId12" Type="http://schemas.openxmlformats.org/officeDocument/2006/relationships/hyperlink" Target="http://investing.money.msn.com/investments/equity-charts?symbol=DTE" TargetMode="External"/><Relationship Id="rId17" Type="http://schemas.openxmlformats.org/officeDocument/2006/relationships/hyperlink" Target="http://investing.money.msn.com/investments/stock-price?symbol=GIS" TargetMode="External"/><Relationship Id="rId25" Type="http://schemas.openxmlformats.org/officeDocument/2006/relationships/hyperlink" Target="http://money.msn.com/business-news/default.aspx?symbol=HAS" TargetMode="External"/><Relationship Id="rId33" Type="http://schemas.openxmlformats.org/officeDocument/2006/relationships/hyperlink" Target="http://investing.money.msn.com/investments/equity-charts?symbol=JCI" TargetMode="External"/><Relationship Id="rId38" Type="http://schemas.openxmlformats.org/officeDocument/2006/relationships/hyperlink" Target="http://investing.money.msn.com/investments/stock-price?symbol=KSS" TargetMode="External"/><Relationship Id="rId46" Type="http://schemas.openxmlformats.org/officeDocument/2006/relationships/hyperlink" Target="http://money.msn.com/business-news/default.aspx?symbol=MBI" TargetMode="External"/><Relationship Id="rId59" Type="http://schemas.openxmlformats.org/officeDocument/2006/relationships/hyperlink" Target="http://investing.money.msn.com/investments/stock-price?symbol=PGR" TargetMode="External"/><Relationship Id="rId67" Type="http://schemas.openxmlformats.org/officeDocument/2006/relationships/hyperlink" Target="http://money.msn.com/business-news/default.aspx?symbol=TRW" TargetMode="External"/><Relationship Id="rId20" Type="http://schemas.openxmlformats.org/officeDocument/2006/relationships/hyperlink" Target="http://investing.money.msn.com/investments/stock-price?symbol=GOOG" TargetMode="External"/><Relationship Id="rId41" Type="http://schemas.openxmlformats.org/officeDocument/2006/relationships/hyperlink" Target="http://investing.money.msn.com/investments/stock-price?symbol=MAT" TargetMode="External"/><Relationship Id="rId54" Type="http://schemas.openxmlformats.org/officeDocument/2006/relationships/hyperlink" Target="http://investing.money.msn.com/investments/equity-charts?symbol=MTG" TargetMode="External"/><Relationship Id="rId62" Type="http://schemas.openxmlformats.org/officeDocument/2006/relationships/hyperlink" Target="http://investing.money.msn.com/investments/stock-price?symbol=TJX" TargetMode="External"/><Relationship Id="rId70" Type="http://schemas.openxmlformats.org/officeDocument/2006/relationships/hyperlink" Target="http://money.msn.com/business-news/default.aspx?symbol=WAG" TargetMode="External"/><Relationship Id="rId75" Type="http://schemas.openxmlformats.org/officeDocument/2006/relationships/hyperlink" Target="http://investing.money.msn.com/investments/equity-charts?symbol=WY" TargetMode="External"/><Relationship Id="rId83" Type="http://schemas.openxmlformats.org/officeDocument/2006/relationships/hyperlink" Target="http://g.msn.com/0TO_/enus" TargetMode="External"/><Relationship Id="rId1" Type="http://schemas.openxmlformats.org/officeDocument/2006/relationships/hyperlink" Target="http://money.msn.com/" TargetMode="External"/><Relationship Id="rId6" Type="http://schemas.openxmlformats.org/officeDocument/2006/relationships/hyperlink" Target="http://investing.money.msn.com/investments/equity-charts?symbol=COL" TargetMode="External"/><Relationship Id="rId15" Type="http://schemas.openxmlformats.org/officeDocument/2006/relationships/hyperlink" Target="http://investing.money.msn.com/investments/equity-charts?symbol=DVN" TargetMode="External"/><Relationship Id="rId23" Type="http://schemas.openxmlformats.org/officeDocument/2006/relationships/hyperlink" Target="http://investing.money.msn.com/investments/stock-price?symbol=HAS" TargetMode="External"/><Relationship Id="rId28" Type="http://schemas.openxmlformats.org/officeDocument/2006/relationships/hyperlink" Target="http://money.msn.com/business-news/default.aspx?symbol=IBM" TargetMode="External"/><Relationship Id="rId36" Type="http://schemas.openxmlformats.org/officeDocument/2006/relationships/hyperlink" Target="http://investing.money.msn.com/investments/equity-charts?symbol=JNJ" TargetMode="External"/><Relationship Id="rId49" Type="http://schemas.openxmlformats.org/officeDocument/2006/relationships/hyperlink" Target="http://money.msn.com/business-news/default.aspx?symbol=MDT" TargetMode="External"/><Relationship Id="rId57" Type="http://schemas.openxmlformats.org/officeDocument/2006/relationships/hyperlink" Target="http://investing.money.msn.com/investments/equity-charts?symbol=NE" TargetMode="External"/><Relationship Id="rId10" Type="http://schemas.openxmlformats.org/officeDocument/2006/relationships/hyperlink" Target="http://money.msn.com/business-news/default.aspx?symbol=CPB" TargetMode="External"/><Relationship Id="rId31" Type="http://schemas.openxmlformats.org/officeDocument/2006/relationships/hyperlink" Target="http://money.msn.com/business-news/default.aspx?symbol=ITT" TargetMode="External"/><Relationship Id="rId44" Type="http://schemas.openxmlformats.org/officeDocument/2006/relationships/hyperlink" Target="http://investing.money.msn.com/investments/stock-price?symbol=MBI" TargetMode="External"/><Relationship Id="rId52" Type="http://schemas.openxmlformats.org/officeDocument/2006/relationships/hyperlink" Target="http://money.msn.com/business-news/default.aspx?symbol=MFC" TargetMode="External"/><Relationship Id="rId60" Type="http://schemas.openxmlformats.org/officeDocument/2006/relationships/hyperlink" Target="http://investing.money.msn.com/investments/equity-charts?symbol=PGR" TargetMode="External"/><Relationship Id="rId65" Type="http://schemas.openxmlformats.org/officeDocument/2006/relationships/hyperlink" Target="http://investing.money.msn.com/investments/stock-price?symbol=TRW" TargetMode="External"/><Relationship Id="rId73" Type="http://schemas.openxmlformats.org/officeDocument/2006/relationships/hyperlink" Target="http://money.msn.com/business-news/default.aspx?symbol=WMT" TargetMode="External"/><Relationship Id="rId78" Type="http://schemas.openxmlformats.org/officeDocument/2006/relationships/hyperlink" Target="http://investing.money.msn.com/investments/equity-charts?symbol=X" TargetMode="External"/><Relationship Id="rId81" Type="http://schemas.openxmlformats.org/officeDocument/2006/relationships/hyperlink" Target="http://money.msn.com/" TargetMode="External"/><Relationship Id="rId4" Type="http://schemas.openxmlformats.org/officeDocument/2006/relationships/hyperlink" Target="http://money.msn.com/business-news/default.aspx?symbol=CINF" TargetMode="External"/><Relationship Id="rId9" Type="http://schemas.openxmlformats.org/officeDocument/2006/relationships/hyperlink" Target="http://investing.money.msn.com/investments/equity-charts?symbol=CPB" TargetMode="External"/><Relationship Id="rId13" Type="http://schemas.openxmlformats.org/officeDocument/2006/relationships/hyperlink" Target="http://money.msn.com/business-news/default.aspx?symbol=DTE" TargetMode="External"/><Relationship Id="rId18" Type="http://schemas.openxmlformats.org/officeDocument/2006/relationships/hyperlink" Target="http://investing.money.msn.com/investments/equity-charts?symbol=GIS" TargetMode="External"/><Relationship Id="rId39" Type="http://schemas.openxmlformats.org/officeDocument/2006/relationships/hyperlink" Target="http://investing.money.msn.com/investments/equity-charts?symbol=KSS" TargetMode="External"/><Relationship Id="rId34" Type="http://schemas.openxmlformats.org/officeDocument/2006/relationships/hyperlink" Target="http://money.msn.com/business-news/default.aspx?symbol=JCI" TargetMode="External"/><Relationship Id="rId50" Type="http://schemas.openxmlformats.org/officeDocument/2006/relationships/hyperlink" Target="http://investing.money.msn.com/investments/stock-price?symbol=MFC" TargetMode="External"/><Relationship Id="rId55" Type="http://schemas.openxmlformats.org/officeDocument/2006/relationships/hyperlink" Target="http://money.msn.com/business-news/default.aspx?symbol=MTG" TargetMode="External"/><Relationship Id="rId76" Type="http://schemas.openxmlformats.org/officeDocument/2006/relationships/hyperlink" Target="http://money.msn.com/business-news/default.aspx?symbol=WY" TargetMode="External"/><Relationship Id="rId7" Type="http://schemas.openxmlformats.org/officeDocument/2006/relationships/hyperlink" Target="http://money.msn.com/business-news/default.aspx?symbol=COL" TargetMode="External"/><Relationship Id="rId71" Type="http://schemas.openxmlformats.org/officeDocument/2006/relationships/hyperlink" Target="http://investing.money.msn.com/investments/stock-price?symbol=WMT" TargetMode="External"/><Relationship Id="rId2" Type="http://schemas.openxmlformats.org/officeDocument/2006/relationships/hyperlink" Target="http://investing.money.msn.com/investments/stock-price?symbol=CINF" TargetMode="External"/><Relationship Id="rId29" Type="http://schemas.openxmlformats.org/officeDocument/2006/relationships/hyperlink" Target="http://investing.money.msn.com/investments/stock-price?symbol=ITT" TargetMode="External"/><Relationship Id="rId24" Type="http://schemas.openxmlformats.org/officeDocument/2006/relationships/hyperlink" Target="http://investing.money.msn.com/investments/equity-charts?symbol=HAS" TargetMode="External"/><Relationship Id="rId40" Type="http://schemas.openxmlformats.org/officeDocument/2006/relationships/hyperlink" Target="http://money.msn.com/business-news/default.aspx?symbol=KSS" TargetMode="External"/><Relationship Id="rId45" Type="http://schemas.openxmlformats.org/officeDocument/2006/relationships/hyperlink" Target="http://investing.money.msn.com/investments/equity-charts?symbol=MBI" TargetMode="External"/><Relationship Id="rId66" Type="http://schemas.openxmlformats.org/officeDocument/2006/relationships/hyperlink" Target="http://investing.money.msn.com/investments/equity-charts?symbol=TRW" TargetMode="External"/><Relationship Id="rId61" Type="http://schemas.openxmlformats.org/officeDocument/2006/relationships/hyperlink" Target="http://money.msn.com/business-news/default.aspx?symbol=PGR" TargetMode="External"/><Relationship Id="rId82" Type="http://schemas.openxmlformats.org/officeDocument/2006/relationships/hyperlink" Target="http://office.microsoft.com/"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ivotTable" Target="../pivotTables/pivotTable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88"/>
  <sheetViews>
    <sheetView tabSelected="1" zoomScale="60" zoomScaleNormal="60" workbookViewId="0">
      <selection activeCell="E15" sqref="E15"/>
    </sheetView>
  </sheetViews>
  <sheetFormatPr defaultColWidth="9.109375" defaultRowHeight="14.4"/>
  <cols>
    <col min="1" max="1" width="9.109375" style="1"/>
    <col min="2" max="2" width="31.44140625" style="1" customWidth="1"/>
    <col min="3" max="3" width="23.33203125" style="1" bestFit="1" customWidth="1"/>
    <col min="4" max="4" width="17.5546875" style="1" customWidth="1"/>
    <col min="5" max="5" width="23.109375" style="1" customWidth="1"/>
    <col min="6" max="6" width="11.5546875" style="1" bestFit="1" customWidth="1"/>
    <col min="7" max="7" width="10" style="1" customWidth="1"/>
    <col min="8" max="8" width="12.109375" style="1" customWidth="1"/>
    <col min="9" max="9" width="14.33203125" style="1" customWidth="1"/>
    <col min="10" max="10" width="15" style="1" bestFit="1" customWidth="1"/>
    <col min="11" max="11" width="13.109375" style="1" bestFit="1" customWidth="1"/>
    <col min="12" max="12" width="14.5546875" style="1" customWidth="1"/>
    <col min="13" max="13" width="16.33203125" style="1" bestFit="1" customWidth="1"/>
    <col min="14" max="14" width="15.6640625" style="1" customWidth="1"/>
    <col min="15" max="15" width="11.109375" style="1" bestFit="1" customWidth="1"/>
    <col min="16" max="16" width="15" style="1" bestFit="1" customWidth="1"/>
    <col min="17" max="17" width="12.6640625" style="1" bestFit="1" customWidth="1"/>
    <col min="18" max="18" width="9.44140625" style="1" customWidth="1"/>
    <col min="19" max="16384" width="9.109375" style="1"/>
  </cols>
  <sheetData>
    <row r="1" spans="1:18" ht="22.8">
      <c r="A1" s="80" t="s">
        <v>0</v>
      </c>
      <c r="B1" s="81"/>
      <c r="C1" s="81"/>
      <c r="D1" s="81"/>
      <c r="E1" s="81"/>
      <c r="F1" s="81"/>
      <c r="G1" s="81"/>
      <c r="H1" s="81"/>
      <c r="I1" s="81"/>
      <c r="J1" s="81"/>
      <c r="K1" s="81"/>
      <c r="L1" s="81"/>
      <c r="M1" s="81"/>
      <c r="N1" s="81"/>
      <c r="O1" s="81"/>
      <c r="P1" s="81"/>
      <c r="Q1" s="81"/>
      <c r="R1" s="82"/>
    </row>
    <row r="2" spans="1:18" ht="22.8">
      <c r="A2" s="80" t="s">
        <v>19</v>
      </c>
      <c r="B2" s="81"/>
      <c r="C2" s="81"/>
      <c r="D2" s="81"/>
      <c r="E2" s="81"/>
      <c r="F2" s="81"/>
      <c r="G2" s="81"/>
      <c r="H2" s="81"/>
      <c r="I2" s="81"/>
      <c r="J2" s="81"/>
      <c r="K2" s="81"/>
      <c r="L2" s="81"/>
      <c r="M2" s="81"/>
      <c r="N2" s="81"/>
      <c r="O2" s="81"/>
      <c r="P2" s="81"/>
      <c r="Q2" s="81"/>
      <c r="R2" s="82"/>
    </row>
    <row r="3" spans="1:18" ht="17.399999999999999">
      <c r="A3" s="83" t="s">
        <v>20</v>
      </c>
      <c r="B3" s="84"/>
      <c r="C3" s="84"/>
      <c r="D3" s="84"/>
      <c r="E3" s="84"/>
      <c r="F3" s="84"/>
      <c r="G3" s="84"/>
      <c r="H3" s="84"/>
      <c r="I3" s="84"/>
      <c r="J3" s="84"/>
      <c r="K3" s="84"/>
      <c r="L3" s="84"/>
      <c r="M3" s="84"/>
      <c r="N3" s="84"/>
      <c r="O3" s="84"/>
      <c r="P3" s="84"/>
      <c r="Q3" s="84"/>
      <c r="R3" s="85"/>
    </row>
    <row r="4" spans="1:18" ht="17.399999999999999">
      <c r="A4" s="86">
        <f ca="1">NOW()</f>
        <v>43760.743853819447</v>
      </c>
      <c r="B4" s="87"/>
      <c r="C4" s="87"/>
      <c r="D4" s="87"/>
      <c r="E4" s="87"/>
      <c r="F4" s="87"/>
      <c r="G4" s="87"/>
      <c r="H4" s="87"/>
      <c r="I4" s="87"/>
      <c r="J4" s="87"/>
      <c r="K4" s="87"/>
      <c r="L4" s="87"/>
      <c r="M4" s="87"/>
      <c r="N4" s="87"/>
      <c r="O4" s="88"/>
      <c r="P4" s="87"/>
      <c r="Q4" s="87"/>
      <c r="R4" s="89"/>
    </row>
    <row r="5" spans="1:18" ht="26.4">
      <c r="A5" s="2" t="s">
        <v>1</v>
      </c>
      <c r="B5" s="3" t="s">
        <v>2</v>
      </c>
      <c r="C5" s="4" t="s">
        <v>3</v>
      </c>
      <c r="D5" s="5" t="s">
        <v>4</v>
      </c>
      <c r="E5" s="3" t="s">
        <v>5</v>
      </c>
      <c r="F5" s="3" t="s">
        <v>6</v>
      </c>
      <c r="G5" s="4" t="s">
        <v>7</v>
      </c>
      <c r="H5" s="4" t="s">
        <v>8</v>
      </c>
      <c r="I5" s="4" t="s">
        <v>9</v>
      </c>
      <c r="J5" s="6" t="s">
        <v>10</v>
      </c>
      <c r="K5" s="6" t="s">
        <v>11</v>
      </c>
      <c r="L5" s="6" t="s">
        <v>12</v>
      </c>
      <c r="M5" s="6" t="s">
        <v>13</v>
      </c>
      <c r="N5" s="7" t="s">
        <v>14</v>
      </c>
      <c r="O5" s="3" t="s">
        <v>15</v>
      </c>
      <c r="P5" s="6" t="s">
        <v>16</v>
      </c>
      <c r="Q5" s="6" t="s">
        <v>17</v>
      </c>
      <c r="R5" s="8" t="s">
        <v>18</v>
      </c>
    </row>
    <row r="6" spans="1:18">
      <c r="A6" s="9" t="s">
        <v>21</v>
      </c>
      <c r="B6" s="1" t="str">
        <f>B48</f>
        <v xml:space="preserve">Cincinnati Financial Corp </v>
      </c>
      <c r="C6" s="41" t="s">
        <v>104</v>
      </c>
      <c r="D6" s="1" t="str">
        <f>IF(E6&gt;5000000000,"Large-Cap",IF(E6&gt;=500000000,"Mid-Cap", IF(E6&gt;=150000000,"Small-Cap", "Micro-Cap")))</f>
        <v>Large-Cap</v>
      </c>
      <c r="E6" s="49">
        <f>N48</f>
        <v>6403351288</v>
      </c>
      <c r="G6" s="41">
        <v>75</v>
      </c>
      <c r="H6" s="44">
        <v>36976</v>
      </c>
      <c r="I6" s="45">
        <v>35.83</v>
      </c>
      <c r="J6" s="10">
        <f>IF(I6*G6*0.02&lt;25,25,I6*G6*0.02)</f>
        <v>53.745000000000005</v>
      </c>
      <c r="K6" s="11">
        <f>(I6*G6)+J6</f>
        <v>2740.9949999999999</v>
      </c>
      <c r="L6" s="12">
        <f>M6/$M$32</f>
        <v>1.32789688006696E-2</v>
      </c>
      <c r="M6" s="13">
        <f>N6*G6</f>
        <v>2955</v>
      </c>
      <c r="N6" s="14">
        <f>E48</f>
        <v>39.4</v>
      </c>
      <c r="O6" s="10">
        <f>F48</f>
        <v>39.06</v>
      </c>
      <c r="P6" s="12">
        <f>(M6-K6)/K6</f>
        <v>7.807566230511187E-2</v>
      </c>
      <c r="Q6" s="15">
        <f>N6/R6</f>
        <v>23.734939759036145</v>
      </c>
      <c r="R6" s="10">
        <f>O48</f>
        <v>1.66</v>
      </c>
    </row>
    <row r="7" spans="1:18">
      <c r="A7" s="9" t="s">
        <v>22</v>
      </c>
      <c r="B7" s="1" t="str">
        <f t="shared" ref="B7:B31" si="0">B49</f>
        <v xml:space="preserve">Rockwell Collins Inc </v>
      </c>
      <c r="C7" s="41" t="s">
        <v>105</v>
      </c>
      <c r="D7" s="1" t="str">
        <f t="shared" ref="D7:D31" si="1">IF(E7&gt;5000000000,"Large-Cap",IF(E7&gt;=500000000,"Mid-Cap", IF(E7&gt;=150000000,"Small-Cap", "Micro-Cap")))</f>
        <v>Large-Cap</v>
      </c>
      <c r="E7" s="49">
        <f t="shared" ref="E7:E31" si="2">N49</f>
        <v>7798442349</v>
      </c>
      <c r="G7" s="42">
        <v>100</v>
      </c>
      <c r="H7" s="44">
        <v>37075</v>
      </c>
      <c r="I7" s="46">
        <v>22.9</v>
      </c>
      <c r="J7" s="10">
        <f t="shared" ref="J7:J31" si="3">IF(I7*G7*0.02&lt;25,25,I7*G7*0.02)</f>
        <v>45.800000000000004</v>
      </c>
      <c r="K7" s="11">
        <f t="shared" ref="K7:K31" si="4">(I7*G7)+J7</f>
        <v>2335.8000000000002</v>
      </c>
      <c r="L7" s="12">
        <f t="shared" ref="L7:L31" si="5">M7/$M$32</f>
        <v>2.465259656191994E-2</v>
      </c>
      <c r="M7" s="13">
        <f t="shared" ref="M7:M31" si="6">N7*G7</f>
        <v>5486</v>
      </c>
      <c r="N7" s="14">
        <f t="shared" ref="N7:N31" si="7">E49</f>
        <v>54.86</v>
      </c>
      <c r="O7" s="10">
        <f t="shared" ref="O7:O31" si="8">F49</f>
        <v>54.56</v>
      </c>
      <c r="P7" s="12">
        <f t="shared" ref="P7:P31" si="9">(M7-K7)/K7</f>
        <v>1.3486599880126722</v>
      </c>
      <c r="Q7" s="15">
        <f t="shared" ref="Q7:Q31" si="10">N7/R7</f>
        <v>13</v>
      </c>
      <c r="R7" s="10">
        <f t="shared" ref="R7:R31" si="11">O49</f>
        <v>4.22</v>
      </c>
    </row>
    <row r="8" spans="1:18">
      <c r="A8" s="9" t="s">
        <v>23</v>
      </c>
      <c r="B8" s="1" t="str">
        <f t="shared" si="0"/>
        <v xml:space="preserve">Campbell Soup Co </v>
      </c>
      <c r="C8" s="41" t="s">
        <v>106</v>
      </c>
      <c r="D8" s="1" t="str">
        <f t="shared" si="1"/>
        <v>Large-Cap</v>
      </c>
      <c r="E8" s="49">
        <f t="shared" si="2"/>
        <v>11055557388</v>
      </c>
      <c r="G8" s="42">
        <v>100</v>
      </c>
      <c r="H8" s="44">
        <v>37075</v>
      </c>
      <c r="I8" s="46">
        <v>26.55</v>
      </c>
      <c r="J8" s="10">
        <f t="shared" si="3"/>
        <v>53.1</v>
      </c>
      <c r="K8" s="11">
        <f t="shared" si="4"/>
        <v>2708.1</v>
      </c>
      <c r="L8" s="12">
        <f t="shared" si="5"/>
        <v>1.5844887983472423E-2</v>
      </c>
      <c r="M8" s="13">
        <f t="shared" si="6"/>
        <v>3526</v>
      </c>
      <c r="N8" s="14">
        <f t="shared" si="7"/>
        <v>35.26</v>
      </c>
      <c r="O8" s="10">
        <f t="shared" si="8"/>
        <v>35</v>
      </c>
      <c r="P8" s="12">
        <f t="shared" si="9"/>
        <v>0.30201986632694511</v>
      </c>
      <c r="Q8" s="15">
        <f t="shared" si="10"/>
        <v>14.691666666666666</v>
      </c>
      <c r="R8" s="10">
        <f t="shared" si="11"/>
        <v>2.4</v>
      </c>
    </row>
    <row r="9" spans="1:18">
      <c r="A9" s="9" t="s">
        <v>24</v>
      </c>
      <c r="B9" s="1" t="str">
        <f t="shared" si="0"/>
        <v xml:space="preserve">DTE Energy Co </v>
      </c>
      <c r="C9" s="41" t="s">
        <v>107</v>
      </c>
      <c r="D9" s="1" t="str">
        <f t="shared" si="1"/>
        <v>Large-Cap</v>
      </c>
      <c r="E9" s="49">
        <f t="shared" si="2"/>
        <v>10535267798</v>
      </c>
      <c r="G9" s="41">
        <v>50</v>
      </c>
      <c r="H9" s="44">
        <v>34801</v>
      </c>
      <c r="I9" s="45">
        <v>20.52</v>
      </c>
      <c r="J9" s="10">
        <f t="shared" si="3"/>
        <v>25</v>
      </c>
      <c r="K9" s="11">
        <f t="shared" si="4"/>
        <v>1051</v>
      </c>
      <c r="L9" s="12">
        <f t="shared" si="5"/>
        <v>1.3782266433723744E-2</v>
      </c>
      <c r="M9" s="13">
        <f t="shared" si="6"/>
        <v>3067</v>
      </c>
      <c r="N9" s="14">
        <f t="shared" si="7"/>
        <v>61.34</v>
      </c>
      <c r="O9" s="10">
        <f t="shared" si="8"/>
        <v>60.94</v>
      </c>
      <c r="P9" s="12">
        <f t="shared" si="9"/>
        <v>1.918173168411037</v>
      </c>
      <c r="Q9" s="15">
        <f t="shared" si="10"/>
        <v>16.445040214477213</v>
      </c>
      <c r="R9" s="10">
        <f t="shared" si="11"/>
        <v>3.73</v>
      </c>
    </row>
    <row r="10" spans="1:18">
      <c r="A10" s="9" t="s">
        <v>25</v>
      </c>
      <c r="B10" s="1" t="str">
        <f t="shared" si="0"/>
        <v xml:space="preserve">Devon Energy Corp </v>
      </c>
      <c r="C10" s="41" t="s">
        <v>108</v>
      </c>
      <c r="D10" s="1" t="str">
        <f t="shared" si="1"/>
        <v>Large-Cap</v>
      </c>
      <c r="E10" s="49">
        <f t="shared" si="2"/>
        <v>25240800617</v>
      </c>
      <c r="G10" s="42">
        <v>100</v>
      </c>
      <c r="H10" s="44">
        <v>36784</v>
      </c>
      <c r="I10" s="46">
        <v>58.63</v>
      </c>
      <c r="J10" s="10">
        <f t="shared" si="3"/>
        <v>117.26</v>
      </c>
      <c r="K10" s="11">
        <f t="shared" si="4"/>
        <v>5980.26</v>
      </c>
      <c r="L10" s="12">
        <f t="shared" si="5"/>
        <v>2.8040868127302304E-2</v>
      </c>
      <c r="M10" s="13">
        <f t="shared" si="6"/>
        <v>6240</v>
      </c>
      <c r="N10" s="14">
        <f t="shared" si="7"/>
        <v>62.4</v>
      </c>
      <c r="O10" s="10">
        <f t="shared" si="8"/>
        <v>61.46</v>
      </c>
      <c r="P10" s="12">
        <f t="shared" si="9"/>
        <v>4.3432894221990308E-2</v>
      </c>
      <c r="Q10" s="15">
        <f t="shared" si="10"/>
        <v>10.630323679727427</v>
      </c>
      <c r="R10" s="10">
        <f t="shared" si="11"/>
        <v>5.87</v>
      </c>
    </row>
    <row r="11" spans="1:18">
      <c r="A11" s="9" t="s">
        <v>26</v>
      </c>
      <c r="B11" s="1" t="str">
        <f t="shared" si="0"/>
        <v xml:space="preserve">General Mills Inc </v>
      </c>
      <c r="C11" s="41" t="s">
        <v>106</v>
      </c>
      <c r="D11" s="1" t="str">
        <f t="shared" si="1"/>
        <v>Large-Cap</v>
      </c>
      <c r="E11" s="49">
        <f t="shared" si="2"/>
        <v>25789616059</v>
      </c>
      <c r="G11" s="42">
        <v>100</v>
      </c>
      <c r="H11" s="44">
        <v>36784</v>
      </c>
      <c r="I11" s="46">
        <v>32.31</v>
      </c>
      <c r="J11" s="10">
        <f t="shared" si="3"/>
        <v>64.62</v>
      </c>
      <c r="K11" s="11">
        <f t="shared" si="4"/>
        <v>3295.62</v>
      </c>
      <c r="L11" s="12">
        <f t="shared" si="5"/>
        <v>1.796143427961976E-2</v>
      </c>
      <c r="M11" s="13">
        <f t="shared" si="6"/>
        <v>3997</v>
      </c>
      <c r="N11" s="14">
        <f t="shared" si="7"/>
        <v>39.97</v>
      </c>
      <c r="O11" s="10">
        <f t="shared" si="8"/>
        <v>39.700000000000003</v>
      </c>
      <c r="P11" s="12">
        <f t="shared" si="9"/>
        <v>0.2128218665986977</v>
      </c>
      <c r="Q11" s="15">
        <f t="shared" si="10"/>
        <v>15.61328125</v>
      </c>
      <c r="R11" s="10">
        <f t="shared" si="11"/>
        <v>2.56</v>
      </c>
    </row>
    <row r="12" spans="1:18">
      <c r="A12" s="9" t="s">
        <v>27</v>
      </c>
      <c r="B12" s="1" t="str">
        <f t="shared" si="0"/>
        <v xml:space="preserve">Google Inc </v>
      </c>
      <c r="C12" s="41" t="s">
        <v>109</v>
      </c>
      <c r="D12" s="1" t="str">
        <f t="shared" si="1"/>
        <v>Large-Cap</v>
      </c>
      <c r="E12" s="49">
        <f t="shared" si="2"/>
        <v>244761530324</v>
      </c>
      <c r="G12" s="41">
        <v>150</v>
      </c>
      <c r="H12" s="44">
        <v>38218</v>
      </c>
      <c r="I12" s="45">
        <v>95.96</v>
      </c>
      <c r="J12" s="10">
        <f t="shared" si="3"/>
        <v>287.88</v>
      </c>
      <c r="K12" s="11">
        <f t="shared" si="4"/>
        <v>14681.879999999997</v>
      </c>
      <c r="L12" s="12">
        <f t="shared" si="5"/>
        <v>0.50448622433934753</v>
      </c>
      <c r="M12" s="13">
        <f t="shared" si="6"/>
        <v>112264.49999999999</v>
      </c>
      <c r="N12" s="14">
        <f t="shared" si="7"/>
        <v>748.43</v>
      </c>
      <c r="O12" s="10">
        <f t="shared" si="8"/>
        <v>744.7</v>
      </c>
      <c r="P12" s="12">
        <f t="shared" si="9"/>
        <v>6.6464662563649899</v>
      </c>
      <c r="Q12" s="15">
        <f t="shared" si="10"/>
        <v>22.188852653424252</v>
      </c>
      <c r="R12" s="10">
        <f t="shared" si="11"/>
        <v>33.729999999999997</v>
      </c>
    </row>
    <row r="13" spans="1:18">
      <c r="A13" s="9" t="s">
        <v>28</v>
      </c>
      <c r="B13" s="1" t="str">
        <f t="shared" si="0"/>
        <v xml:space="preserve">Hasbro Inc </v>
      </c>
      <c r="C13" s="42" t="s">
        <v>110</v>
      </c>
      <c r="D13" s="1" t="str">
        <f t="shared" si="1"/>
        <v>Large-Cap</v>
      </c>
      <c r="E13" s="49">
        <f t="shared" si="2"/>
        <v>5045079427</v>
      </c>
      <c r="G13" s="42">
        <v>30</v>
      </c>
      <c r="H13" s="44">
        <v>36784</v>
      </c>
      <c r="I13" s="46">
        <v>11.12</v>
      </c>
      <c r="J13" s="10">
        <f t="shared" si="3"/>
        <v>25</v>
      </c>
      <c r="K13" s="11">
        <f t="shared" si="4"/>
        <v>358.59999999999997</v>
      </c>
      <c r="L13" s="12">
        <f t="shared" si="5"/>
        <v>5.2226116887100537E-3</v>
      </c>
      <c r="M13" s="13">
        <f t="shared" si="6"/>
        <v>1162.2</v>
      </c>
      <c r="N13" s="14">
        <f t="shared" si="7"/>
        <v>38.74</v>
      </c>
      <c r="O13" s="10">
        <f t="shared" si="8"/>
        <v>38.380000000000003</v>
      </c>
      <c r="P13" s="12">
        <f t="shared" si="9"/>
        <v>2.2409369771332965</v>
      </c>
      <c r="Q13" s="15">
        <f t="shared" si="10"/>
        <v>14.730038022813689</v>
      </c>
      <c r="R13" s="10">
        <f t="shared" si="11"/>
        <v>2.63</v>
      </c>
    </row>
    <row r="14" spans="1:18">
      <c r="A14" s="9" t="s">
        <v>29</v>
      </c>
      <c r="B14" s="1" t="str">
        <f t="shared" si="0"/>
        <v xml:space="preserve">International Business Machines Corp </v>
      </c>
      <c r="C14" s="42" t="s">
        <v>109</v>
      </c>
      <c r="D14" s="1" t="str">
        <f t="shared" si="1"/>
        <v>Large-Cap</v>
      </c>
      <c r="E14" s="49">
        <f t="shared" si="2"/>
        <v>230440571775</v>
      </c>
      <c r="G14" s="42">
        <v>50</v>
      </c>
      <c r="H14" s="44">
        <v>38041</v>
      </c>
      <c r="I14" s="46">
        <v>96.79</v>
      </c>
      <c r="J14" s="10">
        <f t="shared" si="3"/>
        <v>96.79</v>
      </c>
      <c r="K14" s="11">
        <f t="shared" si="4"/>
        <v>4936.29</v>
      </c>
      <c r="L14" s="12">
        <f t="shared" si="5"/>
        <v>4.5308021297039335E-2</v>
      </c>
      <c r="M14" s="13">
        <f t="shared" si="6"/>
        <v>10082.5</v>
      </c>
      <c r="N14" s="14">
        <f t="shared" si="7"/>
        <v>201.65</v>
      </c>
      <c r="O14" s="10">
        <f t="shared" si="8"/>
        <v>211</v>
      </c>
      <c r="P14" s="12">
        <f t="shared" si="9"/>
        <v>1.0425258645663038</v>
      </c>
      <c r="Q14" s="15">
        <f t="shared" si="10"/>
        <v>14.665454545454546</v>
      </c>
      <c r="R14" s="10">
        <f t="shared" si="11"/>
        <v>13.75</v>
      </c>
    </row>
    <row r="15" spans="1:18">
      <c r="A15" s="9" t="s">
        <v>30</v>
      </c>
      <c r="B15" s="1" t="str">
        <f t="shared" si="0"/>
        <v xml:space="preserve">Itt Corp </v>
      </c>
      <c r="C15" s="42" t="s">
        <v>111</v>
      </c>
      <c r="D15" s="1" t="str">
        <f t="shared" si="1"/>
        <v>Mid-Cap</v>
      </c>
      <c r="E15" s="49">
        <f t="shared" si="2"/>
        <v>1918224021</v>
      </c>
      <c r="G15" s="42">
        <v>100</v>
      </c>
      <c r="H15" s="44">
        <v>38041</v>
      </c>
      <c r="I15" s="46">
        <v>75.38</v>
      </c>
      <c r="J15" s="10">
        <f t="shared" si="3"/>
        <v>150.76</v>
      </c>
      <c r="K15" s="11">
        <f t="shared" si="4"/>
        <v>7688.76</v>
      </c>
      <c r="L15" s="12">
        <f t="shared" si="5"/>
        <v>9.3289811269678807E-3</v>
      </c>
      <c r="M15" s="13">
        <f t="shared" si="6"/>
        <v>2076</v>
      </c>
      <c r="N15" s="14">
        <f t="shared" si="7"/>
        <v>20.76</v>
      </c>
      <c r="O15" s="10">
        <f t="shared" si="8"/>
        <v>20.85</v>
      </c>
      <c r="P15" s="12">
        <f t="shared" si="9"/>
        <v>-0.72999547391256847</v>
      </c>
      <c r="Q15" s="15">
        <f t="shared" si="10"/>
        <v>-4.8279069767441865</v>
      </c>
      <c r="R15" s="10">
        <f t="shared" si="11"/>
        <v>-4.3</v>
      </c>
    </row>
    <row r="16" spans="1:18">
      <c r="A16" s="9" t="s">
        <v>31</v>
      </c>
      <c r="B16" s="1" t="str">
        <f t="shared" si="0"/>
        <v xml:space="preserve">Johnson Controls Inc </v>
      </c>
      <c r="C16" s="42" t="s">
        <v>111</v>
      </c>
      <c r="D16" s="1" t="str">
        <f t="shared" si="1"/>
        <v>Large-Cap</v>
      </c>
      <c r="E16" s="49">
        <f t="shared" si="2"/>
        <v>17834092572</v>
      </c>
      <c r="G16" s="42">
        <v>100</v>
      </c>
      <c r="H16" s="44">
        <v>38041</v>
      </c>
      <c r="I16" s="46">
        <v>56.95</v>
      </c>
      <c r="J16" s="10">
        <f t="shared" si="3"/>
        <v>113.9</v>
      </c>
      <c r="K16" s="11">
        <f t="shared" si="4"/>
        <v>5808.9</v>
      </c>
      <c r="L16" s="12">
        <f t="shared" si="5"/>
        <v>1.1719644883975065E-2</v>
      </c>
      <c r="M16" s="13">
        <f t="shared" si="6"/>
        <v>2608</v>
      </c>
      <c r="N16" s="14">
        <f t="shared" si="7"/>
        <v>26.08</v>
      </c>
      <c r="O16" s="10">
        <f t="shared" si="8"/>
        <v>26.28</v>
      </c>
      <c r="P16" s="12">
        <f t="shared" si="9"/>
        <v>-0.55103375854292547</v>
      </c>
      <c r="Q16" s="15">
        <f t="shared" si="10"/>
        <v>10.390438247011952</v>
      </c>
      <c r="R16" s="10">
        <f t="shared" si="11"/>
        <v>2.5099999999999998</v>
      </c>
    </row>
    <row r="17" spans="1:18">
      <c r="A17" s="9" t="s">
        <v>32</v>
      </c>
      <c r="B17" s="1" t="str">
        <f t="shared" si="0"/>
        <v xml:space="preserve">Johnson &amp; Johnson </v>
      </c>
      <c r="C17" s="42" t="s">
        <v>112</v>
      </c>
      <c r="D17" s="1" t="str">
        <f t="shared" si="1"/>
        <v>Large-Cap</v>
      </c>
      <c r="E17" s="49">
        <f t="shared" si="2"/>
        <v>192799877971</v>
      </c>
      <c r="G17" s="42">
        <v>88</v>
      </c>
      <c r="H17" s="44">
        <v>38041</v>
      </c>
      <c r="I17" s="46">
        <v>54.18</v>
      </c>
      <c r="J17" s="10">
        <f t="shared" si="3"/>
        <v>95.356800000000007</v>
      </c>
      <c r="K17" s="11">
        <f t="shared" si="4"/>
        <v>4863.1967999999997</v>
      </c>
      <c r="L17" s="12">
        <f t="shared" si="5"/>
        <v>2.7653688448159935E-2</v>
      </c>
      <c r="M17" s="13">
        <f t="shared" si="6"/>
        <v>6153.84</v>
      </c>
      <c r="N17" s="14">
        <f t="shared" si="7"/>
        <v>69.930000000000007</v>
      </c>
      <c r="O17" s="10">
        <f t="shared" si="8"/>
        <v>69.55</v>
      </c>
      <c r="P17" s="12">
        <f t="shared" si="9"/>
        <v>0.26538987688098503</v>
      </c>
      <c r="Q17" s="15">
        <f t="shared" si="10"/>
        <v>22.270700636942678</v>
      </c>
      <c r="R17" s="10">
        <f t="shared" si="11"/>
        <v>3.14</v>
      </c>
    </row>
    <row r="18" spans="1:18">
      <c r="A18" s="9" t="s">
        <v>33</v>
      </c>
      <c r="B18" s="1" t="str">
        <f t="shared" si="0"/>
        <v xml:space="preserve">Kohl's Corp </v>
      </c>
      <c r="C18" s="42" t="s">
        <v>113</v>
      </c>
      <c r="D18" s="1" t="str">
        <f t="shared" si="1"/>
        <v>Large-Cap</v>
      </c>
      <c r="E18" s="49">
        <f t="shared" si="2"/>
        <v>12381995821</v>
      </c>
      <c r="G18" s="42">
        <v>200</v>
      </c>
      <c r="H18" s="44">
        <v>38041</v>
      </c>
      <c r="I18" s="46">
        <v>49.4</v>
      </c>
      <c r="J18" s="10">
        <f t="shared" si="3"/>
        <v>197.6</v>
      </c>
      <c r="K18" s="11">
        <f t="shared" si="4"/>
        <v>10077.6</v>
      </c>
      <c r="L18" s="12">
        <f t="shared" si="5"/>
        <v>4.7453776830819284E-2</v>
      </c>
      <c r="M18" s="13">
        <f t="shared" si="6"/>
        <v>10560</v>
      </c>
      <c r="N18" s="14">
        <f t="shared" si="7"/>
        <v>52.8</v>
      </c>
      <c r="O18" s="10">
        <f t="shared" si="8"/>
        <v>52.45</v>
      </c>
      <c r="P18" s="12">
        <f t="shared" si="9"/>
        <v>4.7868540128602012E-2</v>
      </c>
      <c r="Q18" s="15">
        <f t="shared" si="10"/>
        <v>12.452830188679243</v>
      </c>
      <c r="R18" s="10">
        <f t="shared" si="11"/>
        <v>4.24</v>
      </c>
    </row>
    <row r="19" spans="1:18">
      <c r="A19" s="9" t="s">
        <v>34</v>
      </c>
      <c r="B19" s="1" t="str">
        <f t="shared" si="0"/>
        <v xml:space="preserve">Mattel Inc </v>
      </c>
      <c r="C19" s="41" t="s">
        <v>110</v>
      </c>
      <c r="D19" s="1" t="str">
        <f t="shared" si="1"/>
        <v>Large-Cap</v>
      </c>
      <c r="E19" s="49">
        <f t="shared" si="2"/>
        <v>12825752378</v>
      </c>
      <c r="G19" s="42">
        <v>50</v>
      </c>
      <c r="H19" s="44">
        <v>38041</v>
      </c>
      <c r="I19" s="46">
        <v>18.84</v>
      </c>
      <c r="J19" s="10">
        <f t="shared" si="3"/>
        <v>25</v>
      </c>
      <c r="K19" s="11">
        <f t="shared" si="4"/>
        <v>967</v>
      </c>
      <c r="L19" s="12">
        <f t="shared" si="5"/>
        <v>8.4527039979896829E-3</v>
      </c>
      <c r="M19" s="13">
        <f t="shared" si="6"/>
        <v>1880.9999999999998</v>
      </c>
      <c r="N19" s="14">
        <f t="shared" si="7"/>
        <v>37.619999999999997</v>
      </c>
      <c r="O19" s="10">
        <f t="shared" si="8"/>
        <v>37.200000000000003</v>
      </c>
      <c r="P19" s="12">
        <f t="shared" si="9"/>
        <v>0.94519131334022732</v>
      </c>
      <c r="Q19" s="15">
        <f t="shared" si="10"/>
        <v>16.945945945945944</v>
      </c>
      <c r="R19" s="10">
        <f t="shared" si="11"/>
        <v>2.2200000000000002</v>
      </c>
    </row>
    <row r="20" spans="1:18">
      <c r="A20" s="9" t="s">
        <v>35</v>
      </c>
      <c r="B20" s="1" t="str">
        <f t="shared" si="0"/>
        <v xml:space="preserve">MBIA Inc </v>
      </c>
      <c r="C20" s="42" t="s">
        <v>104</v>
      </c>
      <c r="D20" s="1" t="str">
        <f t="shared" si="1"/>
        <v>Mid-Cap</v>
      </c>
      <c r="E20" s="49">
        <f t="shared" si="2"/>
        <v>2146788765</v>
      </c>
      <c r="G20" s="42">
        <v>240</v>
      </c>
      <c r="H20" s="44">
        <v>38041</v>
      </c>
      <c r="I20" s="46">
        <v>64.86</v>
      </c>
      <c r="J20" s="10">
        <f t="shared" si="3"/>
        <v>311.32799999999997</v>
      </c>
      <c r="K20" s="11">
        <f t="shared" si="4"/>
        <v>15877.727999999999</v>
      </c>
      <c r="L20" s="12">
        <f t="shared" si="5"/>
        <v>1.1949723801942673E-2</v>
      </c>
      <c r="M20" s="13">
        <f t="shared" si="6"/>
        <v>2659.2</v>
      </c>
      <c r="N20" s="14">
        <f t="shared" si="7"/>
        <v>11.08</v>
      </c>
      <c r="O20" s="10">
        <f t="shared" si="8"/>
        <v>11</v>
      </c>
      <c r="P20" s="12">
        <f t="shared" si="9"/>
        <v>-0.83252011874746812</v>
      </c>
      <c r="Q20" s="15">
        <f t="shared" si="10"/>
        <v>5.3786407766990294</v>
      </c>
      <c r="R20" s="10">
        <f t="shared" si="11"/>
        <v>2.06</v>
      </c>
    </row>
    <row r="21" spans="1:18">
      <c r="A21" s="9" t="s">
        <v>36</v>
      </c>
      <c r="B21" s="1" t="str">
        <f t="shared" si="0"/>
        <v xml:space="preserve">Medtronic Inc </v>
      </c>
      <c r="C21" s="41" t="s">
        <v>112</v>
      </c>
      <c r="D21" s="1" t="str">
        <f t="shared" si="1"/>
        <v>Large-Cap</v>
      </c>
      <c r="E21" s="49">
        <f t="shared" si="2"/>
        <v>44437256241</v>
      </c>
      <c r="G21" s="41">
        <v>40</v>
      </c>
      <c r="H21" s="44">
        <v>34801</v>
      </c>
      <c r="I21" s="45">
        <v>68.87</v>
      </c>
      <c r="J21" s="10">
        <f t="shared" si="3"/>
        <v>55.096000000000004</v>
      </c>
      <c r="K21" s="11">
        <f t="shared" si="4"/>
        <v>2809.8960000000002</v>
      </c>
      <c r="L21" s="12">
        <f t="shared" si="5"/>
        <v>7.8298731770851827E-3</v>
      </c>
      <c r="M21" s="13">
        <f t="shared" si="6"/>
        <v>1742.4</v>
      </c>
      <c r="N21" s="14">
        <f t="shared" si="7"/>
        <v>43.56</v>
      </c>
      <c r="O21" s="10">
        <f t="shared" si="8"/>
        <v>43.8</v>
      </c>
      <c r="P21" s="12">
        <f t="shared" si="9"/>
        <v>-0.37990587551994809</v>
      </c>
      <c r="Q21" s="15">
        <f t="shared" si="10"/>
        <v>12.553314121037465</v>
      </c>
      <c r="R21" s="10">
        <f t="shared" si="11"/>
        <v>3.47</v>
      </c>
    </row>
    <row r="22" spans="1:18">
      <c r="A22" s="9" t="s">
        <v>37</v>
      </c>
      <c r="B22" s="1" t="str">
        <f t="shared" si="0"/>
        <v xml:space="preserve">Manulife Financial Corp </v>
      </c>
      <c r="C22" s="41" t="s">
        <v>104</v>
      </c>
      <c r="D22" s="1" t="str">
        <f t="shared" si="1"/>
        <v>Large-Cap</v>
      </c>
      <c r="E22" s="49">
        <f t="shared" si="2"/>
        <v>22774422596</v>
      </c>
      <c r="G22" s="41">
        <v>250</v>
      </c>
      <c r="H22" s="44">
        <v>38041</v>
      </c>
      <c r="I22" s="46">
        <v>47.35</v>
      </c>
      <c r="J22" s="10">
        <f t="shared" si="3"/>
        <v>236.75</v>
      </c>
      <c r="K22" s="11">
        <f t="shared" si="4"/>
        <v>12074.25</v>
      </c>
      <c r="L22" s="12">
        <f t="shared" si="5"/>
        <v>1.409907431881586E-2</v>
      </c>
      <c r="M22" s="13">
        <f t="shared" si="6"/>
        <v>3137.5</v>
      </c>
      <c r="N22" s="14">
        <f t="shared" si="7"/>
        <v>12.55</v>
      </c>
      <c r="O22" s="10">
        <f t="shared" si="8"/>
        <v>12.47</v>
      </c>
      <c r="P22" s="12">
        <f t="shared" si="9"/>
        <v>-0.74014949168685429</v>
      </c>
      <c r="Q22" s="15">
        <f t="shared" si="10"/>
        <v>-32.179487179487182</v>
      </c>
      <c r="R22" s="10">
        <f t="shared" si="11"/>
        <v>-0.39</v>
      </c>
    </row>
    <row r="23" spans="1:18">
      <c r="A23" s="9" t="s">
        <v>38</v>
      </c>
      <c r="B23" s="1" t="str">
        <f t="shared" si="0"/>
        <v xml:space="preserve">MGIC Investment Corp </v>
      </c>
      <c r="C23" s="41" t="s">
        <v>104</v>
      </c>
      <c r="D23" s="1" t="str">
        <f t="shared" si="1"/>
        <v>Small-Cap</v>
      </c>
      <c r="E23" s="49">
        <f t="shared" si="2"/>
        <v>361637093</v>
      </c>
      <c r="G23" s="41">
        <v>40</v>
      </c>
      <c r="H23" s="44">
        <v>38714</v>
      </c>
      <c r="I23" s="45">
        <v>66.03</v>
      </c>
      <c r="J23" s="10">
        <f t="shared" si="3"/>
        <v>52.823999999999998</v>
      </c>
      <c r="K23" s="11">
        <f t="shared" si="4"/>
        <v>2694.0239999999999</v>
      </c>
      <c r="L23" s="12">
        <f t="shared" si="5"/>
        <v>3.2175098684532766E-4</v>
      </c>
      <c r="M23" s="13">
        <f t="shared" si="6"/>
        <v>71.599999999999994</v>
      </c>
      <c r="N23" s="14">
        <f t="shared" si="7"/>
        <v>1.79</v>
      </c>
      <c r="O23" s="10">
        <f t="shared" si="8"/>
        <v>1.74</v>
      </c>
      <c r="P23" s="12">
        <f t="shared" si="9"/>
        <v>-0.97342265696222452</v>
      </c>
      <c r="Q23" s="15">
        <f t="shared" si="10"/>
        <v>-0.60677966101694913</v>
      </c>
      <c r="R23" s="10">
        <f t="shared" si="11"/>
        <v>-2.95</v>
      </c>
    </row>
    <row r="24" spans="1:18">
      <c r="A24" s="9" t="s">
        <v>39</v>
      </c>
      <c r="B24" s="1" t="str">
        <f t="shared" si="0"/>
        <v xml:space="preserve">Noble Corp </v>
      </c>
      <c r="C24" s="41" t="s">
        <v>108</v>
      </c>
      <c r="D24" s="1" t="str">
        <f t="shared" si="1"/>
        <v>Large-Cap</v>
      </c>
      <c r="E24" s="49">
        <f t="shared" si="2"/>
        <v>9598952000</v>
      </c>
      <c r="G24" s="42">
        <v>100</v>
      </c>
      <c r="H24" s="44">
        <v>38041</v>
      </c>
      <c r="I24" s="46">
        <v>40.19</v>
      </c>
      <c r="J24" s="10">
        <f t="shared" si="3"/>
        <v>80.38</v>
      </c>
      <c r="K24" s="11">
        <f t="shared" si="4"/>
        <v>4099.38</v>
      </c>
      <c r="L24" s="12">
        <f t="shared" si="5"/>
        <v>1.7076169692908455E-2</v>
      </c>
      <c r="M24" s="13">
        <f t="shared" si="6"/>
        <v>3800</v>
      </c>
      <c r="N24" s="14">
        <f t="shared" si="7"/>
        <v>38</v>
      </c>
      <c r="O24" s="10">
        <f t="shared" si="8"/>
        <v>37.79</v>
      </c>
      <c r="P24" s="12">
        <f t="shared" si="9"/>
        <v>-7.3030555840151459E-2</v>
      </c>
      <c r="Q24" s="15">
        <f t="shared" si="10"/>
        <v>17.84037558685446</v>
      </c>
      <c r="R24" s="10">
        <f t="shared" si="11"/>
        <v>2.13</v>
      </c>
    </row>
    <row r="25" spans="1:18">
      <c r="A25" s="9" t="s">
        <v>40</v>
      </c>
      <c r="B25" s="1" t="str">
        <f t="shared" si="0"/>
        <v xml:space="preserve">Progressive Corp </v>
      </c>
      <c r="C25" s="42" t="s">
        <v>104</v>
      </c>
      <c r="D25" s="1" t="str">
        <f t="shared" si="1"/>
        <v>Large-Cap</v>
      </c>
      <c r="E25" s="49">
        <f t="shared" si="2"/>
        <v>13699478915</v>
      </c>
      <c r="G25" s="42">
        <v>10</v>
      </c>
      <c r="H25" s="44">
        <v>38041</v>
      </c>
      <c r="I25" s="46">
        <v>84.33</v>
      </c>
      <c r="J25" s="10">
        <f t="shared" si="3"/>
        <v>25</v>
      </c>
      <c r="K25" s="11">
        <f t="shared" si="4"/>
        <v>868.3</v>
      </c>
      <c r="L25" s="12">
        <f t="shared" si="5"/>
        <v>1.0182789611613303E-3</v>
      </c>
      <c r="M25" s="13">
        <f t="shared" si="6"/>
        <v>226.6</v>
      </c>
      <c r="N25" s="14">
        <f t="shared" si="7"/>
        <v>22.66</v>
      </c>
      <c r="O25" s="10">
        <f t="shared" si="8"/>
        <v>22.42</v>
      </c>
      <c r="P25" s="12">
        <f t="shared" si="9"/>
        <v>-0.73903028907059765</v>
      </c>
      <c r="Q25" s="15">
        <f t="shared" si="10"/>
        <v>15.208053691275168</v>
      </c>
      <c r="R25" s="10">
        <f t="shared" si="11"/>
        <v>1.49</v>
      </c>
    </row>
    <row r="26" spans="1:18">
      <c r="A26" s="9" t="s">
        <v>41</v>
      </c>
      <c r="B26" s="1" t="str">
        <f t="shared" si="0"/>
        <v xml:space="preserve">TJX Companies Inc </v>
      </c>
      <c r="C26" s="41" t="s">
        <v>113</v>
      </c>
      <c r="D26" s="1" t="str">
        <f t="shared" si="1"/>
        <v>Large-Cap</v>
      </c>
      <c r="E26" s="49">
        <f t="shared" si="2"/>
        <v>31740652774</v>
      </c>
      <c r="G26" s="41">
        <v>150</v>
      </c>
      <c r="H26" s="44">
        <v>38041</v>
      </c>
      <c r="I26" s="46">
        <v>23.68</v>
      </c>
      <c r="J26" s="10">
        <f t="shared" si="3"/>
        <v>71.040000000000006</v>
      </c>
      <c r="K26" s="11">
        <f t="shared" si="4"/>
        <v>3623.04</v>
      </c>
      <c r="L26" s="12">
        <f t="shared" si="5"/>
        <v>2.9065438308876809E-2</v>
      </c>
      <c r="M26" s="13">
        <f t="shared" si="6"/>
        <v>6468</v>
      </c>
      <c r="N26" s="14">
        <f t="shared" si="7"/>
        <v>43.12</v>
      </c>
      <c r="O26" s="10">
        <f t="shared" si="8"/>
        <v>43.1</v>
      </c>
      <c r="P26" s="12">
        <f t="shared" si="9"/>
        <v>0.78524112347641761</v>
      </c>
      <c r="Q26" s="15">
        <f t="shared" si="10"/>
        <v>18.995594713656388</v>
      </c>
      <c r="R26" s="10">
        <f t="shared" si="11"/>
        <v>2.27</v>
      </c>
    </row>
    <row r="27" spans="1:18">
      <c r="A27" s="9" t="s">
        <v>42</v>
      </c>
      <c r="B27" s="1" t="str">
        <f t="shared" si="0"/>
        <v xml:space="preserve">TRW Automotive Holdings Corp </v>
      </c>
      <c r="C27" s="41" t="s">
        <v>114</v>
      </c>
      <c r="D27" s="1" t="str">
        <f t="shared" si="1"/>
        <v>Large-Cap</v>
      </c>
      <c r="E27" s="49">
        <f t="shared" si="2"/>
        <v>5772802580</v>
      </c>
      <c r="G27" s="41">
        <v>25</v>
      </c>
      <c r="H27" s="44">
        <v>38043</v>
      </c>
      <c r="I27" s="45">
        <v>23.95</v>
      </c>
      <c r="J27" s="10">
        <f t="shared" si="3"/>
        <v>25</v>
      </c>
      <c r="K27" s="11">
        <f t="shared" si="4"/>
        <v>623.75</v>
      </c>
      <c r="L27" s="12">
        <f t="shared" si="5"/>
        <v>5.3138343847011172E-3</v>
      </c>
      <c r="M27" s="13">
        <f t="shared" si="6"/>
        <v>1182.5</v>
      </c>
      <c r="N27" s="14">
        <f t="shared" si="7"/>
        <v>47.3</v>
      </c>
      <c r="O27" s="10">
        <f t="shared" si="8"/>
        <v>47.4</v>
      </c>
      <c r="P27" s="12">
        <f t="shared" si="9"/>
        <v>0.89579158316633267</v>
      </c>
      <c r="Q27" s="15">
        <f t="shared" si="10"/>
        <v>6.0641025641025639</v>
      </c>
      <c r="R27" s="10">
        <f t="shared" si="11"/>
        <v>7.8</v>
      </c>
    </row>
    <row r="28" spans="1:18">
      <c r="A28" s="9" t="s">
        <v>43</v>
      </c>
      <c r="B28" s="1" t="str">
        <f t="shared" si="0"/>
        <v xml:space="preserve">Walgreen Co </v>
      </c>
      <c r="C28" s="42" t="s">
        <v>113</v>
      </c>
      <c r="D28" s="1" t="str">
        <f t="shared" si="1"/>
        <v>Large-Cap</v>
      </c>
      <c r="E28" s="49">
        <f t="shared" si="2"/>
        <v>31342470565</v>
      </c>
      <c r="G28" s="42">
        <v>150</v>
      </c>
      <c r="H28" s="44">
        <v>38041</v>
      </c>
      <c r="I28" s="46">
        <v>35.479999999999997</v>
      </c>
      <c r="J28" s="10">
        <f t="shared" si="3"/>
        <v>106.43999999999998</v>
      </c>
      <c r="K28" s="11">
        <f t="shared" si="4"/>
        <v>5428.4399999999987</v>
      </c>
      <c r="L28" s="12">
        <f t="shared" si="5"/>
        <v>2.4609906137687671E-2</v>
      </c>
      <c r="M28" s="13">
        <f t="shared" si="6"/>
        <v>5476.5</v>
      </c>
      <c r="N28" s="14">
        <f t="shared" si="7"/>
        <v>36.51</v>
      </c>
      <c r="O28" s="10">
        <f t="shared" si="8"/>
        <v>36.369999999999997</v>
      </c>
      <c r="P28" s="12">
        <f t="shared" si="9"/>
        <v>8.8533722395386736E-3</v>
      </c>
      <c r="Q28" s="15">
        <f t="shared" si="10"/>
        <v>15.086776859504132</v>
      </c>
      <c r="R28" s="10">
        <f t="shared" si="11"/>
        <v>2.42</v>
      </c>
    </row>
    <row r="29" spans="1:18">
      <c r="A29" s="9" t="s">
        <v>44</v>
      </c>
      <c r="B29" s="1" t="str">
        <f t="shared" si="0"/>
        <v xml:space="preserve">Wal-Mart Stores Inc </v>
      </c>
      <c r="C29" s="42" t="s">
        <v>113</v>
      </c>
      <c r="D29" s="1" t="str">
        <f t="shared" si="1"/>
        <v>Large-Cap</v>
      </c>
      <c r="E29" s="49">
        <f t="shared" si="2"/>
        <v>259637927379</v>
      </c>
      <c r="G29" s="42">
        <v>300</v>
      </c>
      <c r="H29" s="44">
        <v>36831</v>
      </c>
      <c r="I29" s="46">
        <v>46.13</v>
      </c>
      <c r="J29" s="10">
        <f t="shared" si="3"/>
        <v>276.78000000000003</v>
      </c>
      <c r="K29" s="11">
        <f t="shared" si="4"/>
        <v>14115.78</v>
      </c>
      <c r="L29" s="12">
        <f t="shared" si="5"/>
        <v>0.10412868529580913</v>
      </c>
      <c r="M29" s="13">
        <f t="shared" si="6"/>
        <v>23172</v>
      </c>
      <c r="N29" s="14">
        <f t="shared" si="7"/>
        <v>77.239999999999995</v>
      </c>
      <c r="O29" s="10">
        <f t="shared" si="8"/>
        <v>76.91</v>
      </c>
      <c r="P29" s="12">
        <f t="shared" si="9"/>
        <v>0.64156709724861105</v>
      </c>
      <c r="Q29" s="15">
        <f t="shared" si="10"/>
        <v>16.295358649789026</v>
      </c>
      <c r="R29" s="10">
        <f t="shared" si="11"/>
        <v>4.74</v>
      </c>
    </row>
    <row r="30" spans="1:18">
      <c r="A30" s="9" t="s">
        <v>45</v>
      </c>
      <c r="B30" s="1" t="str">
        <f t="shared" si="0"/>
        <v xml:space="preserve">Weyerhaeuser Co </v>
      </c>
      <c r="C30" s="41" t="s">
        <v>115</v>
      </c>
      <c r="D30" s="1" t="str">
        <f t="shared" si="1"/>
        <v>Large-Cap</v>
      </c>
      <c r="E30" s="49">
        <f t="shared" si="2"/>
        <v>15152516653</v>
      </c>
      <c r="G30" s="41">
        <v>50</v>
      </c>
      <c r="H30" s="44">
        <v>34801</v>
      </c>
      <c r="I30" s="45">
        <v>33.72</v>
      </c>
      <c r="J30" s="10">
        <f t="shared" si="3"/>
        <v>33.72</v>
      </c>
      <c r="K30" s="11">
        <f t="shared" si="4"/>
        <v>1719.72</v>
      </c>
      <c r="L30" s="12">
        <f t="shared" si="5"/>
        <v>6.3316639729757923E-3</v>
      </c>
      <c r="M30" s="13">
        <f t="shared" si="6"/>
        <v>1409</v>
      </c>
      <c r="N30" s="14">
        <f t="shared" si="7"/>
        <v>28.18</v>
      </c>
      <c r="O30" s="10">
        <f t="shared" si="8"/>
        <v>27.24</v>
      </c>
      <c r="P30" s="12">
        <f t="shared" si="9"/>
        <v>-0.18068057590770592</v>
      </c>
      <c r="Q30" s="15">
        <f t="shared" si="10"/>
        <v>47.762711864406782</v>
      </c>
      <c r="R30" s="10">
        <f t="shared" si="11"/>
        <v>0.59</v>
      </c>
    </row>
    <row r="31" spans="1:18">
      <c r="A31" s="16" t="s">
        <v>46</v>
      </c>
      <c r="B31" s="1" t="str">
        <f t="shared" si="0"/>
        <v xml:space="preserve">United States Steel Corp </v>
      </c>
      <c r="C31" s="43" t="s">
        <v>116</v>
      </c>
      <c r="D31" s="1" t="str">
        <f t="shared" si="1"/>
        <v>Mid-Cap</v>
      </c>
      <c r="E31" s="49">
        <f t="shared" si="2"/>
        <v>3254920627</v>
      </c>
      <c r="F31" s="17"/>
      <c r="G31" s="43">
        <v>50</v>
      </c>
      <c r="H31" s="47">
        <v>34801</v>
      </c>
      <c r="I31" s="48">
        <v>32.25</v>
      </c>
      <c r="J31" s="10">
        <f t="shared" si="3"/>
        <v>32.25</v>
      </c>
      <c r="K31" s="11">
        <f t="shared" si="4"/>
        <v>1644.75</v>
      </c>
      <c r="L31" s="12">
        <f t="shared" si="5"/>
        <v>5.0689261614738782E-3</v>
      </c>
      <c r="M31" s="13">
        <f t="shared" si="6"/>
        <v>1128</v>
      </c>
      <c r="N31" s="14">
        <f t="shared" si="7"/>
        <v>22.56</v>
      </c>
      <c r="O31" s="10">
        <f t="shared" si="8"/>
        <v>22.13</v>
      </c>
      <c r="P31" s="12">
        <f t="shared" si="9"/>
        <v>-0.31418148654810762</v>
      </c>
      <c r="Q31" s="15">
        <f t="shared" si="10"/>
        <v>-10.20814479638009</v>
      </c>
      <c r="R31" s="10">
        <f t="shared" si="11"/>
        <v>-2.21</v>
      </c>
    </row>
    <row r="32" spans="1:18">
      <c r="A32" s="18" t="s">
        <v>47</v>
      </c>
      <c r="K32" s="19">
        <f>DSUM(A5:R31,"Total Cost",I5:J31)</f>
        <v>133073.05979999999</v>
      </c>
      <c r="M32" s="20">
        <f>DSUM(A5:R31,"Current Share Value",N5:O31)</f>
        <v>222532.34000000003</v>
      </c>
      <c r="P32" s="12"/>
    </row>
    <row r="33" spans="1:18">
      <c r="A33" s="18" t="s">
        <v>48</v>
      </c>
      <c r="I33" s="21">
        <f>DAVERAGE(A5:R31,"Purchase Price",G5:H31)</f>
        <v>47.007692307692317</v>
      </c>
      <c r="J33" s="21">
        <f>DAVERAGE(_xlnm.database,"Commission",H5:I31)</f>
        <v>102.24691538461539</v>
      </c>
      <c r="M33" s="21">
        <f>DAVERAGE(_xlnm.database,"Current Share Value",K5:L31)</f>
        <v>8558.9361538461544</v>
      </c>
      <c r="P33" s="22">
        <f>DAVERAGE(_xlnm.database,"Return",N5:O31)</f>
        <v>0.45804096798781568</v>
      </c>
      <c r="Q33" s="23">
        <f>DAVERAGE(_xlnm.database,"PE Ratio",O5:P31)</f>
        <v>12.120081616302933</v>
      </c>
    </row>
    <row r="34" spans="1:18">
      <c r="A34" s="18" t="s">
        <v>49</v>
      </c>
      <c r="I34" s="21">
        <f>DMAX(_xlnm.database,"Purchase Price",G5:H31)</f>
        <v>96.79</v>
      </c>
      <c r="J34" s="21">
        <f>DMAX(_xlnm.database,"Commission",H5:I31)</f>
        <v>311.32799999999997</v>
      </c>
      <c r="L34" s="22">
        <f>DMAX(_xlnm.database,"Portfolio Percentage",J5:K31)</f>
        <v>0.50448622433934753</v>
      </c>
      <c r="M34" s="21">
        <f>DMAX(_xlnm.database,"Current Share Value",K5:L31)</f>
        <v>112264.49999999999</v>
      </c>
      <c r="O34" s="21">
        <f>DMAX(_xlnm.database,"Previous Close",M5:N31)</f>
        <v>744.7</v>
      </c>
      <c r="P34" s="22">
        <f>DMAX(_xlnm.database,"Return",N5:O31)</f>
        <v>6.6464662563649899</v>
      </c>
      <c r="Q34" s="23">
        <f>DMAX(_xlnm.database,"PE Ratio",O5:P31)</f>
        <v>47.762711864406782</v>
      </c>
      <c r="R34" s="21">
        <f>DMAX(_xlnm.database,"EPS",P5:Q31)</f>
        <v>33.729999999999997</v>
      </c>
    </row>
    <row r="35" spans="1:18">
      <c r="A35" s="18" t="s">
        <v>50</v>
      </c>
      <c r="I35" s="21">
        <f>DMIN(_xlnm.database,"Purchase Price",G5:H31)</f>
        <v>11.12</v>
      </c>
      <c r="J35" s="21">
        <f>DMIN(_xlnm.database,"Commission",H5:I31)</f>
        <v>25</v>
      </c>
      <c r="L35" s="22">
        <f>DMIN(_xlnm.database,"Portfolio Percentage",J5:K31)</f>
        <v>3.2175098684532766E-4</v>
      </c>
      <c r="M35" s="21">
        <f>DMIN(_xlnm.database,"Current Share Value",K5:L31)</f>
        <v>71.599999999999994</v>
      </c>
      <c r="O35" s="21">
        <f>DMIN(_xlnm.database,"Previous Close",M5:N31)</f>
        <v>1.74</v>
      </c>
      <c r="P35" s="22">
        <f>DMIN(_xlnm.database,"Return",N5:O31)</f>
        <v>-0.97342265696222452</v>
      </c>
      <c r="Q35" s="23">
        <f>DMIN(_xlnm.database,"PE Ratio",O5:P31)</f>
        <v>-32.179487179487182</v>
      </c>
      <c r="R35" s="21">
        <f>DMIN(_xlnm.database,"EPS",P5:Q31)</f>
        <v>-4.3</v>
      </c>
    </row>
    <row r="36" spans="1:18">
      <c r="I36" s="11"/>
    </row>
    <row r="37" spans="1:18">
      <c r="I37" s="11"/>
    </row>
    <row r="38" spans="1:18">
      <c r="I38" s="11"/>
    </row>
    <row r="39" spans="1:18">
      <c r="I39" s="11"/>
    </row>
    <row r="40" spans="1:18">
      <c r="I40" s="11"/>
    </row>
    <row r="41" spans="1:18">
      <c r="I41" s="11"/>
    </row>
    <row r="42" spans="1:18">
      <c r="I42" s="11"/>
    </row>
    <row r="43" spans="1:18">
      <c r="I43" s="11"/>
    </row>
    <row r="44" spans="1:18">
      <c r="I44" s="11"/>
    </row>
    <row r="45" spans="1:18" ht="23.4" thickBot="1">
      <c r="B45" s="90" t="s">
        <v>51</v>
      </c>
      <c r="C45" s="90"/>
      <c r="D45" s="90"/>
      <c r="E45" s="90"/>
      <c r="F45" s="90"/>
      <c r="G45" s="90"/>
      <c r="H45" s="90"/>
      <c r="I45" s="90"/>
      <c r="J45" s="90"/>
      <c r="K45" s="90"/>
      <c r="L45" s="90"/>
      <c r="M45" s="90"/>
      <c r="N45" s="90"/>
      <c r="O45" s="90"/>
      <c r="P45" s="90"/>
      <c r="Q45" s="90"/>
    </row>
    <row r="46" spans="1:18" ht="15" customHeight="1">
      <c r="B46" s="91" t="s">
        <v>52</v>
      </c>
      <c r="C46" s="91"/>
      <c r="D46" s="91"/>
      <c r="E46" s="91"/>
      <c r="F46" s="91"/>
      <c r="G46" s="91"/>
      <c r="H46" s="91"/>
      <c r="I46" s="91"/>
      <c r="J46" s="91"/>
      <c r="K46" s="91"/>
      <c r="L46" s="91"/>
      <c r="M46" s="91"/>
      <c r="N46" s="91"/>
      <c r="O46" s="91"/>
      <c r="P46" s="91"/>
      <c r="Q46" s="91"/>
    </row>
    <row r="47" spans="1:18">
      <c r="B47" s="24"/>
      <c r="C47" s="25"/>
      <c r="D47" s="26"/>
      <c r="E47" s="27" t="s">
        <v>53</v>
      </c>
      <c r="F47" s="27" t="s">
        <v>15</v>
      </c>
      <c r="G47" s="27" t="s">
        <v>54</v>
      </c>
      <c r="H47" s="27" t="s">
        <v>55</v>
      </c>
      <c r="I47" s="27" t="s">
        <v>56</v>
      </c>
      <c r="J47" s="27" t="s">
        <v>57</v>
      </c>
      <c r="K47" s="27" t="s">
        <v>58</v>
      </c>
      <c r="L47" s="27" t="s">
        <v>59</v>
      </c>
      <c r="M47" s="27" t="s">
        <v>60</v>
      </c>
      <c r="N47" s="27" t="s">
        <v>61</v>
      </c>
      <c r="O47" s="27" t="s">
        <v>18</v>
      </c>
      <c r="P47" s="27" t="s">
        <v>62</v>
      </c>
      <c r="Q47" s="27" t="s">
        <v>63</v>
      </c>
    </row>
    <row r="48" spans="1:18">
      <c r="B48" s="28" t="s">
        <v>64</v>
      </c>
      <c r="C48" s="29" t="s">
        <v>65</v>
      </c>
      <c r="D48" s="30" t="s">
        <v>66</v>
      </c>
      <c r="E48" s="31">
        <v>39.4</v>
      </c>
      <c r="F48" s="32">
        <v>39.06</v>
      </c>
      <c r="G48" s="32">
        <v>39.47</v>
      </c>
      <c r="H48" s="32">
        <v>39.049999999999997</v>
      </c>
      <c r="I48" s="33">
        <v>107274</v>
      </c>
      <c r="J48" s="32">
        <v>0.34</v>
      </c>
      <c r="K48" s="34">
        <v>8.6999999999999994E-3</v>
      </c>
      <c r="L48" s="32">
        <v>40.22</v>
      </c>
      <c r="M48" s="32">
        <v>25.84</v>
      </c>
      <c r="N48" s="33">
        <v>6403351288</v>
      </c>
      <c r="O48" s="32">
        <v>1.66</v>
      </c>
      <c r="P48" s="32">
        <v>23.2</v>
      </c>
      <c r="Q48" s="33">
        <v>162521600</v>
      </c>
    </row>
    <row r="49" spans="2:17">
      <c r="B49" s="28" t="s">
        <v>67</v>
      </c>
      <c r="C49" s="29" t="s">
        <v>65</v>
      </c>
      <c r="D49" s="30" t="s">
        <v>66</v>
      </c>
      <c r="E49" s="31">
        <v>54.86</v>
      </c>
      <c r="F49" s="32">
        <v>54.56</v>
      </c>
      <c r="G49" s="32">
        <v>54.96</v>
      </c>
      <c r="H49" s="32">
        <v>54.5</v>
      </c>
      <c r="I49" s="33">
        <v>106043</v>
      </c>
      <c r="J49" s="32">
        <v>0.3</v>
      </c>
      <c r="K49" s="34">
        <v>5.4999999999999997E-3</v>
      </c>
      <c r="L49" s="32">
        <v>61.46</v>
      </c>
      <c r="M49" s="32">
        <v>46.37</v>
      </c>
      <c r="N49" s="33">
        <v>7798442349</v>
      </c>
      <c r="O49" s="32">
        <v>4.22</v>
      </c>
      <c r="P49" s="32">
        <v>13.1</v>
      </c>
      <c r="Q49" s="33">
        <v>142151700</v>
      </c>
    </row>
    <row r="50" spans="2:17">
      <c r="B50" s="28" t="s">
        <v>68</v>
      </c>
      <c r="C50" s="29" t="s">
        <v>65</v>
      </c>
      <c r="D50" s="30" t="s">
        <v>66</v>
      </c>
      <c r="E50" s="31">
        <v>35.26</v>
      </c>
      <c r="F50" s="32">
        <v>35</v>
      </c>
      <c r="G50" s="32">
        <v>35.340000000000003</v>
      </c>
      <c r="H50" s="32">
        <v>35.03</v>
      </c>
      <c r="I50" s="33">
        <v>227804</v>
      </c>
      <c r="J50" s="32">
        <v>0.26</v>
      </c>
      <c r="K50" s="34">
        <v>7.4000000000000003E-3</v>
      </c>
      <c r="L50" s="32">
        <v>36.28</v>
      </c>
      <c r="M50" s="32">
        <v>31.22</v>
      </c>
      <c r="N50" s="33">
        <v>11055557388</v>
      </c>
      <c r="O50" s="32">
        <v>2.4</v>
      </c>
      <c r="P50" s="32">
        <v>14.5</v>
      </c>
      <c r="Q50" s="33">
        <v>313543900</v>
      </c>
    </row>
    <row r="51" spans="2:17">
      <c r="B51" s="28" t="s">
        <v>69</v>
      </c>
      <c r="C51" s="29" t="s">
        <v>65</v>
      </c>
      <c r="D51" s="30" t="s">
        <v>66</v>
      </c>
      <c r="E51" s="31">
        <v>61.34</v>
      </c>
      <c r="F51" s="32">
        <v>60.94</v>
      </c>
      <c r="G51" s="32">
        <v>61.4</v>
      </c>
      <c r="H51" s="32">
        <v>61.06</v>
      </c>
      <c r="I51" s="33">
        <v>75239</v>
      </c>
      <c r="J51" s="32">
        <v>0.4</v>
      </c>
      <c r="K51" s="34">
        <v>6.4999999999999997E-3</v>
      </c>
      <c r="L51" s="32">
        <v>62.56</v>
      </c>
      <c r="M51" s="32">
        <v>49.06</v>
      </c>
      <c r="N51" s="33">
        <v>10535267798</v>
      </c>
      <c r="O51" s="32">
        <v>3.73</v>
      </c>
      <c r="P51" s="32">
        <v>16.3</v>
      </c>
      <c r="Q51" s="33">
        <v>171754800</v>
      </c>
    </row>
    <row r="52" spans="2:17">
      <c r="B52" s="28" t="s">
        <v>70</v>
      </c>
      <c r="C52" s="29" t="s">
        <v>65</v>
      </c>
      <c r="D52" s="30" t="s">
        <v>66</v>
      </c>
      <c r="E52" s="31">
        <v>62.4</v>
      </c>
      <c r="F52" s="32">
        <v>61.46</v>
      </c>
      <c r="G52" s="32">
        <v>62.5</v>
      </c>
      <c r="H52" s="32">
        <v>61.29</v>
      </c>
      <c r="I52" s="33">
        <v>561546</v>
      </c>
      <c r="J52" s="32">
        <v>0.94</v>
      </c>
      <c r="K52" s="34">
        <v>1.5299999999999999E-2</v>
      </c>
      <c r="L52" s="32">
        <v>76.34</v>
      </c>
      <c r="M52" s="32">
        <v>54.01</v>
      </c>
      <c r="N52" s="33">
        <v>25240800617</v>
      </c>
      <c r="O52" s="32">
        <v>5.87</v>
      </c>
      <c r="P52" s="32">
        <v>10.199999999999999</v>
      </c>
      <c r="Q52" s="33">
        <v>404500000</v>
      </c>
    </row>
    <row r="53" spans="2:17">
      <c r="B53" s="28" t="s">
        <v>71</v>
      </c>
      <c r="C53" s="29" t="s">
        <v>65</v>
      </c>
      <c r="D53" s="30" t="s">
        <v>66</v>
      </c>
      <c r="E53" s="31">
        <v>39.97</v>
      </c>
      <c r="F53" s="32">
        <v>39.700000000000003</v>
      </c>
      <c r="G53" s="32">
        <v>39.979999999999997</v>
      </c>
      <c r="H53" s="32">
        <v>39.75</v>
      </c>
      <c r="I53" s="33">
        <v>534370</v>
      </c>
      <c r="J53" s="32">
        <v>0.27</v>
      </c>
      <c r="K53" s="34">
        <v>6.7999999999999996E-3</v>
      </c>
      <c r="L53" s="32">
        <v>41.06</v>
      </c>
      <c r="M53" s="32">
        <v>36.75</v>
      </c>
      <c r="N53" s="33">
        <v>25789616059</v>
      </c>
      <c r="O53" s="32">
        <v>2.56</v>
      </c>
      <c r="P53" s="32">
        <v>15.3</v>
      </c>
      <c r="Q53" s="33">
        <v>645224300</v>
      </c>
    </row>
    <row r="54" spans="2:17">
      <c r="B54" s="28" t="s">
        <v>72</v>
      </c>
      <c r="C54" s="29" t="s">
        <v>65</v>
      </c>
      <c r="D54" s="30" t="s">
        <v>66</v>
      </c>
      <c r="E54" s="31">
        <v>748.43</v>
      </c>
      <c r="F54" s="32">
        <v>744.7</v>
      </c>
      <c r="G54" s="32">
        <v>750.9</v>
      </c>
      <c r="H54" s="32">
        <v>740.26</v>
      </c>
      <c r="I54" s="33">
        <v>580955</v>
      </c>
      <c r="J54" s="32">
        <v>3.73</v>
      </c>
      <c r="K54" s="34">
        <v>5.0000000000000001E-3</v>
      </c>
      <c r="L54" s="32">
        <v>774.38</v>
      </c>
      <c r="M54" s="32">
        <v>556.52</v>
      </c>
      <c r="N54" s="33">
        <v>244761530324</v>
      </c>
      <c r="O54" s="32">
        <v>33.729999999999997</v>
      </c>
      <c r="P54" s="32">
        <v>22</v>
      </c>
      <c r="Q54" s="33">
        <v>327033300</v>
      </c>
    </row>
    <row r="55" spans="2:17">
      <c r="B55" s="28" t="s">
        <v>73</v>
      </c>
      <c r="C55" s="29" t="s">
        <v>65</v>
      </c>
      <c r="D55" s="30" t="s">
        <v>66</v>
      </c>
      <c r="E55" s="31">
        <v>38.74</v>
      </c>
      <c r="F55" s="32">
        <v>38.380000000000003</v>
      </c>
      <c r="G55" s="32">
        <v>38.799999999999997</v>
      </c>
      <c r="H55" s="32">
        <v>38.25</v>
      </c>
      <c r="I55" s="33">
        <v>277697</v>
      </c>
      <c r="J55" s="32">
        <v>0.36</v>
      </c>
      <c r="K55" s="34">
        <v>9.4000000000000004E-3</v>
      </c>
      <c r="L55" s="32">
        <v>39.979999999999997</v>
      </c>
      <c r="M55" s="32">
        <v>31.51</v>
      </c>
      <c r="N55" s="33">
        <v>5045079427</v>
      </c>
      <c r="O55" s="32">
        <v>2.63</v>
      </c>
      <c r="P55" s="32">
        <v>14.3</v>
      </c>
      <c r="Q55" s="33">
        <v>130229200</v>
      </c>
    </row>
    <row r="56" spans="2:17" ht="28.8">
      <c r="B56" s="28" t="s">
        <v>74</v>
      </c>
      <c r="C56" s="29" t="s">
        <v>65</v>
      </c>
      <c r="D56" s="30" t="s">
        <v>66</v>
      </c>
      <c r="E56" s="31">
        <v>201.65</v>
      </c>
      <c r="F56" s="32">
        <v>211</v>
      </c>
      <c r="G56" s="32">
        <v>203.41</v>
      </c>
      <c r="H56" s="32">
        <v>200.35</v>
      </c>
      <c r="I56" s="33">
        <v>4563434</v>
      </c>
      <c r="J56" s="32">
        <v>-9.35</v>
      </c>
      <c r="K56" s="34">
        <v>-4.4299999999999999E-2</v>
      </c>
      <c r="L56" s="32">
        <v>211.79</v>
      </c>
      <c r="M56" s="32">
        <v>176.17</v>
      </c>
      <c r="N56" s="33">
        <v>230440571775</v>
      </c>
      <c r="O56" s="32">
        <v>13.75</v>
      </c>
      <c r="P56" s="32">
        <v>15.2</v>
      </c>
      <c r="Q56" s="33">
        <v>1142775000</v>
      </c>
    </row>
    <row r="57" spans="2:17">
      <c r="B57" s="28" t="s">
        <v>75</v>
      </c>
      <c r="C57" s="29" t="s">
        <v>65</v>
      </c>
      <c r="D57" s="30" t="s">
        <v>66</v>
      </c>
      <c r="E57" s="31">
        <v>20.76</v>
      </c>
      <c r="F57" s="32">
        <v>20.85</v>
      </c>
      <c r="G57" s="32">
        <v>20.9</v>
      </c>
      <c r="H57" s="32">
        <v>20.66</v>
      </c>
      <c r="I57" s="33">
        <v>85099</v>
      </c>
      <c r="J57" s="32">
        <v>-0.09</v>
      </c>
      <c r="K57" s="34">
        <v>-4.3E-3</v>
      </c>
      <c r="L57" s="32">
        <v>94.98</v>
      </c>
      <c r="M57" s="32">
        <v>16.670000000000002</v>
      </c>
      <c r="N57" s="33">
        <v>1918224021</v>
      </c>
      <c r="O57" s="32">
        <v>-4.3</v>
      </c>
      <c r="P57" s="32"/>
      <c r="Q57" s="33">
        <v>92400000</v>
      </c>
    </row>
    <row r="58" spans="2:17">
      <c r="B58" s="28" t="s">
        <v>76</v>
      </c>
      <c r="C58" s="29" t="s">
        <v>65</v>
      </c>
      <c r="D58" s="30" t="s">
        <v>66</v>
      </c>
      <c r="E58" s="31">
        <v>26.08</v>
      </c>
      <c r="F58" s="32">
        <v>26.28</v>
      </c>
      <c r="G58" s="32">
        <v>26.46</v>
      </c>
      <c r="H58" s="32">
        <v>26.04</v>
      </c>
      <c r="I58" s="33">
        <v>868104</v>
      </c>
      <c r="J58" s="32">
        <v>-0.2</v>
      </c>
      <c r="K58" s="34">
        <v>-7.7000000000000002E-3</v>
      </c>
      <c r="L58" s="32">
        <v>35.950000000000003</v>
      </c>
      <c r="M58" s="32">
        <v>23.37</v>
      </c>
      <c r="N58" s="33">
        <v>17834092572</v>
      </c>
      <c r="O58" s="32">
        <v>2.5099999999999998</v>
      </c>
      <c r="P58" s="32">
        <v>10.4</v>
      </c>
      <c r="Q58" s="33">
        <v>683909100</v>
      </c>
    </row>
    <row r="59" spans="2:17">
      <c r="B59" s="28" t="s">
        <v>77</v>
      </c>
      <c r="C59" s="29" t="s">
        <v>65</v>
      </c>
      <c r="D59" s="30" t="s">
        <v>66</v>
      </c>
      <c r="E59" s="31">
        <v>69.930000000000007</v>
      </c>
      <c r="F59" s="32">
        <v>69.55</v>
      </c>
      <c r="G59" s="32">
        <v>69.94</v>
      </c>
      <c r="H59" s="32">
        <v>69.55</v>
      </c>
      <c r="I59" s="33">
        <v>3657765</v>
      </c>
      <c r="J59" s="32">
        <v>0.38</v>
      </c>
      <c r="K59" s="34">
        <v>5.4999999999999997E-3</v>
      </c>
      <c r="L59" s="32">
        <v>69.8</v>
      </c>
      <c r="M59" s="32">
        <v>61.05</v>
      </c>
      <c r="N59" s="33">
        <v>192799877971</v>
      </c>
      <c r="O59" s="32">
        <v>3.14</v>
      </c>
      <c r="P59" s="32">
        <v>21.8</v>
      </c>
      <c r="Q59" s="33">
        <v>2757041000</v>
      </c>
    </row>
    <row r="60" spans="2:17">
      <c r="B60" s="28" t="s">
        <v>78</v>
      </c>
      <c r="C60" s="29" t="s">
        <v>65</v>
      </c>
      <c r="D60" s="30" t="s">
        <v>66</v>
      </c>
      <c r="E60" s="31">
        <v>52.8</v>
      </c>
      <c r="F60" s="32">
        <v>52.45</v>
      </c>
      <c r="G60" s="32">
        <v>52.86</v>
      </c>
      <c r="H60" s="32">
        <v>52.28</v>
      </c>
      <c r="I60" s="33">
        <v>623462</v>
      </c>
      <c r="J60" s="32">
        <v>0.35</v>
      </c>
      <c r="K60" s="34">
        <v>6.7000000000000002E-3</v>
      </c>
      <c r="L60" s="32">
        <v>56.66</v>
      </c>
      <c r="M60" s="32">
        <v>42.72</v>
      </c>
      <c r="N60" s="33">
        <v>12381995821</v>
      </c>
      <c r="O60" s="32">
        <v>4.24</v>
      </c>
      <c r="P60" s="32">
        <v>12.2</v>
      </c>
      <c r="Q60" s="33">
        <v>234507500</v>
      </c>
    </row>
    <row r="61" spans="2:17">
      <c r="B61" s="28" t="s">
        <v>79</v>
      </c>
      <c r="C61" s="29" t="s">
        <v>65</v>
      </c>
      <c r="D61" s="30" t="s">
        <v>66</v>
      </c>
      <c r="E61" s="31">
        <v>37.619999999999997</v>
      </c>
      <c r="F61" s="32">
        <v>37.200000000000003</v>
      </c>
      <c r="G61" s="32">
        <v>37.64</v>
      </c>
      <c r="H61" s="32">
        <v>37.11</v>
      </c>
      <c r="I61" s="33">
        <v>900573</v>
      </c>
      <c r="J61" s="32">
        <v>0.42</v>
      </c>
      <c r="K61" s="34">
        <v>1.12E-2</v>
      </c>
      <c r="L61" s="32">
        <v>37.31</v>
      </c>
      <c r="M61" s="32">
        <v>26.5</v>
      </c>
      <c r="N61" s="33">
        <v>12825752378</v>
      </c>
      <c r="O61" s="32">
        <v>2.2200000000000002</v>
      </c>
      <c r="P61" s="32">
        <v>15.9</v>
      </c>
      <c r="Q61" s="33">
        <v>340929100</v>
      </c>
    </row>
    <row r="62" spans="2:17">
      <c r="B62" s="28" t="s">
        <v>80</v>
      </c>
      <c r="C62" s="29" t="s">
        <v>65</v>
      </c>
      <c r="D62" s="30" t="s">
        <v>66</v>
      </c>
      <c r="E62" s="31">
        <v>11.08</v>
      </c>
      <c r="F62" s="32">
        <v>11</v>
      </c>
      <c r="G62" s="32">
        <v>11.12</v>
      </c>
      <c r="H62" s="32">
        <v>10.93</v>
      </c>
      <c r="I62" s="33">
        <v>229415</v>
      </c>
      <c r="J62" s="32">
        <v>0.08</v>
      </c>
      <c r="K62" s="34">
        <v>7.3000000000000001E-3</v>
      </c>
      <c r="L62" s="32">
        <v>13.5</v>
      </c>
      <c r="M62" s="32">
        <v>7.1</v>
      </c>
      <c r="N62" s="33">
        <v>2146788765</v>
      </c>
      <c r="O62" s="32">
        <v>2.06</v>
      </c>
      <c r="P62" s="32">
        <v>5.3</v>
      </c>
      <c r="Q62" s="33">
        <v>193753500</v>
      </c>
    </row>
    <row r="63" spans="2:17">
      <c r="B63" s="28" t="s">
        <v>81</v>
      </c>
      <c r="C63" s="29" t="s">
        <v>65</v>
      </c>
      <c r="D63" s="30" t="s">
        <v>66</v>
      </c>
      <c r="E63" s="31">
        <v>43.56</v>
      </c>
      <c r="F63" s="32">
        <v>43.8</v>
      </c>
      <c r="G63" s="32">
        <v>43.8</v>
      </c>
      <c r="H63" s="32">
        <v>43.37</v>
      </c>
      <c r="I63" s="33">
        <v>1124374</v>
      </c>
      <c r="J63" s="32">
        <v>-0.24</v>
      </c>
      <c r="K63" s="34">
        <v>-5.4999999999999997E-3</v>
      </c>
      <c r="L63" s="32">
        <v>44.79</v>
      </c>
      <c r="M63" s="32">
        <v>32.26</v>
      </c>
      <c r="N63" s="33">
        <v>44437256241</v>
      </c>
      <c r="O63" s="32">
        <v>3.47</v>
      </c>
      <c r="P63" s="32">
        <v>13.1</v>
      </c>
      <c r="Q63" s="33">
        <v>1020139000</v>
      </c>
    </row>
    <row r="64" spans="2:17">
      <c r="B64" s="28" t="s">
        <v>82</v>
      </c>
      <c r="C64" s="29" t="s">
        <v>65</v>
      </c>
      <c r="D64" s="30" t="s">
        <v>66</v>
      </c>
      <c r="E64" s="31">
        <v>12.55</v>
      </c>
      <c r="F64" s="32">
        <v>12.47</v>
      </c>
      <c r="G64" s="32">
        <v>12.62</v>
      </c>
      <c r="H64" s="32">
        <v>12.48</v>
      </c>
      <c r="I64" s="33">
        <v>279431</v>
      </c>
      <c r="J64" s="32">
        <v>0.08</v>
      </c>
      <c r="K64" s="34">
        <v>6.4000000000000003E-3</v>
      </c>
      <c r="L64" s="32">
        <v>14.21</v>
      </c>
      <c r="M64" s="32">
        <v>9.82</v>
      </c>
      <c r="N64" s="33">
        <v>22774422596</v>
      </c>
      <c r="O64" s="32">
        <v>-0.39</v>
      </c>
      <c r="P64" s="32"/>
      <c r="Q64" s="33">
        <v>1814695000</v>
      </c>
    </row>
    <row r="65" spans="2:17">
      <c r="B65" s="28" t="s">
        <v>83</v>
      </c>
      <c r="C65" s="29" t="s">
        <v>65</v>
      </c>
      <c r="D65" s="30" t="s">
        <v>66</v>
      </c>
      <c r="E65" s="31">
        <v>1.79</v>
      </c>
      <c r="F65" s="32">
        <v>1.74</v>
      </c>
      <c r="G65" s="32">
        <v>1.79</v>
      </c>
      <c r="H65" s="32">
        <v>1.72</v>
      </c>
      <c r="I65" s="33">
        <v>725323</v>
      </c>
      <c r="J65" s="32">
        <v>0.05</v>
      </c>
      <c r="K65" s="34">
        <v>2.87E-2</v>
      </c>
      <c r="L65" s="32">
        <v>5.15</v>
      </c>
      <c r="M65" s="32">
        <v>0.66</v>
      </c>
      <c r="N65" s="33">
        <v>361637093</v>
      </c>
      <c r="O65" s="32">
        <v>-2.95</v>
      </c>
      <c r="P65" s="32"/>
      <c r="Q65" s="33">
        <v>202031900</v>
      </c>
    </row>
    <row r="66" spans="2:17">
      <c r="B66" s="28" t="s">
        <v>84</v>
      </c>
      <c r="C66" s="29" t="s">
        <v>65</v>
      </c>
      <c r="D66" s="30" t="s">
        <v>66</v>
      </c>
      <c r="E66" s="31">
        <v>38</v>
      </c>
      <c r="F66" s="32">
        <v>37.79</v>
      </c>
      <c r="G66" s="32">
        <v>38.22</v>
      </c>
      <c r="H66" s="32">
        <v>36.96</v>
      </c>
      <c r="I66" s="33">
        <v>669903</v>
      </c>
      <c r="J66" s="32">
        <v>0.21</v>
      </c>
      <c r="K66" s="34">
        <v>5.5999999999999999E-3</v>
      </c>
      <c r="L66" s="32">
        <v>41.71</v>
      </c>
      <c r="M66" s="32">
        <v>28.73</v>
      </c>
      <c r="N66" s="33">
        <v>9598952000</v>
      </c>
      <c r="O66" s="32">
        <v>2.13</v>
      </c>
      <c r="P66" s="32">
        <v>17.3</v>
      </c>
      <c r="Q66" s="33">
        <v>252604000</v>
      </c>
    </row>
    <row r="67" spans="2:17">
      <c r="B67" s="28" t="s">
        <v>85</v>
      </c>
      <c r="C67" s="29" t="s">
        <v>65</v>
      </c>
      <c r="D67" s="30" t="s">
        <v>66</v>
      </c>
      <c r="E67" s="31">
        <v>22.66</v>
      </c>
      <c r="F67" s="32">
        <v>22.42</v>
      </c>
      <c r="G67" s="32">
        <v>22.68</v>
      </c>
      <c r="H67" s="32">
        <v>22.4</v>
      </c>
      <c r="I67" s="33">
        <v>1161156</v>
      </c>
      <c r="J67" s="32">
        <v>0.24</v>
      </c>
      <c r="K67" s="34">
        <v>1.0500000000000001E-2</v>
      </c>
      <c r="L67" s="32">
        <v>23.41</v>
      </c>
      <c r="M67" s="32">
        <v>17.489999999999998</v>
      </c>
      <c r="N67" s="33">
        <v>13699478915</v>
      </c>
      <c r="O67" s="32">
        <v>1.49</v>
      </c>
      <c r="P67" s="32">
        <v>14.9</v>
      </c>
      <c r="Q67" s="33">
        <v>604700000</v>
      </c>
    </row>
    <row r="68" spans="2:17">
      <c r="B68" s="28" t="s">
        <v>86</v>
      </c>
      <c r="C68" s="29" t="s">
        <v>65</v>
      </c>
      <c r="D68" s="30" t="s">
        <v>66</v>
      </c>
      <c r="E68" s="31">
        <v>43.12</v>
      </c>
      <c r="F68" s="32">
        <v>43.1</v>
      </c>
      <c r="G68" s="32">
        <v>43.42</v>
      </c>
      <c r="H68" s="32">
        <v>42.95</v>
      </c>
      <c r="I68" s="33">
        <v>816845</v>
      </c>
      <c r="J68" s="32">
        <v>0.02</v>
      </c>
      <c r="K68" s="34">
        <v>5.0000000000000001E-4</v>
      </c>
      <c r="L68" s="32">
        <v>46.67</v>
      </c>
      <c r="M68" s="32">
        <v>28.18</v>
      </c>
      <c r="N68" s="33">
        <v>31740652774</v>
      </c>
      <c r="O68" s="32">
        <v>2.27</v>
      </c>
      <c r="P68" s="32">
        <v>19.100000000000001</v>
      </c>
      <c r="Q68" s="33">
        <v>736100500</v>
      </c>
    </row>
    <row r="69" spans="2:17">
      <c r="B69" s="28" t="s">
        <v>87</v>
      </c>
      <c r="C69" s="29" t="s">
        <v>65</v>
      </c>
      <c r="D69" s="30" t="s">
        <v>66</v>
      </c>
      <c r="E69" s="31">
        <v>47.3</v>
      </c>
      <c r="F69" s="32">
        <v>47.4</v>
      </c>
      <c r="G69" s="32">
        <v>47.47</v>
      </c>
      <c r="H69" s="32">
        <v>46.94</v>
      </c>
      <c r="I69" s="33">
        <v>96633</v>
      </c>
      <c r="J69" s="32">
        <v>-0.1</v>
      </c>
      <c r="K69" s="34">
        <v>-2.0999999999999999E-3</v>
      </c>
      <c r="L69" s="32">
        <v>49.79</v>
      </c>
      <c r="M69" s="32">
        <v>28.85</v>
      </c>
      <c r="N69" s="33">
        <v>5772802580</v>
      </c>
      <c r="O69" s="32">
        <v>7.8</v>
      </c>
      <c r="P69" s="32">
        <v>6</v>
      </c>
      <c r="Q69" s="33">
        <v>122042700</v>
      </c>
    </row>
    <row r="70" spans="2:17">
      <c r="B70" s="28" t="s">
        <v>88</v>
      </c>
      <c r="C70" s="29" t="s">
        <v>65</v>
      </c>
      <c r="D70" s="30" t="s">
        <v>66</v>
      </c>
      <c r="E70" s="31">
        <v>36.51</v>
      </c>
      <c r="F70" s="32">
        <v>36.369999999999997</v>
      </c>
      <c r="G70" s="32">
        <v>36.630000000000003</v>
      </c>
      <c r="H70" s="32">
        <v>36.090000000000003</v>
      </c>
      <c r="I70" s="33">
        <v>773530</v>
      </c>
      <c r="J70" s="32">
        <v>0.14000000000000001</v>
      </c>
      <c r="K70" s="34">
        <v>3.8E-3</v>
      </c>
      <c r="L70" s="32">
        <v>37.35</v>
      </c>
      <c r="M70" s="32">
        <v>28.53</v>
      </c>
      <c r="N70" s="33">
        <v>31342470565</v>
      </c>
      <c r="O70" s="32">
        <v>2.42</v>
      </c>
      <c r="P70" s="32">
        <v>14.9</v>
      </c>
      <c r="Q70" s="33">
        <v>858465000</v>
      </c>
    </row>
    <row r="71" spans="2:17">
      <c r="B71" s="28" t="s">
        <v>89</v>
      </c>
      <c r="C71" s="29" t="s">
        <v>65</v>
      </c>
      <c r="D71" s="30" t="s">
        <v>66</v>
      </c>
      <c r="E71" s="31">
        <v>77.239999999999995</v>
      </c>
      <c r="F71" s="32">
        <v>76.91</v>
      </c>
      <c r="G71" s="32">
        <v>77.5</v>
      </c>
      <c r="H71" s="32">
        <v>76.95</v>
      </c>
      <c r="I71" s="33">
        <v>1732380</v>
      </c>
      <c r="J71" s="32">
        <v>0.33</v>
      </c>
      <c r="K71" s="34">
        <v>4.3E-3</v>
      </c>
      <c r="L71" s="32">
        <v>77.599999999999994</v>
      </c>
      <c r="M71" s="32">
        <v>54.81</v>
      </c>
      <c r="N71" s="33">
        <v>259637927379</v>
      </c>
      <c r="O71" s="32">
        <v>4.74</v>
      </c>
      <c r="P71" s="32">
        <v>16.2</v>
      </c>
      <c r="Q71" s="33">
        <v>3361444000</v>
      </c>
    </row>
    <row r="72" spans="2:17">
      <c r="B72" s="28" t="s">
        <v>90</v>
      </c>
      <c r="C72" s="29" t="s">
        <v>65</v>
      </c>
      <c r="D72" s="30" t="s">
        <v>66</v>
      </c>
      <c r="E72" s="31">
        <v>28.18</v>
      </c>
      <c r="F72" s="32">
        <v>27.24</v>
      </c>
      <c r="G72" s="32">
        <v>28.23</v>
      </c>
      <c r="H72" s="32">
        <v>27.39</v>
      </c>
      <c r="I72" s="33">
        <v>2334037</v>
      </c>
      <c r="J72" s="32">
        <v>0.94</v>
      </c>
      <c r="K72" s="34">
        <v>3.44E-2</v>
      </c>
      <c r="L72" s="32">
        <v>28.06</v>
      </c>
      <c r="M72" s="32">
        <v>15.4</v>
      </c>
      <c r="N72" s="33">
        <v>15152516653</v>
      </c>
      <c r="O72" s="32">
        <v>0.59</v>
      </c>
      <c r="P72" s="32">
        <v>49.9</v>
      </c>
      <c r="Q72" s="33">
        <v>537767600</v>
      </c>
    </row>
    <row r="73" spans="2:17">
      <c r="B73" s="28" t="s">
        <v>91</v>
      </c>
      <c r="C73" s="29" t="s">
        <v>65</v>
      </c>
      <c r="D73" s="30" t="s">
        <v>66</v>
      </c>
      <c r="E73" s="31">
        <v>22.56</v>
      </c>
      <c r="F73" s="32">
        <v>22.13</v>
      </c>
      <c r="G73" s="32">
        <v>22.66</v>
      </c>
      <c r="H73" s="32">
        <v>21.7</v>
      </c>
      <c r="I73" s="33">
        <v>4509910</v>
      </c>
      <c r="J73" s="32">
        <v>0.43</v>
      </c>
      <c r="K73" s="34">
        <v>1.9400000000000001E-2</v>
      </c>
      <c r="L73" s="32">
        <v>32.520000000000003</v>
      </c>
      <c r="M73" s="32">
        <v>17.670000000000002</v>
      </c>
      <c r="N73" s="33">
        <v>3254920627</v>
      </c>
      <c r="O73" s="32">
        <v>-2.21</v>
      </c>
      <c r="P73" s="32"/>
      <c r="Q73" s="33">
        <v>144278400</v>
      </c>
    </row>
    <row r="74" spans="2:17" ht="15" thickBot="1">
      <c r="B74" s="35"/>
      <c r="C74" s="35"/>
      <c r="D74" s="36"/>
      <c r="E74" s="36"/>
      <c r="F74" s="36"/>
      <c r="G74" s="36"/>
      <c r="H74" s="36"/>
      <c r="I74" s="36"/>
      <c r="J74" s="36"/>
      <c r="K74" s="36"/>
      <c r="L74" s="36"/>
      <c r="M74" s="35"/>
      <c r="N74" s="35"/>
      <c r="O74" s="35"/>
      <c r="P74" s="35"/>
      <c r="Q74" s="35"/>
    </row>
    <row r="75" spans="2:17" ht="15" customHeight="1">
      <c r="B75" s="37" t="s">
        <v>92</v>
      </c>
      <c r="C75" s="36"/>
      <c r="D75" s="92" t="s">
        <v>93</v>
      </c>
      <c r="E75" s="93"/>
      <c r="F75" s="94"/>
      <c r="G75" s="36"/>
      <c r="H75" s="92" t="s">
        <v>94</v>
      </c>
      <c r="I75" s="93"/>
      <c r="J75" s="94"/>
      <c r="K75" s="36"/>
      <c r="L75" s="36"/>
      <c r="M75" s="36"/>
      <c r="N75" s="36"/>
      <c r="O75" s="36"/>
      <c r="P75" s="36"/>
      <c r="Q75" s="36"/>
    </row>
    <row r="76" spans="2:17" ht="27" thickBot="1">
      <c r="B76" s="38" t="s">
        <v>95</v>
      </c>
      <c r="C76" s="39"/>
      <c r="D76" s="95" t="s">
        <v>96</v>
      </c>
      <c r="E76" s="96"/>
      <c r="F76" s="97"/>
      <c r="G76" s="40"/>
      <c r="H76" s="95" t="s">
        <v>97</v>
      </c>
      <c r="I76" s="96"/>
      <c r="J76" s="97"/>
      <c r="K76" s="36"/>
      <c r="L76" s="36"/>
      <c r="M76" s="36"/>
      <c r="N76" s="36"/>
      <c r="O76" s="36"/>
      <c r="P76" s="36"/>
      <c r="Q76" s="36"/>
    </row>
    <row r="77" spans="2:17">
      <c r="B77" s="35"/>
      <c r="C77" s="35"/>
      <c r="D77" s="35"/>
      <c r="E77" s="35"/>
      <c r="F77" s="35"/>
      <c r="G77" s="35"/>
      <c r="H77" s="35"/>
      <c r="I77" s="35"/>
      <c r="J77" s="35"/>
      <c r="K77" s="35"/>
      <c r="L77" s="35"/>
      <c r="M77" s="35"/>
      <c r="N77" s="35"/>
      <c r="O77" s="35"/>
      <c r="P77" s="35"/>
      <c r="Q77" s="35"/>
    </row>
    <row r="78" spans="2:17" ht="15" customHeight="1">
      <c r="B78" s="98" t="s">
        <v>98</v>
      </c>
      <c r="C78" s="98"/>
      <c r="D78" s="98"/>
      <c r="E78" s="98"/>
      <c r="F78" s="98"/>
      <c r="G78" s="98"/>
      <c r="H78" s="98"/>
      <c r="I78" s="98"/>
      <c r="J78" s="98"/>
      <c r="K78" s="98"/>
      <c r="L78" s="98"/>
      <c r="M78" s="98"/>
      <c r="N78" s="98"/>
      <c r="O78" s="98"/>
      <c r="P78" s="98"/>
      <c r="Q78" s="98"/>
    </row>
    <row r="79" spans="2:17" ht="15" customHeight="1">
      <c r="B79" s="79" t="s">
        <v>99</v>
      </c>
      <c r="C79" s="79"/>
      <c r="D79" s="79"/>
      <c r="E79" s="79"/>
      <c r="F79" s="79"/>
      <c r="G79" s="79"/>
      <c r="H79" s="79"/>
      <c r="I79" s="79"/>
      <c r="J79" s="79"/>
      <c r="K79" s="79"/>
      <c r="L79" s="79"/>
      <c r="M79" s="79"/>
      <c r="N79" s="79"/>
      <c r="O79" s="79"/>
      <c r="P79" s="79"/>
      <c r="Q79" s="79"/>
    </row>
    <row r="80" spans="2:17">
      <c r="B80" s="79"/>
      <c r="C80" s="79"/>
      <c r="D80" s="79"/>
      <c r="E80" s="79"/>
      <c r="F80" s="79"/>
      <c r="G80" s="79"/>
      <c r="H80" s="79"/>
      <c r="I80" s="79"/>
      <c r="J80" s="79"/>
      <c r="K80" s="79"/>
      <c r="L80" s="79"/>
      <c r="M80" s="79"/>
      <c r="N80" s="79"/>
      <c r="O80" s="79"/>
      <c r="P80" s="79"/>
      <c r="Q80" s="79"/>
    </row>
    <row r="81" spans="2:17" ht="15" customHeight="1">
      <c r="B81" s="79" t="s">
        <v>100</v>
      </c>
      <c r="C81" s="79"/>
      <c r="D81" s="79"/>
      <c r="E81" s="79"/>
      <c r="F81" s="79"/>
      <c r="G81" s="79"/>
      <c r="H81" s="79"/>
      <c r="I81" s="79"/>
      <c r="J81" s="79"/>
      <c r="K81" s="79"/>
      <c r="L81" s="79"/>
      <c r="M81" s="79"/>
      <c r="N81" s="79"/>
      <c r="O81" s="79"/>
      <c r="P81" s="79"/>
      <c r="Q81" s="79"/>
    </row>
    <row r="82" spans="2:17">
      <c r="B82" s="79"/>
      <c r="C82" s="79"/>
      <c r="D82" s="79"/>
      <c r="E82" s="79"/>
      <c r="F82" s="79"/>
      <c r="G82" s="79"/>
      <c r="H82" s="79"/>
      <c r="I82" s="79"/>
      <c r="J82" s="79"/>
      <c r="K82" s="79"/>
      <c r="L82" s="79"/>
      <c r="M82" s="79"/>
      <c r="N82" s="79"/>
      <c r="O82" s="79"/>
      <c r="P82" s="79"/>
      <c r="Q82" s="79"/>
    </row>
    <row r="83" spans="2:17" ht="15" customHeight="1">
      <c r="B83" s="79" t="s">
        <v>101</v>
      </c>
      <c r="C83" s="79"/>
      <c r="D83" s="79"/>
      <c r="E83" s="79"/>
      <c r="F83" s="79"/>
      <c r="G83" s="79"/>
      <c r="H83" s="79"/>
      <c r="I83" s="79"/>
      <c r="J83" s="79"/>
      <c r="K83" s="79"/>
      <c r="L83" s="79"/>
      <c r="M83" s="79"/>
      <c r="N83" s="79"/>
      <c r="O83" s="79"/>
      <c r="P83" s="79"/>
      <c r="Q83" s="79"/>
    </row>
    <row r="84" spans="2:17">
      <c r="B84" s="79"/>
      <c r="C84" s="79"/>
      <c r="D84" s="79"/>
      <c r="E84" s="79"/>
      <c r="F84" s="79"/>
      <c r="G84" s="79"/>
      <c r="H84" s="79"/>
      <c r="I84" s="79"/>
      <c r="J84" s="79"/>
      <c r="K84" s="79"/>
      <c r="L84" s="79"/>
      <c r="M84" s="79"/>
      <c r="N84" s="79"/>
      <c r="O84" s="79"/>
      <c r="P84" s="79"/>
      <c r="Q84" s="79"/>
    </row>
    <row r="85" spans="2:17" ht="45" customHeight="1">
      <c r="B85" s="79" t="s">
        <v>102</v>
      </c>
      <c r="C85" s="79"/>
      <c r="D85" s="79"/>
      <c r="E85" s="79"/>
      <c r="F85" s="79"/>
      <c r="G85" s="79"/>
      <c r="H85" s="79"/>
      <c r="I85" s="79"/>
      <c r="J85" s="79"/>
      <c r="K85" s="79"/>
      <c r="L85" s="79"/>
      <c r="M85" s="79"/>
      <c r="N85" s="79"/>
      <c r="O85" s="79"/>
      <c r="P85" s="79"/>
      <c r="Q85" s="79"/>
    </row>
    <row r="86" spans="2:17">
      <c r="B86" s="79"/>
      <c r="C86" s="79"/>
      <c r="D86" s="79"/>
      <c r="E86" s="79"/>
      <c r="F86" s="79"/>
      <c r="G86" s="79"/>
      <c r="H86" s="79"/>
      <c r="I86" s="79"/>
      <c r="J86" s="79"/>
      <c r="K86" s="79"/>
      <c r="L86" s="79"/>
      <c r="M86" s="79"/>
      <c r="N86" s="79"/>
      <c r="O86" s="79"/>
      <c r="P86" s="79"/>
      <c r="Q86" s="79"/>
    </row>
    <row r="87" spans="2:17" ht="15" customHeight="1">
      <c r="B87" s="79" t="s">
        <v>103</v>
      </c>
      <c r="C87" s="79"/>
      <c r="D87" s="79"/>
      <c r="E87" s="79"/>
      <c r="F87" s="79"/>
      <c r="G87" s="79"/>
      <c r="H87" s="79"/>
      <c r="I87" s="79"/>
      <c r="J87" s="79"/>
      <c r="K87" s="79"/>
      <c r="L87" s="79"/>
      <c r="M87" s="79"/>
      <c r="N87" s="79"/>
      <c r="O87" s="79"/>
      <c r="P87" s="79"/>
      <c r="Q87" s="79"/>
    </row>
    <row r="88" spans="2:17">
      <c r="B88" s="79"/>
      <c r="C88" s="79"/>
      <c r="D88" s="79"/>
      <c r="E88" s="79"/>
      <c r="F88" s="79"/>
      <c r="G88" s="79"/>
      <c r="H88" s="79"/>
      <c r="I88" s="79"/>
      <c r="J88" s="79"/>
      <c r="K88" s="79"/>
      <c r="L88" s="79"/>
      <c r="M88" s="79"/>
      <c r="N88" s="79"/>
      <c r="O88" s="79"/>
      <c r="P88" s="79"/>
      <c r="Q88" s="79"/>
    </row>
  </sheetData>
  <mergeCells count="21">
    <mergeCell ref="B79:Q79"/>
    <mergeCell ref="A1:R1"/>
    <mergeCell ref="A2:R2"/>
    <mergeCell ref="A3:R3"/>
    <mergeCell ref="A4:R4"/>
    <mergeCell ref="B45:Q45"/>
    <mergeCell ref="B46:Q46"/>
    <mergeCell ref="D75:F75"/>
    <mergeCell ref="H75:J75"/>
    <mergeCell ref="D76:F76"/>
    <mergeCell ref="H76:J76"/>
    <mergeCell ref="B78:Q78"/>
    <mergeCell ref="B86:Q86"/>
    <mergeCell ref="B87:Q87"/>
    <mergeCell ref="B88:Q88"/>
    <mergeCell ref="B80:Q80"/>
    <mergeCell ref="B81:Q81"/>
    <mergeCell ref="B82:Q82"/>
    <mergeCell ref="B83:Q83"/>
    <mergeCell ref="B84:Q84"/>
    <mergeCell ref="B85:Q85"/>
  </mergeCells>
  <hyperlinks>
    <hyperlink ref="B46" r:id="rId1" display="http://money.msn.com/" xr:uid="{00000000-0004-0000-0000-000000000000}"/>
    <hyperlink ref="B48" r:id="rId2" display="http://investing.money.msn.com/investments/stock-price?symbol=CINF" xr:uid="{00000000-0004-0000-0000-000001000000}"/>
    <hyperlink ref="C48" r:id="rId3" display="http://investing.money.msn.com/investments/equity-charts?symbol=CINF" xr:uid="{00000000-0004-0000-0000-000002000000}"/>
    <hyperlink ref="D48" r:id="rId4" display="http://money.msn.com/business-news/default.aspx?symbol=CINF" xr:uid="{00000000-0004-0000-0000-000003000000}"/>
    <hyperlink ref="B49" r:id="rId5" display="http://investing.money.msn.com/investments/stock-price?symbol=COL" xr:uid="{00000000-0004-0000-0000-000004000000}"/>
    <hyperlink ref="C49" r:id="rId6" display="http://investing.money.msn.com/investments/equity-charts?symbol=COL" xr:uid="{00000000-0004-0000-0000-000005000000}"/>
    <hyperlink ref="D49" r:id="rId7" display="http://money.msn.com/business-news/default.aspx?symbol=COL" xr:uid="{00000000-0004-0000-0000-000006000000}"/>
    <hyperlink ref="B50" r:id="rId8" display="http://investing.money.msn.com/investments/stock-price?symbol=CPB" xr:uid="{00000000-0004-0000-0000-000007000000}"/>
    <hyperlink ref="C50" r:id="rId9" display="http://investing.money.msn.com/investments/equity-charts?symbol=CPB" xr:uid="{00000000-0004-0000-0000-000008000000}"/>
    <hyperlink ref="D50" r:id="rId10" display="http://money.msn.com/business-news/default.aspx?symbol=CPB" xr:uid="{00000000-0004-0000-0000-000009000000}"/>
    <hyperlink ref="B51" r:id="rId11" display="http://investing.money.msn.com/investments/stock-price?symbol=DTE" xr:uid="{00000000-0004-0000-0000-00000A000000}"/>
    <hyperlink ref="C51" r:id="rId12" display="http://investing.money.msn.com/investments/equity-charts?symbol=DTE" xr:uid="{00000000-0004-0000-0000-00000B000000}"/>
    <hyperlink ref="D51" r:id="rId13" display="http://money.msn.com/business-news/default.aspx?symbol=DTE" xr:uid="{00000000-0004-0000-0000-00000C000000}"/>
    <hyperlink ref="B52" r:id="rId14" display="http://investing.money.msn.com/investments/stock-price?symbol=DVN" xr:uid="{00000000-0004-0000-0000-00000D000000}"/>
    <hyperlink ref="C52" r:id="rId15" display="http://investing.money.msn.com/investments/equity-charts?symbol=DVN" xr:uid="{00000000-0004-0000-0000-00000E000000}"/>
    <hyperlink ref="D52" r:id="rId16" display="http://money.msn.com/business-news/default.aspx?symbol=DVN" xr:uid="{00000000-0004-0000-0000-00000F000000}"/>
    <hyperlink ref="B53" r:id="rId17" display="http://investing.money.msn.com/investments/stock-price?symbol=GIS" xr:uid="{00000000-0004-0000-0000-000010000000}"/>
    <hyperlink ref="C53" r:id="rId18" display="http://investing.money.msn.com/investments/equity-charts?symbol=GIS" xr:uid="{00000000-0004-0000-0000-000011000000}"/>
    <hyperlink ref="D53" r:id="rId19" display="http://money.msn.com/business-news/default.aspx?symbol=GIS" xr:uid="{00000000-0004-0000-0000-000012000000}"/>
    <hyperlink ref="B54" r:id="rId20" display="http://investing.money.msn.com/investments/stock-price?symbol=GOOG" xr:uid="{00000000-0004-0000-0000-000013000000}"/>
    <hyperlink ref="C54" r:id="rId21" display="http://investing.money.msn.com/investments/equity-charts?symbol=GOOG" xr:uid="{00000000-0004-0000-0000-000014000000}"/>
    <hyperlink ref="D54" r:id="rId22" display="http://money.msn.com/business-news/default.aspx?symbol=GOOG" xr:uid="{00000000-0004-0000-0000-000015000000}"/>
    <hyperlink ref="B55" r:id="rId23" display="http://investing.money.msn.com/investments/stock-price?symbol=HAS" xr:uid="{00000000-0004-0000-0000-000016000000}"/>
    <hyperlink ref="C55" r:id="rId24" display="http://investing.money.msn.com/investments/equity-charts?symbol=HAS" xr:uid="{00000000-0004-0000-0000-000017000000}"/>
    <hyperlink ref="D55" r:id="rId25" display="http://money.msn.com/business-news/default.aspx?symbol=HAS" xr:uid="{00000000-0004-0000-0000-000018000000}"/>
    <hyperlink ref="B56" r:id="rId26" display="http://investing.money.msn.com/investments/stock-price?symbol=IBM" xr:uid="{00000000-0004-0000-0000-000019000000}"/>
    <hyperlink ref="C56" r:id="rId27" display="http://investing.money.msn.com/investments/equity-charts?symbol=IBM" xr:uid="{00000000-0004-0000-0000-00001A000000}"/>
    <hyperlink ref="D56" r:id="rId28" display="http://money.msn.com/business-news/default.aspx?symbol=IBM" xr:uid="{00000000-0004-0000-0000-00001B000000}"/>
    <hyperlink ref="B57" r:id="rId29" display="http://investing.money.msn.com/investments/stock-price?symbol=ITT" xr:uid="{00000000-0004-0000-0000-00001C000000}"/>
    <hyperlink ref="C57" r:id="rId30" display="http://investing.money.msn.com/investments/equity-charts?symbol=ITT" xr:uid="{00000000-0004-0000-0000-00001D000000}"/>
    <hyperlink ref="D57" r:id="rId31" display="http://money.msn.com/business-news/default.aspx?symbol=ITT" xr:uid="{00000000-0004-0000-0000-00001E000000}"/>
    <hyperlink ref="B58" r:id="rId32" display="http://investing.money.msn.com/investments/stock-price?symbol=JCI" xr:uid="{00000000-0004-0000-0000-00001F000000}"/>
    <hyperlink ref="C58" r:id="rId33" display="http://investing.money.msn.com/investments/equity-charts?symbol=JCI" xr:uid="{00000000-0004-0000-0000-000020000000}"/>
    <hyperlink ref="D58" r:id="rId34" display="http://money.msn.com/business-news/default.aspx?symbol=JCI" xr:uid="{00000000-0004-0000-0000-000021000000}"/>
    <hyperlink ref="B59" r:id="rId35" display="http://investing.money.msn.com/investments/stock-price?symbol=JNJ" xr:uid="{00000000-0004-0000-0000-000022000000}"/>
    <hyperlink ref="C59" r:id="rId36" display="http://investing.money.msn.com/investments/equity-charts?symbol=JNJ" xr:uid="{00000000-0004-0000-0000-000023000000}"/>
    <hyperlink ref="D59" r:id="rId37" display="http://money.msn.com/business-news/default.aspx?symbol=JNJ" xr:uid="{00000000-0004-0000-0000-000024000000}"/>
    <hyperlink ref="B60" r:id="rId38" display="http://investing.money.msn.com/investments/stock-price?symbol=KSS" xr:uid="{00000000-0004-0000-0000-000025000000}"/>
    <hyperlink ref="C60" r:id="rId39" display="http://investing.money.msn.com/investments/equity-charts?symbol=KSS" xr:uid="{00000000-0004-0000-0000-000026000000}"/>
    <hyperlink ref="D60" r:id="rId40" display="http://money.msn.com/business-news/default.aspx?symbol=KSS" xr:uid="{00000000-0004-0000-0000-000027000000}"/>
    <hyperlink ref="B61" r:id="rId41" display="http://investing.money.msn.com/investments/stock-price?symbol=MAT" xr:uid="{00000000-0004-0000-0000-000028000000}"/>
    <hyperlink ref="C61" r:id="rId42" display="http://investing.money.msn.com/investments/equity-charts?symbol=MAT" xr:uid="{00000000-0004-0000-0000-000029000000}"/>
    <hyperlink ref="D61" r:id="rId43" display="http://money.msn.com/business-news/default.aspx?symbol=MAT" xr:uid="{00000000-0004-0000-0000-00002A000000}"/>
    <hyperlink ref="B62" r:id="rId44" display="http://investing.money.msn.com/investments/stock-price?symbol=MBI" xr:uid="{00000000-0004-0000-0000-00002B000000}"/>
    <hyperlink ref="C62" r:id="rId45" display="http://investing.money.msn.com/investments/equity-charts?symbol=MBI" xr:uid="{00000000-0004-0000-0000-00002C000000}"/>
    <hyperlink ref="D62" r:id="rId46" display="http://money.msn.com/business-news/default.aspx?symbol=MBI" xr:uid="{00000000-0004-0000-0000-00002D000000}"/>
    <hyperlink ref="B63" r:id="rId47" display="http://investing.money.msn.com/investments/stock-price?symbol=MDT" xr:uid="{00000000-0004-0000-0000-00002E000000}"/>
    <hyperlink ref="C63" r:id="rId48" display="http://investing.money.msn.com/investments/equity-charts?symbol=MDT" xr:uid="{00000000-0004-0000-0000-00002F000000}"/>
    <hyperlink ref="D63" r:id="rId49" display="http://money.msn.com/business-news/default.aspx?symbol=MDT" xr:uid="{00000000-0004-0000-0000-000030000000}"/>
    <hyperlink ref="B64" r:id="rId50" display="http://investing.money.msn.com/investments/stock-price?symbol=MFC" xr:uid="{00000000-0004-0000-0000-000031000000}"/>
    <hyperlink ref="C64" r:id="rId51" display="http://investing.money.msn.com/investments/equity-charts?symbol=MFC" xr:uid="{00000000-0004-0000-0000-000032000000}"/>
    <hyperlink ref="D64" r:id="rId52" display="http://money.msn.com/business-news/default.aspx?symbol=MFC" xr:uid="{00000000-0004-0000-0000-000033000000}"/>
    <hyperlink ref="B65" r:id="rId53" display="http://investing.money.msn.com/investments/stock-price?symbol=MTG" xr:uid="{00000000-0004-0000-0000-000034000000}"/>
    <hyperlink ref="C65" r:id="rId54" display="http://investing.money.msn.com/investments/equity-charts?symbol=MTG" xr:uid="{00000000-0004-0000-0000-000035000000}"/>
    <hyperlink ref="D65" r:id="rId55" display="http://money.msn.com/business-news/default.aspx?symbol=MTG" xr:uid="{00000000-0004-0000-0000-000036000000}"/>
    <hyperlink ref="B66" r:id="rId56" display="http://investing.money.msn.com/investments/stock-price?symbol=NE" xr:uid="{00000000-0004-0000-0000-000037000000}"/>
    <hyperlink ref="C66" r:id="rId57" display="http://investing.money.msn.com/investments/equity-charts?symbol=NE" xr:uid="{00000000-0004-0000-0000-000038000000}"/>
    <hyperlink ref="D66" r:id="rId58" display="http://money.msn.com/business-news/default.aspx?symbol=NE" xr:uid="{00000000-0004-0000-0000-000039000000}"/>
    <hyperlink ref="B67" r:id="rId59" display="http://investing.money.msn.com/investments/stock-price?symbol=PGR" xr:uid="{00000000-0004-0000-0000-00003A000000}"/>
    <hyperlink ref="C67" r:id="rId60" display="http://investing.money.msn.com/investments/equity-charts?symbol=PGR" xr:uid="{00000000-0004-0000-0000-00003B000000}"/>
    <hyperlink ref="D67" r:id="rId61" display="http://money.msn.com/business-news/default.aspx?symbol=PGR" xr:uid="{00000000-0004-0000-0000-00003C000000}"/>
    <hyperlink ref="B68" r:id="rId62" display="http://investing.money.msn.com/investments/stock-price?symbol=TJX" xr:uid="{00000000-0004-0000-0000-00003D000000}"/>
    <hyperlink ref="C68" r:id="rId63" display="http://investing.money.msn.com/investments/equity-charts?symbol=TJX" xr:uid="{00000000-0004-0000-0000-00003E000000}"/>
    <hyperlink ref="D68" r:id="rId64" display="http://money.msn.com/business-news/default.aspx?symbol=TJX" xr:uid="{00000000-0004-0000-0000-00003F000000}"/>
    <hyperlink ref="B69" r:id="rId65" display="http://investing.money.msn.com/investments/stock-price?symbol=TRW" xr:uid="{00000000-0004-0000-0000-000040000000}"/>
    <hyperlink ref="C69" r:id="rId66" display="http://investing.money.msn.com/investments/equity-charts?symbol=TRW" xr:uid="{00000000-0004-0000-0000-000041000000}"/>
    <hyperlink ref="D69" r:id="rId67" display="http://money.msn.com/business-news/default.aspx?symbol=TRW" xr:uid="{00000000-0004-0000-0000-000042000000}"/>
    <hyperlink ref="B70" r:id="rId68" display="http://investing.money.msn.com/investments/stock-price?symbol=WAG" xr:uid="{00000000-0004-0000-0000-000043000000}"/>
    <hyperlink ref="C70" r:id="rId69" display="http://investing.money.msn.com/investments/equity-charts?symbol=WAG" xr:uid="{00000000-0004-0000-0000-000044000000}"/>
    <hyperlink ref="D70" r:id="rId70" display="http://money.msn.com/business-news/default.aspx?symbol=WAG" xr:uid="{00000000-0004-0000-0000-000045000000}"/>
    <hyperlink ref="B71" r:id="rId71" display="http://investing.money.msn.com/investments/stock-price?symbol=WMT" xr:uid="{00000000-0004-0000-0000-000046000000}"/>
    <hyperlink ref="C71" r:id="rId72" display="http://investing.money.msn.com/investments/equity-charts?symbol=WMT" xr:uid="{00000000-0004-0000-0000-000047000000}"/>
    <hyperlink ref="D71" r:id="rId73" display="http://money.msn.com/business-news/default.aspx?symbol=WMT" xr:uid="{00000000-0004-0000-0000-000048000000}"/>
    <hyperlink ref="B72" r:id="rId74" display="http://investing.money.msn.com/investments/stock-price?symbol=WY" xr:uid="{00000000-0004-0000-0000-000049000000}"/>
    <hyperlink ref="C72" r:id="rId75" display="http://investing.money.msn.com/investments/equity-charts?symbol=WY" xr:uid="{00000000-0004-0000-0000-00004A000000}"/>
    <hyperlink ref="D72" r:id="rId76" display="http://money.msn.com/business-news/default.aspx?symbol=WY" xr:uid="{00000000-0004-0000-0000-00004B000000}"/>
    <hyperlink ref="B73" r:id="rId77" display="http://investing.money.msn.com/investments/stock-price?symbol=X" xr:uid="{00000000-0004-0000-0000-00004C000000}"/>
    <hyperlink ref="C73" r:id="rId78" display="http://investing.money.msn.com/investments/equity-charts?symbol=X" xr:uid="{00000000-0004-0000-0000-00004D000000}"/>
    <hyperlink ref="D73" r:id="rId79" display="http://money.msn.com/business-news/default.aspx?symbol=X" xr:uid="{00000000-0004-0000-0000-00004E000000}"/>
    <hyperlink ref="B75" r:id="rId80" display="http://investing.money.msn.com/investments/find-symbol" xr:uid="{00000000-0004-0000-0000-00004F000000}"/>
    <hyperlink ref="D75" r:id="rId81" display="http://money.msn.com/" xr:uid="{00000000-0004-0000-0000-000050000000}"/>
    <hyperlink ref="H75" r:id="rId82" display="http://office.microsoft.com/" xr:uid="{00000000-0004-0000-0000-000051000000}"/>
    <hyperlink ref="B78" r:id="rId83" display="http://g.msn.com/0TO_/enus" xr:uid="{00000000-0004-0000-0000-000052000000}"/>
  </hyperlinks>
  <pageMargins left="0.7" right="0.7" top="0.75" bottom="0.75" header="0.3" footer="0.3"/>
  <pageSetup scale="36" orientation="landscape" horizontalDpi="4294967293" verticalDpi="4294967293" r:id="rId8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5:B12"/>
  <sheetViews>
    <sheetView workbookViewId="0">
      <selection activeCell="B10" sqref="B10"/>
    </sheetView>
  </sheetViews>
  <sheetFormatPr defaultRowHeight="14.4"/>
  <cols>
    <col min="1" max="1" width="19.109375" customWidth="1"/>
    <col min="2" max="2" width="14.88671875" customWidth="1"/>
  </cols>
  <sheetData>
    <row r="5" spans="1:2" ht="23.4">
      <c r="A5" s="65" t="s">
        <v>142</v>
      </c>
      <c r="B5" s="62"/>
    </row>
    <row r="6" spans="1:2" ht="18">
      <c r="A6" s="66" t="s">
        <v>143</v>
      </c>
      <c r="B6" s="62"/>
    </row>
    <row r="10" spans="1:2">
      <c r="A10" s="50" t="s">
        <v>151</v>
      </c>
      <c r="B10" t="s">
        <v>167</v>
      </c>
    </row>
    <row r="11" spans="1:2">
      <c r="A11" s="51" t="s">
        <v>27</v>
      </c>
      <c r="B11" s="71"/>
    </row>
    <row r="12" spans="1:2">
      <c r="A12" s="59" t="s">
        <v>72</v>
      </c>
      <c r="B12" s="71">
        <v>744.7</v>
      </c>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5:B12"/>
  <sheetViews>
    <sheetView workbookViewId="0">
      <selection activeCell="B10" sqref="B10"/>
    </sheetView>
  </sheetViews>
  <sheetFormatPr defaultRowHeight="14.4"/>
  <cols>
    <col min="1" max="1" width="24.21875" customWidth="1"/>
    <col min="2" max="2" width="13.6640625" customWidth="1"/>
  </cols>
  <sheetData>
    <row r="5" spans="1:2" ht="23.4">
      <c r="A5" s="65" t="s">
        <v>136</v>
      </c>
      <c r="B5" s="62"/>
    </row>
    <row r="6" spans="1:2" ht="18">
      <c r="A6" s="66" t="s">
        <v>144</v>
      </c>
      <c r="B6" s="62"/>
    </row>
    <row r="10" spans="1:2">
      <c r="A10" s="50" t="s">
        <v>168</v>
      </c>
      <c r="B10" t="s">
        <v>167</v>
      </c>
    </row>
    <row r="11" spans="1:2">
      <c r="A11" s="51" t="s">
        <v>38</v>
      </c>
      <c r="B11" s="71"/>
    </row>
    <row r="12" spans="1:2">
      <c r="A12" s="59" t="s">
        <v>83</v>
      </c>
      <c r="B12" s="71">
        <v>1.74</v>
      </c>
    </row>
  </sheetData>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6:B20"/>
  <sheetViews>
    <sheetView workbookViewId="0">
      <selection activeCell="B10" sqref="B10"/>
    </sheetView>
  </sheetViews>
  <sheetFormatPr defaultRowHeight="14.4"/>
  <cols>
    <col min="1" max="1" width="31.88671875" customWidth="1"/>
    <col min="2" max="2" width="18.6640625" customWidth="1"/>
    <col min="3" max="3" width="10.5546875" customWidth="1"/>
    <col min="4" max="4" width="10.44140625" customWidth="1"/>
    <col min="5" max="5" width="16.44140625" customWidth="1"/>
    <col min="6" max="6" width="30" customWidth="1"/>
    <col min="7" max="7" width="11.33203125" bestFit="1" customWidth="1"/>
  </cols>
  <sheetData>
    <row r="6" spans="1:2" ht="23.4">
      <c r="A6" s="65" t="s">
        <v>150</v>
      </c>
      <c r="B6" s="62"/>
    </row>
    <row r="7" spans="1:2" ht="18">
      <c r="A7" s="66" t="s">
        <v>149</v>
      </c>
      <c r="B7" s="62"/>
    </row>
    <row r="10" spans="1:2">
      <c r="A10" s="50" t="s">
        <v>151</v>
      </c>
      <c r="B10" t="s">
        <v>148</v>
      </c>
    </row>
    <row r="11" spans="1:2">
      <c r="A11" s="51" t="s">
        <v>69</v>
      </c>
      <c r="B11" s="71"/>
    </row>
    <row r="12" spans="1:2">
      <c r="A12" s="59" t="s">
        <v>24</v>
      </c>
      <c r="B12" s="71">
        <v>25</v>
      </c>
    </row>
    <row r="13" spans="1:2">
      <c r="A13" s="51" t="s">
        <v>73</v>
      </c>
      <c r="B13" s="71"/>
    </row>
    <row r="14" spans="1:2">
      <c r="A14" s="59" t="s">
        <v>28</v>
      </c>
      <c r="B14" s="71">
        <v>25</v>
      </c>
    </row>
    <row r="15" spans="1:2">
      <c r="A15" s="51" t="s">
        <v>79</v>
      </c>
      <c r="B15" s="71"/>
    </row>
    <row r="16" spans="1:2">
      <c r="A16" s="59" t="s">
        <v>34</v>
      </c>
      <c r="B16" s="71">
        <v>25</v>
      </c>
    </row>
    <row r="17" spans="1:2">
      <c r="A17" s="51" t="s">
        <v>85</v>
      </c>
      <c r="B17" s="71"/>
    </row>
    <row r="18" spans="1:2">
      <c r="A18" s="59" t="s">
        <v>40</v>
      </c>
      <c r="B18" s="71">
        <v>25</v>
      </c>
    </row>
    <row r="19" spans="1:2">
      <c r="A19" s="51" t="s">
        <v>87</v>
      </c>
      <c r="B19" s="71"/>
    </row>
    <row r="20" spans="1:2">
      <c r="A20" s="59" t="s">
        <v>42</v>
      </c>
      <c r="B20" s="71">
        <v>25</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33"/>
  <sheetViews>
    <sheetView workbookViewId="0">
      <selection activeCell="U35" sqref="U35"/>
    </sheetView>
  </sheetViews>
  <sheetFormatPr defaultRowHeight="14.4"/>
  <cols>
    <col min="2" max="2" width="32.6640625" customWidth="1"/>
    <col min="3" max="3" width="18.109375" hidden="1" customWidth="1"/>
    <col min="4" max="9" width="0" hidden="1" customWidth="1"/>
    <col min="10" max="10" width="11.5546875" customWidth="1"/>
    <col min="11" max="12" width="0" hidden="1" customWidth="1"/>
    <col min="13" max="13" width="13.6640625" hidden="1" customWidth="1"/>
    <col min="14" max="18" width="0" hidden="1" customWidth="1"/>
  </cols>
  <sheetData>
    <row r="1" spans="1:18" ht="39.6">
      <c r="K1" s="6" t="s">
        <v>11</v>
      </c>
      <c r="L1" s="6" t="s">
        <v>12</v>
      </c>
      <c r="M1" s="6" t="s">
        <v>13</v>
      </c>
      <c r="N1" s="7" t="s">
        <v>14</v>
      </c>
      <c r="O1" s="3" t="s">
        <v>15</v>
      </c>
      <c r="P1" s="6" t="s">
        <v>16</v>
      </c>
      <c r="Q1" s="6" t="s">
        <v>17</v>
      </c>
      <c r="R1" s="8" t="s">
        <v>18</v>
      </c>
    </row>
    <row r="2" spans="1:18">
      <c r="K2" s="11">
        <v>2740.9949999999999</v>
      </c>
      <c r="L2" s="12">
        <v>1.32789688006696E-2</v>
      </c>
      <c r="M2" s="13">
        <v>2955</v>
      </c>
      <c r="N2" s="14">
        <v>39.4</v>
      </c>
      <c r="O2" s="10">
        <v>39.06</v>
      </c>
      <c r="P2" s="12">
        <v>7.807566230511187E-2</v>
      </c>
      <c r="Q2" s="15">
        <v>23.734939759036145</v>
      </c>
      <c r="R2" s="10">
        <v>1.66</v>
      </c>
    </row>
    <row r="3" spans="1:18">
      <c r="K3" s="11">
        <v>2335.8000000000002</v>
      </c>
      <c r="L3" s="12">
        <v>2.465259656191994E-2</v>
      </c>
      <c r="M3" s="13">
        <v>5486</v>
      </c>
      <c r="N3" s="14">
        <v>54.86</v>
      </c>
      <c r="O3" s="10">
        <v>54.56</v>
      </c>
      <c r="P3" s="12">
        <v>1.3486599880126722</v>
      </c>
      <c r="Q3" s="15">
        <v>13</v>
      </c>
      <c r="R3" s="10">
        <v>4.22</v>
      </c>
    </row>
    <row r="4" spans="1:18">
      <c r="K4" s="11">
        <v>2708.1</v>
      </c>
      <c r="L4" s="12">
        <v>1.5844887983472423E-2</v>
      </c>
      <c r="M4" s="13">
        <v>3526</v>
      </c>
      <c r="N4" s="14">
        <v>35.26</v>
      </c>
      <c r="O4" s="10">
        <v>35</v>
      </c>
      <c r="P4" s="12">
        <v>0.30201986632694511</v>
      </c>
      <c r="Q4" s="15">
        <v>14.691666666666666</v>
      </c>
      <c r="R4" s="10">
        <v>2.4</v>
      </c>
    </row>
    <row r="5" spans="1:18">
      <c r="K5" s="11">
        <v>5980.26</v>
      </c>
      <c r="L5" s="12">
        <v>2.8040868127302304E-2</v>
      </c>
      <c r="M5" s="13">
        <v>6240</v>
      </c>
      <c r="N5" s="14">
        <v>62.4</v>
      </c>
      <c r="O5" s="10">
        <v>61.46</v>
      </c>
      <c r="P5" s="12">
        <v>4.3432894221990308E-2</v>
      </c>
      <c r="Q5" s="15">
        <v>10.630323679727427</v>
      </c>
      <c r="R5" s="10">
        <v>5.87</v>
      </c>
    </row>
    <row r="6" spans="1:18" ht="22.8">
      <c r="A6" s="80" t="s">
        <v>19</v>
      </c>
      <c r="B6" s="81"/>
      <c r="C6" s="81"/>
      <c r="D6" s="81"/>
      <c r="E6" s="81"/>
      <c r="F6" s="81"/>
      <c r="G6" s="81"/>
      <c r="H6" s="81"/>
      <c r="I6" s="81"/>
      <c r="J6" s="81"/>
      <c r="K6" s="81"/>
      <c r="L6" s="81"/>
      <c r="M6" s="81"/>
      <c r="N6" s="81"/>
      <c r="O6" s="81"/>
      <c r="P6" s="81"/>
      <c r="Q6" s="81"/>
      <c r="R6" s="82"/>
    </row>
    <row r="7" spans="1:18" ht="17.399999999999999">
      <c r="A7" s="83" t="s">
        <v>20</v>
      </c>
      <c r="B7" s="84"/>
      <c r="C7" s="84"/>
      <c r="D7" s="84"/>
      <c r="E7" s="84"/>
      <c r="F7" s="84"/>
      <c r="G7" s="84"/>
      <c r="H7" s="84"/>
      <c r="I7" s="84"/>
      <c r="J7" s="84"/>
      <c r="K7" s="84"/>
      <c r="L7" s="84"/>
      <c r="M7" s="84"/>
      <c r="N7" s="84"/>
      <c r="O7" s="84"/>
      <c r="P7" s="84"/>
      <c r="Q7" s="84"/>
      <c r="R7" s="85"/>
    </row>
    <row r="8" spans="1:18" ht="17.399999999999999">
      <c r="A8" s="99">
        <f ca="1">NOW()</f>
        <v>43760.743853703701</v>
      </c>
      <c r="B8" s="100"/>
      <c r="C8" s="100"/>
      <c r="D8" s="100"/>
      <c r="E8" s="100"/>
      <c r="F8" s="100"/>
      <c r="G8" s="100"/>
      <c r="H8" s="100"/>
      <c r="I8" s="100"/>
      <c r="J8" s="100"/>
      <c r="K8" s="100"/>
      <c r="L8" s="100"/>
      <c r="M8" s="100"/>
      <c r="N8" s="100"/>
      <c r="O8" s="101"/>
      <c r="P8" s="100"/>
      <c r="Q8" s="100"/>
      <c r="R8" s="102"/>
    </row>
    <row r="9" spans="1:18">
      <c r="A9" s="72"/>
      <c r="B9" s="72" t="s">
        <v>19</v>
      </c>
      <c r="C9" s="72" t="s">
        <v>19</v>
      </c>
      <c r="D9" s="72" t="s">
        <v>19</v>
      </c>
      <c r="E9" s="72" t="s">
        <v>19</v>
      </c>
      <c r="F9" s="72" t="s">
        <v>19</v>
      </c>
      <c r="G9" s="72" t="s">
        <v>19</v>
      </c>
      <c r="H9" s="72" t="s">
        <v>19</v>
      </c>
      <c r="I9" s="72" t="s">
        <v>19</v>
      </c>
      <c r="J9" s="72"/>
      <c r="K9" s="11">
        <v>7688.76</v>
      </c>
      <c r="L9" s="12">
        <v>9.3289811269678807E-3</v>
      </c>
      <c r="M9" s="13">
        <v>2076</v>
      </c>
      <c r="N9" s="14">
        <v>20.76</v>
      </c>
      <c r="O9" s="10">
        <v>20.85</v>
      </c>
      <c r="P9" s="12">
        <v>-0.72999547391256847</v>
      </c>
      <c r="Q9" s="15">
        <v>-4.8279069767441865</v>
      </c>
      <c r="R9" s="10">
        <v>-4.3</v>
      </c>
    </row>
    <row r="10" spans="1:18">
      <c r="A10" s="72"/>
      <c r="B10" s="72" t="s">
        <v>156</v>
      </c>
      <c r="C10" s="72" t="s">
        <v>156</v>
      </c>
      <c r="D10" s="72" t="s">
        <v>156</v>
      </c>
      <c r="E10" s="72" t="s">
        <v>156</v>
      </c>
      <c r="F10" s="72" t="s">
        <v>156</v>
      </c>
      <c r="G10" s="72" t="s">
        <v>156</v>
      </c>
      <c r="H10" s="72" t="s">
        <v>156</v>
      </c>
      <c r="I10" s="72" t="s">
        <v>156</v>
      </c>
      <c r="J10" s="72"/>
      <c r="K10" s="11">
        <v>5808.9</v>
      </c>
      <c r="L10" s="12">
        <v>1.1719644883975065E-2</v>
      </c>
      <c r="M10" s="13">
        <v>2608</v>
      </c>
      <c r="N10" s="14">
        <v>26.08</v>
      </c>
      <c r="O10" s="10">
        <v>26.28</v>
      </c>
      <c r="P10" s="12">
        <v>-0.55103375854292547</v>
      </c>
      <c r="Q10" s="15">
        <v>10.390438247011952</v>
      </c>
      <c r="R10" s="10">
        <v>2.5099999999999998</v>
      </c>
    </row>
    <row r="11" spans="1:18">
      <c r="K11" s="11">
        <v>4863.1967999999997</v>
      </c>
      <c r="L11" s="12">
        <v>2.7653688448159935E-2</v>
      </c>
      <c r="M11" s="13">
        <v>6153.84</v>
      </c>
      <c r="N11" s="14">
        <v>69.930000000000007</v>
      </c>
      <c r="O11" s="10">
        <v>69.55</v>
      </c>
      <c r="P11" s="12">
        <v>0.26538987688098503</v>
      </c>
      <c r="Q11" s="15">
        <v>22.270700636942678</v>
      </c>
      <c r="R11" s="10">
        <v>3.14</v>
      </c>
    </row>
    <row r="12" spans="1:18" ht="39.6">
      <c r="A12" s="2" t="s">
        <v>1</v>
      </c>
      <c r="B12" s="3" t="s">
        <v>2</v>
      </c>
      <c r="C12" s="4" t="s">
        <v>3</v>
      </c>
      <c r="D12" s="5" t="s">
        <v>4</v>
      </c>
      <c r="E12" s="3" t="s">
        <v>5</v>
      </c>
      <c r="F12" s="3" t="s">
        <v>6</v>
      </c>
      <c r="G12" s="4" t="s">
        <v>7</v>
      </c>
      <c r="H12" s="4" t="s">
        <v>8</v>
      </c>
      <c r="I12" s="4" t="s">
        <v>9</v>
      </c>
      <c r="J12" s="6" t="s">
        <v>10</v>
      </c>
      <c r="K12" s="11">
        <v>10077.6</v>
      </c>
      <c r="L12" s="12">
        <v>4.7453776830819284E-2</v>
      </c>
      <c r="M12" s="13">
        <v>10560</v>
      </c>
      <c r="N12" s="14">
        <v>52.8</v>
      </c>
      <c r="O12" s="10">
        <v>52.45</v>
      </c>
      <c r="P12" s="12">
        <v>4.7868540128602012E-2</v>
      </c>
      <c r="Q12" s="15">
        <v>12.452830188679243</v>
      </c>
      <c r="R12" s="10">
        <v>4.24</v>
      </c>
    </row>
    <row r="13" spans="1:18">
      <c r="A13" s="9" t="s">
        <v>21</v>
      </c>
      <c r="B13" s="1" t="s">
        <v>64</v>
      </c>
      <c r="C13" s="41" t="s">
        <v>104</v>
      </c>
      <c r="D13" s="1" t="s">
        <v>152</v>
      </c>
      <c r="E13" s="49">
        <v>6403351288</v>
      </c>
      <c r="F13" s="1"/>
      <c r="G13" s="41">
        <v>75</v>
      </c>
      <c r="H13" s="44">
        <v>36976</v>
      </c>
      <c r="I13" s="45">
        <v>35.83</v>
      </c>
      <c r="J13" s="10">
        <v>53.745000000000005</v>
      </c>
      <c r="K13" s="11">
        <v>15877.727999999999</v>
      </c>
      <c r="L13" s="12">
        <v>1.1949723801942673E-2</v>
      </c>
      <c r="M13" s="13">
        <v>2659.2</v>
      </c>
      <c r="N13" s="14">
        <v>11.08</v>
      </c>
      <c r="O13" s="10">
        <v>11</v>
      </c>
      <c r="P13" s="12">
        <v>-0.83252011874746812</v>
      </c>
      <c r="Q13" s="15">
        <v>5.3786407766990294</v>
      </c>
      <c r="R13" s="10">
        <v>2.06</v>
      </c>
    </row>
    <row r="14" spans="1:18">
      <c r="A14" s="9" t="s">
        <v>22</v>
      </c>
      <c r="B14" s="1" t="s">
        <v>67</v>
      </c>
      <c r="C14" s="41" t="s">
        <v>105</v>
      </c>
      <c r="D14" s="1" t="s">
        <v>152</v>
      </c>
      <c r="E14" s="49">
        <v>7798442349</v>
      </c>
      <c r="F14" s="1"/>
      <c r="G14" s="42">
        <v>100</v>
      </c>
      <c r="H14" s="44">
        <v>37075</v>
      </c>
      <c r="I14" s="46">
        <v>22.9</v>
      </c>
      <c r="J14" s="10">
        <v>45.800000000000004</v>
      </c>
      <c r="K14" s="11">
        <v>2809.8960000000002</v>
      </c>
      <c r="L14" s="12">
        <v>7.8298731770851827E-3</v>
      </c>
      <c r="M14" s="13">
        <v>1742.4</v>
      </c>
      <c r="N14" s="14">
        <v>43.56</v>
      </c>
      <c r="O14" s="10">
        <v>43.8</v>
      </c>
      <c r="P14" s="12">
        <v>-0.37990587551994809</v>
      </c>
      <c r="Q14" s="15">
        <v>12.553314121037465</v>
      </c>
      <c r="R14" s="10">
        <v>3.47</v>
      </c>
    </row>
    <row r="15" spans="1:18">
      <c r="A15" s="9" t="s">
        <v>23</v>
      </c>
      <c r="B15" s="1" t="s">
        <v>68</v>
      </c>
      <c r="C15" s="41" t="s">
        <v>106</v>
      </c>
      <c r="D15" s="1" t="s">
        <v>152</v>
      </c>
      <c r="E15" s="49">
        <v>11055557388</v>
      </c>
      <c r="F15" s="1"/>
      <c r="G15" s="42">
        <v>100</v>
      </c>
      <c r="H15" s="44">
        <v>37075</v>
      </c>
      <c r="I15" s="46">
        <v>26.55</v>
      </c>
      <c r="J15" s="10">
        <v>53.1</v>
      </c>
      <c r="K15" s="11">
        <v>12074.25</v>
      </c>
      <c r="L15" s="12">
        <v>1.409907431881586E-2</v>
      </c>
      <c r="M15" s="13">
        <v>3137.5</v>
      </c>
      <c r="N15" s="14">
        <v>12.55</v>
      </c>
      <c r="O15" s="10">
        <v>12.47</v>
      </c>
      <c r="P15" s="12">
        <v>-0.74014949168685429</v>
      </c>
      <c r="Q15" s="15">
        <v>-32.179487179487182</v>
      </c>
      <c r="R15" s="10">
        <v>-0.39</v>
      </c>
    </row>
    <row r="16" spans="1:18">
      <c r="A16" s="9" t="s">
        <v>25</v>
      </c>
      <c r="B16" s="1" t="s">
        <v>70</v>
      </c>
      <c r="C16" s="41" t="s">
        <v>108</v>
      </c>
      <c r="D16" s="1" t="s">
        <v>152</v>
      </c>
      <c r="E16" s="49">
        <v>25240800617</v>
      </c>
      <c r="F16" s="1"/>
      <c r="G16" s="42">
        <v>100</v>
      </c>
      <c r="H16" s="44">
        <v>36784</v>
      </c>
      <c r="I16" s="46">
        <v>58.63</v>
      </c>
      <c r="J16" s="10">
        <v>117.26</v>
      </c>
      <c r="K16" s="11">
        <v>2694.0239999999999</v>
      </c>
      <c r="L16" s="12">
        <v>3.2175098684532766E-4</v>
      </c>
      <c r="M16" s="13">
        <v>71.599999999999994</v>
      </c>
      <c r="N16" s="14">
        <v>1.79</v>
      </c>
      <c r="O16" s="10">
        <v>1.74</v>
      </c>
      <c r="P16" s="12">
        <v>-0.97342265696222452</v>
      </c>
      <c r="Q16" s="15">
        <v>-0.60677966101694913</v>
      </c>
      <c r="R16" s="10">
        <v>-2.95</v>
      </c>
    </row>
    <row r="17" spans="1:18">
      <c r="A17" s="9" t="s">
        <v>26</v>
      </c>
      <c r="B17" s="1" t="s">
        <v>71</v>
      </c>
      <c r="C17" s="41" t="s">
        <v>106</v>
      </c>
      <c r="D17" s="1" t="s">
        <v>152</v>
      </c>
      <c r="E17" s="49">
        <v>25789616059</v>
      </c>
      <c r="F17" s="1"/>
      <c r="G17" s="42">
        <v>100</v>
      </c>
      <c r="H17" s="44">
        <v>36784</v>
      </c>
      <c r="I17" s="46">
        <v>32.31</v>
      </c>
      <c r="J17" s="10">
        <v>64.62</v>
      </c>
      <c r="K17" s="11">
        <v>4099.38</v>
      </c>
      <c r="L17" s="12">
        <v>1.7076169692908455E-2</v>
      </c>
      <c r="M17" s="13">
        <v>3800</v>
      </c>
      <c r="N17" s="14">
        <v>38</v>
      </c>
      <c r="O17" s="10">
        <v>37.79</v>
      </c>
      <c r="P17" s="12">
        <v>-7.3030555840151459E-2</v>
      </c>
      <c r="Q17" s="15">
        <v>17.84037558685446</v>
      </c>
      <c r="R17" s="10">
        <v>2.13</v>
      </c>
    </row>
    <row r="18" spans="1:18">
      <c r="A18" s="9" t="s">
        <v>27</v>
      </c>
      <c r="B18" s="1" t="s">
        <v>72</v>
      </c>
      <c r="C18" s="41" t="s">
        <v>109</v>
      </c>
      <c r="D18" s="1" t="s">
        <v>152</v>
      </c>
      <c r="E18" s="49">
        <v>244761530324</v>
      </c>
      <c r="F18" s="1"/>
      <c r="G18" s="41">
        <v>150</v>
      </c>
      <c r="H18" s="44">
        <v>38218</v>
      </c>
      <c r="I18" s="45">
        <v>95.96</v>
      </c>
      <c r="J18" s="10">
        <v>287.88</v>
      </c>
      <c r="K18" s="11">
        <v>3623.04</v>
      </c>
      <c r="L18" s="12">
        <v>2.9065438308876809E-2</v>
      </c>
      <c r="M18" s="13">
        <v>6468</v>
      </c>
      <c r="N18" s="14">
        <v>43.12</v>
      </c>
      <c r="O18" s="10">
        <v>43.1</v>
      </c>
      <c r="P18" s="12">
        <v>0.78524112347641761</v>
      </c>
      <c r="Q18" s="15">
        <v>18.995594713656388</v>
      </c>
      <c r="R18" s="10">
        <v>2.27</v>
      </c>
    </row>
    <row r="19" spans="1:18">
      <c r="A19" s="9" t="s">
        <v>29</v>
      </c>
      <c r="B19" s="1" t="s">
        <v>74</v>
      </c>
      <c r="C19" s="42" t="s">
        <v>109</v>
      </c>
      <c r="D19" s="1" t="s">
        <v>152</v>
      </c>
      <c r="E19" s="49">
        <v>230440571775</v>
      </c>
      <c r="F19" s="1"/>
      <c r="G19" s="42">
        <v>50</v>
      </c>
      <c r="H19" s="44">
        <v>38041</v>
      </c>
      <c r="I19" s="46">
        <v>96.79</v>
      </c>
      <c r="J19" s="10">
        <v>96.79</v>
      </c>
      <c r="K19" s="11">
        <v>5428.4399999999987</v>
      </c>
      <c r="L19" s="12">
        <v>2.4609906137687671E-2</v>
      </c>
      <c r="M19" s="13">
        <v>5476.5</v>
      </c>
      <c r="N19" s="14">
        <v>36.51</v>
      </c>
      <c r="O19" s="10">
        <v>36.369999999999997</v>
      </c>
      <c r="P19" s="12">
        <v>8.8533722395386736E-3</v>
      </c>
      <c r="Q19" s="15">
        <v>15.086776859504132</v>
      </c>
      <c r="R19" s="10">
        <v>2.42</v>
      </c>
    </row>
    <row r="20" spans="1:18">
      <c r="A20" s="9" t="s">
        <v>30</v>
      </c>
      <c r="B20" s="1" t="s">
        <v>75</v>
      </c>
      <c r="C20" s="42" t="s">
        <v>111</v>
      </c>
      <c r="D20" s="1" t="s">
        <v>154</v>
      </c>
      <c r="E20" s="49">
        <v>1918224021</v>
      </c>
      <c r="F20" s="1"/>
      <c r="G20" s="42">
        <v>100</v>
      </c>
      <c r="H20" s="44">
        <v>38041</v>
      </c>
      <c r="I20" s="46">
        <v>75.38</v>
      </c>
      <c r="J20" s="10">
        <v>150.76</v>
      </c>
      <c r="K20" s="11">
        <v>14115.78</v>
      </c>
      <c r="L20" s="12">
        <v>0.10412868529580913</v>
      </c>
      <c r="M20" s="13">
        <v>23172</v>
      </c>
      <c r="N20" s="14">
        <v>77.239999999999995</v>
      </c>
      <c r="O20" s="10">
        <v>76.91</v>
      </c>
      <c r="P20" s="12">
        <v>0.64156709724861105</v>
      </c>
      <c r="Q20" s="15">
        <v>16.295358649789026</v>
      </c>
      <c r="R20" s="10">
        <v>4.74</v>
      </c>
    </row>
    <row r="21" spans="1:18">
      <c r="A21" s="9" t="s">
        <v>31</v>
      </c>
      <c r="B21" s="1" t="s">
        <v>76</v>
      </c>
      <c r="C21" s="42" t="s">
        <v>111</v>
      </c>
      <c r="D21" s="1" t="s">
        <v>152</v>
      </c>
      <c r="E21" s="49">
        <v>17834092572</v>
      </c>
      <c r="F21" s="1"/>
      <c r="G21" s="42">
        <v>100</v>
      </c>
      <c r="H21" s="44">
        <v>38041</v>
      </c>
      <c r="I21" s="46">
        <v>56.95</v>
      </c>
      <c r="J21" s="10">
        <v>113.9</v>
      </c>
      <c r="K21" s="11">
        <v>1719.72</v>
      </c>
      <c r="L21" s="12">
        <v>6.3316639729757923E-3</v>
      </c>
      <c r="M21" s="13">
        <v>1409</v>
      </c>
      <c r="N21" s="14">
        <v>28.18</v>
      </c>
      <c r="O21" s="10">
        <v>27.24</v>
      </c>
      <c r="P21" s="12">
        <v>-0.18068057590770592</v>
      </c>
      <c r="Q21" s="15">
        <v>47.762711864406782</v>
      </c>
      <c r="R21" s="10">
        <v>0.59</v>
      </c>
    </row>
    <row r="22" spans="1:18">
      <c r="A22" s="9" t="s">
        <v>32</v>
      </c>
      <c r="B22" s="1" t="s">
        <v>77</v>
      </c>
      <c r="C22" s="42" t="s">
        <v>112</v>
      </c>
      <c r="D22" s="1" t="s">
        <v>152</v>
      </c>
      <c r="E22" s="49">
        <v>192799877971</v>
      </c>
      <c r="F22" s="1"/>
      <c r="G22" s="42">
        <v>88</v>
      </c>
      <c r="H22" s="44">
        <v>38041</v>
      </c>
      <c r="I22" s="46">
        <v>54.18</v>
      </c>
      <c r="J22" s="10">
        <v>95.356800000000007</v>
      </c>
      <c r="K22" s="11">
        <v>1644.75</v>
      </c>
      <c r="L22" s="12">
        <v>5.0689261614738782E-3</v>
      </c>
      <c r="M22" s="13">
        <v>1128</v>
      </c>
      <c r="N22" s="14">
        <v>22.56</v>
      </c>
      <c r="O22" s="10">
        <v>22.13</v>
      </c>
      <c r="P22" s="12">
        <v>-0.31418148654810762</v>
      </c>
      <c r="Q22" s="15">
        <v>-10.20814479638009</v>
      </c>
      <c r="R22" s="10">
        <v>-2.21</v>
      </c>
    </row>
    <row r="23" spans="1:18">
      <c r="A23" s="9" t="s">
        <v>33</v>
      </c>
      <c r="B23" s="1" t="s">
        <v>78</v>
      </c>
      <c r="C23" s="42" t="s">
        <v>113</v>
      </c>
      <c r="D23" s="1" t="s">
        <v>152</v>
      </c>
      <c r="E23" s="49">
        <v>12381995821</v>
      </c>
      <c r="F23" s="1"/>
      <c r="G23" s="42">
        <v>200</v>
      </c>
      <c r="H23" s="44">
        <v>38041</v>
      </c>
      <c r="I23" s="46">
        <v>49.4</v>
      </c>
      <c r="J23" s="10">
        <v>197.6</v>
      </c>
    </row>
    <row r="24" spans="1:18">
      <c r="A24" s="9" t="s">
        <v>35</v>
      </c>
      <c r="B24" s="1" t="s">
        <v>80</v>
      </c>
      <c r="C24" s="42" t="s">
        <v>104</v>
      </c>
      <c r="D24" s="1" t="s">
        <v>154</v>
      </c>
      <c r="E24" s="49">
        <v>2146788765</v>
      </c>
      <c r="F24" s="1"/>
      <c r="G24" s="42">
        <v>240</v>
      </c>
      <c r="H24" s="44">
        <v>38041</v>
      </c>
      <c r="I24" s="46">
        <v>64.86</v>
      </c>
      <c r="J24" s="10">
        <v>311.32799999999997</v>
      </c>
    </row>
    <row r="25" spans="1:18">
      <c r="A25" s="9" t="s">
        <v>36</v>
      </c>
      <c r="B25" s="1" t="s">
        <v>81</v>
      </c>
      <c r="C25" s="41" t="s">
        <v>112</v>
      </c>
      <c r="D25" s="1" t="s">
        <v>152</v>
      </c>
      <c r="E25" s="49">
        <v>44437256241</v>
      </c>
      <c r="F25" s="1"/>
      <c r="G25" s="41">
        <v>40</v>
      </c>
      <c r="H25" s="44">
        <v>34801</v>
      </c>
      <c r="I25" s="45">
        <v>68.87</v>
      </c>
      <c r="J25" s="10">
        <v>55.096000000000004</v>
      </c>
    </row>
    <row r="26" spans="1:18">
      <c r="A26" s="9" t="s">
        <v>37</v>
      </c>
      <c r="B26" s="1" t="s">
        <v>82</v>
      </c>
      <c r="C26" s="41" t="s">
        <v>104</v>
      </c>
      <c r="D26" s="1" t="s">
        <v>152</v>
      </c>
      <c r="E26" s="49">
        <v>22774422596</v>
      </c>
      <c r="F26" s="1"/>
      <c r="G26" s="41">
        <v>250</v>
      </c>
      <c r="H26" s="44">
        <v>38041</v>
      </c>
      <c r="I26" s="46">
        <v>47.35</v>
      </c>
      <c r="J26" s="10">
        <v>236.75</v>
      </c>
    </row>
    <row r="27" spans="1:18">
      <c r="A27" s="9" t="s">
        <v>38</v>
      </c>
      <c r="B27" s="1" t="s">
        <v>83</v>
      </c>
      <c r="C27" s="41" t="s">
        <v>104</v>
      </c>
      <c r="D27" s="1" t="s">
        <v>155</v>
      </c>
      <c r="E27" s="49">
        <v>361637093</v>
      </c>
      <c r="F27" s="1"/>
      <c r="G27" s="41">
        <v>40</v>
      </c>
      <c r="H27" s="44">
        <v>38714</v>
      </c>
      <c r="I27" s="45">
        <v>66.03</v>
      </c>
      <c r="J27" s="10">
        <v>52.823999999999998</v>
      </c>
    </row>
    <row r="28" spans="1:18">
      <c r="A28" s="9" t="s">
        <v>39</v>
      </c>
      <c r="B28" s="1" t="s">
        <v>84</v>
      </c>
      <c r="C28" s="41" t="s">
        <v>108</v>
      </c>
      <c r="D28" s="1" t="s">
        <v>152</v>
      </c>
      <c r="E28" s="49">
        <v>9598952000</v>
      </c>
      <c r="F28" s="1"/>
      <c r="G28" s="42">
        <v>100</v>
      </c>
      <c r="H28" s="44">
        <v>38041</v>
      </c>
      <c r="I28" s="46">
        <v>40.19</v>
      </c>
      <c r="J28" s="10">
        <v>80.38</v>
      </c>
    </row>
    <row r="29" spans="1:18">
      <c r="A29" s="9" t="s">
        <v>41</v>
      </c>
      <c r="B29" s="1" t="s">
        <v>86</v>
      </c>
      <c r="C29" s="41" t="s">
        <v>113</v>
      </c>
      <c r="D29" s="1" t="s">
        <v>152</v>
      </c>
      <c r="E29" s="49">
        <v>31740652774</v>
      </c>
      <c r="F29" s="1"/>
      <c r="G29" s="41">
        <v>150</v>
      </c>
      <c r="H29" s="44">
        <v>38041</v>
      </c>
      <c r="I29" s="46">
        <v>23.68</v>
      </c>
      <c r="J29" s="10">
        <v>71.040000000000006</v>
      </c>
    </row>
    <row r="30" spans="1:18">
      <c r="A30" s="9" t="s">
        <v>43</v>
      </c>
      <c r="B30" s="1" t="s">
        <v>88</v>
      </c>
      <c r="C30" s="42" t="s">
        <v>113</v>
      </c>
      <c r="D30" s="1" t="s">
        <v>152</v>
      </c>
      <c r="E30" s="49">
        <v>31342470565</v>
      </c>
      <c r="F30" s="1"/>
      <c r="G30" s="42">
        <v>150</v>
      </c>
      <c r="H30" s="44">
        <v>38041</v>
      </c>
      <c r="I30" s="46">
        <v>35.479999999999997</v>
      </c>
      <c r="J30" s="10">
        <v>106.43999999999998</v>
      </c>
    </row>
    <row r="31" spans="1:18">
      <c r="A31" s="9" t="s">
        <v>44</v>
      </c>
      <c r="B31" s="1" t="s">
        <v>89</v>
      </c>
      <c r="C31" s="42" t="s">
        <v>113</v>
      </c>
      <c r="D31" s="1" t="s">
        <v>152</v>
      </c>
      <c r="E31" s="49">
        <v>259637927379</v>
      </c>
      <c r="F31" s="1"/>
      <c r="G31" s="42">
        <v>300</v>
      </c>
      <c r="H31" s="44">
        <v>36831</v>
      </c>
      <c r="I31" s="46">
        <v>46.13</v>
      </c>
      <c r="J31" s="10">
        <v>276.78000000000003</v>
      </c>
    </row>
    <row r="32" spans="1:18">
      <c r="A32" s="9" t="s">
        <v>45</v>
      </c>
      <c r="B32" s="1" t="s">
        <v>90</v>
      </c>
      <c r="C32" s="41" t="s">
        <v>115</v>
      </c>
      <c r="D32" s="1" t="s">
        <v>152</v>
      </c>
      <c r="E32" s="49">
        <v>15152516653</v>
      </c>
      <c r="F32" s="1"/>
      <c r="G32" s="41">
        <v>50</v>
      </c>
      <c r="H32" s="44">
        <v>34801</v>
      </c>
      <c r="I32" s="45">
        <v>33.72</v>
      </c>
      <c r="J32" s="10">
        <v>33.72</v>
      </c>
    </row>
    <row r="33" spans="1:10">
      <c r="A33" s="16" t="s">
        <v>46</v>
      </c>
      <c r="B33" s="1" t="s">
        <v>91</v>
      </c>
      <c r="C33" s="43" t="s">
        <v>116</v>
      </c>
      <c r="D33" s="1" t="s">
        <v>154</v>
      </c>
      <c r="E33" s="49">
        <v>3254920627</v>
      </c>
      <c r="F33" s="17"/>
      <c r="G33" s="43">
        <v>50</v>
      </c>
      <c r="H33" s="47">
        <v>34801</v>
      </c>
      <c r="I33" s="48">
        <v>32.25</v>
      </c>
      <c r="J33" s="10">
        <v>32.25</v>
      </c>
    </row>
  </sheetData>
  <mergeCells count="3">
    <mergeCell ref="A6:R6"/>
    <mergeCell ref="A7:R7"/>
    <mergeCell ref="A8:R8"/>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3:R17"/>
  <sheetViews>
    <sheetView workbookViewId="0">
      <selection activeCell="H21" sqref="H21"/>
    </sheetView>
  </sheetViews>
  <sheetFormatPr defaultRowHeight="14.4"/>
  <cols>
    <col min="2" max="2" width="20.77734375" customWidth="1"/>
    <col min="3" max="3" width="10.6640625" customWidth="1"/>
    <col min="4" max="4" width="13.88671875" customWidth="1"/>
    <col min="5" max="5" width="13.109375" customWidth="1"/>
    <col min="6" max="6" width="9.6640625" customWidth="1"/>
    <col min="8" max="9" width="11" customWidth="1"/>
    <col min="10" max="10" width="12.88671875" customWidth="1"/>
    <col min="12" max="12" width="11.44140625" customWidth="1"/>
  </cols>
  <sheetData>
    <row r="3" spans="1:18" ht="23.4">
      <c r="A3" s="103" t="s">
        <v>19</v>
      </c>
      <c r="B3" s="103"/>
      <c r="C3" s="103"/>
      <c r="D3" s="103"/>
    </row>
    <row r="4" spans="1:18" ht="15.6">
      <c r="A4" s="104" t="s">
        <v>159</v>
      </c>
      <c r="B4" s="104"/>
      <c r="C4" s="104"/>
      <c r="D4" s="104"/>
    </row>
    <row r="7" spans="1:18" ht="26.4">
      <c r="A7" s="2" t="s">
        <v>1</v>
      </c>
      <c r="B7" s="3" t="s">
        <v>2</v>
      </c>
      <c r="C7" s="4" t="s">
        <v>9</v>
      </c>
      <c r="D7" s="6" t="s">
        <v>16</v>
      </c>
    </row>
    <row r="8" spans="1:18">
      <c r="A8" s="9" t="s">
        <v>30</v>
      </c>
      <c r="B8" s="1" t="s">
        <v>75</v>
      </c>
      <c r="C8" s="46">
        <v>75.38</v>
      </c>
      <c r="D8" s="12">
        <v>-0.72999547391256847</v>
      </c>
    </row>
    <row r="9" spans="1:18">
      <c r="A9" s="9" t="s">
        <v>31</v>
      </c>
      <c r="B9" s="1" t="s">
        <v>76</v>
      </c>
      <c r="C9" s="46">
        <v>56.95</v>
      </c>
      <c r="D9" s="12">
        <v>-0.55103375854292547</v>
      </c>
    </row>
    <row r="10" spans="1:18">
      <c r="A10" s="9" t="s">
        <v>35</v>
      </c>
      <c r="B10" s="1" t="s">
        <v>80</v>
      </c>
      <c r="C10" s="46">
        <v>64.86</v>
      </c>
      <c r="D10" s="12">
        <v>-0.83252011874746812</v>
      </c>
    </row>
    <row r="11" spans="1:18">
      <c r="A11" s="9" t="s">
        <v>36</v>
      </c>
      <c r="B11" s="1" t="s">
        <v>81</v>
      </c>
      <c r="C11" s="45">
        <v>68.87</v>
      </c>
      <c r="D11" s="12">
        <v>-0.37990587551994809</v>
      </c>
    </row>
    <row r="12" spans="1:18">
      <c r="A12" s="9" t="s">
        <v>38</v>
      </c>
      <c r="B12" s="1" t="s">
        <v>83</v>
      </c>
      <c r="C12" s="45">
        <v>66.03</v>
      </c>
      <c r="D12" s="12">
        <v>-0.97342265696222452</v>
      </c>
    </row>
    <row r="13" spans="1:18">
      <c r="A13" s="9" t="s">
        <v>40</v>
      </c>
      <c r="B13" s="1" t="s">
        <v>85</v>
      </c>
      <c r="C13" s="46">
        <v>84.33</v>
      </c>
      <c r="D13" s="12">
        <v>-0.73903028907059765</v>
      </c>
    </row>
    <row r="16" spans="1:18" ht="39.6">
      <c r="A16" s="2" t="s">
        <v>1</v>
      </c>
      <c r="B16" s="3" t="s">
        <v>2</v>
      </c>
      <c r="C16" s="4" t="s">
        <v>3</v>
      </c>
      <c r="D16" s="5" t="s">
        <v>4</v>
      </c>
      <c r="E16" s="3" t="s">
        <v>5</v>
      </c>
      <c r="F16" s="3" t="s">
        <v>6</v>
      </c>
      <c r="G16" s="4" t="s">
        <v>7</v>
      </c>
      <c r="H16" s="4" t="s">
        <v>8</v>
      </c>
      <c r="I16" s="4" t="s">
        <v>9</v>
      </c>
      <c r="J16" s="6" t="s">
        <v>10</v>
      </c>
      <c r="K16" s="6" t="s">
        <v>11</v>
      </c>
      <c r="L16" s="6" t="s">
        <v>12</v>
      </c>
      <c r="M16" s="6" t="s">
        <v>13</v>
      </c>
      <c r="N16" s="7" t="s">
        <v>14</v>
      </c>
      <c r="O16" s="3" t="s">
        <v>15</v>
      </c>
      <c r="P16" s="6" t="s">
        <v>16</v>
      </c>
      <c r="Q16" s="6" t="s">
        <v>17</v>
      </c>
      <c r="R16" s="8" t="s">
        <v>18</v>
      </c>
    </row>
    <row r="17" spans="9:16">
      <c r="I17" t="s">
        <v>158</v>
      </c>
      <c r="P17" t="s">
        <v>157</v>
      </c>
    </row>
  </sheetData>
  <mergeCells count="2">
    <mergeCell ref="A3:D3"/>
    <mergeCell ref="A4:D4"/>
  </mergeCells>
  <pageMargins left="0.7" right="0.7" top="0.75" bottom="0.75" header="0.3" footer="0.3"/>
  <pageSetup scale="46"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3:R23"/>
  <sheetViews>
    <sheetView topLeftCell="A2" workbookViewId="0">
      <selection activeCell="E9" sqref="E9"/>
    </sheetView>
  </sheetViews>
  <sheetFormatPr defaultRowHeight="14.4"/>
  <cols>
    <col min="2" max="2" width="22.5546875" customWidth="1"/>
    <col min="3" max="3" width="10.44140625" customWidth="1"/>
    <col min="4" max="4" width="15" customWidth="1"/>
    <col min="5" max="5" width="13.109375" customWidth="1"/>
    <col min="6" max="6" width="10.109375" customWidth="1"/>
    <col min="8" max="8" width="10.21875" customWidth="1"/>
    <col min="9" max="9" width="11.33203125" customWidth="1"/>
    <col min="10" max="10" width="11.5546875" customWidth="1"/>
    <col min="12" max="12" width="10.88671875" customWidth="1"/>
  </cols>
  <sheetData>
    <row r="3" spans="1:4" ht="23.4">
      <c r="A3" s="103" t="s">
        <v>19</v>
      </c>
      <c r="B3" s="103"/>
      <c r="C3" s="103"/>
      <c r="D3" s="103"/>
    </row>
    <row r="4" spans="1:4">
      <c r="A4" s="105" t="s">
        <v>162</v>
      </c>
      <c r="B4" s="105"/>
      <c r="C4" s="105"/>
      <c r="D4" s="105"/>
    </row>
    <row r="6" spans="1:4" ht="26.4">
      <c r="A6" s="2" t="s">
        <v>1</v>
      </c>
      <c r="B6" s="3" t="s">
        <v>2</v>
      </c>
      <c r="C6" s="4" t="s">
        <v>9</v>
      </c>
      <c r="D6" s="6" t="s">
        <v>16</v>
      </c>
    </row>
    <row r="7" spans="1:4">
      <c r="A7" s="9" t="s">
        <v>21</v>
      </c>
      <c r="B7" s="1" t="s">
        <v>64</v>
      </c>
      <c r="C7" s="45">
        <v>35.83</v>
      </c>
      <c r="D7" s="12">
        <v>7.807566230511187E-2</v>
      </c>
    </row>
    <row r="8" spans="1:4">
      <c r="A8" s="9" t="s">
        <v>22</v>
      </c>
      <c r="B8" s="1" t="s">
        <v>67</v>
      </c>
      <c r="C8" s="46">
        <v>22.9</v>
      </c>
      <c r="D8" s="12">
        <v>1.3486599880126722</v>
      </c>
    </row>
    <row r="9" spans="1:4">
      <c r="A9" s="9" t="s">
        <v>23</v>
      </c>
      <c r="B9" s="1" t="s">
        <v>68</v>
      </c>
      <c r="C9" s="46">
        <v>26.55</v>
      </c>
      <c r="D9" s="12">
        <v>0.30201986632694511</v>
      </c>
    </row>
    <row r="10" spans="1:4">
      <c r="A10" s="9" t="s">
        <v>24</v>
      </c>
      <c r="B10" s="1" t="s">
        <v>69</v>
      </c>
      <c r="C10" s="45">
        <v>20.52</v>
      </c>
      <c r="D10" s="12">
        <v>1.918173168411037</v>
      </c>
    </row>
    <row r="11" spans="1:4">
      <c r="A11" s="9" t="s">
        <v>26</v>
      </c>
      <c r="B11" s="1" t="s">
        <v>71</v>
      </c>
      <c r="C11" s="46">
        <v>32.31</v>
      </c>
      <c r="D11" s="12">
        <v>0.2128218665986977</v>
      </c>
    </row>
    <row r="12" spans="1:4">
      <c r="A12" s="9" t="s">
        <v>28</v>
      </c>
      <c r="B12" s="1" t="s">
        <v>73</v>
      </c>
      <c r="C12" s="46">
        <v>11.12</v>
      </c>
      <c r="D12" s="12">
        <v>2.2409369771332965</v>
      </c>
    </row>
    <row r="13" spans="1:4">
      <c r="A13" s="9" t="s">
        <v>33</v>
      </c>
      <c r="B13" s="1" t="s">
        <v>78</v>
      </c>
      <c r="C13" s="46">
        <v>49.4</v>
      </c>
      <c r="D13" s="12">
        <v>4.7868540128602012E-2</v>
      </c>
    </row>
    <row r="14" spans="1:4">
      <c r="A14" s="9" t="s">
        <v>34</v>
      </c>
      <c r="B14" s="1" t="s">
        <v>79</v>
      </c>
      <c r="C14" s="46">
        <v>18.84</v>
      </c>
      <c r="D14" s="12">
        <v>0.94519131334022732</v>
      </c>
    </row>
    <row r="15" spans="1:4">
      <c r="A15" s="9" t="s">
        <v>41</v>
      </c>
      <c r="B15" s="1" t="s">
        <v>86</v>
      </c>
      <c r="C15" s="46">
        <v>23.68</v>
      </c>
      <c r="D15" s="12">
        <v>0.78524112347641761</v>
      </c>
    </row>
    <row r="16" spans="1:4">
      <c r="A16" s="9" t="s">
        <v>42</v>
      </c>
      <c r="B16" s="1" t="s">
        <v>87</v>
      </c>
      <c r="C16" s="45">
        <v>23.95</v>
      </c>
      <c r="D16" s="12">
        <v>0.89579158316633267</v>
      </c>
    </row>
    <row r="17" spans="1:18">
      <c r="A17" s="9" t="s">
        <v>43</v>
      </c>
      <c r="B17" s="1" t="s">
        <v>88</v>
      </c>
      <c r="C17" s="46">
        <v>35.479999999999997</v>
      </c>
      <c r="D17" s="12">
        <v>8.8533722395386736E-3</v>
      </c>
    </row>
    <row r="18" spans="1:18">
      <c r="A18" s="9" t="s">
        <v>44</v>
      </c>
      <c r="B18" s="1" t="s">
        <v>89</v>
      </c>
      <c r="C18" s="46">
        <v>46.13</v>
      </c>
      <c r="D18" s="12">
        <v>0.64156709724861105</v>
      </c>
    </row>
    <row r="22" spans="1:18" ht="39.6">
      <c r="A22" s="2" t="s">
        <v>1</v>
      </c>
      <c r="B22" s="3" t="s">
        <v>2</v>
      </c>
      <c r="C22" s="4" t="s">
        <v>3</v>
      </c>
      <c r="D22" s="5" t="s">
        <v>4</v>
      </c>
      <c r="E22" s="3" t="s">
        <v>5</v>
      </c>
      <c r="F22" s="3" t="s">
        <v>6</v>
      </c>
      <c r="G22" s="4" t="s">
        <v>7</v>
      </c>
      <c r="H22" s="4" t="s">
        <v>8</v>
      </c>
      <c r="I22" s="4" t="s">
        <v>9</v>
      </c>
      <c r="J22" s="6" t="s">
        <v>10</v>
      </c>
      <c r="K22" s="6" t="s">
        <v>11</v>
      </c>
      <c r="L22" s="6" t="s">
        <v>12</v>
      </c>
      <c r="M22" s="6" t="s">
        <v>13</v>
      </c>
      <c r="N22" s="7" t="s">
        <v>14</v>
      </c>
      <c r="O22" s="3" t="s">
        <v>15</v>
      </c>
      <c r="P22" s="6" t="s">
        <v>16</v>
      </c>
      <c r="Q22" s="6" t="s">
        <v>17</v>
      </c>
      <c r="R22" s="8" t="s">
        <v>18</v>
      </c>
    </row>
    <row r="23" spans="1:18">
      <c r="I23" t="s">
        <v>160</v>
      </c>
      <c r="P23" t="s">
        <v>161</v>
      </c>
    </row>
  </sheetData>
  <mergeCells count="2">
    <mergeCell ref="A3:D3"/>
    <mergeCell ref="A4:D4"/>
  </mergeCells>
  <pageMargins left="0.7" right="0.7" top="0.75" bottom="0.75" header="0.3" footer="0.3"/>
  <pageSetup scale="46"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9:D42"/>
  <sheetViews>
    <sheetView topLeftCell="A9" workbookViewId="0">
      <selection activeCell="G36" sqref="G36"/>
    </sheetView>
  </sheetViews>
  <sheetFormatPr defaultRowHeight="14.4"/>
  <cols>
    <col min="1" max="1" width="11.33203125" customWidth="1"/>
    <col min="2" max="2" width="13.77734375" customWidth="1"/>
    <col min="3" max="3" width="9.33203125" customWidth="1"/>
    <col min="4" max="4" width="13.6640625" customWidth="1"/>
    <col min="5" max="5" width="20.21875" customWidth="1"/>
  </cols>
  <sheetData>
    <row r="9" spans="1:4" ht="23.4">
      <c r="A9" s="103" t="s">
        <v>19</v>
      </c>
      <c r="B9" s="103"/>
      <c r="C9" s="103"/>
      <c r="D9" s="103"/>
    </row>
    <row r="10" spans="1:4" ht="18">
      <c r="A10" s="106" t="s">
        <v>169</v>
      </c>
      <c r="B10" s="106"/>
      <c r="C10" s="106"/>
      <c r="D10" s="106"/>
    </row>
    <row r="14" spans="1:4">
      <c r="A14" s="50" t="s">
        <v>3</v>
      </c>
      <c r="B14" t="s">
        <v>180</v>
      </c>
    </row>
    <row r="16" spans="1:4">
      <c r="A16" s="50" t="s">
        <v>2</v>
      </c>
      <c r="B16" t="s">
        <v>179</v>
      </c>
      <c r="C16" t="s">
        <v>171</v>
      </c>
      <c r="D16" t="s">
        <v>167</v>
      </c>
    </row>
    <row r="17" spans="1:4">
      <c r="A17" s="51" t="s">
        <v>21</v>
      </c>
      <c r="B17" s="71">
        <v>35.83</v>
      </c>
      <c r="C17" s="71">
        <v>39.4</v>
      </c>
      <c r="D17" s="58">
        <v>39.06</v>
      </c>
    </row>
    <row r="18" spans="1:4">
      <c r="A18" s="51" t="s">
        <v>22</v>
      </c>
      <c r="B18" s="71">
        <v>22.9</v>
      </c>
      <c r="C18" s="71">
        <v>54.86</v>
      </c>
      <c r="D18" s="58">
        <v>54.56</v>
      </c>
    </row>
    <row r="19" spans="1:4">
      <c r="A19" s="51" t="s">
        <v>23</v>
      </c>
      <c r="B19" s="71">
        <v>26.55</v>
      </c>
      <c r="C19" s="71">
        <v>35.26</v>
      </c>
      <c r="D19" s="58">
        <v>35</v>
      </c>
    </row>
    <row r="20" spans="1:4">
      <c r="A20" s="51" t="s">
        <v>24</v>
      </c>
      <c r="B20" s="71">
        <v>20.52</v>
      </c>
      <c r="C20" s="71">
        <v>61.34</v>
      </c>
      <c r="D20" s="58">
        <v>60.94</v>
      </c>
    </row>
    <row r="21" spans="1:4">
      <c r="A21" s="51" t="s">
        <v>25</v>
      </c>
      <c r="B21" s="71">
        <v>58.63</v>
      </c>
      <c r="C21" s="71">
        <v>62.4</v>
      </c>
      <c r="D21" s="58">
        <v>61.46</v>
      </c>
    </row>
    <row r="22" spans="1:4">
      <c r="A22" s="51" t="s">
        <v>26</v>
      </c>
      <c r="B22" s="71">
        <v>32.31</v>
      </c>
      <c r="C22" s="71">
        <v>39.97</v>
      </c>
      <c r="D22" s="58">
        <v>39.700000000000003</v>
      </c>
    </row>
    <row r="23" spans="1:4">
      <c r="A23" s="51" t="s">
        <v>27</v>
      </c>
      <c r="B23" s="71">
        <v>95.96</v>
      </c>
      <c r="C23" s="71">
        <v>748.43</v>
      </c>
      <c r="D23" s="58">
        <v>744.7</v>
      </c>
    </row>
    <row r="24" spans="1:4">
      <c r="A24" s="51" t="s">
        <v>28</v>
      </c>
      <c r="B24" s="71">
        <v>11.12</v>
      </c>
      <c r="C24" s="71">
        <v>38.74</v>
      </c>
      <c r="D24" s="58">
        <v>38.380000000000003</v>
      </c>
    </row>
    <row r="25" spans="1:4">
      <c r="A25" s="51" t="s">
        <v>29</v>
      </c>
      <c r="B25" s="71">
        <v>96.79</v>
      </c>
      <c r="C25" s="71">
        <v>201.65</v>
      </c>
      <c r="D25" s="58">
        <v>211</v>
      </c>
    </row>
    <row r="26" spans="1:4">
      <c r="A26" s="51" t="s">
        <v>30</v>
      </c>
      <c r="B26" s="71">
        <v>75.38</v>
      </c>
      <c r="C26" s="71">
        <v>20.76</v>
      </c>
      <c r="D26" s="58">
        <v>20.85</v>
      </c>
    </row>
    <row r="27" spans="1:4">
      <c r="A27" s="51" t="s">
        <v>31</v>
      </c>
      <c r="B27" s="71">
        <v>56.95</v>
      </c>
      <c r="C27" s="71">
        <v>26.08</v>
      </c>
      <c r="D27" s="58">
        <v>26.28</v>
      </c>
    </row>
    <row r="28" spans="1:4">
      <c r="A28" s="51" t="s">
        <v>32</v>
      </c>
      <c r="B28" s="71">
        <v>54.18</v>
      </c>
      <c r="C28" s="71">
        <v>69.930000000000007</v>
      </c>
      <c r="D28" s="58">
        <v>69.55</v>
      </c>
    </row>
    <row r="29" spans="1:4">
      <c r="A29" s="51" t="s">
        <v>33</v>
      </c>
      <c r="B29" s="71">
        <v>49.4</v>
      </c>
      <c r="C29" s="71">
        <v>52.8</v>
      </c>
      <c r="D29" s="58">
        <v>52.45</v>
      </c>
    </row>
    <row r="30" spans="1:4">
      <c r="A30" s="51" t="s">
        <v>34</v>
      </c>
      <c r="B30" s="71">
        <v>18.84</v>
      </c>
      <c r="C30" s="71">
        <v>37.619999999999997</v>
      </c>
      <c r="D30" s="58">
        <v>37.200000000000003</v>
      </c>
    </row>
    <row r="31" spans="1:4">
      <c r="A31" s="51" t="s">
        <v>35</v>
      </c>
      <c r="B31" s="71">
        <v>64.86</v>
      </c>
      <c r="C31" s="71">
        <v>11.08</v>
      </c>
      <c r="D31" s="58">
        <v>11</v>
      </c>
    </row>
    <row r="32" spans="1:4">
      <c r="A32" s="51" t="s">
        <v>36</v>
      </c>
      <c r="B32" s="71">
        <v>68.87</v>
      </c>
      <c r="C32" s="71">
        <v>43.56</v>
      </c>
      <c r="D32" s="58">
        <v>43.8</v>
      </c>
    </row>
    <row r="33" spans="1:4">
      <c r="A33" s="51" t="s">
        <v>37</v>
      </c>
      <c r="B33" s="71">
        <v>47.35</v>
      </c>
      <c r="C33" s="71">
        <v>12.55</v>
      </c>
      <c r="D33" s="58">
        <v>12.47</v>
      </c>
    </row>
    <row r="34" spans="1:4">
      <c r="A34" s="51" t="s">
        <v>38</v>
      </c>
      <c r="B34" s="71">
        <v>66.03</v>
      </c>
      <c r="C34" s="71">
        <v>1.79</v>
      </c>
      <c r="D34" s="58">
        <v>1.74</v>
      </c>
    </row>
    <row r="35" spans="1:4">
      <c r="A35" s="51" t="s">
        <v>39</v>
      </c>
      <c r="B35" s="71">
        <v>40.19</v>
      </c>
      <c r="C35" s="71">
        <v>38</v>
      </c>
      <c r="D35" s="58">
        <v>37.79</v>
      </c>
    </row>
    <row r="36" spans="1:4">
      <c r="A36" s="51" t="s">
        <v>40</v>
      </c>
      <c r="B36" s="71">
        <v>84.33</v>
      </c>
      <c r="C36" s="71">
        <v>22.66</v>
      </c>
      <c r="D36" s="58">
        <v>22.42</v>
      </c>
    </row>
    <row r="37" spans="1:4">
      <c r="A37" s="51" t="s">
        <v>41</v>
      </c>
      <c r="B37" s="71">
        <v>23.68</v>
      </c>
      <c r="C37" s="71">
        <v>43.12</v>
      </c>
      <c r="D37" s="58">
        <v>43.1</v>
      </c>
    </row>
    <row r="38" spans="1:4">
      <c r="A38" s="51" t="s">
        <v>42</v>
      </c>
      <c r="B38" s="71">
        <v>23.95</v>
      </c>
      <c r="C38" s="71">
        <v>47.3</v>
      </c>
      <c r="D38" s="58">
        <v>47.4</v>
      </c>
    </row>
    <row r="39" spans="1:4">
      <c r="A39" s="51" t="s">
        <v>43</v>
      </c>
      <c r="B39" s="71">
        <v>35.479999999999997</v>
      </c>
      <c r="C39" s="71">
        <v>36.51</v>
      </c>
      <c r="D39" s="58">
        <v>36.369999999999997</v>
      </c>
    </row>
    <row r="40" spans="1:4">
      <c r="A40" s="51" t="s">
        <v>44</v>
      </c>
      <c r="B40" s="71">
        <v>46.13</v>
      </c>
      <c r="C40" s="71">
        <v>77.239999999999995</v>
      </c>
      <c r="D40" s="58">
        <v>76.91</v>
      </c>
    </row>
    <row r="41" spans="1:4">
      <c r="A41" s="51" t="s">
        <v>45</v>
      </c>
      <c r="B41" s="71">
        <v>33.72</v>
      </c>
      <c r="C41" s="71">
        <v>28.18</v>
      </c>
      <c r="D41" s="58">
        <v>27.24</v>
      </c>
    </row>
    <row r="42" spans="1:4">
      <c r="A42" s="51" t="s">
        <v>46</v>
      </c>
      <c r="B42" s="71">
        <v>32.25</v>
      </c>
      <c r="C42" s="71">
        <v>22.56</v>
      </c>
      <c r="D42" s="58">
        <v>22.13</v>
      </c>
    </row>
  </sheetData>
  <mergeCells count="2">
    <mergeCell ref="A10:D10"/>
    <mergeCell ref="A9:D9"/>
  </mergeCell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4:D18"/>
  <sheetViews>
    <sheetView topLeftCell="A2" workbookViewId="0">
      <selection activeCell="A9" sqref="A9"/>
    </sheetView>
  </sheetViews>
  <sheetFormatPr defaultRowHeight="14.4"/>
  <cols>
    <col min="1" max="1" width="16.88671875" customWidth="1"/>
    <col min="2" max="2" width="14.44140625" customWidth="1"/>
    <col min="3" max="3" width="8.77734375" customWidth="1"/>
    <col min="4" max="4" width="13.77734375" customWidth="1"/>
  </cols>
  <sheetData>
    <row r="4" spans="1:4" ht="23.4">
      <c r="A4" s="65" t="s">
        <v>136</v>
      </c>
      <c r="B4" s="62"/>
      <c r="C4" s="62"/>
      <c r="D4" s="62"/>
    </row>
    <row r="5" spans="1:4" ht="18">
      <c r="A5" s="66" t="s">
        <v>140</v>
      </c>
      <c r="B5" s="62"/>
      <c r="C5" s="62"/>
      <c r="D5" s="62"/>
    </row>
    <row r="6" spans="1:4">
      <c r="A6" s="50" t="s">
        <v>4</v>
      </c>
      <c r="B6" t="s">
        <v>152</v>
      </c>
    </row>
    <row r="8" spans="1:4">
      <c r="A8" s="50" t="s">
        <v>2</v>
      </c>
      <c r="B8" t="s">
        <v>138</v>
      </c>
      <c r="C8" t="s">
        <v>170</v>
      </c>
      <c r="D8" t="s">
        <v>139</v>
      </c>
    </row>
    <row r="9" spans="1:4">
      <c r="A9" s="51" t="s">
        <v>72</v>
      </c>
      <c r="B9" s="69">
        <v>6.6464662563649899</v>
      </c>
      <c r="C9" s="68">
        <v>22.188852653424252</v>
      </c>
      <c r="D9" s="75">
        <v>33.729999999999997</v>
      </c>
    </row>
    <row r="12" spans="1:4" ht="23.4">
      <c r="A12" s="103" t="s">
        <v>19</v>
      </c>
      <c r="B12" s="103"/>
    </row>
    <row r="13" spans="1:4" ht="18" customHeight="1">
      <c r="A13" s="105" t="s">
        <v>153</v>
      </c>
      <c r="B13" s="105"/>
    </row>
    <row r="15" spans="1:4">
      <c r="A15" s="50" t="s">
        <v>4</v>
      </c>
      <c r="B15" t="s">
        <v>152</v>
      </c>
    </row>
    <row r="17" spans="1:2">
      <c r="A17" s="50" t="s">
        <v>2</v>
      </c>
      <c r="B17" t="s">
        <v>134</v>
      </c>
    </row>
    <row r="18" spans="1:2">
      <c r="A18" s="51" t="s">
        <v>90</v>
      </c>
      <c r="B18" s="70">
        <v>47.762711864406782</v>
      </c>
    </row>
  </sheetData>
  <mergeCells count="2">
    <mergeCell ref="A12:B12"/>
    <mergeCell ref="A13:B13"/>
  </mergeCell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0:C28"/>
  <sheetViews>
    <sheetView topLeftCell="A7" workbookViewId="0">
      <selection activeCell="A17" sqref="A17"/>
    </sheetView>
  </sheetViews>
  <sheetFormatPr defaultRowHeight="14.4"/>
  <cols>
    <col min="1" max="1" width="21.44140625" customWidth="1"/>
    <col min="2" max="2" width="19.77734375" customWidth="1"/>
    <col min="3" max="3" width="15.33203125" customWidth="1"/>
  </cols>
  <sheetData>
    <row r="10" spans="1:3" ht="23.4">
      <c r="A10" s="103" t="s">
        <v>19</v>
      </c>
      <c r="B10" s="103"/>
      <c r="C10" s="78"/>
    </row>
    <row r="11" spans="1:3" ht="15.6">
      <c r="A11" s="104" t="s">
        <v>177</v>
      </c>
      <c r="B11" s="104"/>
      <c r="C11" s="77"/>
    </row>
    <row r="14" spans="1:3">
      <c r="A14" s="50" t="s">
        <v>4</v>
      </c>
      <c r="B14" t="s">
        <v>154</v>
      </c>
    </row>
    <row r="16" spans="1:3">
      <c r="A16" s="50" t="s">
        <v>2</v>
      </c>
      <c r="B16" t="s">
        <v>171</v>
      </c>
    </row>
    <row r="17" spans="1:2">
      <c r="A17" s="51" t="s">
        <v>80</v>
      </c>
      <c r="B17" s="76">
        <v>11.08</v>
      </c>
    </row>
    <row r="21" spans="1:2" ht="23.4">
      <c r="A21" s="103" t="s">
        <v>19</v>
      </c>
      <c r="B21" s="103"/>
    </row>
    <row r="22" spans="1:2" ht="15.6">
      <c r="A22" s="104" t="s">
        <v>178</v>
      </c>
      <c r="B22" s="104"/>
    </row>
    <row r="25" spans="1:2">
      <c r="A25" s="50" t="s">
        <v>4</v>
      </c>
      <c r="B25" t="s">
        <v>154</v>
      </c>
    </row>
    <row r="27" spans="1:2">
      <c r="A27" s="50" t="s">
        <v>2</v>
      </c>
      <c r="B27" t="s">
        <v>141</v>
      </c>
    </row>
    <row r="28" spans="1:2">
      <c r="A28" s="51" t="s">
        <v>91</v>
      </c>
      <c r="B28" s="58">
        <v>22.13</v>
      </c>
    </row>
  </sheetData>
  <mergeCells count="4">
    <mergeCell ref="A21:B21"/>
    <mergeCell ref="A22:B22"/>
    <mergeCell ref="A10:B10"/>
    <mergeCell ref="A11:B11"/>
  </mergeCell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9:B20"/>
  <sheetViews>
    <sheetView topLeftCell="A3" workbookViewId="0">
      <selection activeCell="A15" sqref="A15"/>
    </sheetView>
  </sheetViews>
  <sheetFormatPr defaultRowHeight="14.4"/>
  <cols>
    <col min="1" max="1" width="32.44140625" bestFit="1" customWidth="1"/>
    <col min="2" max="2" width="11.33203125" customWidth="1"/>
  </cols>
  <sheetData>
    <row r="9" spans="1:2" ht="23.4">
      <c r="A9" s="107" t="s">
        <v>19</v>
      </c>
      <c r="B9" s="107"/>
    </row>
    <row r="10" spans="1:2" ht="15.6">
      <c r="A10" s="108" t="s">
        <v>172</v>
      </c>
      <c r="B10" s="108"/>
    </row>
    <row r="11" spans="1:2" ht="15.6">
      <c r="A11" s="74"/>
    </row>
    <row r="14" spans="1:2">
      <c r="A14" s="50" t="s">
        <v>2</v>
      </c>
      <c r="B14" t="s">
        <v>176</v>
      </c>
    </row>
    <row r="15" spans="1:2">
      <c r="A15" s="51" t="s">
        <v>72</v>
      </c>
      <c r="B15" s="52">
        <v>0.50448622433934753</v>
      </c>
    </row>
    <row r="16" spans="1:2">
      <c r="A16" s="51" t="s">
        <v>74</v>
      </c>
      <c r="B16" s="52">
        <v>4.5308021297039335E-2</v>
      </c>
    </row>
    <row r="17" spans="1:2">
      <c r="A17" s="51" t="s">
        <v>78</v>
      </c>
      <c r="B17" s="52">
        <v>4.7453776830819284E-2</v>
      </c>
    </row>
    <row r="18" spans="1:2">
      <c r="A18" s="51" t="s">
        <v>86</v>
      </c>
      <c r="B18" s="52">
        <v>2.9065438308876809E-2</v>
      </c>
    </row>
    <row r="19" spans="1:2">
      <c r="A19" s="51" t="s">
        <v>89</v>
      </c>
      <c r="B19" s="52">
        <v>0.10412868529580913</v>
      </c>
    </row>
    <row r="20" spans="1:2">
      <c r="A20" s="51" t="s">
        <v>163</v>
      </c>
      <c r="B20" s="52">
        <v>0.73044214607189206</v>
      </c>
    </row>
  </sheetData>
  <mergeCells count="2">
    <mergeCell ref="A9:B9"/>
    <mergeCell ref="A10:B10"/>
  </mergeCell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H43"/>
  <sheetViews>
    <sheetView topLeftCell="A8" zoomScale="90" zoomScaleNormal="90" workbookViewId="0">
      <selection activeCell="A18" sqref="A18"/>
    </sheetView>
  </sheetViews>
  <sheetFormatPr defaultRowHeight="14.4"/>
  <cols>
    <col min="1" max="1" width="27.6640625" customWidth="1"/>
    <col min="2" max="2" width="13.33203125" customWidth="1"/>
    <col min="3" max="3" width="22.33203125" customWidth="1"/>
    <col min="4" max="4" width="19.6640625" customWidth="1"/>
    <col min="5" max="10" width="7.6640625" customWidth="1"/>
    <col min="11" max="11" width="6.6640625" customWidth="1"/>
    <col min="12" max="15" width="6" customWidth="1"/>
    <col min="16" max="22" width="7" customWidth="1"/>
    <col min="23" max="27" width="8" customWidth="1"/>
    <col min="28" max="28" width="10.6640625" bestFit="1" customWidth="1"/>
  </cols>
  <sheetData>
    <row r="4" spans="1:2">
      <c r="A4" s="51"/>
      <c r="B4" s="52"/>
    </row>
    <row r="5" spans="1:2">
      <c r="A5" s="51"/>
      <c r="B5" s="52"/>
    </row>
    <row r="6" spans="1:2">
      <c r="A6" s="51"/>
      <c r="B6" s="52"/>
    </row>
    <row r="7" spans="1:2">
      <c r="A7" s="51"/>
      <c r="B7" s="52"/>
    </row>
    <row r="8" spans="1:2">
      <c r="A8" s="51"/>
      <c r="B8" s="52"/>
    </row>
    <row r="9" spans="1:2">
      <c r="A9" s="51"/>
      <c r="B9" s="52"/>
    </row>
    <row r="10" spans="1:2">
      <c r="A10" s="51"/>
      <c r="B10" s="52"/>
    </row>
    <row r="11" spans="1:2">
      <c r="A11" s="57"/>
      <c r="B11" s="52"/>
    </row>
    <row r="12" spans="1:2" ht="23.4">
      <c r="A12" s="53"/>
      <c r="B12" s="52"/>
    </row>
    <row r="13" spans="1:2">
      <c r="A13" s="51"/>
      <c r="B13" s="52"/>
    </row>
    <row r="14" spans="1:2" ht="23.4">
      <c r="A14" s="55" t="s">
        <v>118</v>
      </c>
      <c r="B14" s="56"/>
    </row>
    <row r="15" spans="1:2">
      <c r="A15" s="54" t="s">
        <v>119</v>
      </c>
      <c r="B15" s="56"/>
    </row>
    <row r="16" spans="1:2">
      <c r="A16" s="51"/>
      <c r="B16" s="52"/>
    </row>
    <row r="17" spans="1:8">
      <c r="A17" s="50" t="s">
        <v>3</v>
      </c>
      <c r="B17" t="s">
        <v>117</v>
      </c>
      <c r="G17" s="51"/>
      <c r="H17" s="52"/>
    </row>
    <row r="18" spans="1:8">
      <c r="A18" s="51" t="s">
        <v>105</v>
      </c>
      <c r="B18" s="52">
        <v>1.3486599880126722</v>
      </c>
      <c r="G18" s="51"/>
      <c r="H18" s="52"/>
    </row>
    <row r="19" spans="1:8">
      <c r="A19" s="51" t="s">
        <v>114</v>
      </c>
      <c r="B19" s="52">
        <v>0.89579158316633267</v>
      </c>
      <c r="G19" s="51"/>
      <c r="H19" s="52"/>
    </row>
    <row r="20" spans="1:8">
      <c r="A20" s="51" t="s">
        <v>109</v>
      </c>
      <c r="B20" s="52">
        <v>7.6889921209312941</v>
      </c>
      <c r="G20" s="51"/>
      <c r="H20" s="52"/>
    </row>
    <row r="21" spans="1:8">
      <c r="A21" s="51" t="s">
        <v>107</v>
      </c>
      <c r="B21" s="52">
        <v>1.918173168411037</v>
      </c>
      <c r="G21" s="51"/>
      <c r="H21" s="52"/>
    </row>
    <row r="22" spans="1:8">
      <c r="A22" s="51" t="s">
        <v>106</v>
      </c>
      <c r="B22" s="52">
        <v>0.51484173292564284</v>
      </c>
      <c r="G22" s="51"/>
      <c r="H22" s="52"/>
    </row>
    <row r="23" spans="1:8">
      <c r="A23" s="51" t="s">
        <v>112</v>
      </c>
      <c r="B23" s="52">
        <v>-0.11451599863896306</v>
      </c>
      <c r="G23" s="51"/>
      <c r="H23" s="52"/>
    </row>
    <row r="24" spans="1:8">
      <c r="A24" s="51" t="s">
        <v>104</v>
      </c>
      <c r="B24" s="52">
        <v>-3.2070468941620329</v>
      </c>
      <c r="G24" s="51"/>
      <c r="H24" s="52"/>
    </row>
    <row r="25" spans="1:8">
      <c r="A25" s="51" t="s">
        <v>116</v>
      </c>
      <c r="B25" s="52">
        <v>-0.31418148654810762</v>
      </c>
      <c r="G25" s="51"/>
      <c r="H25" s="52"/>
    </row>
    <row r="26" spans="1:8">
      <c r="A26" s="51" t="s">
        <v>110</v>
      </c>
      <c r="B26" s="52">
        <v>3.186128290473524</v>
      </c>
      <c r="G26" s="51"/>
      <c r="H26" s="52"/>
    </row>
    <row r="27" spans="1:8">
      <c r="A27" s="51" t="s">
        <v>111</v>
      </c>
      <c r="B27" s="52">
        <v>-1.2810292324554939</v>
      </c>
      <c r="G27" s="51"/>
      <c r="H27" s="52"/>
    </row>
    <row r="28" spans="1:8">
      <c r="A28" s="51" t="s">
        <v>108</v>
      </c>
      <c r="B28" s="52">
        <v>-2.9597661618161152E-2</v>
      </c>
      <c r="G28" s="51"/>
      <c r="H28" s="52"/>
    </row>
    <row r="29" spans="1:8">
      <c r="A29" s="51" t="s">
        <v>115</v>
      </c>
      <c r="B29" s="52">
        <v>-0.18068057590770592</v>
      </c>
      <c r="G29" s="51"/>
      <c r="H29" s="52"/>
    </row>
    <row r="30" spans="1:8">
      <c r="A30" s="51" t="s">
        <v>113</v>
      </c>
      <c r="B30" s="52">
        <v>1.4835301330931694</v>
      </c>
      <c r="C30" s="51"/>
      <c r="D30" s="52"/>
    </row>
    <row r="31" spans="1:8">
      <c r="C31" s="51"/>
      <c r="D31" s="52"/>
    </row>
    <row r="32" spans="1:8">
      <c r="C32" s="51"/>
      <c r="D32" s="52"/>
    </row>
    <row r="33" spans="3:4">
      <c r="C33" s="51"/>
      <c r="D33" s="52"/>
    </row>
    <row r="34" spans="3:4">
      <c r="C34" s="51"/>
      <c r="D34" s="52"/>
    </row>
    <row r="35" spans="3:4">
      <c r="C35" s="51"/>
      <c r="D35" s="52"/>
    </row>
    <row r="36" spans="3:4">
      <c r="C36" s="51"/>
      <c r="D36" s="52"/>
    </row>
    <row r="37" spans="3:4">
      <c r="C37" s="51"/>
      <c r="D37" s="52"/>
    </row>
    <row r="38" spans="3:4">
      <c r="C38" s="51"/>
      <c r="D38" s="52"/>
    </row>
    <row r="39" spans="3:4">
      <c r="C39" s="51"/>
      <c r="D39" s="52"/>
    </row>
    <row r="40" spans="3:4">
      <c r="C40" s="51"/>
      <c r="D40" s="52"/>
    </row>
    <row r="41" spans="3:4">
      <c r="C41" s="51"/>
      <c r="D41" s="52"/>
    </row>
    <row r="42" spans="3:4">
      <c r="C42" s="51"/>
      <c r="D42" s="52"/>
    </row>
    <row r="43" spans="3:4">
      <c r="C43" s="51"/>
      <c r="D43" s="52"/>
    </row>
  </sheetData>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1:B20"/>
  <sheetViews>
    <sheetView workbookViewId="0">
      <selection activeCell="A15" sqref="A15"/>
    </sheetView>
  </sheetViews>
  <sheetFormatPr defaultRowHeight="14.4"/>
  <cols>
    <col min="1" max="1" width="18.33203125" customWidth="1"/>
    <col min="2" max="2" width="17" customWidth="1"/>
  </cols>
  <sheetData>
    <row r="11" spans="1:2" ht="23.4">
      <c r="A11" s="103" t="s">
        <v>173</v>
      </c>
      <c r="B11" s="103"/>
    </row>
    <row r="12" spans="1:2" ht="15.6">
      <c r="A12" s="104" t="s">
        <v>174</v>
      </c>
      <c r="B12" s="104"/>
    </row>
    <row r="15" spans="1:2">
      <c r="A15" s="50" t="s">
        <v>3</v>
      </c>
      <c r="B15" t="s">
        <v>180</v>
      </c>
    </row>
    <row r="17" spans="1:2">
      <c r="A17" s="50" t="s">
        <v>175</v>
      </c>
      <c r="B17" t="s">
        <v>164</v>
      </c>
    </row>
    <row r="18" spans="1:2">
      <c r="A18" s="51" t="s">
        <v>152</v>
      </c>
      <c r="B18" s="58">
        <v>22</v>
      </c>
    </row>
    <row r="19" spans="1:2">
      <c r="A19" s="51" t="s">
        <v>154</v>
      </c>
      <c r="B19" s="58">
        <v>3</v>
      </c>
    </row>
    <row r="20" spans="1:2">
      <c r="A20" s="51" t="s">
        <v>155</v>
      </c>
      <c r="B20" s="58">
        <v>1</v>
      </c>
    </row>
  </sheetData>
  <mergeCells count="2">
    <mergeCell ref="A11:B11"/>
    <mergeCell ref="A12:B12"/>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
  <sheetViews>
    <sheetView workbookViewId="0">
      <selection activeCell="M26" sqref="M26"/>
    </sheetView>
  </sheetViews>
  <sheetFormatPr defaultRowHeight="14.4"/>
  <sheetData/>
  <pageMargins left="0.7" right="0.7" top="0.75" bottom="0.75" header="0.3" footer="0.3"/>
  <pageSetup scale="84"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5"/>
  <sheetViews>
    <sheetView workbookViewId="0">
      <selection activeCell="C8" sqref="C8"/>
    </sheetView>
  </sheetViews>
  <sheetFormatPr defaultRowHeight="14.4"/>
  <cols>
    <col min="1" max="1" width="25.44140625" customWidth="1"/>
    <col min="2" max="2" width="8" customWidth="1"/>
    <col min="3" max="3" width="8.33203125" customWidth="1"/>
    <col min="4" max="4" width="17.109375" customWidth="1"/>
  </cols>
  <sheetData>
    <row r="1" spans="1:4">
      <c r="A1" s="61" t="s">
        <v>120</v>
      </c>
    </row>
    <row r="2" spans="1:4" ht="23.4">
      <c r="A2" s="62" t="s">
        <v>127</v>
      </c>
      <c r="B2" s="62"/>
      <c r="C2" s="62"/>
      <c r="D2" s="62"/>
    </row>
    <row r="3" spans="1:4">
      <c r="A3" s="62" t="s">
        <v>121</v>
      </c>
      <c r="B3" s="62"/>
      <c r="C3" s="62"/>
      <c r="D3" s="62"/>
    </row>
    <row r="4" spans="1:4" ht="21">
      <c r="A4" s="62" t="s">
        <v>122</v>
      </c>
      <c r="B4" s="62"/>
      <c r="C4" s="62"/>
      <c r="D4" s="62"/>
    </row>
    <row r="6" spans="1:4">
      <c r="A6" s="50" t="s">
        <v>123</v>
      </c>
      <c r="B6" t="s">
        <v>124</v>
      </c>
      <c r="C6" t="s">
        <v>125</v>
      </c>
      <c r="D6" t="s">
        <v>126</v>
      </c>
    </row>
    <row r="7" spans="1:4">
      <c r="A7" s="60" t="s">
        <v>105</v>
      </c>
      <c r="B7" s="52"/>
      <c r="C7" s="68"/>
      <c r="D7" s="63"/>
    </row>
    <row r="8" spans="1:4">
      <c r="A8" s="59" t="s">
        <v>22</v>
      </c>
      <c r="B8" s="52">
        <v>1.3486599880126722</v>
      </c>
      <c r="C8" s="68">
        <v>13</v>
      </c>
      <c r="D8" s="63">
        <v>4.22</v>
      </c>
    </row>
    <row r="9" spans="1:4">
      <c r="A9" s="60" t="s">
        <v>114</v>
      </c>
      <c r="B9" s="52"/>
      <c r="C9" s="68"/>
      <c r="D9" s="63"/>
    </row>
    <row r="10" spans="1:4">
      <c r="A10" s="59" t="s">
        <v>42</v>
      </c>
      <c r="B10" s="52">
        <v>0.89579158316633267</v>
      </c>
      <c r="C10" s="68">
        <v>6.0641025641025639</v>
      </c>
      <c r="D10" s="63">
        <v>7.8</v>
      </c>
    </row>
    <row r="11" spans="1:4">
      <c r="A11" s="60" t="s">
        <v>109</v>
      </c>
      <c r="B11" s="52"/>
      <c r="C11" s="68"/>
      <c r="D11" s="63"/>
    </row>
    <row r="12" spans="1:4">
      <c r="A12" s="59" t="s">
        <v>27</v>
      </c>
      <c r="B12" s="52">
        <v>6.6464662563649899</v>
      </c>
      <c r="C12" s="68">
        <v>22.188852653424252</v>
      </c>
      <c r="D12" s="63">
        <v>33.729999999999997</v>
      </c>
    </row>
    <row r="13" spans="1:4">
      <c r="A13" s="59" t="s">
        <v>29</v>
      </c>
      <c r="B13" s="52">
        <v>1.0425258645663038</v>
      </c>
      <c r="C13" s="68">
        <v>14.665454545454546</v>
      </c>
      <c r="D13" s="63">
        <v>13.75</v>
      </c>
    </row>
    <row r="14" spans="1:4">
      <c r="A14" s="60" t="s">
        <v>107</v>
      </c>
      <c r="B14" s="52"/>
      <c r="C14" s="68"/>
      <c r="D14" s="63"/>
    </row>
    <row r="15" spans="1:4">
      <c r="A15" s="59" t="s">
        <v>24</v>
      </c>
      <c r="B15" s="52">
        <v>1.918173168411037</v>
      </c>
      <c r="C15" s="68">
        <v>16.445040214477213</v>
      </c>
      <c r="D15" s="63">
        <v>3.73</v>
      </c>
    </row>
    <row r="16" spans="1:4">
      <c r="A16" s="60" t="s">
        <v>106</v>
      </c>
      <c r="B16" s="52"/>
      <c r="C16" s="68"/>
      <c r="D16" s="63"/>
    </row>
    <row r="17" spans="1:4">
      <c r="A17" s="59" t="s">
        <v>23</v>
      </c>
      <c r="B17" s="52">
        <v>0.30201986632694511</v>
      </c>
      <c r="C17" s="68">
        <v>14.691666666666666</v>
      </c>
      <c r="D17" s="63">
        <v>2.4</v>
      </c>
    </row>
    <row r="18" spans="1:4">
      <c r="A18" s="59" t="s">
        <v>26</v>
      </c>
      <c r="B18" s="52">
        <v>0.2128218665986977</v>
      </c>
      <c r="C18" s="68">
        <v>15.61328125</v>
      </c>
      <c r="D18" s="63">
        <v>2.56</v>
      </c>
    </row>
    <row r="19" spans="1:4">
      <c r="A19" s="60" t="s">
        <v>112</v>
      </c>
      <c r="B19" s="52"/>
      <c r="C19" s="68"/>
      <c r="D19" s="63"/>
    </row>
    <row r="20" spans="1:4">
      <c r="A20" s="59" t="s">
        <v>32</v>
      </c>
      <c r="B20" s="52">
        <v>0.26538987688098503</v>
      </c>
      <c r="C20" s="68">
        <v>22.270700636942678</v>
      </c>
      <c r="D20" s="63">
        <v>3.14</v>
      </c>
    </row>
    <row r="21" spans="1:4">
      <c r="A21" s="59" t="s">
        <v>36</v>
      </c>
      <c r="B21" s="52">
        <v>-0.37990587551994809</v>
      </c>
      <c r="C21" s="68">
        <v>12.553314121037465</v>
      </c>
      <c r="D21" s="63">
        <v>3.47</v>
      </c>
    </row>
    <row r="22" spans="1:4">
      <c r="A22" s="60" t="s">
        <v>104</v>
      </c>
      <c r="B22" s="52"/>
      <c r="C22" s="68"/>
      <c r="D22" s="63"/>
    </row>
    <row r="23" spans="1:4">
      <c r="A23" s="59" t="s">
        <v>21</v>
      </c>
      <c r="B23" s="52">
        <v>7.807566230511187E-2</v>
      </c>
      <c r="C23" s="68">
        <v>23.734939759036145</v>
      </c>
      <c r="D23" s="63">
        <v>1.66</v>
      </c>
    </row>
    <row r="24" spans="1:4">
      <c r="A24" s="59" t="s">
        <v>35</v>
      </c>
      <c r="B24" s="52">
        <v>-0.83252011874746812</v>
      </c>
      <c r="C24" s="68">
        <v>5.3786407766990294</v>
      </c>
      <c r="D24" s="63">
        <v>2.06</v>
      </c>
    </row>
    <row r="25" spans="1:4">
      <c r="A25" s="59" t="s">
        <v>37</v>
      </c>
      <c r="B25" s="52">
        <v>-0.74014949168685429</v>
      </c>
      <c r="C25" s="68">
        <v>-32.179487179487182</v>
      </c>
      <c r="D25" s="63">
        <v>-0.39</v>
      </c>
    </row>
    <row r="26" spans="1:4">
      <c r="A26" s="59" t="s">
        <v>38</v>
      </c>
      <c r="B26" s="52">
        <v>-0.97342265696222452</v>
      </c>
      <c r="C26" s="68">
        <v>-0.60677966101694913</v>
      </c>
      <c r="D26" s="63">
        <v>-2.95</v>
      </c>
    </row>
    <row r="27" spans="1:4">
      <c r="A27" s="59" t="s">
        <v>40</v>
      </c>
      <c r="B27" s="52">
        <v>-0.73903028907059765</v>
      </c>
      <c r="C27" s="68">
        <v>15.208053691275168</v>
      </c>
      <c r="D27" s="63">
        <v>1.49</v>
      </c>
    </row>
    <row r="28" spans="1:4">
      <c r="A28" s="60" t="s">
        <v>116</v>
      </c>
      <c r="B28" s="52"/>
      <c r="C28" s="68"/>
      <c r="D28" s="63"/>
    </row>
    <row r="29" spans="1:4">
      <c r="A29" s="59" t="s">
        <v>46</v>
      </c>
      <c r="B29" s="52">
        <v>-0.31418148654810762</v>
      </c>
      <c r="C29" s="68">
        <v>-10.20814479638009</v>
      </c>
      <c r="D29" s="63">
        <v>-2.21</v>
      </c>
    </row>
    <row r="30" spans="1:4">
      <c r="A30" s="60" t="s">
        <v>110</v>
      </c>
      <c r="B30" s="52"/>
      <c r="C30" s="68"/>
      <c r="D30" s="63"/>
    </row>
    <row r="31" spans="1:4">
      <c r="A31" s="59" t="s">
        <v>28</v>
      </c>
      <c r="B31" s="52">
        <v>2.2409369771332965</v>
      </c>
      <c r="C31" s="68">
        <v>14.730038022813689</v>
      </c>
      <c r="D31" s="63">
        <v>2.63</v>
      </c>
    </row>
    <row r="32" spans="1:4">
      <c r="A32" s="59" t="s">
        <v>34</v>
      </c>
      <c r="B32" s="52">
        <v>0.94519131334022732</v>
      </c>
      <c r="C32" s="68">
        <v>16.945945945945944</v>
      </c>
      <c r="D32" s="63">
        <v>2.2200000000000002</v>
      </c>
    </row>
    <row r="33" spans="1:4">
      <c r="A33" s="60" t="s">
        <v>111</v>
      </c>
      <c r="B33" s="52"/>
      <c r="C33" s="68"/>
      <c r="D33" s="63"/>
    </row>
    <row r="34" spans="1:4">
      <c r="A34" s="59" t="s">
        <v>30</v>
      </c>
      <c r="B34" s="52">
        <v>-0.72999547391256847</v>
      </c>
      <c r="C34" s="68">
        <v>-4.8279069767441865</v>
      </c>
      <c r="D34" s="63">
        <v>-4.3</v>
      </c>
    </row>
    <row r="35" spans="1:4">
      <c r="A35" s="59" t="s">
        <v>31</v>
      </c>
      <c r="B35" s="52">
        <v>-0.55103375854292547</v>
      </c>
      <c r="C35" s="68">
        <v>10.390438247011952</v>
      </c>
      <c r="D35" s="63">
        <v>2.5099999999999998</v>
      </c>
    </row>
    <row r="36" spans="1:4">
      <c r="A36" s="60" t="s">
        <v>108</v>
      </c>
      <c r="B36" s="52"/>
      <c r="C36" s="68"/>
      <c r="D36" s="63"/>
    </row>
    <row r="37" spans="1:4">
      <c r="A37" s="59" t="s">
        <v>25</v>
      </c>
      <c r="B37" s="52">
        <v>4.3432894221990308E-2</v>
      </c>
      <c r="C37" s="68">
        <v>10.630323679727427</v>
      </c>
      <c r="D37" s="63">
        <v>5.87</v>
      </c>
    </row>
    <row r="38" spans="1:4">
      <c r="A38" s="59" t="s">
        <v>39</v>
      </c>
      <c r="B38" s="52">
        <v>-7.3030555840151459E-2</v>
      </c>
      <c r="C38" s="68">
        <v>17.84037558685446</v>
      </c>
      <c r="D38" s="63">
        <v>2.13</v>
      </c>
    </row>
    <row r="39" spans="1:4">
      <c r="A39" s="60" t="s">
        <v>115</v>
      </c>
      <c r="B39" s="52"/>
      <c r="C39" s="68"/>
      <c r="D39" s="63"/>
    </row>
    <row r="40" spans="1:4">
      <c r="A40" s="59" t="s">
        <v>45</v>
      </c>
      <c r="B40" s="52">
        <v>-0.18068057590770592</v>
      </c>
      <c r="C40" s="68">
        <v>47.762711864406782</v>
      </c>
      <c r="D40" s="63">
        <v>0.59</v>
      </c>
    </row>
    <row r="41" spans="1:4">
      <c r="A41" s="60" t="s">
        <v>113</v>
      </c>
      <c r="B41" s="52"/>
      <c r="C41" s="68"/>
      <c r="D41" s="63"/>
    </row>
    <row r="42" spans="1:4">
      <c r="A42" s="59" t="s">
        <v>33</v>
      </c>
      <c r="B42" s="52">
        <v>4.7868540128602012E-2</v>
      </c>
      <c r="C42" s="68">
        <v>12.452830188679243</v>
      </c>
      <c r="D42" s="63">
        <v>4.24</v>
      </c>
    </row>
    <row r="43" spans="1:4">
      <c r="A43" s="59" t="s">
        <v>41</v>
      </c>
      <c r="B43" s="52">
        <v>0.78524112347641761</v>
      </c>
      <c r="C43" s="68">
        <v>18.995594713656388</v>
      </c>
      <c r="D43" s="63">
        <v>2.27</v>
      </c>
    </row>
    <row r="44" spans="1:4">
      <c r="A44" s="59" t="s">
        <v>43</v>
      </c>
      <c r="B44" s="52">
        <v>8.8533722395386736E-3</v>
      </c>
      <c r="C44" s="68">
        <v>15.086776859504132</v>
      </c>
      <c r="D44" s="63">
        <v>2.42</v>
      </c>
    </row>
    <row r="45" spans="1:4">
      <c r="A45" s="59" t="s">
        <v>44</v>
      </c>
      <c r="B45" s="52">
        <v>0.64156709724861105</v>
      </c>
      <c r="C45" s="68">
        <v>16.295358649789026</v>
      </c>
      <c r="D45" s="63">
        <v>4.74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B12"/>
  <sheetViews>
    <sheetView workbookViewId="0">
      <selection activeCell="A11" sqref="A11"/>
    </sheetView>
  </sheetViews>
  <sheetFormatPr defaultRowHeight="14.4"/>
  <cols>
    <col min="1" max="1" width="18.44140625" customWidth="1"/>
    <col min="2" max="2" width="20" customWidth="1"/>
  </cols>
  <sheetData>
    <row r="6" spans="1:2" ht="23.4">
      <c r="A6" s="55" t="s">
        <v>146</v>
      </c>
      <c r="B6" s="56"/>
    </row>
    <row r="7" spans="1:2">
      <c r="A7" s="54" t="s">
        <v>147</v>
      </c>
      <c r="B7" s="56"/>
    </row>
    <row r="10" spans="1:2">
      <c r="A10" s="50" t="s">
        <v>168</v>
      </c>
      <c r="B10" t="s">
        <v>145</v>
      </c>
    </row>
    <row r="11" spans="1:2">
      <c r="A11" s="51" t="s">
        <v>27</v>
      </c>
      <c r="B11" s="71"/>
    </row>
    <row r="12" spans="1:2">
      <c r="A12" s="59" t="s">
        <v>72</v>
      </c>
      <c r="B12" s="71">
        <v>748.43</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8"/>
  <sheetViews>
    <sheetView workbookViewId="0">
      <selection activeCell="G22" sqref="G22"/>
    </sheetView>
  </sheetViews>
  <sheetFormatPr defaultRowHeight="14.4"/>
  <cols>
    <col min="1" max="1" width="18.6640625" customWidth="1"/>
    <col min="2" max="2" width="11.77734375" customWidth="1"/>
  </cols>
  <sheetData>
    <row r="2" spans="1:3">
      <c r="A2" s="64"/>
    </row>
    <row r="3" spans="1:3" ht="23.4">
      <c r="A3" s="65" t="s">
        <v>131</v>
      </c>
      <c r="B3" s="62"/>
      <c r="C3" s="67"/>
    </row>
    <row r="4" spans="1:3" ht="18">
      <c r="A4" s="66" t="s">
        <v>130</v>
      </c>
      <c r="B4" s="62"/>
      <c r="C4" s="67"/>
    </row>
    <row r="6" spans="1:3">
      <c r="A6" s="50" t="s">
        <v>128</v>
      </c>
      <c r="B6" t="s">
        <v>129</v>
      </c>
    </row>
    <row r="7" spans="1:3">
      <c r="A7" s="51" t="s">
        <v>27</v>
      </c>
      <c r="B7" s="52"/>
    </row>
    <row r="8" spans="1:3">
      <c r="A8" s="59" t="s">
        <v>72</v>
      </c>
      <c r="B8" s="52">
        <v>6.6464662563649899</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8"/>
  <sheetViews>
    <sheetView workbookViewId="0">
      <selection activeCell="F19" sqref="F19"/>
    </sheetView>
  </sheetViews>
  <sheetFormatPr defaultRowHeight="14.4"/>
  <cols>
    <col min="1" max="1" width="24.21875" customWidth="1"/>
    <col min="2" max="2" width="12.88671875" customWidth="1"/>
  </cols>
  <sheetData>
    <row r="3" spans="1:3" ht="23.4">
      <c r="A3" s="65" t="s">
        <v>133</v>
      </c>
      <c r="B3" s="62"/>
      <c r="C3" s="67"/>
    </row>
    <row r="4" spans="1:3" ht="18">
      <c r="A4" s="66" t="s">
        <v>132</v>
      </c>
      <c r="B4" s="62"/>
      <c r="C4" s="67"/>
    </row>
    <row r="6" spans="1:3">
      <c r="A6" s="50" t="s">
        <v>165</v>
      </c>
      <c r="B6" s="73" t="s">
        <v>124</v>
      </c>
    </row>
    <row r="7" spans="1:3">
      <c r="A7" s="51" t="s">
        <v>38</v>
      </c>
      <c r="B7" s="52"/>
    </row>
    <row r="8" spans="1:3">
      <c r="A8" s="59" t="s">
        <v>83</v>
      </c>
      <c r="B8" s="52">
        <v>-0.97342265696222452</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6:B12"/>
  <sheetViews>
    <sheetView workbookViewId="0">
      <selection activeCell="A11" sqref="A11"/>
    </sheetView>
  </sheetViews>
  <sheetFormatPr defaultRowHeight="14.4"/>
  <cols>
    <col min="1" max="1" width="19.6640625" customWidth="1"/>
    <col min="2" max="2" width="19.21875" customWidth="1"/>
  </cols>
  <sheetData>
    <row r="6" spans="1:2" ht="23.4">
      <c r="A6" s="65" t="s">
        <v>136</v>
      </c>
      <c r="B6" s="62"/>
    </row>
    <row r="7" spans="1:2" ht="18">
      <c r="A7" s="66" t="s">
        <v>135</v>
      </c>
      <c r="B7" s="62"/>
    </row>
    <row r="10" spans="1:2">
      <c r="A10" s="50" t="s">
        <v>166</v>
      </c>
      <c r="B10" s="73" t="s">
        <v>125</v>
      </c>
    </row>
    <row r="11" spans="1:2">
      <c r="A11" s="51" t="s">
        <v>90</v>
      </c>
      <c r="B11" s="68"/>
    </row>
    <row r="12" spans="1:2">
      <c r="A12" s="59" t="s">
        <v>45</v>
      </c>
      <c r="B12" s="68">
        <v>47.762711864406782</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5:B11"/>
  <sheetViews>
    <sheetView workbookViewId="0">
      <selection activeCell="D20" sqref="D20"/>
    </sheetView>
  </sheetViews>
  <sheetFormatPr defaultRowHeight="14.4"/>
  <cols>
    <col min="1" max="1" width="24.88671875" customWidth="1"/>
    <col min="2" max="2" width="14.33203125" customWidth="1"/>
  </cols>
  <sheetData>
    <row r="5" spans="1:2" ht="23.4">
      <c r="A5" s="65" t="s">
        <v>136</v>
      </c>
      <c r="B5" s="62"/>
    </row>
    <row r="6" spans="1:2" ht="18">
      <c r="A6" s="66" t="s">
        <v>137</v>
      </c>
      <c r="B6" s="62"/>
    </row>
    <row r="9" spans="1:2">
      <c r="A9" s="50" t="s">
        <v>165</v>
      </c>
      <c r="B9" t="s">
        <v>125</v>
      </c>
    </row>
    <row r="10" spans="1:2">
      <c r="A10" s="51" t="s">
        <v>37</v>
      </c>
      <c r="B10" s="68"/>
    </row>
    <row r="11" spans="1:2">
      <c r="A11" s="59" t="s">
        <v>82</v>
      </c>
      <c r="B11" s="68">
        <v>-32.179487179487182</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Initial Portfolio</vt:lpstr>
      <vt:lpstr>Return by Industry</vt:lpstr>
      <vt:lpstr>Chart of Return by Industry</vt:lpstr>
      <vt:lpstr>Return, PE, EPS</vt:lpstr>
      <vt:lpstr>Most Expensive Stock</vt:lpstr>
      <vt:lpstr>Highest Return</vt:lpstr>
      <vt:lpstr>Lowest Return</vt:lpstr>
      <vt:lpstr>Highest PE</vt:lpstr>
      <vt:lpstr>Lowest PE</vt:lpstr>
      <vt:lpstr>Highest Previous</vt:lpstr>
      <vt:lpstr>Lowest Previous</vt:lpstr>
      <vt:lpstr>$25 Commission 2</vt:lpstr>
      <vt:lpstr>&gt;25</vt:lpstr>
      <vt:lpstr>Price &gt;50, Return &lt;0</vt:lpstr>
      <vt:lpstr>Price &gt;50 Return &gt;0</vt:lpstr>
      <vt:lpstr>PurchaseLast Price, Previous</vt:lpstr>
      <vt:lpstr>High Return, PE, EPS</vt:lpstr>
      <vt:lpstr>Lowest,Highest Current Value</vt:lpstr>
      <vt:lpstr>Top 5 Portfolio Percentage</vt:lpstr>
      <vt:lpstr>Count of Companies by Cap Size</vt:lpstr>
      <vt:lpstr>'Initial Portfolio'!database</vt:lpstr>
      <vt:lpstr>'Initial Portfolio'!MSN_MoneyCentral_Investor_Stock_Quotes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McCarthy</dc:creator>
  <cp:lastModifiedBy>patrick ha</cp:lastModifiedBy>
  <cp:lastPrinted>2017-09-15T21:43:16Z</cp:lastPrinted>
  <dcterms:created xsi:type="dcterms:W3CDTF">2017-08-22T17:04:04Z</dcterms:created>
  <dcterms:modified xsi:type="dcterms:W3CDTF">2019-10-22T22:51:41Z</dcterms:modified>
</cp:coreProperties>
</file>