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Ex1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2.xml" ContentType="application/vnd.openxmlformats-officedocument.drawing+xml"/>
  <Override PartName="/xl/charts/chart1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3.xml" ContentType="application/vnd.openxmlformats-officedocument.drawing+xml"/>
  <Override PartName="/xl/charts/chart1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atty\Downloads\"/>
    </mc:Choice>
  </mc:AlternateContent>
  <xr:revisionPtr revIDLastSave="0" documentId="8_{2A06E111-D6DA-4CB7-A356-81D123DDFD91}" xr6:coauthVersionLast="47" xr6:coauthVersionMax="47" xr10:uidLastSave="{00000000-0000-0000-0000-000000000000}"/>
  <bookViews>
    <workbookView xWindow="12" yWindow="12" windowWidth="23016" windowHeight="12216" activeTab="2" xr2:uid="{00000000-000D-0000-FFFF-FFFF00000000}"/>
  </bookViews>
  <sheets>
    <sheet name="Respuestas de formulario 1" sheetId="1" r:id="rId1"/>
    <sheet name="Hoja1" sheetId="2" r:id="rId2"/>
    <sheet name="Merge" sheetId="3" r:id="rId3"/>
    <sheet name="Hoja4" sheetId="5" r:id="rId4"/>
  </sheets>
  <definedNames>
    <definedName name="_xlchart.v1.0" hidden="1">'Respuestas de formulario 1'!$F$99:$F$100</definedName>
    <definedName name="_xlchart.v1.1" hidden="1">'Respuestas de formulario 1'!$G$98</definedName>
    <definedName name="_xlchart.v1.2" hidden="1">'Respuestas de formulario 1'!$G$99:$G$100</definedName>
  </definedNames>
  <calcPr calcId="181029"/>
</workbook>
</file>

<file path=xl/calcChain.xml><?xml version="1.0" encoding="utf-8"?>
<calcChain xmlns="http://schemas.openxmlformats.org/spreadsheetml/2006/main">
  <c r="J94" i="1" l="1"/>
  <c r="J93" i="1"/>
  <c r="B77" i="1"/>
  <c r="H89" i="1"/>
  <c r="G94" i="1"/>
  <c r="G89" i="1"/>
  <c r="J85" i="1"/>
  <c r="H84" i="1"/>
  <c r="J84" i="1"/>
  <c r="J70" i="1"/>
  <c r="G85" i="1"/>
  <c r="G84" i="1"/>
  <c r="I100" i="1"/>
  <c r="I99" i="1"/>
  <c r="G99" i="1"/>
  <c r="J68" i="1"/>
  <c r="J71" i="1"/>
  <c r="D77" i="1"/>
  <c r="G68" i="1"/>
  <c r="G69" i="1"/>
  <c r="H70" i="1"/>
  <c r="G73" i="1"/>
  <c r="G75" i="1"/>
  <c r="G79" i="1"/>
  <c r="B72" i="1"/>
  <c r="H85" i="1"/>
  <c r="H69" i="1"/>
  <c r="H68" i="1"/>
  <c r="G76" i="1"/>
  <c r="C73" i="1"/>
  <c r="C72" i="1"/>
  <c r="B73" i="1"/>
  <c r="C82" i="1"/>
  <c r="C81" i="1"/>
  <c r="B81" i="1"/>
  <c r="B82" i="1"/>
  <c r="C78" i="1"/>
  <c r="C77" i="1"/>
  <c r="B78" i="1"/>
  <c r="G74" i="1"/>
  <c r="G77" i="1"/>
  <c r="G78" i="1"/>
  <c r="G100" i="1"/>
  <c r="Q57" i="1"/>
  <c r="Q8" i="1"/>
  <c r="Q4" i="1"/>
  <c r="Q5" i="1"/>
  <c r="Q6" i="1"/>
  <c r="Q7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9" i="1"/>
  <c r="Q41" i="1"/>
  <c r="Q42" i="1"/>
  <c r="Q43" i="1"/>
  <c r="Q45" i="1"/>
  <c r="Q46" i="1"/>
  <c r="Q47" i="1"/>
  <c r="Q48" i="1"/>
  <c r="Q49" i="1"/>
  <c r="Q50" i="1"/>
  <c r="Q51" i="1"/>
  <c r="Q52" i="1"/>
  <c r="Q54" i="1"/>
  <c r="Q55" i="1"/>
  <c r="Q56" i="1"/>
  <c r="Q58" i="1"/>
  <c r="Q59" i="1"/>
  <c r="Q60" i="1"/>
  <c r="Q61" i="1"/>
  <c r="Q62" i="1"/>
  <c r="Q63" i="1"/>
  <c r="Q3" i="1"/>
  <c r="G93" i="1" s="1"/>
  <c r="D72" i="1"/>
  <c r="D82" i="1"/>
  <c r="D81" i="1"/>
  <c r="D78" i="1"/>
  <c r="D73" i="1"/>
  <c r="B68" i="1"/>
  <c r="B69" i="1"/>
  <c r="G95" i="1" l="1"/>
</calcChain>
</file>

<file path=xl/sharedStrings.xml><?xml version="1.0" encoding="utf-8"?>
<sst xmlns="http://schemas.openxmlformats.org/spreadsheetml/2006/main" count="1176" uniqueCount="151">
  <si>
    <t>12.En algún centro de salud ¿Cuáles son los problemas que ha tenido para acceder al uso de métodos anticonceptivos?</t>
  </si>
  <si>
    <t>2.Mujer</t>
  </si>
  <si>
    <t>1.Derecho</t>
  </si>
  <si>
    <t>3.B23</t>
  </si>
  <si>
    <t xml:space="preserve">Villa El Salvador </t>
  </si>
  <si>
    <t>1.Si</t>
  </si>
  <si>
    <t>2.No</t>
  </si>
  <si>
    <t>2.Horario de atención restringido</t>
  </si>
  <si>
    <t>Callao</t>
  </si>
  <si>
    <t>2.Ciencia Política</t>
  </si>
  <si>
    <t xml:space="preserve">Lurigancho </t>
  </si>
  <si>
    <t>4.Tiempo de espera demasiado largo</t>
  </si>
  <si>
    <t>Independencia</t>
  </si>
  <si>
    <t>1.No había el método en el establecimiento de salud</t>
  </si>
  <si>
    <t>Bellavista</t>
  </si>
  <si>
    <t>San Isidro</t>
  </si>
  <si>
    <t>Pueblo Libre</t>
  </si>
  <si>
    <t>San Miguel</t>
  </si>
  <si>
    <t>SMP</t>
  </si>
  <si>
    <t xml:space="preserve">Bellavista </t>
  </si>
  <si>
    <t xml:space="preserve">Lince </t>
  </si>
  <si>
    <t>1.B21</t>
  </si>
  <si>
    <t xml:space="preserve">Puente Piedra </t>
  </si>
  <si>
    <t>1.Hombre</t>
  </si>
  <si>
    <t>Magdalena del Mar</t>
  </si>
  <si>
    <t>2.B22</t>
  </si>
  <si>
    <t>Rímac</t>
  </si>
  <si>
    <t xml:space="preserve">Jesús María </t>
  </si>
  <si>
    <t xml:space="preserve">La Victoria </t>
  </si>
  <si>
    <t>Los Olivos</t>
  </si>
  <si>
    <t>Santa Anita</t>
  </si>
  <si>
    <t>Surco</t>
  </si>
  <si>
    <t xml:space="preserve">Ventanilla </t>
  </si>
  <si>
    <t>Breña</t>
  </si>
  <si>
    <t>Lima</t>
  </si>
  <si>
    <t>Comas</t>
  </si>
  <si>
    <t>Ancón</t>
  </si>
  <si>
    <t xml:space="preserve">Los olivos </t>
  </si>
  <si>
    <t xml:space="preserve">El Agustino </t>
  </si>
  <si>
    <t xml:space="preserve">Puente piedra </t>
  </si>
  <si>
    <t>S.M.P.</t>
  </si>
  <si>
    <t xml:space="preserve">San Luis </t>
  </si>
  <si>
    <t>La Victoria</t>
  </si>
  <si>
    <t>Cercado</t>
  </si>
  <si>
    <t>Ninguno, lo compro en farmacia</t>
  </si>
  <si>
    <t>San luis</t>
  </si>
  <si>
    <t>4.B24</t>
  </si>
  <si>
    <t>Chosica</t>
  </si>
  <si>
    <t xml:space="preserve">Rímac </t>
  </si>
  <si>
    <t>No he ido</t>
  </si>
  <si>
    <t xml:space="preserve">Lima </t>
  </si>
  <si>
    <t>San Martín de Porres</t>
  </si>
  <si>
    <t>5.B25</t>
  </si>
  <si>
    <t>No me informaron que se pueden adquirir gratuitamente</t>
  </si>
  <si>
    <t>Puente Piedra</t>
  </si>
  <si>
    <t>Smp</t>
  </si>
  <si>
    <t>Chorrillos</t>
  </si>
  <si>
    <t>Vmt</t>
  </si>
  <si>
    <t>3.Faltas de respeto hacia ti por parte del personal médico</t>
  </si>
  <si>
    <t xml:space="preserve">Lurigancho Chosica </t>
  </si>
  <si>
    <t xml:space="preserve">San Juan de Lurigancho </t>
  </si>
  <si>
    <t xml:space="preserve">San Juan </t>
  </si>
  <si>
    <t>sexo</t>
  </si>
  <si>
    <t>edad</t>
  </si>
  <si>
    <t>Carrera</t>
  </si>
  <si>
    <t xml:space="preserve">base </t>
  </si>
  <si>
    <t>Distrito</t>
  </si>
  <si>
    <t>Religión</t>
  </si>
  <si>
    <t>si</t>
  </si>
  <si>
    <t>No</t>
  </si>
  <si>
    <t>Si</t>
  </si>
  <si>
    <t>caracteristicas</t>
  </si>
  <si>
    <t>Metodos disponibles</t>
  </si>
  <si>
    <t>uso de metodos</t>
  </si>
  <si>
    <t>efectos secundarios</t>
  </si>
  <si>
    <t>Recomendación medica</t>
  </si>
  <si>
    <t xml:space="preserve">Si </t>
  </si>
  <si>
    <t>condición de salud</t>
  </si>
  <si>
    <t>Horario accesibles</t>
  </si>
  <si>
    <t>continuidad</t>
  </si>
  <si>
    <t>%</t>
  </si>
  <si>
    <t>HOMBRE</t>
  </si>
  <si>
    <t>MUJERES</t>
  </si>
  <si>
    <t>cantidad</t>
  </si>
  <si>
    <t xml:space="preserve">Hombre </t>
  </si>
  <si>
    <t xml:space="preserve">Mujer </t>
  </si>
  <si>
    <t>Sexo</t>
  </si>
  <si>
    <t>Cantidad</t>
  </si>
  <si>
    <t>carrera</t>
  </si>
  <si>
    <t xml:space="preserve">Derecho </t>
  </si>
  <si>
    <t>H</t>
  </si>
  <si>
    <t>M</t>
  </si>
  <si>
    <t>CP</t>
  </si>
  <si>
    <t>uso de metod-sexo</t>
  </si>
  <si>
    <t>Religión-sexo</t>
  </si>
  <si>
    <t xml:space="preserve">Carácteristicas </t>
  </si>
  <si>
    <t xml:space="preserve">Recepción de información sobre antinconceptivos: </t>
  </si>
  <si>
    <t>Razones médicas para limitar su uso</t>
  </si>
  <si>
    <t xml:space="preserve">Intercambio de información </t>
  </si>
  <si>
    <t>Atención personalizada</t>
  </si>
  <si>
    <t>Accesibilidad al servicio</t>
  </si>
  <si>
    <t xml:space="preserve">Problemas </t>
  </si>
  <si>
    <t xml:space="preserve">Proximidad al hogar </t>
  </si>
  <si>
    <t>Carencia del método</t>
  </si>
  <si>
    <t>Requisitos burocraticos</t>
  </si>
  <si>
    <t>Horario flexible</t>
  </si>
  <si>
    <t>3.desconozco donde se encuentran</t>
  </si>
  <si>
    <t>Tiempo de espera prolongado</t>
  </si>
  <si>
    <t>2 y 4</t>
  </si>
  <si>
    <t>Seguimiento</t>
  </si>
  <si>
    <t>Métodos disponibles</t>
  </si>
  <si>
    <t>Dispositivo intrauterino (DIU)</t>
  </si>
  <si>
    <t>Implante subdérmico</t>
  </si>
  <si>
    <t>No conozco</t>
  </si>
  <si>
    <t xml:space="preserve">Método de esterilización </t>
  </si>
  <si>
    <t>Pastillas anticonceptivas</t>
  </si>
  <si>
    <t>Inyecciones</t>
  </si>
  <si>
    <t xml:space="preserve">Método de barrera </t>
  </si>
  <si>
    <t>1,2,3,4,5,6</t>
  </si>
  <si>
    <t>1,2,3,4,5</t>
  </si>
  <si>
    <t>1,2,3,4,5,</t>
  </si>
  <si>
    <t>1,2,3,4,6</t>
  </si>
  <si>
    <t>Personas que afirman es un metodo disponible</t>
  </si>
  <si>
    <t>Utilizan M.A.</t>
  </si>
  <si>
    <t>No utilizan M.A.</t>
  </si>
  <si>
    <t>Creyente</t>
  </si>
  <si>
    <t>No creyente</t>
  </si>
  <si>
    <t>Efectos secundarios</t>
  </si>
  <si>
    <t>Comunicación asertiva</t>
  </si>
  <si>
    <t>no problema</t>
  </si>
  <si>
    <t>Problemas</t>
  </si>
  <si>
    <t>Disponibilidad de M.A.</t>
  </si>
  <si>
    <t>uso de metod</t>
  </si>
  <si>
    <t xml:space="preserve">muestra </t>
  </si>
  <si>
    <t>recibio seguimiento</t>
  </si>
  <si>
    <t>No recibio seguimiento</t>
  </si>
  <si>
    <t>Recibio Información completa</t>
  </si>
  <si>
    <t>No recibio información completa</t>
  </si>
  <si>
    <t xml:space="preserve">Atención personalizada </t>
  </si>
  <si>
    <t>Accesibilidad</t>
  </si>
  <si>
    <t>cara, efec, disponibili</t>
  </si>
  <si>
    <t>1,2,3,4,5,6,</t>
  </si>
  <si>
    <t>si-MA</t>
  </si>
  <si>
    <t>NO-sin Ma</t>
  </si>
  <si>
    <t>si-ma</t>
  </si>
  <si>
    <t xml:space="preserve">no-sin ma </t>
  </si>
  <si>
    <t>CA-MA-AP</t>
  </si>
  <si>
    <t>NO CA-MA-AP</t>
  </si>
  <si>
    <t>MA-ca, hora, proxi, no proble</t>
  </si>
  <si>
    <t>12.En algún centro de salud ¿Cuáles son los problemas que ha tenido para acceder al uso de métodos anticonceptivos?2</t>
  </si>
  <si>
    <t>Proximidad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</si>
</sst>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rgb="FF000000"/>
      <name val="Times New Roman"/>
      <family val="1"/>
    </font>
    <font>
      <sz val="10"/>
      <color rgb="FFFF0000"/>
      <name val="Arial"/>
      <family val="2"/>
      <scheme val="minor"/>
    </font>
    <font>
      <sz val="10"/>
      <color theme="0"/>
      <name val="Arial"/>
      <family val="2"/>
      <scheme val="minor"/>
    </font>
    <font>
      <sz val="10"/>
      <color theme="5"/>
      <name val="Arial"/>
      <family val="2"/>
      <scheme val="minor"/>
    </font>
    <font>
      <sz val="8"/>
      <name val="Arial"/>
      <family val="2"/>
      <scheme val="minor"/>
    </font>
    <font>
      <sz val="10"/>
      <color theme="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rgb="FF5B3F86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5B3F86"/>
      </left>
      <right/>
      <top style="thin">
        <color rgb="FF442F65"/>
      </top>
      <bottom style="thin">
        <color rgb="FF442F65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0" xfId="0" applyFill="1"/>
    <xf numFmtId="0" fontId="2" fillId="0" borderId="4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4" fillId="0" borderId="0" xfId="0" applyFont="1" applyAlignment="1">
      <alignment horizontal="left" vertical="center" indent="1"/>
    </xf>
    <xf numFmtId="0" fontId="3" fillId="0" borderId="0" xfId="0" applyFont="1" applyAlignment="1"/>
    <xf numFmtId="0" fontId="3" fillId="0" borderId="5" xfId="0" applyFont="1" applyBorder="1" applyAlignment="1"/>
    <xf numFmtId="0" fontId="5" fillId="0" borderId="5" xfId="0" applyFont="1" applyBorder="1" applyAlignment="1"/>
    <xf numFmtId="0" fontId="5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9" fontId="0" fillId="0" borderId="5" xfId="0" applyNumberFormat="1" applyFont="1" applyBorder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0" fillId="0" borderId="5" xfId="0" applyFont="1" applyBorder="1" applyAlignment="1"/>
    <xf numFmtId="0" fontId="3" fillId="0" borderId="5" xfId="0" applyFont="1" applyFill="1" applyBorder="1" applyAlignment="1"/>
    <xf numFmtId="0" fontId="7" fillId="0" borderId="0" xfId="0" applyFont="1" applyAlignment="1"/>
    <xf numFmtId="0" fontId="3" fillId="0" borderId="5" xfId="0" applyFont="1" applyBorder="1" applyAlignment="1">
      <alignment vertical="center"/>
    </xf>
    <xf numFmtId="0" fontId="3" fillId="0" borderId="5" xfId="0" quotePrefix="1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3" fillId="4" borderId="5" xfId="0" applyFont="1" applyFill="1" applyBorder="1" applyAlignment="1"/>
    <xf numFmtId="0" fontId="0" fillId="4" borderId="5" xfId="0" applyFont="1" applyFill="1" applyBorder="1" applyAlignment="1"/>
    <xf numFmtId="0" fontId="3" fillId="0" borderId="5" xfId="0" applyFont="1" applyBorder="1" applyAlignment="1">
      <alignment horizontal="center"/>
    </xf>
    <xf numFmtId="0" fontId="3" fillId="0" borderId="5" xfId="0" quotePrefix="1" applyFont="1" applyBorder="1" applyAlignment="1">
      <alignment horizontal="center" wrapText="1"/>
    </xf>
    <xf numFmtId="0" fontId="3" fillId="0" borderId="6" xfId="0" applyFont="1" applyBorder="1" applyAlignment="1"/>
    <xf numFmtId="0" fontId="3" fillId="0" borderId="6" xfId="0" applyFont="1" applyFill="1" applyBorder="1" applyAlignment="1"/>
    <xf numFmtId="0" fontId="9" fillId="2" borderId="7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rgb="FFFFFFFF"/>
          <bgColor rgb="FFFFFFFF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auto="1"/>
        <name val="Roboto"/>
        <scheme val="none"/>
      </font>
    </dxf>
    <dxf>
      <font>
        <strike val="0"/>
        <outline val="0"/>
        <shadow val="0"/>
        <u val="none"/>
        <vertAlign val="baseline"/>
        <sz val="10"/>
        <color theme="0"/>
        <name val="Arial"/>
        <scheme val="minor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Sexo</a:t>
            </a:r>
            <a:r>
              <a:rPr lang="en-US" baseline="0"/>
              <a:t> según encuestado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'Respuestas de formulario 1'!$B$67</c:f>
              <c:strCache>
                <c:ptCount val="1"/>
                <c:pt idx="0">
                  <c:v>Cantidad</c:v>
                </c:pt>
              </c:strCache>
            </c:strRef>
          </c:tx>
          <c:dPt>
            <c:idx val="0"/>
            <c:bubble3D val="0"/>
            <c:spPr>
              <a:solidFill>
                <a:schemeClr val="accent4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19A-499B-B4CC-3258013EA461}"/>
              </c:ext>
            </c:extLst>
          </c:dPt>
          <c:dPt>
            <c:idx val="1"/>
            <c:bubble3D val="0"/>
            <c:spPr>
              <a:solidFill>
                <a:schemeClr val="accent4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19A-499B-B4CC-3258013EA461}"/>
              </c:ext>
            </c:extLst>
          </c:dPt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'Respuestas de formulario 1'!$A$68:$A$69</c:f>
              <c:strCache>
                <c:ptCount val="2"/>
                <c:pt idx="0">
                  <c:v>Hombre </c:v>
                </c:pt>
                <c:pt idx="1">
                  <c:v>Mujer </c:v>
                </c:pt>
              </c:strCache>
            </c:strRef>
          </c:cat>
          <c:val>
            <c:numRef>
              <c:f>'Respuestas de formulario 1'!$B$68:$B$69</c:f>
              <c:numCache>
                <c:formatCode>General</c:formatCode>
                <c:ptCount val="2"/>
                <c:pt idx="0">
                  <c:v>22</c:v>
                </c:pt>
                <c:pt idx="1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95-4309-846E-F21A40AE84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Carrera según sexo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'Respuestas de formulario 1'!$A$72</c:f>
              <c:strCache>
                <c:ptCount val="1"/>
                <c:pt idx="0">
                  <c:v>Derecho 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strRef>
              <c:f>'Respuestas de formulario 1'!$B$71:$C$71</c:f>
              <c:strCache>
                <c:ptCount val="2"/>
                <c:pt idx="0">
                  <c:v>H</c:v>
                </c:pt>
                <c:pt idx="1">
                  <c:v>M</c:v>
                </c:pt>
              </c:strCache>
            </c:strRef>
          </c:cat>
          <c:val>
            <c:numRef>
              <c:f>'Respuestas de formulario 1'!$B$72:$C$72</c:f>
              <c:numCache>
                <c:formatCode>General</c:formatCode>
                <c:ptCount val="2"/>
                <c:pt idx="0">
                  <c:v>11</c:v>
                </c:pt>
                <c:pt idx="1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97-4021-8C41-3943FF8ABC7B}"/>
            </c:ext>
          </c:extLst>
        </c:ser>
        <c:ser>
          <c:idx val="1"/>
          <c:order val="1"/>
          <c:tx>
            <c:strRef>
              <c:f>'Respuestas de formulario 1'!$A$73</c:f>
              <c:strCache>
                <c:ptCount val="1"/>
                <c:pt idx="0">
                  <c:v>CP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cat>
            <c:strRef>
              <c:f>'Respuestas de formulario 1'!$B$71:$C$71</c:f>
              <c:strCache>
                <c:ptCount val="2"/>
                <c:pt idx="0">
                  <c:v>H</c:v>
                </c:pt>
                <c:pt idx="1">
                  <c:v>M</c:v>
                </c:pt>
              </c:strCache>
            </c:strRef>
          </c:cat>
          <c:val>
            <c:numRef>
              <c:f>'Respuestas de formulario 1'!$B$73:$C$73</c:f>
              <c:numCache>
                <c:formatCode>General</c:formatCode>
                <c:ptCount val="2"/>
                <c:pt idx="0">
                  <c:v>11</c:v>
                </c:pt>
                <c:pt idx="1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97-4021-8C41-3943FF8ABC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77749039"/>
        <c:axId val="777751951"/>
      </c:barChart>
      <c:catAx>
        <c:axId val="7777490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Sexo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751951"/>
        <c:crosses val="autoZero"/>
        <c:auto val="1"/>
        <c:lblAlgn val="ctr"/>
        <c:lblOffset val="100"/>
        <c:noMultiLvlLbl val="0"/>
      </c:catAx>
      <c:valAx>
        <c:axId val="777751951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Número</a:t>
                </a:r>
                <a:r>
                  <a:rPr lang="en-US" baseline="0"/>
                  <a:t> de estudiantes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749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Uso</a:t>
            </a:r>
            <a:r>
              <a:rPr lang="en-US" baseline="0"/>
              <a:t> de métodos anticonceptivos según sexo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'Respuestas de formulario 1'!$A$77</c:f>
              <c:strCache>
                <c:ptCount val="1"/>
                <c:pt idx="0">
                  <c:v>Utilizan M.A.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'Respuestas de formulario 1'!$B$76:$C$76</c:f>
              <c:strCache>
                <c:ptCount val="2"/>
                <c:pt idx="0">
                  <c:v>H</c:v>
                </c:pt>
                <c:pt idx="1">
                  <c:v>M</c:v>
                </c:pt>
              </c:strCache>
            </c:strRef>
          </c:cat>
          <c:val>
            <c:numRef>
              <c:f>'Respuestas de formulario 1'!$B$77:$C$77</c:f>
              <c:numCache>
                <c:formatCode>General</c:formatCode>
                <c:ptCount val="2"/>
                <c:pt idx="0">
                  <c:v>20</c:v>
                </c:pt>
                <c:pt idx="1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2A-4241-A3CF-EF5976F42C13}"/>
            </c:ext>
          </c:extLst>
        </c:ser>
        <c:ser>
          <c:idx val="1"/>
          <c:order val="1"/>
          <c:tx>
            <c:strRef>
              <c:f>'Respuestas de formulario 1'!$A$78</c:f>
              <c:strCache>
                <c:ptCount val="1"/>
                <c:pt idx="0">
                  <c:v>No utilizan M.A.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'Respuestas de formulario 1'!$B$76:$C$76</c:f>
              <c:strCache>
                <c:ptCount val="2"/>
                <c:pt idx="0">
                  <c:v>H</c:v>
                </c:pt>
                <c:pt idx="1">
                  <c:v>M</c:v>
                </c:pt>
              </c:strCache>
            </c:strRef>
          </c:cat>
          <c:val>
            <c:numRef>
              <c:f>'Respuestas de formulario 1'!$B$78:$C$78</c:f>
              <c:numCache>
                <c:formatCode>General</c:formatCode>
                <c:ptCount val="2"/>
                <c:pt idx="0">
                  <c:v>2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2A-4241-A3CF-EF5976F42C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5822783"/>
        <c:axId val="1205824447"/>
      </c:barChart>
      <c:catAx>
        <c:axId val="12058227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Sexo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824447"/>
        <c:crosses val="autoZero"/>
        <c:auto val="1"/>
        <c:lblAlgn val="ctr"/>
        <c:lblOffset val="100"/>
        <c:noMultiLvlLbl val="0"/>
      </c:catAx>
      <c:valAx>
        <c:axId val="120582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Número de estudiantes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822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3618810148731409"/>
          <c:y val="0.92615959463400388"/>
          <c:w val="0.50818715228164046"/>
          <c:h val="7.38402281758123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Afiliación religiosa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'Respuestas de formulario 1'!$B$80</c:f>
              <c:strCache>
                <c:ptCount val="1"/>
                <c:pt idx="0">
                  <c:v>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5D9-4BFD-B9CF-A66FDB95C5B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5D9-4BFD-B9CF-A66FDB95C5B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'Respuestas de formulario 1'!$A$81:$A$82</c:f>
              <c:strCache>
                <c:ptCount val="2"/>
                <c:pt idx="0">
                  <c:v>Creyente</c:v>
                </c:pt>
                <c:pt idx="1">
                  <c:v>No creyente</c:v>
                </c:pt>
              </c:strCache>
            </c:strRef>
          </c:cat>
          <c:val>
            <c:numRef>
              <c:f>'Respuestas de formulario 1'!$B$81:$B$82</c:f>
              <c:numCache>
                <c:formatCode>General</c:formatCode>
                <c:ptCount val="2"/>
                <c:pt idx="0">
                  <c:v>1</c:v>
                </c:pt>
                <c:pt idx="1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6A-4E11-98B8-F914692C3868}"/>
            </c:ext>
          </c:extLst>
        </c:ser>
        <c:ser>
          <c:idx val="1"/>
          <c:order val="1"/>
          <c:tx>
            <c:strRef>
              <c:f>'Respuestas de formulario 1'!$C$80</c:f>
              <c:strCache>
                <c:ptCount val="1"/>
                <c:pt idx="0">
                  <c:v>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5D9-4BFD-B9CF-A66FDB95C5B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5D9-4BFD-B9CF-A66FDB95C5B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'Respuestas de formulario 1'!$A$81:$A$82</c:f>
              <c:strCache>
                <c:ptCount val="2"/>
                <c:pt idx="0">
                  <c:v>Creyente</c:v>
                </c:pt>
                <c:pt idx="1">
                  <c:v>No creyente</c:v>
                </c:pt>
              </c:strCache>
            </c:strRef>
          </c:cat>
          <c:val>
            <c:numRef>
              <c:f>'Respuestas de formulario 1'!$C$81:$C$82</c:f>
              <c:numCache>
                <c:formatCode>General</c:formatCode>
                <c:ptCount val="2"/>
                <c:pt idx="0">
                  <c:v>2</c:v>
                </c:pt>
                <c:pt idx="1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6A-4E11-98B8-F914692C3868}"/>
            </c:ext>
          </c:extLst>
        </c:ser>
        <c:ser>
          <c:idx val="2"/>
          <c:order val="2"/>
          <c:tx>
            <c:strRef>
              <c:f>'Respuestas de formulario 1'!$D$80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36A-4E11-98B8-F914692C386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736A-4E11-98B8-F914692C3868}"/>
              </c:ext>
            </c:extLst>
          </c:dPt>
          <c:dLbls>
            <c:dLbl>
              <c:idx val="1"/>
              <c:layout>
                <c:manualLayout>
                  <c:x val="-0.25614035087719295"/>
                  <c:y val="1.886792452830188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36A-4E11-98B8-F914692C386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'Respuestas de formulario 1'!$A$81:$A$82</c:f>
              <c:strCache>
                <c:ptCount val="2"/>
                <c:pt idx="0">
                  <c:v>Creyente</c:v>
                </c:pt>
                <c:pt idx="1">
                  <c:v>No creyente</c:v>
                </c:pt>
              </c:strCache>
            </c:strRef>
          </c:cat>
          <c:val>
            <c:numRef>
              <c:f>'Respuestas de formulario 1'!$D$81:$D$82</c:f>
              <c:numCache>
                <c:formatCode>General</c:formatCode>
                <c:ptCount val="2"/>
                <c:pt idx="0">
                  <c:v>3</c:v>
                </c:pt>
                <c:pt idx="1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36A-4E11-98B8-F914692C386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Recepción de información sobre anticonceptivos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'Respuestas de formulario 1'!$G$67</c:f>
              <c:strCache>
                <c:ptCount val="1"/>
                <c:pt idx="0">
                  <c:v>Si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'Respuestas de formulario 1'!$F$68:$F$70</c:f>
              <c:strCache>
                <c:ptCount val="3"/>
                <c:pt idx="0">
                  <c:v>Carácteristicas </c:v>
                </c:pt>
                <c:pt idx="1">
                  <c:v>Efectos secundarios</c:v>
                </c:pt>
                <c:pt idx="2">
                  <c:v>Razones médicas para limitar su uso</c:v>
                </c:pt>
              </c:strCache>
            </c:strRef>
          </c:cat>
          <c:val>
            <c:numRef>
              <c:f>'Respuestas de formulario 1'!$G$68:$G$70</c:f>
              <c:numCache>
                <c:formatCode>General</c:formatCode>
                <c:ptCount val="3"/>
                <c:pt idx="0">
                  <c:v>56</c:v>
                </c:pt>
                <c:pt idx="1">
                  <c:v>54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EA-49F9-9D3E-15B05E568831}"/>
            </c:ext>
          </c:extLst>
        </c:ser>
        <c:ser>
          <c:idx val="1"/>
          <c:order val="1"/>
          <c:tx>
            <c:strRef>
              <c:f>'Respuestas de formulario 1'!$H$67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'Respuestas de formulario 1'!$F$68:$F$70</c:f>
              <c:strCache>
                <c:ptCount val="3"/>
                <c:pt idx="0">
                  <c:v>Carácteristicas </c:v>
                </c:pt>
                <c:pt idx="1">
                  <c:v>Efectos secundarios</c:v>
                </c:pt>
                <c:pt idx="2">
                  <c:v>Razones médicas para limitar su uso</c:v>
                </c:pt>
              </c:strCache>
            </c:strRef>
          </c:cat>
          <c:val>
            <c:numRef>
              <c:f>'Respuestas de formulario 1'!$H$68:$H$70</c:f>
              <c:numCache>
                <c:formatCode>General</c:formatCode>
                <c:ptCount val="3"/>
                <c:pt idx="0">
                  <c:v>6</c:v>
                </c:pt>
                <c:pt idx="1">
                  <c:v>8</c:v>
                </c:pt>
                <c:pt idx="2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EA-49F9-9D3E-15B05E5688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650444415"/>
        <c:axId val="650444831"/>
      </c:barChart>
      <c:catAx>
        <c:axId val="650444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444831"/>
        <c:crosses val="autoZero"/>
        <c:auto val="1"/>
        <c:lblAlgn val="ctr"/>
        <c:lblOffset val="100"/>
        <c:noMultiLvlLbl val="0"/>
      </c:catAx>
      <c:valAx>
        <c:axId val="650444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444415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Métodos</a:t>
            </a:r>
            <a:r>
              <a:rPr lang="en-US" baseline="0"/>
              <a:t> disponibles en centros de salud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'Respuestas de formulario 1'!$G$72</c:f>
              <c:strCache>
                <c:ptCount val="1"/>
                <c:pt idx="0">
                  <c:v>Personas que afirman es un metodo disponible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'Respuestas de formulario 1'!$F$73:$F$79</c:f>
              <c:strCache>
                <c:ptCount val="7"/>
                <c:pt idx="0">
                  <c:v>Método de barrera </c:v>
                </c:pt>
                <c:pt idx="1">
                  <c:v>Pastillas anticonceptivas</c:v>
                </c:pt>
                <c:pt idx="2">
                  <c:v>Inyecciones</c:v>
                </c:pt>
                <c:pt idx="3">
                  <c:v>Dispositivo intrauterino (DIU)</c:v>
                </c:pt>
                <c:pt idx="4">
                  <c:v>Método de esterilización </c:v>
                </c:pt>
                <c:pt idx="5">
                  <c:v>Implante subdérmico</c:v>
                </c:pt>
                <c:pt idx="6">
                  <c:v>No conozco</c:v>
                </c:pt>
              </c:strCache>
            </c:strRef>
          </c:cat>
          <c:val>
            <c:numRef>
              <c:f>'Respuestas de formulario 1'!$G$73:$G$79</c:f>
              <c:numCache>
                <c:formatCode>General</c:formatCode>
                <c:ptCount val="7"/>
                <c:pt idx="0">
                  <c:v>53</c:v>
                </c:pt>
                <c:pt idx="1">
                  <c:v>53</c:v>
                </c:pt>
                <c:pt idx="2">
                  <c:v>53</c:v>
                </c:pt>
                <c:pt idx="3">
                  <c:v>53</c:v>
                </c:pt>
                <c:pt idx="4">
                  <c:v>52</c:v>
                </c:pt>
                <c:pt idx="5">
                  <c:v>38</c:v>
                </c:pt>
                <c:pt idx="6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94-4CA0-910B-E3A0213ADE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7600847"/>
        <c:axId val="587597103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'Respuestas de formulario 1'!$H$72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'Respuestas de formulario 1'!$F$73:$F$79</c15:sqref>
                        </c15:formulaRef>
                      </c:ext>
                    </c:extLst>
                    <c:strCache>
                      <c:ptCount val="7"/>
                      <c:pt idx="0">
                        <c:v>Método de barrera </c:v>
                      </c:pt>
                      <c:pt idx="1">
                        <c:v>Pastillas anticonceptivas</c:v>
                      </c:pt>
                      <c:pt idx="2">
                        <c:v>Inyecciones</c:v>
                      </c:pt>
                      <c:pt idx="3">
                        <c:v>Dispositivo intrauterino (DIU)</c:v>
                      </c:pt>
                      <c:pt idx="4">
                        <c:v>Método de esterilización </c:v>
                      </c:pt>
                      <c:pt idx="5">
                        <c:v>Implante subdérmico</c:v>
                      </c:pt>
                      <c:pt idx="6">
                        <c:v>No conozco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'Respuestas de formulario 1'!$H$73:$H$79</c15:sqref>
                        </c15:formulaRef>
                      </c:ext>
                    </c:extLst>
                    <c:numCache>
                      <c:formatCode>General</c:formatCode>
                      <c:ptCount val="7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9194-4CA0-910B-E3A0213ADEC2}"/>
                  </c:ext>
                </c:extLst>
              </c15:ser>
            </c15:filteredBarSeries>
          </c:ext>
        </c:extLst>
      </c:barChart>
      <c:catAx>
        <c:axId val="587600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597103"/>
        <c:crosses val="autoZero"/>
        <c:auto val="1"/>
        <c:lblAlgn val="ctr"/>
        <c:lblOffset val="100"/>
        <c:noMultiLvlLbl val="0"/>
      </c:catAx>
      <c:valAx>
        <c:axId val="58759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600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Accesibilidad</a:t>
            </a:r>
            <a:r>
              <a:rPr lang="en-US" baseline="0"/>
              <a:t> al servicio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'Respuestas de formulario 1'!$G$88</c:f>
              <c:strCache>
                <c:ptCount val="1"/>
                <c:pt idx="0">
                  <c:v>Si</c:v>
                </c:pt>
              </c:strCache>
            </c:strRef>
          </c:tx>
          <c:spPr>
            <a:solidFill>
              <a:schemeClr val="accent2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'Respuestas de formulario 1'!$F$89:$F$90</c:f>
              <c:strCache>
                <c:ptCount val="2"/>
                <c:pt idx="0">
                  <c:v>Horario flexible</c:v>
                </c:pt>
                <c:pt idx="1">
                  <c:v>Proximidad al hogar </c:v>
                </c:pt>
              </c:strCache>
            </c:strRef>
          </c:cat>
          <c:val>
            <c:numRef>
              <c:f>'Respuestas de formulario 1'!$G$89:$G$90</c:f>
              <c:numCache>
                <c:formatCode>General</c:formatCode>
                <c:ptCount val="2"/>
                <c:pt idx="0">
                  <c:v>57</c:v>
                </c:pt>
                <c:pt idx="1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39-4A00-BAFE-86038FE13E70}"/>
            </c:ext>
          </c:extLst>
        </c:ser>
        <c:ser>
          <c:idx val="1"/>
          <c:order val="1"/>
          <c:tx>
            <c:strRef>
              <c:f>'Respuestas de formulario 1'!$H$88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2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strRef>
              <c:f>'Respuestas de formulario 1'!$F$89:$F$90</c:f>
              <c:strCache>
                <c:ptCount val="2"/>
                <c:pt idx="0">
                  <c:v>Horario flexible</c:v>
                </c:pt>
                <c:pt idx="1">
                  <c:v>Proximidad al hogar </c:v>
                </c:pt>
              </c:strCache>
            </c:strRef>
          </c:cat>
          <c:val>
            <c:numRef>
              <c:f>'Respuestas de formulario 1'!$H$89:$H$90</c:f>
              <c:numCache>
                <c:formatCode>General</c:formatCode>
                <c:ptCount val="2"/>
                <c:pt idx="0">
                  <c:v>5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39-4A00-BAFE-86038FE13E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1577583"/>
        <c:axId val="541577999"/>
      </c:barChart>
      <c:catAx>
        <c:axId val="5415775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577999"/>
        <c:crosses val="autoZero"/>
        <c:auto val="1"/>
        <c:lblAlgn val="ctr"/>
        <c:lblOffset val="100"/>
        <c:noMultiLvlLbl val="0"/>
      </c:catAx>
      <c:valAx>
        <c:axId val="541577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577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Intercambio</a:t>
            </a:r>
            <a:r>
              <a:rPr lang="en-US" baseline="0"/>
              <a:t> de información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'Respuestas de formulario 1'!$F$84</c:f>
              <c:strCache>
                <c:ptCount val="1"/>
                <c:pt idx="0">
                  <c:v>Comunicación asertiva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'Respuestas de formulario 1'!$G$83:$H$83</c:f>
              <c:strCache>
                <c:ptCount val="2"/>
                <c:pt idx="0">
                  <c:v>Si</c:v>
                </c:pt>
                <c:pt idx="1">
                  <c:v>No</c:v>
                </c:pt>
              </c:strCache>
            </c:strRef>
          </c:cat>
          <c:val>
            <c:numRef>
              <c:f>'Respuestas de formulario 1'!$G$84:$H$84</c:f>
              <c:numCache>
                <c:formatCode>General</c:formatCode>
                <c:ptCount val="2"/>
                <c:pt idx="0">
                  <c:v>56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17-4C96-A426-260B75024679}"/>
            </c:ext>
          </c:extLst>
        </c:ser>
        <c:ser>
          <c:idx val="1"/>
          <c:order val="1"/>
          <c:tx>
            <c:strRef>
              <c:f>'Respuestas de formulario 1'!$F$85</c:f>
              <c:strCache>
                <c:ptCount val="1"/>
                <c:pt idx="0">
                  <c:v>Atención personalizada</c:v>
                </c:pt>
              </c:strCache>
            </c:strRef>
          </c:tx>
          <c:spPr>
            <a:solidFill>
              <a:srgbClr val="7030A0"/>
            </a:solidFill>
            <a:ln>
              <a:solidFill>
                <a:srgbClr val="7030A0"/>
              </a:solidFill>
            </a:ln>
            <a:effectLst/>
          </c:spPr>
          <c:invertIfNegative val="0"/>
          <c:cat>
            <c:strRef>
              <c:f>'Respuestas de formulario 1'!$G$83:$H$83</c:f>
              <c:strCache>
                <c:ptCount val="2"/>
                <c:pt idx="0">
                  <c:v>Si</c:v>
                </c:pt>
                <c:pt idx="1">
                  <c:v>No</c:v>
                </c:pt>
              </c:strCache>
            </c:strRef>
          </c:cat>
          <c:val>
            <c:numRef>
              <c:f>'Respuestas de formulario 1'!$G$85:$H$85</c:f>
              <c:numCache>
                <c:formatCode>General</c:formatCode>
                <c:ptCount val="2"/>
                <c:pt idx="0">
                  <c:v>60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17-4C96-A426-260B750246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6069647"/>
        <c:axId val="1266067151"/>
      </c:barChart>
      <c:catAx>
        <c:axId val="1266069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067151"/>
        <c:crosses val="autoZero"/>
        <c:auto val="1"/>
        <c:lblAlgn val="ctr"/>
        <c:lblOffset val="100"/>
        <c:noMultiLvlLbl val="0"/>
      </c:catAx>
      <c:valAx>
        <c:axId val="1266067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069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Problemas</a:t>
            </a:r>
            <a:r>
              <a:rPr lang="en-US" baseline="0"/>
              <a:t> que enfrentaron durante el servicio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DF0-45EA-9732-A3FDDFADA0D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DF0-45EA-9732-A3FDDFADA0D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DF0-45EA-9732-A3FDDFADA0D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DF0-45EA-9732-A3FDDFADA0DE}"/>
              </c:ext>
            </c:extLst>
          </c:dPt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'Respuestas de formulario 1'!$F$93:$F$96</c:f>
              <c:strCache>
                <c:ptCount val="4"/>
                <c:pt idx="0">
                  <c:v>Carencia del método</c:v>
                </c:pt>
                <c:pt idx="1">
                  <c:v>Tiempo de espera prolongado</c:v>
                </c:pt>
                <c:pt idx="2">
                  <c:v>Requisitos burocraticos</c:v>
                </c:pt>
                <c:pt idx="3">
                  <c:v>no problema</c:v>
                </c:pt>
              </c:strCache>
            </c:strRef>
          </c:cat>
          <c:val>
            <c:numRef>
              <c:f>'Respuestas de formulario 1'!$G$93:$G$96</c:f>
              <c:numCache>
                <c:formatCode>General</c:formatCode>
                <c:ptCount val="4"/>
                <c:pt idx="0">
                  <c:v>11</c:v>
                </c:pt>
                <c:pt idx="1">
                  <c:v>19</c:v>
                </c:pt>
                <c:pt idx="2">
                  <c:v>11</c:v>
                </c:pt>
                <c:pt idx="3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D1-47E9-9BEB-7122E3FAB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  <a:latin typeface="+mn-lt"/>
                <a:ea typeface="+mn-ea"/>
                <a:cs typeface="+mn-cs"/>
              </a:defRPr>
            </a:pPr>
            <a:r>
              <a:rPr lang="es-ES" sz="1800" b="0" i="0" baseline="0">
                <a:effectLst/>
              </a:rPr>
              <a:t>Consejería periódica para el seguimiento del anticonceptivo</a:t>
            </a:r>
            <a:endParaRPr lang="en-US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rgbClr val="000000">
                    <a:lumMod val="65000"/>
                    <a:lumOff val="35000"/>
                  </a:srgbClr>
                </a:solidFill>
              </a:defRPr>
            </a:pPr>
            <a:endParaRPr lang="en-US"/>
          </a:p>
        </c:rich>
      </c:tx>
      <c:layout>
        <c:manualLayout>
          <c:xMode val="edge"/>
          <c:yMode val="edge"/>
          <c:x val="2.2605055946953997E-2"/>
          <c:y val="2.75482093663911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rgbClr val="000000">
                  <a:lumMod val="65000"/>
                  <a:lumOff val="35000"/>
                </a:srgb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0862634216177526"/>
          <c:y val="0.28962061560486757"/>
          <c:w val="0.36153543307086622"/>
          <c:h val="0.64559898762654677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DEC-4E3B-83C8-A27C959B7C8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416-462E-9CF9-25C15360A012}"/>
              </c:ext>
            </c:extLst>
          </c:dPt>
          <c:dPt>
            <c:idx val="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416-462E-9CF9-25C15360A012}"/>
              </c:ext>
            </c:extLst>
          </c:dPt>
          <c:dLbls>
            <c:dLbl>
              <c:idx val="1"/>
              <c:layout>
                <c:manualLayout>
                  <c:x val="0.19444444444444445"/>
                  <c:y val="3.240740740740740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91%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A416-462E-9CF9-25C15360A012}"/>
                </c:ext>
              </c:extLst>
            </c:dLbl>
            <c:dLbl>
              <c:idx val="2"/>
              <c:layout>
                <c:manualLayout>
                  <c:x val="-0.15277777777777782"/>
                  <c:y val="-1.388888888888897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9%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A416-462E-9CF9-25C15360A01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'Respuestas de formulario 1'!$F$98:$F$100</c:f>
              <c:strCache>
                <c:ptCount val="3"/>
                <c:pt idx="0">
                  <c:v>Seguimiento</c:v>
                </c:pt>
                <c:pt idx="1">
                  <c:v>Si</c:v>
                </c:pt>
                <c:pt idx="2">
                  <c:v>No</c:v>
                </c:pt>
              </c:strCache>
            </c:strRef>
          </c:cat>
          <c:val>
            <c:numRef>
              <c:f>'Respuestas de formulario 1'!$G$98:$G$100</c:f>
              <c:numCache>
                <c:formatCode>General</c:formatCode>
                <c:ptCount val="3"/>
                <c:pt idx="1">
                  <c:v>57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16-462E-9CF9-25C15360A01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0.75587854927225007"/>
          <c:y val="0.2913986603947234"/>
          <c:w val="0.15831634203619285"/>
          <c:h val="0.109845231122969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000000">
          <a:lumMod val="25000"/>
          <a:lumOff val="75000"/>
        </a:srgb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1"/>
          <c:tx>
            <c:v>Información sobre las carácteristicas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4B68-4A10-96AE-CC68F7497A0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4-4B68-4A10-96AE-CC68F7497A05}"/>
              </c:ext>
            </c:extLst>
          </c:dPt>
          <c:dLbls>
            <c:dLbl>
              <c:idx val="0"/>
              <c:layout>
                <c:manualLayout>
                  <c:x val="-0.21896719160104997"/>
                  <c:y val="-0.14584025955088947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B68-4A10-96AE-CC68F7497A05}"/>
                </c:ext>
              </c:extLst>
            </c:dLbl>
            <c:dLbl>
              <c:idx val="1"/>
              <c:layout>
                <c:manualLayout>
                  <c:x val="0.17515212160979879"/>
                  <c:y val="3.726305045202679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B68-4A10-96AE-CC68F7497A0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Hoja4!$B$4:$B$5</c:f>
              <c:strCache>
                <c:ptCount val="2"/>
                <c:pt idx="0">
                  <c:v>HOMBRE</c:v>
                </c:pt>
                <c:pt idx="1">
                  <c:v>MUJERES</c:v>
                </c:pt>
              </c:strCache>
              <c:extLst/>
            </c:strRef>
          </c:cat>
          <c:val>
            <c:numRef>
              <c:f>Hoja4!$D$4:$D$5</c:f>
              <c:numCache>
                <c:formatCode>0%</c:formatCode>
                <c:ptCount val="2"/>
                <c:pt idx="0">
                  <c:v>0.8</c:v>
                </c:pt>
                <c:pt idx="1">
                  <c:v>0.52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1-4B68-4A10-96AE-CC68F7497A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Hoja4!$C$3</c15:sqref>
                        </c15:formulaRef>
                      </c:ext>
                    </c:extLst>
                    <c:strCache>
                      <c:ptCount val="1"/>
                      <c:pt idx="0">
                        <c:v>cantidad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  <a:sp3d/>
                  </c:spPr>
                  <c:extLst>
                    <c:ext xmlns:c16="http://schemas.microsoft.com/office/drawing/2014/chart" uri="{C3380CC4-5D6E-409C-BE32-E72D297353CC}">
                      <c16:uniqueId val="{00000005-C69C-459C-88F7-9D1C8F63DA89}"/>
                    </c:ext>
                  </c:extLst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  <a:sp3d/>
                  </c:spPr>
                  <c:extLst>
                    <c:ext xmlns:c16="http://schemas.microsoft.com/office/drawing/2014/chart" uri="{C3380CC4-5D6E-409C-BE32-E72D297353CC}">
                      <c16:uniqueId val="{00000007-C69C-459C-88F7-9D1C8F63DA89}"/>
                    </c:ext>
                  </c:extLst>
                </c:dPt>
                <c:cat>
                  <c:strRef>
                    <c:extLst>
                      <c:ext uri="{02D57815-91ED-43cb-92C2-25804820EDAC}">
                        <c15:formulaRef>
                          <c15:sqref>Hoja4!$B$4:$B$5</c15:sqref>
                        </c15:formulaRef>
                      </c:ext>
                    </c:extLst>
                    <c:strCache>
                      <c:ptCount val="2"/>
                      <c:pt idx="0">
                        <c:v>HOMBRE</c:v>
                      </c:pt>
                      <c:pt idx="1">
                        <c:v>MUJERES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Hoja4!$C$4:$C$5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50</c:v>
                      </c:pt>
                      <c:pt idx="1">
                        <c:v>45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B68-4A10-96AE-CC68F7497A05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v>Imformación sobre carácteristicas</c:v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  <a:sp3d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9-C69C-459C-88F7-9D1C8F63DA89}"/>
                    </c:ext>
                  </c:extLst>
                </c:dPt>
                <c:val>
                  <c:numLit>
                    <c:formatCode>General</c:formatCode>
                    <c:ptCount val="1"/>
                    <c:pt idx="0">
                      <c:v>1</c:v>
                    </c:pt>
                  </c:numLit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B68-4A10-96AE-CC68F7497A05}"/>
                  </c:ext>
                </c:extLst>
              </c15:ser>
            </c15:filteredPieSeries>
          </c:ext>
        </c:extLst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Consejería periódica para el seguimiento del anticonceptivo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Consejería periódica para el seguimiento del anticonceptivo</a:t>
          </a:r>
        </a:p>
      </cx:txPr>
    </cx:title>
    <cx:plotArea>
      <cx:plotAreaRegion>
        <cx:series layoutId="sunburst" uniqueId="{215E14CB-C679-4D56-8776-B319D13429CA}">
          <cx:tx>
            <cx:txData>
              <cx:f>_xlchart.v1.1</cx:f>
              <cx:v/>
            </cx:txData>
          </cx:tx>
          <cx:dataLabels>
            <cx:visibility seriesName="0" categoryName="0" value="1"/>
            <cx:separator>, </cx:separator>
          </cx:dataLabels>
          <cx:dataId val="0"/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8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1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0.xml"/><Relationship Id="rId5" Type="http://schemas.openxmlformats.org/officeDocument/2006/relationships/chart" Target="../charts/chart5.xml"/><Relationship Id="rId10" Type="http://schemas.openxmlformats.org/officeDocument/2006/relationships/chart" Target="../charts/chart9.xml"/><Relationship Id="rId4" Type="http://schemas.openxmlformats.org/officeDocument/2006/relationships/chart" Target="../charts/chart4.xml"/><Relationship Id="rId9" Type="http://schemas.openxmlformats.org/officeDocument/2006/relationships/chart" Target="../charts/chart8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</xdr:colOff>
      <xdr:row>83</xdr:row>
      <xdr:rowOff>45720</xdr:rowOff>
    </xdr:from>
    <xdr:to>
      <xdr:col>2</xdr:col>
      <xdr:colOff>76200</xdr:colOff>
      <xdr:row>94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A4BAA0B-4A31-410C-8183-2E9FDDD37F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15240</xdr:colOff>
      <xdr:row>96</xdr:row>
      <xdr:rowOff>7620</xdr:rowOff>
    </xdr:from>
    <xdr:to>
      <xdr:col>2</xdr:col>
      <xdr:colOff>152400</xdr:colOff>
      <xdr:row>108</xdr:row>
      <xdr:rowOff>167640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9AE906E-3B22-40F2-A6B1-5C4381AEA5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167640</xdr:colOff>
      <xdr:row>83</xdr:row>
      <xdr:rowOff>15240</xdr:rowOff>
    </xdr:from>
    <xdr:to>
      <xdr:col>4</xdr:col>
      <xdr:colOff>960120</xdr:colOff>
      <xdr:row>95</xdr:row>
      <xdr:rowOff>99060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E953A887-3BE7-46AA-9A1E-D5F48F83FA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472440</xdr:colOff>
      <xdr:row>97</xdr:row>
      <xdr:rowOff>160020</xdr:rowOff>
    </xdr:from>
    <xdr:to>
      <xdr:col>4</xdr:col>
      <xdr:colOff>937260</xdr:colOff>
      <xdr:row>108</xdr:row>
      <xdr:rowOff>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78045BBD-2202-44DB-9D95-07315C0EDF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807720</xdr:colOff>
      <xdr:row>64</xdr:row>
      <xdr:rowOff>137160</xdr:rowOff>
    </xdr:from>
    <xdr:to>
      <xdr:col>11</xdr:col>
      <xdr:colOff>2301240</xdr:colOff>
      <xdr:row>76</xdr:row>
      <xdr:rowOff>68580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A1B6ABCA-5255-4FE2-9B06-DA3012AB2C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868680</xdr:colOff>
      <xdr:row>78</xdr:row>
      <xdr:rowOff>83820</xdr:rowOff>
    </xdr:from>
    <xdr:to>
      <xdr:col>12</xdr:col>
      <xdr:colOff>38100</xdr:colOff>
      <xdr:row>90</xdr:row>
      <xdr:rowOff>190500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39939099-BFC1-46F6-A89D-2226650C81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1485900</xdr:colOff>
      <xdr:row>78</xdr:row>
      <xdr:rowOff>68580</xdr:rowOff>
    </xdr:from>
    <xdr:to>
      <xdr:col>13</xdr:col>
      <xdr:colOff>45720</xdr:colOff>
      <xdr:row>89</xdr:row>
      <xdr:rowOff>15240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7D92B07A-75B5-476A-8582-72F4E26268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739140</xdr:colOff>
      <xdr:row>103</xdr:row>
      <xdr:rowOff>190500</xdr:rowOff>
    </xdr:from>
    <xdr:to>
      <xdr:col>7</xdr:col>
      <xdr:colOff>480060</xdr:colOff>
      <xdr:row>113</xdr:row>
      <xdr:rowOff>137160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Gráfico 12">
              <a:extLst>
                <a:ext uri="{FF2B5EF4-FFF2-40B4-BE49-F238E27FC236}">
                  <a16:creationId xmlns:a16="http://schemas.microsoft.com/office/drawing/2014/main" id="{2029CF6F-7DE0-4825-9FBC-B4E00E16F0B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44000" y="20665440"/>
              <a:ext cx="4274820" cy="19278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10</xdr:col>
      <xdr:colOff>807720</xdr:colOff>
      <xdr:row>79</xdr:row>
      <xdr:rowOff>121920</xdr:rowOff>
    </xdr:from>
    <xdr:to>
      <xdr:col>11</xdr:col>
      <xdr:colOff>2186940</xdr:colOff>
      <xdr:row>89</xdr:row>
      <xdr:rowOff>68580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48D5500B-54C1-40C4-B6CB-6634280D29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1188720</xdr:colOff>
      <xdr:row>93</xdr:row>
      <xdr:rowOff>0</xdr:rowOff>
    </xdr:from>
    <xdr:to>
      <xdr:col>12</xdr:col>
      <xdr:colOff>594360</xdr:colOff>
      <xdr:row>106</xdr:row>
      <xdr:rowOff>167640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5E37410-C414-440A-97B4-738448B22E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388620</xdr:colOff>
      <xdr:row>104</xdr:row>
      <xdr:rowOff>15240</xdr:rowOff>
    </xdr:from>
    <xdr:to>
      <xdr:col>8</xdr:col>
      <xdr:colOff>2331720</xdr:colOff>
      <xdr:row>113</xdr:row>
      <xdr:rowOff>76200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67D2197-D7A5-40F1-BD42-3747B91C57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</xdr:colOff>
      <xdr:row>49</xdr:row>
      <xdr:rowOff>140970</xdr:rowOff>
    </xdr:from>
    <xdr:to>
      <xdr:col>8</xdr:col>
      <xdr:colOff>655320</xdr:colOff>
      <xdr:row>66</xdr:row>
      <xdr:rowOff>34290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AEC16EB-5D9D-43C6-85B1-42007AD4D1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335280</xdr:colOff>
      <xdr:row>1</xdr:row>
      <xdr:rowOff>144780</xdr:rowOff>
    </xdr:from>
    <xdr:to>
      <xdr:col>10</xdr:col>
      <xdr:colOff>533400</xdr:colOff>
      <xdr:row>16</xdr:row>
      <xdr:rowOff>110490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5AEE3E8-B53B-4C65-9A23-679B7FA35C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Q63" headerRowDxfId="3">
  <tableColumns count="17">
    <tableColumn id="4" xr3:uid="{00000000-0010-0000-0000-000004000000}" name="sexo"/>
    <tableColumn id="5" xr3:uid="{00000000-0010-0000-0000-000005000000}" name="edad"/>
    <tableColumn id="6" xr3:uid="{00000000-0010-0000-0000-000006000000}" name="Carrera"/>
    <tableColumn id="7" xr3:uid="{00000000-0010-0000-0000-000007000000}" name="base "/>
    <tableColumn id="8" xr3:uid="{00000000-0010-0000-0000-000008000000}" name="Distrito"/>
    <tableColumn id="10" xr3:uid="{00000000-0010-0000-0000-00000A000000}" name="Metodos disponibles"/>
    <tableColumn id="11" xr3:uid="{00000000-0010-0000-0000-00000B000000}" name="uso de metodos"/>
    <tableColumn id="12" xr3:uid="{00000000-0010-0000-0000-00000C000000}" name="caracteristicas"/>
    <tableColumn id="13" xr3:uid="{00000000-0010-0000-0000-00000D000000}" name="efectos secundarios" dataDxfId="2"/>
    <tableColumn id="14" xr3:uid="{00000000-0010-0000-0000-00000E000000}" name="12.En algún centro de salud ¿Cuáles son los problemas que ha tenido para acceder al uso de métodos anticonceptivos?"/>
    <tableColumn id="15" xr3:uid="{00000000-0010-0000-0000-00000F000000}" name="Recomendación medica"/>
    <tableColumn id="16" xr3:uid="{00000000-0010-0000-0000-000010000000}" name="Comunicación asertiva"/>
    <tableColumn id="17" xr3:uid="{00000000-0010-0000-0000-000011000000}" name="condición de salud"/>
    <tableColumn id="18" xr3:uid="{00000000-0010-0000-0000-000012000000}" name="Horario accesibles"/>
    <tableColumn id="21" xr3:uid="{00000000-0010-0000-0000-000015000000}" name="continuidad"/>
    <tableColumn id="1" xr3:uid="{096E2E91-6C58-42E2-AD49-D8EABEA707C0}" name="Religión" dataDxfId="1"/>
    <tableColumn id="2" xr3:uid="{D4BB6B3E-8B56-469C-8052-02327E89197B}" name="12.En algún centro de salud ¿Cuáles son los problemas que ha tenido para acceder al uso de métodos anticonceptivos?2" dataDxfId="0">
      <calculatedColumnFormula>VALUE(LEFT(J2, FIND(".", J2) - 1))</calculatedColumnFormula>
    </tableColumn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0"/>
  <sheetViews>
    <sheetView topLeftCell="H1" workbookViewId="0">
      <pane ySplit="1" topLeftCell="A75" activePane="bottomLeft" state="frozen"/>
      <selection pane="bottomLeft" activeCell="J95" sqref="J95"/>
    </sheetView>
  </sheetViews>
  <sheetFormatPr baseColWidth="10" defaultColWidth="12.6640625" defaultRowHeight="15.75" customHeight="1" x14ac:dyDescent="0.25"/>
  <cols>
    <col min="1" max="1" width="18.88671875" customWidth="1"/>
    <col min="2" max="2" width="37.6640625" customWidth="1"/>
    <col min="3" max="3" width="27.109375" customWidth="1"/>
    <col min="4" max="4" width="18.88671875" customWidth="1"/>
    <col min="5" max="5" width="20" customWidth="1"/>
    <col min="6" max="6" width="32.88671875" customWidth="1"/>
    <col min="7" max="7" width="33.21875" customWidth="1"/>
    <col min="8" max="8" width="24.44140625" customWidth="1"/>
    <col min="9" max="16" width="37.6640625" customWidth="1"/>
    <col min="17" max="17" width="22.33203125" customWidth="1"/>
    <col min="18" max="19" width="37.6640625" customWidth="1"/>
    <col min="20" max="25" width="18.88671875" customWidth="1"/>
  </cols>
  <sheetData>
    <row r="1" spans="1:18" ht="23.4" customHeight="1" x14ac:dyDescent="0.25">
      <c r="A1" s="17" t="s">
        <v>62</v>
      </c>
      <c r="B1" s="17" t="s">
        <v>63</v>
      </c>
      <c r="C1" s="17" t="s">
        <v>64</v>
      </c>
      <c r="D1" s="17" t="s">
        <v>65</v>
      </c>
      <c r="E1" s="17" t="s">
        <v>66</v>
      </c>
      <c r="F1" s="17" t="s">
        <v>72</v>
      </c>
      <c r="G1" s="17" t="s">
        <v>73</v>
      </c>
      <c r="H1" s="17" t="s">
        <v>71</v>
      </c>
      <c r="I1" s="17" t="s">
        <v>74</v>
      </c>
      <c r="J1" s="17" t="s">
        <v>0</v>
      </c>
      <c r="K1" s="17" t="s">
        <v>75</v>
      </c>
      <c r="L1" s="17" t="s">
        <v>128</v>
      </c>
      <c r="M1" s="17" t="s">
        <v>77</v>
      </c>
      <c r="N1" s="17" t="s">
        <v>78</v>
      </c>
      <c r="O1" s="17" t="s">
        <v>79</v>
      </c>
      <c r="P1" s="17" t="s">
        <v>67</v>
      </c>
      <c r="Q1" s="30" t="s">
        <v>149</v>
      </c>
      <c r="R1" s="18" t="s">
        <v>150</v>
      </c>
    </row>
    <row r="2" spans="1:18" ht="15.6" x14ac:dyDescent="0.25">
      <c r="A2" s="1" t="s">
        <v>1</v>
      </c>
      <c r="B2" s="1">
        <v>20</v>
      </c>
      <c r="C2" s="1" t="s">
        <v>2</v>
      </c>
      <c r="D2" s="1" t="s">
        <v>3</v>
      </c>
      <c r="E2" s="1" t="s">
        <v>4</v>
      </c>
      <c r="F2" s="8" t="s">
        <v>118</v>
      </c>
      <c r="G2" s="8" t="s">
        <v>70</v>
      </c>
      <c r="H2" s="6" t="s">
        <v>5</v>
      </c>
      <c r="I2" s="6" t="s">
        <v>6</v>
      </c>
      <c r="J2" s="1">
        <v>2</v>
      </c>
      <c r="K2" s="8" t="s">
        <v>76</v>
      </c>
      <c r="L2" s="10" t="s">
        <v>70</v>
      </c>
      <c r="M2" s="8" t="s">
        <v>70</v>
      </c>
      <c r="N2" s="8" t="s">
        <v>68</v>
      </c>
      <c r="O2" s="8" t="s">
        <v>69</v>
      </c>
      <c r="P2" s="3" t="s">
        <v>69</v>
      </c>
      <c r="Q2" s="31">
        <v>2</v>
      </c>
      <c r="R2" s="18" t="s">
        <v>70</v>
      </c>
    </row>
    <row r="3" spans="1:18" ht="15.6" x14ac:dyDescent="0.25">
      <c r="A3" s="2" t="s">
        <v>1</v>
      </c>
      <c r="B3" s="2">
        <v>20</v>
      </c>
      <c r="C3" s="2" t="s">
        <v>2</v>
      </c>
      <c r="D3" s="2" t="s">
        <v>3</v>
      </c>
      <c r="E3" s="2" t="s">
        <v>8</v>
      </c>
      <c r="F3" s="8" t="s">
        <v>118</v>
      </c>
      <c r="G3" s="8" t="s">
        <v>70</v>
      </c>
      <c r="H3" s="6" t="s">
        <v>6</v>
      </c>
      <c r="I3" s="6" t="s">
        <v>5</v>
      </c>
      <c r="J3" s="2" t="s">
        <v>7</v>
      </c>
      <c r="K3" s="8" t="s">
        <v>69</v>
      </c>
      <c r="L3" s="10" t="s">
        <v>70</v>
      </c>
      <c r="M3" s="8" t="s">
        <v>70</v>
      </c>
      <c r="N3" s="8" t="s">
        <v>68</v>
      </c>
      <c r="O3" s="8" t="s">
        <v>70</v>
      </c>
      <c r="P3" s="3" t="s">
        <v>69</v>
      </c>
      <c r="Q3" s="31">
        <f>VALUE(LEFT(J3, FIND(".", J3) - 1))</f>
        <v>2</v>
      </c>
      <c r="R3" s="18" t="s">
        <v>70</v>
      </c>
    </row>
    <row r="4" spans="1:18" ht="15.6" x14ac:dyDescent="0.25">
      <c r="A4" s="1" t="s">
        <v>1</v>
      </c>
      <c r="B4" s="1">
        <v>20</v>
      </c>
      <c r="C4" s="1" t="s">
        <v>9</v>
      </c>
      <c r="D4" s="1" t="s">
        <v>3</v>
      </c>
      <c r="E4" s="1" t="s">
        <v>10</v>
      </c>
      <c r="F4" s="8" t="s">
        <v>120</v>
      </c>
      <c r="G4" s="8" t="s">
        <v>70</v>
      </c>
      <c r="H4" s="6" t="s">
        <v>5</v>
      </c>
      <c r="I4" s="6" t="s">
        <v>5</v>
      </c>
      <c r="J4" s="1" t="s">
        <v>11</v>
      </c>
      <c r="K4" s="8" t="s">
        <v>69</v>
      </c>
      <c r="L4" s="10" t="s">
        <v>69</v>
      </c>
      <c r="M4" s="8" t="s">
        <v>70</v>
      </c>
      <c r="N4" s="8" t="s">
        <v>68</v>
      </c>
      <c r="O4" s="8" t="s">
        <v>70</v>
      </c>
      <c r="P4" s="3" t="s">
        <v>69</v>
      </c>
      <c r="Q4" s="31">
        <f>VALUE(LEFT(J4, FIND(".", J4) - 1))</f>
        <v>4</v>
      </c>
      <c r="R4" s="18" t="s">
        <v>70</v>
      </c>
    </row>
    <row r="5" spans="1:18" ht="15.6" x14ac:dyDescent="0.25">
      <c r="A5" s="2" t="s">
        <v>1</v>
      </c>
      <c r="B5" s="2">
        <v>21</v>
      </c>
      <c r="C5" s="2" t="s">
        <v>2</v>
      </c>
      <c r="D5" s="2" t="s">
        <v>3</v>
      </c>
      <c r="E5" s="2" t="s">
        <v>12</v>
      </c>
      <c r="F5" s="8" t="s">
        <v>119</v>
      </c>
      <c r="G5" s="8" t="s">
        <v>70</v>
      </c>
      <c r="H5" s="6" t="s">
        <v>5</v>
      </c>
      <c r="I5" s="6" t="s">
        <v>5</v>
      </c>
      <c r="J5" s="2" t="s">
        <v>13</v>
      </c>
      <c r="K5" s="8" t="s">
        <v>69</v>
      </c>
      <c r="L5" s="10" t="s">
        <v>70</v>
      </c>
      <c r="M5" s="8" t="s">
        <v>70</v>
      </c>
      <c r="N5" s="8" t="s">
        <v>68</v>
      </c>
      <c r="O5" s="8" t="s">
        <v>70</v>
      </c>
      <c r="P5" s="3" t="s">
        <v>69</v>
      </c>
      <c r="Q5" s="31">
        <f>VALUE(LEFT(J5, FIND(".", J5) - 1))</f>
        <v>1</v>
      </c>
      <c r="R5" s="18" t="s">
        <v>69</v>
      </c>
    </row>
    <row r="6" spans="1:18" ht="15.6" x14ac:dyDescent="0.25">
      <c r="A6" s="1" t="s">
        <v>1</v>
      </c>
      <c r="B6" s="1">
        <v>20</v>
      </c>
      <c r="C6" s="1" t="s">
        <v>9</v>
      </c>
      <c r="D6" s="1" t="s">
        <v>3</v>
      </c>
      <c r="E6" s="1" t="s">
        <v>14</v>
      </c>
      <c r="F6" s="8" t="s">
        <v>120</v>
      </c>
      <c r="G6" s="8" t="s">
        <v>70</v>
      </c>
      <c r="H6" s="6" t="s">
        <v>5</v>
      </c>
      <c r="I6" s="6" t="s">
        <v>6</v>
      </c>
      <c r="J6" s="1" t="s">
        <v>11</v>
      </c>
      <c r="K6" s="8" t="s">
        <v>69</v>
      </c>
      <c r="L6" s="10" t="s">
        <v>70</v>
      </c>
      <c r="M6" s="8" t="s">
        <v>70</v>
      </c>
      <c r="N6" s="8" t="s">
        <v>69</v>
      </c>
      <c r="O6" s="8" t="s">
        <v>69</v>
      </c>
      <c r="P6" s="3" t="s">
        <v>69</v>
      </c>
      <c r="Q6" s="31">
        <f>VALUE(LEFT(J6, FIND(".", J6) - 1))</f>
        <v>4</v>
      </c>
      <c r="R6" s="18" t="s">
        <v>70</v>
      </c>
    </row>
    <row r="7" spans="1:18" ht="15.6" x14ac:dyDescent="0.25">
      <c r="A7" s="2" t="s">
        <v>1</v>
      </c>
      <c r="B7" s="2">
        <v>19</v>
      </c>
      <c r="C7" s="2" t="s">
        <v>9</v>
      </c>
      <c r="D7" s="2" t="s">
        <v>3</v>
      </c>
      <c r="E7" s="2" t="s">
        <v>15</v>
      </c>
      <c r="F7" s="8" t="s">
        <v>118</v>
      </c>
      <c r="G7" s="8" t="s">
        <v>70</v>
      </c>
      <c r="H7" s="6" t="s">
        <v>6</v>
      </c>
      <c r="I7" s="6" t="s">
        <v>6</v>
      </c>
      <c r="J7" s="2" t="s">
        <v>11</v>
      </c>
      <c r="K7" s="8" t="s">
        <v>69</v>
      </c>
      <c r="L7" s="10" t="s">
        <v>70</v>
      </c>
      <c r="M7" s="8" t="s">
        <v>70</v>
      </c>
      <c r="N7" s="8" t="s">
        <v>68</v>
      </c>
      <c r="O7" s="8" t="s">
        <v>69</v>
      </c>
      <c r="P7" s="3" t="s">
        <v>69</v>
      </c>
      <c r="Q7" s="31">
        <f>VALUE(LEFT(J7, FIND(".", J7) - 1))</f>
        <v>4</v>
      </c>
      <c r="R7" s="18" t="s">
        <v>70</v>
      </c>
    </row>
    <row r="8" spans="1:18" ht="15.6" x14ac:dyDescent="0.25">
      <c r="A8" s="1" t="s">
        <v>1</v>
      </c>
      <c r="B8" s="1">
        <v>21</v>
      </c>
      <c r="C8" s="1" t="s">
        <v>9</v>
      </c>
      <c r="D8" s="1" t="s">
        <v>3</v>
      </c>
      <c r="E8" s="1" t="s">
        <v>16</v>
      </c>
      <c r="F8" s="8" t="s">
        <v>118</v>
      </c>
      <c r="G8" s="8" t="s">
        <v>70</v>
      </c>
      <c r="H8" s="6" t="s">
        <v>5</v>
      </c>
      <c r="I8" s="6" t="s">
        <v>6</v>
      </c>
      <c r="J8" s="1" t="s">
        <v>13</v>
      </c>
      <c r="K8" s="8" t="s">
        <v>69</v>
      </c>
      <c r="L8" s="10" t="s">
        <v>70</v>
      </c>
      <c r="M8" s="8" t="s">
        <v>70</v>
      </c>
      <c r="N8" s="8" t="s">
        <v>68</v>
      </c>
      <c r="O8" s="8" t="s">
        <v>70</v>
      </c>
      <c r="P8" s="3" t="s">
        <v>69</v>
      </c>
      <c r="Q8" s="31">
        <f>VALUE(LEFT(J8, FIND(".", J8) - 1))</f>
        <v>1</v>
      </c>
      <c r="R8" s="18" t="s">
        <v>70</v>
      </c>
    </row>
    <row r="9" spans="1:18" ht="15.6" x14ac:dyDescent="0.25">
      <c r="A9" s="2" t="s">
        <v>1</v>
      </c>
      <c r="B9" s="2">
        <v>19</v>
      </c>
      <c r="C9" s="2" t="s">
        <v>2</v>
      </c>
      <c r="D9" s="2" t="s">
        <v>3</v>
      </c>
      <c r="E9" s="2" t="s">
        <v>17</v>
      </c>
      <c r="F9" s="8" t="s">
        <v>118</v>
      </c>
      <c r="G9" s="8" t="s">
        <v>70</v>
      </c>
      <c r="H9" s="6" t="s">
        <v>5</v>
      </c>
      <c r="I9" s="6" t="s">
        <v>5</v>
      </c>
      <c r="J9" s="2" t="s">
        <v>7</v>
      </c>
      <c r="K9" s="8" t="s">
        <v>69</v>
      </c>
      <c r="L9" s="10" t="s">
        <v>70</v>
      </c>
      <c r="M9" s="8" t="s">
        <v>70</v>
      </c>
      <c r="N9" s="8" t="s">
        <v>69</v>
      </c>
      <c r="O9" s="8" t="s">
        <v>70</v>
      </c>
      <c r="P9" s="3" t="s">
        <v>69</v>
      </c>
      <c r="Q9" s="31">
        <f>VALUE(LEFT(J9, FIND(".", J9) - 1))</f>
        <v>2</v>
      </c>
      <c r="R9" s="18" t="s">
        <v>70</v>
      </c>
    </row>
    <row r="10" spans="1:18" ht="15.6" x14ac:dyDescent="0.25">
      <c r="A10" s="1" t="s">
        <v>1</v>
      </c>
      <c r="B10" s="1">
        <v>21</v>
      </c>
      <c r="C10" s="1" t="s">
        <v>9</v>
      </c>
      <c r="D10" s="1" t="s">
        <v>3</v>
      </c>
      <c r="E10" s="1" t="s">
        <v>18</v>
      </c>
      <c r="F10" s="8">
        <v>7</v>
      </c>
      <c r="G10" s="8" t="s">
        <v>70</v>
      </c>
      <c r="H10" s="6" t="s">
        <v>5</v>
      </c>
      <c r="I10" s="6" t="s">
        <v>5</v>
      </c>
      <c r="J10" s="1" t="s">
        <v>11</v>
      </c>
      <c r="K10" s="8" t="s">
        <v>69</v>
      </c>
      <c r="L10" s="10" t="s">
        <v>70</v>
      </c>
      <c r="M10" s="8" t="s">
        <v>70</v>
      </c>
      <c r="N10" s="8" t="s">
        <v>68</v>
      </c>
      <c r="O10" s="8" t="s">
        <v>70</v>
      </c>
      <c r="P10" s="3" t="s">
        <v>69</v>
      </c>
      <c r="Q10" s="31">
        <f>VALUE(LEFT(J10, FIND(".", J10) - 1))</f>
        <v>4</v>
      </c>
      <c r="R10" s="18" t="s">
        <v>70</v>
      </c>
    </row>
    <row r="11" spans="1:18" ht="15.6" x14ac:dyDescent="0.25">
      <c r="A11" s="2" t="s">
        <v>1</v>
      </c>
      <c r="B11" s="2">
        <v>21</v>
      </c>
      <c r="C11" s="2" t="s">
        <v>9</v>
      </c>
      <c r="D11" s="2" t="s">
        <v>3</v>
      </c>
      <c r="E11" s="2" t="s">
        <v>19</v>
      </c>
      <c r="F11" s="8" t="s">
        <v>120</v>
      </c>
      <c r="G11" s="8" t="s">
        <v>70</v>
      </c>
      <c r="H11" s="6" t="s">
        <v>5</v>
      </c>
      <c r="I11" s="6" t="s">
        <v>5</v>
      </c>
      <c r="J11" s="2" t="s">
        <v>11</v>
      </c>
      <c r="K11" s="8" t="s">
        <v>69</v>
      </c>
      <c r="L11" s="10" t="s">
        <v>70</v>
      </c>
      <c r="M11" s="8" t="s">
        <v>70</v>
      </c>
      <c r="N11" s="8" t="s">
        <v>68</v>
      </c>
      <c r="O11" s="8" t="s">
        <v>70</v>
      </c>
      <c r="P11" s="3" t="s">
        <v>69</v>
      </c>
      <c r="Q11" s="31">
        <f>VALUE(LEFT(J11, FIND(".", J11) - 1))</f>
        <v>4</v>
      </c>
      <c r="R11" s="18" t="s">
        <v>70</v>
      </c>
    </row>
    <row r="12" spans="1:18" ht="15.6" x14ac:dyDescent="0.25">
      <c r="A12" s="3" t="s">
        <v>1</v>
      </c>
      <c r="B12" s="3">
        <v>20</v>
      </c>
      <c r="C12" s="3" t="s">
        <v>2</v>
      </c>
      <c r="D12" s="3" t="s">
        <v>3</v>
      </c>
      <c r="E12" s="3" t="s">
        <v>8</v>
      </c>
      <c r="F12" s="8" t="s">
        <v>120</v>
      </c>
      <c r="G12" s="8" t="s">
        <v>69</v>
      </c>
      <c r="H12" s="6" t="s">
        <v>5</v>
      </c>
      <c r="I12" s="6" t="s">
        <v>5</v>
      </c>
      <c r="J12" s="3" t="s">
        <v>13</v>
      </c>
      <c r="K12" s="8" t="s">
        <v>69</v>
      </c>
      <c r="L12" s="10" t="s">
        <v>70</v>
      </c>
      <c r="M12" s="8" t="s">
        <v>70</v>
      </c>
      <c r="N12" s="8" t="s">
        <v>68</v>
      </c>
      <c r="O12" s="8" t="s">
        <v>69</v>
      </c>
      <c r="P12" s="3" t="s">
        <v>69</v>
      </c>
      <c r="Q12" s="31">
        <f>VALUE(LEFT(J12, FIND(".", J12) - 1))</f>
        <v>1</v>
      </c>
      <c r="R12" s="18" t="s">
        <v>70</v>
      </c>
    </row>
    <row r="13" spans="1:18" ht="15.6" x14ac:dyDescent="0.25">
      <c r="A13" s="4" t="s">
        <v>1</v>
      </c>
      <c r="B13" s="4">
        <v>20</v>
      </c>
      <c r="C13" s="4" t="s">
        <v>9</v>
      </c>
      <c r="D13" s="4" t="s">
        <v>3</v>
      </c>
      <c r="E13" s="4" t="s">
        <v>20</v>
      </c>
      <c r="F13" s="8" t="s">
        <v>118</v>
      </c>
      <c r="G13" s="8" t="s">
        <v>70</v>
      </c>
      <c r="H13" s="6" t="s">
        <v>6</v>
      </c>
      <c r="I13" s="6" t="s">
        <v>6</v>
      </c>
      <c r="J13" s="4" t="s">
        <v>13</v>
      </c>
      <c r="K13" s="8" t="s">
        <v>69</v>
      </c>
      <c r="L13" s="10" t="s">
        <v>70</v>
      </c>
      <c r="M13" s="8" t="s">
        <v>70</v>
      </c>
      <c r="N13" s="8" t="s">
        <v>69</v>
      </c>
      <c r="O13" s="8" t="s">
        <v>70</v>
      </c>
      <c r="P13" s="3" t="s">
        <v>69</v>
      </c>
      <c r="Q13" s="31">
        <f>VALUE(LEFT(J13, FIND(".", J13) - 1))</f>
        <v>1</v>
      </c>
      <c r="R13" s="18" t="s">
        <v>70</v>
      </c>
    </row>
    <row r="14" spans="1:18" ht="15.6" x14ac:dyDescent="0.25">
      <c r="A14" s="3" t="s">
        <v>1</v>
      </c>
      <c r="B14" s="3">
        <v>21</v>
      </c>
      <c r="C14" s="3" t="s">
        <v>2</v>
      </c>
      <c r="D14" s="3" t="s">
        <v>21</v>
      </c>
      <c r="E14" s="3" t="s">
        <v>18</v>
      </c>
      <c r="F14" s="8" t="s">
        <v>120</v>
      </c>
      <c r="G14" s="8" t="s">
        <v>70</v>
      </c>
      <c r="H14" s="6" t="s">
        <v>5</v>
      </c>
      <c r="I14" s="6" t="s">
        <v>5</v>
      </c>
      <c r="J14" s="3" t="s">
        <v>7</v>
      </c>
      <c r="K14" s="8" t="s">
        <v>69</v>
      </c>
      <c r="L14" s="10" t="s">
        <v>70</v>
      </c>
      <c r="M14" s="8" t="s">
        <v>70</v>
      </c>
      <c r="N14" s="8" t="s">
        <v>68</v>
      </c>
      <c r="O14" s="8" t="s">
        <v>70</v>
      </c>
      <c r="P14" s="3" t="s">
        <v>69</v>
      </c>
      <c r="Q14" s="31">
        <f>VALUE(LEFT(J14, FIND(".", J14) - 1))</f>
        <v>2</v>
      </c>
      <c r="R14" s="18" t="s">
        <v>70</v>
      </c>
    </row>
    <row r="15" spans="1:18" ht="15.6" x14ac:dyDescent="0.25">
      <c r="A15" s="4" t="s">
        <v>1</v>
      </c>
      <c r="B15" s="4">
        <v>20</v>
      </c>
      <c r="C15" s="4" t="s">
        <v>9</v>
      </c>
      <c r="D15" s="4" t="s">
        <v>3</v>
      </c>
      <c r="E15" s="4" t="s">
        <v>22</v>
      </c>
      <c r="F15" s="8" t="s">
        <v>118</v>
      </c>
      <c r="G15" s="8" t="s">
        <v>70</v>
      </c>
      <c r="H15" s="6" t="s">
        <v>5</v>
      </c>
      <c r="I15" s="6" t="s">
        <v>5</v>
      </c>
      <c r="J15" s="4" t="s">
        <v>13</v>
      </c>
      <c r="K15" s="8" t="s">
        <v>69</v>
      </c>
      <c r="L15" s="10" t="s">
        <v>70</v>
      </c>
      <c r="M15" s="8" t="s">
        <v>70</v>
      </c>
      <c r="N15" s="8" t="s">
        <v>68</v>
      </c>
      <c r="O15" s="8" t="s">
        <v>70</v>
      </c>
      <c r="P15" s="3" t="s">
        <v>69</v>
      </c>
      <c r="Q15" s="31">
        <f>VALUE(LEFT(J15, FIND(".", J15) - 1))</f>
        <v>1</v>
      </c>
      <c r="R15" s="18" t="s">
        <v>70</v>
      </c>
    </row>
    <row r="16" spans="1:18" ht="15.6" x14ac:dyDescent="0.25">
      <c r="A16" s="3" t="s">
        <v>23</v>
      </c>
      <c r="B16" s="3">
        <v>23</v>
      </c>
      <c r="C16" s="3" t="s">
        <v>9</v>
      </c>
      <c r="D16" s="3" t="s">
        <v>21</v>
      </c>
      <c r="E16" s="3" t="s">
        <v>24</v>
      </c>
      <c r="F16" s="8" t="s">
        <v>119</v>
      </c>
      <c r="G16" s="8" t="s">
        <v>70</v>
      </c>
      <c r="H16" s="6" t="s">
        <v>5</v>
      </c>
      <c r="I16" s="6" t="s">
        <v>5</v>
      </c>
      <c r="J16" s="3" t="s">
        <v>13</v>
      </c>
      <c r="K16" s="8" t="s">
        <v>69</v>
      </c>
      <c r="L16" s="10" t="s">
        <v>70</v>
      </c>
      <c r="M16" s="8" t="s">
        <v>70</v>
      </c>
      <c r="N16" s="8" t="s">
        <v>68</v>
      </c>
      <c r="O16" s="8" t="s">
        <v>70</v>
      </c>
      <c r="P16" s="3" t="s">
        <v>69</v>
      </c>
      <c r="Q16" s="31">
        <f>VALUE(LEFT(J16, FIND(".", J16) - 1))</f>
        <v>1</v>
      </c>
      <c r="R16" s="18" t="s">
        <v>70</v>
      </c>
    </row>
    <row r="17" spans="1:18" ht="15.6" x14ac:dyDescent="0.25">
      <c r="A17" s="4" t="s">
        <v>1</v>
      </c>
      <c r="B17" s="4">
        <v>22</v>
      </c>
      <c r="C17" s="4" t="s">
        <v>9</v>
      </c>
      <c r="D17" s="4" t="s">
        <v>25</v>
      </c>
      <c r="E17" s="4" t="s">
        <v>26</v>
      </c>
      <c r="F17" s="8" t="s">
        <v>119</v>
      </c>
      <c r="G17" s="8" t="s">
        <v>70</v>
      </c>
      <c r="H17" s="6" t="s">
        <v>5</v>
      </c>
      <c r="I17" s="6" t="s">
        <v>5</v>
      </c>
      <c r="J17" s="4" t="s">
        <v>13</v>
      </c>
      <c r="K17" s="8" t="s">
        <v>69</v>
      </c>
      <c r="L17" s="10" t="s">
        <v>70</v>
      </c>
      <c r="M17" s="8" t="s">
        <v>70</v>
      </c>
      <c r="N17" s="8" t="s">
        <v>68</v>
      </c>
      <c r="O17" s="8" t="s">
        <v>70</v>
      </c>
      <c r="P17" s="3" t="s">
        <v>69</v>
      </c>
      <c r="Q17" s="31">
        <f>VALUE(LEFT(J17, FIND(".", J17) - 1))</f>
        <v>1</v>
      </c>
      <c r="R17" s="18" t="s">
        <v>70</v>
      </c>
    </row>
    <row r="18" spans="1:18" ht="15.6" x14ac:dyDescent="0.25">
      <c r="A18" s="3" t="s">
        <v>23</v>
      </c>
      <c r="B18" s="3">
        <v>20</v>
      </c>
      <c r="C18" s="3" t="s">
        <v>9</v>
      </c>
      <c r="D18" s="3" t="s">
        <v>25</v>
      </c>
      <c r="E18" s="3" t="s">
        <v>27</v>
      </c>
      <c r="F18" s="8" t="s">
        <v>119</v>
      </c>
      <c r="G18" s="8" t="s">
        <v>70</v>
      </c>
      <c r="H18" s="6" t="s">
        <v>5</v>
      </c>
      <c r="I18" s="6" t="s">
        <v>5</v>
      </c>
      <c r="J18" s="3" t="s">
        <v>7</v>
      </c>
      <c r="K18" s="8" t="s">
        <v>69</v>
      </c>
      <c r="L18" s="10" t="s">
        <v>70</v>
      </c>
      <c r="M18" s="8" t="s">
        <v>70</v>
      </c>
      <c r="N18" s="8" t="s">
        <v>68</v>
      </c>
      <c r="O18" s="8" t="s">
        <v>70</v>
      </c>
      <c r="P18" s="3" t="s">
        <v>69</v>
      </c>
      <c r="Q18" s="31">
        <f>VALUE(LEFT(J18, FIND(".", J18) - 1))</f>
        <v>2</v>
      </c>
      <c r="R18" s="18" t="s">
        <v>70</v>
      </c>
    </row>
    <row r="19" spans="1:18" ht="15.6" x14ac:dyDescent="0.25">
      <c r="A19" s="4" t="s">
        <v>1</v>
      </c>
      <c r="B19" s="4">
        <v>22</v>
      </c>
      <c r="C19" s="4" t="s">
        <v>9</v>
      </c>
      <c r="D19" s="4" t="s">
        <v>21</v>
      </c>
      <c r="E19" s="4" t="s">
        <v>28</v>
      </c>
      <c r="F19" s="8" t="s">
        <v>118</v>
      </c>
      <c r="G19" s="8" t="s">
        <v>70</v>
      </c>
      <c r="H19" s="6" t="s">
        <v>5</v>
      </c>
      <c r="I19" s="6" t="s">
        <v>5</v>
      </c>
      <c r="J19" s="4" t="s">
        <v>13</v>
      </c>
      <c r="K19" s="8" t="s">
        <v>69</v>
      </c>
      <c r="L19" s="10" t="s">
        <v>70</v>
      </c>
      <c r="M19" s="8" t="s">
        <v>70</v>
      </c>
      <c r="N19" s="8" t="s">
        <v>68</v>
      </c>
      <c r="O19" s="8" t="s">
        <v>70</v>
      </c>
      <c r="P19" s="3" t="s">
        <v>69</v>
      </c>
      <c r="Q19" s="31">
        <f>VALUE(LEFT(J19, FIND(".", J19) - 1))</f>
        <v>1</v>
      </c>
      <c r="R19" s="18" t="s">
        <v>69</v>
      </c>
    </row>
    <row r="20" spans="1:18" ht="15.6" x14ac:dyDescent="0.25">
      <c r="A20" s="3" t="s">
        <v>1</v>
      </c>
      <c r="B20" s="3">
        <v>19</v>
      </c>
      <c r="C20" s="3" t="s">
        <v>9</v>
      </c>
      <c r="D20" s="3" t="s">
        <v>3</v>
      </c>
      <c r="E20" s="3" t="s">
        <v>29</v>
      </c>
      <c r="F20" s="8" t="s">
        <v>118</v>
      </c>
      <c r="G20" s="8" t="s">
        <v>70</v>
      </c>
      <c r="H20" s="6" t="s">
        <v>5</v>
      </c>
      <c r="I20" s="6" t="s">
        <v>5</v>
      </c>
      <c r="J20" s="3" t="s">
        <v>11</v>
      </c>
      <c r="K20" s="8" t="s">
        <v>69</v>
      </c>
      <c r="L20" s="10" t="s">
        <v>70</v>
      </c>
      <c r="M20" s="8" t="s">
        <v>70</v>
      </c>
      <c r="N20" s="8" t="s">
        <v>68</v>
      </c>
      <c r="O20" s="8" t="s">
        <v>70</v>
      </c>
      <c r="P20" s="3" t="s">
        <v>69</v>
      </c>
      <c r="Q20" s="31">
        <f>VALUE(LEFT(J20, FIND(".", J20) - 1))</f>
        <v>4</v>
      </c>
      <c r="R20" s="18" t="s">
        <v>70</v>
      </c>
    </row>
    <row r="21" spans="1:18" ht="15.6" x14ac:dyDescent="0.25">
      <c r="A21" s="4" t="s">
        <v>1</v>
      </c>
      <c r="B21" s="4">
        <v>24</v>
      </c>
      <c r="C21" s="4" t="s">
        <v>9</v>
      </c>
      <c r="D21" s="4" t="s">
        <v>25</v>
      </c>
      <c r="E21" s="4" t="s">
        <v>30</v>
      </c>
      <c r="F21" s="8" t="s">
        <v>119</v>
      </c>
      <c r="G21" s="8" t="s">
        <v>70</v>
      </c>
      <c r="H21" s="6" t="s">
        <v>5</v>
      </c>
      <c r="I21" s="6" t="s">
        <v>5</v>
      </c>
      <c r="J21" s="4" t="s">
        <v>7</v>
      </c>
      <c r="K21" s="8" t="s">
        <v>69</v>
      </c>
      <c r="L21" s="10" t="s">
        <v>70</v>
      </c>
      <c r="M21" s="8" t="s">
        <v>70</v>
      </c>
      <c r="N21" s="8" t="s">
        <v>68</v>
      </c>
      <c r="O21" s="8" t="s">
        <v>70</v>
      </c>
      <c r="P21" s="3" t="s">
        <v>69</v>
      </c>
      <c r="Q21" s="31">
        <f>VALUE(LEFT(J21, FIND(".", J21) - 1))</f>
        <v>2</v>
      </c>
      <c r="R21" s="18" t="s">
        <v>70</v>
      </c>
    </row>
    <row r="22" spans="1:18" ht="15.6" x14ac:dyDescent="0.25">
      <c r="A22" s="3" t="s">
        <v>23</v>
      </c>
      <c r="B22" s="3">
        <v>28</v>
      </c>
      <c r="C22" s="3" t="s">
        <v>9</v>
      </c>
      <c r="D22" s="3" t="s">
        <v>21</v>
      </c>
      <c r="E22" s="3" t="s">
        <v>16</v>
      </c>
      <c r="F22" s="8" t="s">
        <v>121</v>
      </c>
      <c r="G22" s="8" t="s">
        <v>70</v>
      </c>
      <c r="H22" s="6" t="s">
        <v>5</v>
      </c>
      <c r="I22" s="6" t="s">
        <v>5</v>
      </c>
      <c r="J22" s="3" t="s">
        <v>11</v>
      </c>
      <c r="K22" s="8" t="s">
        <v>69</v>
      </c>
      <c r="L22" s="10" t="s">
        <v>70</v>
      </c>
      <c r="M22" s="8" t="s">
        <v>70</v>
      </c>
      <c r="N22" s="8" t="s">
        <v>68</v>
      </c>
      <c r="O22" s="8" t="s">
        <v>70</v>
      </c>
      <c r="P22" s="3" t="s">
        <v>69</v>
      </c>
      <c r="Q22" s="31">
        <f>VALUE(LEFT(J22, FIND(".", J22) - 1))</f>
        <v>4</v>
      </c>
      <c r="R22" s="18" t="s">
        <v>70</v>
      </c>
    </row>
    <row r="23" spans="1:18" ht="15.6" x14ac:dyDescent="0.25">
      <c r="A23" s="4" t="s">
        <v>23</v>
      </c>
      <c r="B23" s="4">
        <v>21</v>
      </c>
      <c r="C23" s="4" t="s">
        <v>9</v>
      </c>
      <c r="D23" s="4" t="s">
        <v>3</v>
      </c>
      <c r="E23" s="4" t="s">
        <v>31</v>
      </c>
      <c r="F23" s="8">
        <v>7</v>
      </c>
      <c r="G23" s="8" t="s">
        <v>70</v>
      </c>
      <c r="H23" s="6" t="s">
        <v>5</v>
      </c>
      <c r="I23" s="6" t="s">
        <v>5</v>
      </c>
      <c r="J23" s="4" t="s">
        <v>11</v>
      </c>
      <c r="K23" s="8" t="s">
        <v>69</v>
      </c>
      <c r="L23" s="10" t="s">
        <v>70</v>
      </c>
      <c r="M23" s="8" t="s">
        <v>70</v>
      </c>
      <c r="N23" s="8" t="s">
        <v>68</v>
      </c>
      <c r="O23" s="8" t="s">
        <v>70</v>
      </c>
      <c r="P23" s="3" t="s">
        <v>69</v>
      </c>
      <c r="Q23" s="31">
        <f>VALUE(LEFT(J23, FIND(".", J23) - 1))</f>
        <v>4</v>
      </c>
      <c r="R23" s="18" t="s">
        <v>70</v>
      </c>
    </row>
    <row r="24" spans="1:18" ht="15.6" x14ac:dyDescent="0.25">
      <c r="A24" s="3" t="s">
        <v>1</v>
      </c>
      <c r="B24" s="3">
        <v>25</v>
      </c>
      <c r="C24" s="3" t="s">
        <v>2</v>
      </c>
      <c r="D24" s="3" t="s">
        <v>25</v>
      </c>
      <c r="E24" s="3" t="s">
        <v>32</v>
      </c>
      <c r="F24" s="8" t="s">
        <v>118</v>
      </c>
      <c r="G24" s="8" t="s">
        <v>70</v>
      </c>
      <c r="H24" s="6" t="s">
        <v>6</v>
      </c>
      <c r="I24" s="6" t="s">
        <v>6</v>
      </c>
      <c r="J24" s="3" t="s">
        <v>11</v>
      </c>
      <c r="K24" s="8" t="s">
        <v>69</v>
      </c>
      <c r="L24" s="10" t="s">
        <v>70</v>
      </c>
      <c r="M24" s="8" t="s">
        <v>70</v>
      </c>
      <c r="N24" s="8" t="s">
        <v>68</v>
      </c>
      <c r="O24" s="8" t="s">
        <v>70</v>
      </c>
      <c r="P24" s="3" t="s">
        <v>69</v>
      </c>
      <c r="Q24" s="31">
        <f>VALUE(LEFT(J24, FIND(".", J24) - 1))</f>
        <v>4</v>
      </c>
      <c r="R24" s="18" t="s">
        <v>70</v>
      </c>
    </row>
    <row r="25" spans="1:18" ht="15.6" x14ac:dyDescent="0.25">
      <c r="A25" s="4" t="s">
        <v>1</v>
      </c>
      <c r="B25" s="4">
        <v>20</v>
      </c>
      <c r="C25" s="4" t="s">
        <v>2</v>
      </c>
      <c r="D25" s="4" t="s">
        <v>3</v>
      </c>
      <c r="E25" s="4" t="s">
        <v>8</v>
      </c>
      <c r="F25" s="8" t="s">
        <v>118</v>
      </c>
      <c r="G25" s="8" t="s">
        <v>70</v>
      </c>
      <c r="H25" s="6" t="s">
        <v>5</v>
      </c>
      <c r="I25" s="6" t="s">
        <v>5</v>
      </c>
      <c r="J25" s="4" t="s">
        <v>13</v>
      </c>
      <c r="K25" s="8" t="s">
        <v>69</v>
      </c>
      <c r="L25" s="10" t="s">
        <v>70</v>
      </c>
      <c r="M25" s="8" t="s">
        <v>70</v>
      </c>
      <c r="N25" s="8" t="s">
        <v>68</v>
      </c>
      <c r="O25" s="8" t="s">
        <v>70</v>
      </c>
      <c r="P25" s="3" t="s">
        <v>69</v>
      </c>
      <c r="Q25" s="31">
        <f>VALUE(LEFT(J25, FIND(".", J25) - 1))</f>
        <v>1</v>
      </c>
      <c r="R25" s="18" t="s">
        <v>70</v>
      </c>
    </row>
    <row r="26" spans="1:18" ht="15.6" x14ac:dyDescent="0.25">
      <c r="A26" s="3" t="s">
        <v>23</v>
      </c>
      <c r="B26" s="3">
        <v>21</v>
      </c>
      <c r="C26" s="3" t="s">
        <v>9</v>
      </c>
      <c r="D26" s="3" t="s">
        <v>21</v>
      </c>
      <c r="E26" s="3" t="s">
        <v>33</v>
      </c>
      <c r="F26" s="8" t="s">
        <v>118</v>
      </c>
      <c r="G26" s="8" t="s">
        <v>69</v>
      </c>
      <c r="H26" s="6" t="s">
        <v>5</v>
      </c>
      <c r="I26" s="6" t="s">
        <v>5</v>
      </c>
      <c r="J26" s="3" t="s">
        <v>11</v>
      </c>
      <c r="K26" s="8" t="s">
        <v>69</v>
      </c>
      <c r="L26" s="10" t="s">
        <v>70</v>
      </c>
      <c r="M26" s="8" t="s">
        <v>70</v>
      </c>
      <c r="N26" s="8" t="s">
        <v>68</v>
      </c>
      <c r="O26" s="8" t="s">
        <v>70</v>
      </c>
      <c r="P26" s="3" t="s">
        <v>70</v>
      </c>
      <c r="Q26" s="31">
        <f>VALUE(LEFT(J26, FIND(".", J26) - 1))</f>
        <v>4</v>
      </c>
      <c r="R26" s="18" t="s">
        <v>70</v>
      </c>
    </row>
    <row r="27" spans="1:18" ht="15.6" x14ac:dyDescent="0.25">
      <c r="A27" s="4" t="s">
        <v>1</v>
      </c>
      <c r="B27" s="4">
        <v>20</v>
      </c>
      <c r="C27" s="4" t="s">
        <v>9</v>
      </c>
      <c r="D27" s="4" t="s">
        <v>3</v>
      </c>
      <c r="E27" s="4" t="s">
        <v>34</v>
      </c>
      <c r="F27" s="8" t="s">
        <v>118</v>
      </c>
      <c r="G27" s="8" t="s">
        <v>70</v>
      </c>
      <c r="H27" s="6" t="s">
        <v>5</v>
      </c>
      <c r="I27" s="6" t="s">
        <v>5</v>
      </c>
      <c r="J27" s="4" t="s">
        <v>11</v>
      </c>
      <c r="K27" s="9" t="s">
        <v>76</v>
      </c>
      <c r="L27" s="10" t="s">
        <v>70</v>
      </c>
      <c r="M27" s="8" t="s">
        <v>70</v>
      </c>
      <c r="N27" s="8" t="s">
        <v>68</v>
      </c>
      <c r="O27" s="8" t="s">
        <v>70</v>
      </c>
      <c r="P27" s="3" t="s">
        <v>69</v>
      </c>
      <c r="Q27" s="31">
        <f>VALUE(LEFT(J27, FIND(".", J27) - 1))</f>
        <v>4</v>
      </c>
      <c r="R27" s="18" t="s">
        <v>70</v>
      </c>
    </row>
    <row r="28" spans="1:18" ht="15.6" x14ac:dyDescent="0.25">
      <c r="A28" s="3" t="s">
        <v>1</v>
      </c>
      <c r="B28" s="3">
        <v>19</v>
      </c>
      <c r="C28" s="3" t="s">
        <v>9</v>
      </c>
      <c r="D28" s="3" t="s">
        <v>3</v>
      </c>
      <c r="E28" s="3" t="s">
        <v>35</v>
      </c>
      <c r="F28" s="8" t="s">
        <v>118</v>
      </c>
      <c r="G28" s="8" t="s">
        <v>70</v>
      </c>
      <c r="H28" s="6" t="s">
        <v>5</v>
      </c>
      <c r="I28" s="6" t="s">
        <v>5</v>
      </c>
      <c r="J28" s="3" t="s">
        <v>7</v>
      </c>
      <c r="K28" s="8" t="s">
        <v>69</v>
      </c>
      <c r="L28" s="10" t="s">
        <v>70</v>
      </c>
      <c r="M28" s="8" t="s">
        <v>70</v>
      </c>
      <c r="N28" s="8" t="s">
        <v>68</v>
      </c>
      <c r="O28" s="8" t="s">
        <v>70</v>
      </c>
      <c r="P28" s="3" t="s">
        <v>69</v>
      </c>
      <c r="Q28" s="31">
        <f>VALUE(LEFT(J28, FIND(".", J28) - 1))</f>
        <v>2</v>
      </c>
      <c r="R28" s="18" t="s">
        <v>70</v>
      </c>
    </row>
    <row r="29" spans="1:18" ht="15.6" x14ac:dyDescent="0.25">
      <c r="A29" s="4" t="s">
        <v>23</v>
      </c>
      <c r="B29" s="4">
        <v>20</v>
      </c>
      <c r="C29" s="4" t="s">
        <v>9</v>
      </c>
      <c r="D29" s="4" t="s">
        <v>3</v>
      </c>
      <c r="E29" s="4" t="s">
        <v>36</v>
      </c>
      <c r="F29" s="8" t="s">
        <v>118</v>
      </c>
      <c r="G29" s="8" t="s">
        <v>70</v>
      </c>
      <c r="H29" s="6" t="s">
        <v>5</v>
      </c>
      <c r="I29" s="6" t="s">
        <v>5</v>
      </c>
      <c r="J29" s="4" t="s">
        <v>7</v>
      </c>
      <c r="K29" s="8" t="s">
        <v>69</v>
      </c>
      <c r="L29" s="10" t="s">
        <v>70</v>
      </c>
      <c r="M29" s="8" t="s">
        <v>70</v>
      </c>
      <c r="N29" s="8" t="s">
        <v>68</v>
      </c>
      <c r="O29" s="8" t="s">
        <v>70</v>
      </c>
      <c r="P29" s="3" t="s">
        <v>69</v>
      </c>
      <c r="Q29" s="31">
        <f>VALUE(LEFT(J29, FIND(".", J29) - 1))</f>
        <v>2</v>
      </c>
      <c r="R29" s="18" t="s">
        <v>70</v>
      </c>
    </row>
    <row r="30" spans="1:18" ht="15.6" x14ac:dyDescent="0.25">
      <c r="A30" s="3" t="s">
        <v>1</v>
      </c>
      <c r="B30" s="3">
        <v>21</v>
      </c>
      <c r="C30" s="3" t="s">
        <v>9</v>
      </c>
      <c r="D30" s="3" t="s">
        <v>21</v>
      </c>
      <c r="E30" s="3" t="s">
        <v>37</v>
      </c>
      <c r="F30" s="8" t="s">
        <v>118</v>
      </c>
      <c r="G30" s="8" t="s">
        <v>70</v>
      </c>
      <c r="H30" s="6" t="s">
        <v>5</v>
      </c>
      <c r="I30" s="6" t="s">
        <v>6</v>
      </c>
      <c r="J30" s="3" t="s">
        <v>11</v>
      </c>
      <c r="K30" s="8" t="s">
        <v>69</v>
      </c>
      <c r="L30" s="10" t="s">
        <v>70</v>
      </c>
      <c r="M30" s="8" t="s">
        <v>70</v>
      </c>
      <c r="N30" s="8" t="s">
        <v>68</v>
      </c>
      <c r="O30" s="8" t="s">
        <v>70</v>
      </c>
      <c r="P30" s="3" t="s">
        <v>69</v>
      </c>
      <c r="Q30" s="31">
        <f>VALUE(LEFT(J30, FIND(".", J30) - 1))</f>
        <v>4</v>
      </c>
      <c r="R30" s="18" t="s">
        <v>70</v>
      </c>
    </row>
    <row r="31" spans="1:18" ht="15.6" x14ac:dyDescent="0.25">
      <c r="A31" s="4" t="s">
        <v>1</v>
      </c>
      <c r="B31" s="4">
        <v>21</v>
      </c>
      <c r="C31" s="4" t="s">
        <v>9</v>
      </c>
      <c r="D31" s="4" t="s">
        <v>3</v>
      </c>
      <c r="E31" s="4" t="s">
        <v>4</v>
      </c>
      <c r="F31" s="8" t="s">
        <v>118</v>
      </c>
      <c r="G31" s="8" t="s">
        <v>69</v>
      </c>
      <c r="H31" s="6" t="s">
        <v>5</v>
      </c>
      <c r="I31" s="6" t="s">
        <v>5</v>
      </c>
      <c r="J31" s="4" t="s">
        <v>11</v>
      </c>
      <c r="K31" s="8" t="s">
        <v>69</v>
      </c>
      <c r="L31" s="10" t="s">
        <v>70</v>
      </c>
      <c r="M31" s="8" t="s">
        <v>70</v>
      </c>
      <c r="N31" s="8" t="s">
        <v>68</v>
      </c>
      <c r="O31" s="8" t="s">
        <v>70</v>
      </c>
      <c r="P31" s="3" t="s">
        <v>70</v>
      </c>
      <c r="Q31" s="31">
        <f>VALUE(LEFT(J31, FIND(".", J31) - 1))</f>
        <v>4</v>
      </c>
      <c r="R31" s="18" t="s">
        <v>70</v>
      </c>
    </row>
    <row r="32" spans="1:18" ht="15.6" x14ac:dyDescent="0.25">
      <c r="A32" s="3" t="s">
        <v>1</v>
      </c>
      <c r="B32" s="3">
        <v>18</v>
      </c>
      <c r="C32" s="3" t="s">
        <v>9</v>
      </c>
      <c r="D32" s="3" t="s">
        <v>3</v>
      </c>
      <c r="E32" s="3" t="s">
        <v>38</v>
      </c>
      <c r="F32" s="8" t="s">
        <v>118</v>
      </c>
      <c r="G32" s="8" t="s">
        <v>70</v>
      </c>
      <c r="H32" s="6" t="s">
        <v>6</v>
      </c>
      <c r="I32" s="6" t="s">
        <v>5</v>
      </c>
      <c r="J32" s="3" t="s">
        <v>7</v>
      </c>
      <c r="K32" s="8" t="s">
        <v>76</v>
      </c>
      <c r="L32" s="10" t="s">
        <v>70</v>
      </c>
      <c r="M32" s="8" t="s">
        <v>70</v>
      </c>
      <c r="N32" s="8" t="s">
        <v>68</v>
      </c>
      <c r="O32" s="8" t="s">
        <v>70</v>
      </c>
      <c r="P32" s="3" t="s">
        <v>69</v>
      </c>
      <c r="Q32" s="31">
        <f>VALUE(LEFT(J32, FIND(".", J32) - 1))</f>
        <v>2</v>
      </c>
      <c r="R32" s="18" t="s">
        <v>70</v>
      </c>
    </row>
    <row r="33" spans="1:18" ht="15.6" x14ac:dyDescent="0.25">
      <c r="A33" s="4" t="s">
        <v>1</v>
      </c>
      <c r="B33" s="4">
        <v>20</v>
      </c>
      <c r="C33" s="4" t="s">
        <v>9</v>
      </c>
      <c r="D33" s="4" t="s">
        <v>3</v>
      </c>
      <c r="E33" s="4" t="s">
        <v>12</v>
      </c>
      <c r="F33" s="8" t="s">
        <v>118</v>
      </c>
      <c r="G33" s="8" t="s">
        <v>70</v>
      </c>
      <c r="H33" s="6" t="s">
        <v>5</v>
      </c>
      <c r="I33" s="6" t="s">
        <v>5</v>
      </c>
      <c r="J33" s="4" t="s">
        <v>7</v>
      </c>
      <c r="K33" s="9" t="s">
        <v>69</v>
      </c>
      <c r="L33" s="10" t="s">
        <v>70</v>
      </c>
      <c r="M33" s="8" t="s">
        <v>69</v>
      </c>
      <c r="N33" s="8" t="s">
        <v>68</v>
      </c>
      <c r="O33" s="8" t="s">
        <v>70</v>
      </c>
      <c r="P33" s="3" t="s">
        <v>69</v>
      </c>
      <c r="Q33" s="31">
        <f>VALUE(LEFT(J33, FIND(".", J33) - 1))</f>
        <v>2</v>
      </c>
      <c r="R33" s="18" t="s">
        <v>70</v>
      </c>
    </row>
    <row r="34" spans="1:18" ht="15.6" x14ac:dyDescent="0.25">
      <c r="A34" s="3" t="s">
        <v>1</v>
      </c>
      <c r="B34" s="3">
        <v>21</v>
      </c>
      <c r="C34" s="3" t="s">
        <v>2</v>
      </c>
      <c r="D34" s="3" t="s">
        <v>3</v>
      </c>
      <c r="E34" s="3" t="s">
        <v>39</v>
      </c>
      <c r="F34" s="8" t="s">
        <v>118</v>
      </c>
      <c r="G34" s="8" t="s">
        <v>70</v>
      </c>
      <c r="H34" s="6" t="s">
        <v>5</v>
      </c>
      <c r="I34" s="6" t="s">
        <v>5</v>
      </c>
      <c r="J34" s="3" t="s">
        <v>7</v>
      </c>
      <c r="K34" s="8" t="s">
        <v>69</v>
      </c>
      <c r="L34" s="10" t="s">
        <v>70</v>
      </c>
      <c r="M34" s="8" t="s">
        <v>70</v>
      </c>
      <c r="N34" s="8" t="s">
        <v>68</v>
      </c>
      <c r="O34" s="8" t="s">
        <v>70</v>
      </c>
      <c r="P34" s="3" t="s">
        <v>69</v>
      </c>
      <c r="Q34" s="31">
        <f>VALUE(LEFT(J34, FIND(".", J34) - 1))</f>
        <v>2</v>
      </c>
      <c r="R34" s="18" t="s">
        <v>70</v>
      </c>
    </row>
    <row r="35" spans="1:18" ht="15.6" x14ac:dyDescent="0.25">
      <c r="A35" s="4" t="s">
        <v>1</v>
      </c>
      <c r="B35" s="4">
        <v>20</v>
      </c>
      <c r="C35" s="4" t="s">
        <v>2</v>
      </c>
      <c r="D35" s="4" t="s">
        <v>3</v>
      </c>
      <c r="E35" s="4" t="s">
        <v>40</v>
      </c>
      <c r="F35" s="8" t="s">
        <v>118</v>
      </c>
      <c r="G35" s="8" t="s">
        <v>69</v>
      </c>
      <c r="H35" s="6" t="s">
        <v>5</v>
      </c>
      <c r="I35" s="6" t="s">
        <v>5</v>
      </c>
      <c r="J35" s="4" t="s">
        <v>11</v>
      </c>
      <c r="K35" s="9" t="s">
        <v>76</v>
      </c>
      <c r="L35" s="10" t="s">
        <v>70</v>
      </c>
      <c r="M35" s="8" t="s">
        <v>70</v>
      </c>
      <c r="N35" s="8" t="s">
        <v>68</v>
      </c>
      <c r="O35" s="8" t="s">
        <v>70</v>
      </c>
      <c r="P35" s="3" t="s">
        <v>70</v>
      </c>
      <c r="Q35" s="31">
        <f>VALUE(LEFT(J35, FIND(".", J35) - 1))</f>
        <v>4</v>
      </c>
      <c r="R35" s="18" t="s">
        <v>70</v>
      </c>
    </row>
    <row r="36" spans="1:18" ht="15.6" x14ac:dyDescent="0.25">
      <c r="A36" s="3" t="s">
        <v>1</v>
      </c>
      <c r="B36" s="3">
        <v>20</v>
      </c>
      <c r="C36" s="3" t="s">
        <v>2</v>
      </c>
      <c r="D36" s="3" t="s">
        <v>3</v>
      </c>
      <c r="E36" s="3" t="s">
        <v>41</v>
      </c>
      <c r="F36" s="8">
        <v>7</v>
      </c>
      <c r="G36" s="8" t="s">
        <v>70</v>
      </c>
      <c r="H36" s="6" t="s">
        <v>5</v>
      </c>
      <c r="I36" s="6" t="s">
        <v>5</v>
      </c>
      <c r="J36" s="3" t="s">
        <v>7</v>
      </c>
      <c r="K36" s="8" t="s">
        <v>69</v>
      </c>
      <c r="L36" s="10" t="s">
        <v>70</v>
      </c>
      <c r="M36" s="8" t="s">
        <v>70</v>
      </c>
      <c r="N36" s="8" t="s">
        <v>68</v>
      </c>
      <c r="O36" s="8" t="s">
        <v>70</v>
      </c>
      <c r="P36" s="3" t="s">
        <v>69</v>
      </c>
      <c r="Q36" s="31">
        <f>VALUE(LEFT(J36, FIND(".", J36) - 1))</f>
        <v>2</v>
      </c>
      <c r="R36" s="18" t="s">
        <v>70</v>
      </c>
    </row>
    <row r="37" spans="1:18" ht="15.6" x14ac:dyDescent="0.25">
      <c r="A37" s="4" t="s">
        <v>1</v>
      </c>
      <c r="B37" s="4">
        <v>20</v>
      </c>
      <c r="C37" s="4" t="s">
        <v>2</v>
      </c>
      <c r="D37" s="4" t="s">
        <v>3</v>
      </c>
      <c r="E37" s="4" t="s">
        <v>35</v>
      </c>
      <c r="F37" s="8" t="s">
        <v>118</v>
      </c>
      <c r="G37" s="8" t="s">
        <v>70</v>
      </c>
      <c r="H37" s="6" t="s">
        <v>5</v>
      </c>
      <c r="I37" s="6" t="s">
        <v>5</v>
      </c>
      <c r="J37" s="9" t="s">
        <v>13</v>
      </c>
      <c r="K37" s="9" t="s">
        <v>69</v>
      </c>
      <c r="L37" s="10" t="s">
        <v>70</v>
      </c>
      <c r="M37" s="8" t="s">
        <v>70</v>
      </c>
      <c r="N37" s="8" t="s">
        <v>68</v>
      </c>
      <c r="O37" s="8" t="s">
        <v>70</v>
      </c>
      <c r="P37" s="3" t="s">
        <v>69</v>
      </c>
      <c r="Q37" s="31">
        <f>VALUE(LEFT(J37, FIND(".", J37) - 1))</f>
        <v>1</v>
      </c>
      <c r="R37" s="18" t="s">
        <v>70</v>
      </c>
    </row>
    <row r="38" spans="1:18" ht="15.6" x14ac:dyDescent="0.25">
      <c r="A38" s="3" t="s">
        <v>23</v>
      </c>
      <c r="B38" s="3">
        <v>23</v>
      </c>
      <c r="C38" s="3" t="s">
        <v>9</v>
      </c>
      <c r="D38" s="3" t="s">
        <v>21</v>
      </c>
      <c r="E38" s="3" t="s">
        <v>4</v>
      </c>
      <c r="F38" s="8">
        <v>7</v>
      </c>
      <c r="G38" s="8" t="s">
        <v>70</v>
      </c>
      <c r="H38" s="6" t="s">
        <v>5</v>
      </c>
      <c r="I38" s="6" t="s">
        <v>5</v>
      </c>
      <c r="J38" s="3"/>
      <c r="K38" s="8" t="s">
        <v>76</v>
      </c>
      <c r="L38" s="10" t="s">
        <v>70</v>
      </c>
      <c r="M38" s="8" t="s">
        <v>70</v>
      </c>
      <c r="N38" s="8" t="s">
        <v>68</v>
      </c>
      <c r="O38" s="8" t="s">
        <v>70</v>
      </c>
      <c r="P38" s="3" t="s">
        <v>69</v>
      </c>
      <c r="Q38" s="31">
        <v>3</v>
      </c>
      <c r="R38" s="18" t="s">
        <v>70</v>
      </c>
    </row>
    <row r="39" spans="1:18" ht="15.6" x14ac:dyDescent="0.25">
      <c r="A39" s="4" t="s">
        <v>23</v>
      </c>
      <c r="B39" s="4">
        <v>21</v>
      </c>
      <c r="C39" s="4" t="s">
        <v>9</v>
      </c>
      <c r="D39" s="4" t="s">
        <v>3</v>
      </c>
      <c r="E39" s="4" t="s">
        <v>42</v>
      </c>
      <c r="F39" s="8" t="s">
        <v>118</v>
      </c>
      <c r="G39" s="8" t="s">
        <v>70</v>
      </c>
      <c r="H39" s="6" t="s">
        <v>5</v>
      </c>
      <c r="I39" s="6" t="s">
        <v>5</v>
      </c>
      <c r="J39" s="4" t="s">
        <v>11</v>
      </c>
      <c r="K39" s="9" t="s">
        <v>69</v>
      </c>
      <c r="L39" s="10" t="s">
        <v>70</v>
      </c>
      <c r="M39" s="8" t="s">
        <v>70</v>
      </c>
      <c r="N39" s="8" t="s">
        <v>68</v>
      </c>
      <c r="O39" s="8" t="s">
        <v>70</v>
      </c>
      <c r="P39" s="3" t="s">
        <v>69</v>
      </c>
      <c r="Q39" s="31">
        <f>VALUE(LEFT(J39, FIND(".", J39) - 1))</f>
        <v>4</v>
      </c>
      <c r="R39" s="18" t="s">
        <v>70</v>
      </c>
    </row>
    <row r="40" spans="1:18" ht="15.6" x14ac:dyDescent="0.25">
      <c r="A40" s="3" t="s">
        <v>23</v>
      </c>
      <c r="B40" s="3">
        <v>19</v>
      </c>
      <c r="C40" s="3" t="s">
        <v>9</v>
      </c>
      <c r="D40" s="3" t="s">
        <v>3</v>
      </c>
      <c r="E40" s="3" t="s">
        <v>43</v>
      </c>
      <c r="F40" s="8">
        <v>7</v>
      </c>
      <c r="G40" s="8" t="s">
        <v>70</v>
      </c>
      <c r="H40" s="6" t="s">
        <v>5</v>
      </c>
      <c r="I40" s="6" t="s">
        <v>6</v>
      </c>
      <c r="J40" s="3" t="s">
        <v>44</v>
      </c>
      <c r="K40" s="8" t="s">
        <v>76</v>
      </c>
      <c r="L40" s="10" t="s">
        <v>70</v>
      </c>
      <c r="M40" s="8" t="s">
        <v>70</v>
      </c>
      <c r="N40" s="8" t="s">
        <v>68</v>
      </c>
      <c r="O40" s="8" t="s">
        <v>70</v>
      </c>
      <c r="P40" s="3" t="s">
        <v>69</v>
      </c>
      <c r="Q40" s="31">
        <v>3</v>
      </c>
      <c r="R40" s="18" t="s">
        <v>70</v>
      </c>
    </row>
    <row r="41" spans="1:18" ht="15.6" x14ac:dyDescent="0.25">
      <c r="A41" s="4" t="s">
        <v>23</v>
      </c>
      <c r="B41" s="4">
        <v>21</v>
      </c>
      <c r="C41" s="4" t="s">
        <v>9</v>
      </c>
      <c r="D41" s="4" t="s">
        <v>3</v>
      </c>
      <c r="E41" s="4" t="s">
        <v>45</v>
      </c>
      <c r="F41" s="8" t="s">
        <v>141</v>
      </c>
      <c r="G41" s="8" t="s">
        <v>70</v>
      </c>
      <c r="H41" s="6" t="s">
        <v>6</v>
      </c>
      <c r="I41" s="6" t="s">
        <v>5</v>
      </c>
      <c r="J41" s="9" t="s">
        <v>13</v>
      </c>
      <c r="K41" s="9" t="s">
        <v>69</v>
      </c>
      <c r="L41" s="10" t="s">
        <v>70</v>
      </c>
      <c r="M41" s="8" t="s">
        <v>70</v>
      </c>
      <c r="N41" s="8" t="s">
        <v>68</v>
      </c>
      <c r="O41" s="8" t="s">
        <v>70</v>
      </c>
      <c r="P41" s="3" t="s">
        <v>69</v>
      </c>
      <c r="Q41" s="31">
        <f>VALUE(LEFT(J41, FIND(".", J41) - 1))</f>
        <v>1</v>
      </c>
      <c r="R41" s="18" t="s">
        <v>70</v>
      </c>
    </row>
    <row r="42" spans="1:18" ht="15.6" x14ac:dyDescent="0.25">
      <c r="A42" s="3" t="s">
        <v>23</v>
      </c>
      <c r="B42" s="3">
        <v>19</v>
      </c>
      <c r="C42" s="3" t="s">
        <v>2</v>
      </c>
      <c r="D42" s="3" t="s">
        <v>46</v>
      </c>
      <c r="E42" s="3" t="s">
        <v>33</v>
      </c>
      <c r="F42" s="8" t="s">
        <v>141</v>
      </c>
      <c r="G42" s="8" t="s">
        <v>70</v>
      </c>
      <c r="H42" s="6" t="s">
        <v>5</v>
      </c>
      <c r="I42" s="6" t="s">
        <v>5</v>
      </c>
      <c r="J42" s="3" t="s">
        <v>11</v>
      </c>
      <c r="K42" s="9" t="s">
        <v>69</v>
      </c>
      <c r="L42" s="10" t="s">
        <v>70</v>
      </c>
      <c r="M42" s="8" t="s">
        <v>70</v>
      </c>
      <c r="N42" s="8" t="s">
        <v>68</v>
      </c>
      <c r="O42" s="8" t="s">
        <v>70</v>
      </c>
      <c r="P42" s="3" t="s">
        <v>69</v>
      </c>
      <c r="Q42" s="31">
        <f>VALUE(LEFT(J42, FIND(".", J42) - 1))</f>
        <v>4</v>
      </c>
      <c r="R42" s="18" t="s">
        <v>69</v>
      </c>
    </row>
    <row r="43" spans="1:18" ht="15.6" x14ac:dyDescent="0.25">
      <c r="A43" s="4" t="s">
        <v>23</v>
      </c>
      <c r="B43" s="4">
        <v>19</v>
      </c>
      <c r="C43" s="4" t="s">
        <v>2</v>
      </c>
      <c r="D43" s="4" t="s">
        <v>46</v>
      </c>
      <c r="E43" s="4" t="s">
        <v>47</v>
      </c>
      <c r="F43" s="8" t="s">
        <v>118</v>
      </c>
      <c r="G43" s="8" t="s">
        <v>70</v>
      </c>
      <c r="H43" s="6" t="s">
        <v>5</v>
      </c>
      <c r="I43" s="6" t="s">
        <v>5</v>
      </c>
      <c r="J43" s="4" t="s">
        <v>11</v>
      </c>
      <c r="K43" s="9" t="s">
        <v>69</v>
      </c>
      <c r="L43" s="10" t="s">
        <v>70</v>
      </c>
      <c r="M43" s="8" t="s">
        <v>70</v>
      </c>
      <c r="N43" s="8" t="s">
        <v>68</v>
      </c>
      <c r="O43" s="8" t="s">
        <v>70</v>
      </c>
      <c r="P43" s="3" t="s">
        <v>69</v>
      </c>
      <c r="Q43" s="31">
        <f>VALUE(LEFT(J43, FIND(".", J43) - 1))</f>
        <v>4</v>
      </c>
      <c r="R43" s="18" t="s">
        <v>70</v>
      </c>
    </row>
    <row r="44" spans="1:18" ht="15.6" x14ac:dyDescent="0.25">
      <c r="A44" s="3" t="s">
        <v>1</v>
      </c>
      <c r="B44" s="3">
        <v>24</v>
      </c>
      <c r="C44" s="3" t="s">
        <v>2</v>
      </c>
      <c r="D44" s="3" t="s">
        <v>25</v>
      </c>
      <c r="E44" s="3" t="s">
        <v>48</v>
      </c>
      <c r="F44" s="8">
        <v>7</v>
      </c>
      <c r="G44" s="8" t="s">
        <v>70</v>
      </c>
      <c r="H44" s="6" t="s">
        <v>5</v>
      </c>
      <c r="I44" s="6" t="s">
        <v>5</v>
      </c>
      <c r="J44" s="3" t="s">
        <v>49</v>
      </c>
      <c r="K44" s="9" t="s">
        <v>69</v>
      </c>
      <c r="L44" s="10" t="s">
        <v>70</v>
      </c>
      <c r="M44" s="8" t="s">
        <v>70</v>
      </c>
      <c r="N44" s="8" t="s">
        <v>68</v>
      </c>
      <c r="O44" s="8" t="s">
        <v>70</v>
      </c>
      <c r="P44" s="3" t="s">
        <v>69</v>
      </c>
      <c r="Q44" s="31">
        <v>3</v>
      </c>
      <c r="R44" s="18" t="s">
        <v>70</v>
      </c>
    </row>
    <row r="45" spans="1:18" ht="15.6" x14ac:dyDescent="0.25">
      <c r="A45" s="4" t="s">
        <v>1</v>
      </c>
      <c r="B45" s="4">
        <v>19</v>
      </c>
      <c r="C45" s="4" t="s">
        <v>2</v>
      </c>
      <c r="D45" s="4" t="s">
        <v>46</v>
      </c>
      <c r="E45" s="4" t="s">
        <v>50</v>
      </c>
      <c r="F45" s="8" t="s">
        <v>119</v>
      </c>
      <c r="G45" s="8" t="s">
        <v>70</v>
      </c>
      <c r="H45" s="6" t="s">
        <v>5</v>
      </c>
      <c r="I45" s="6" t="s">
        <v>5</v>
      </c>
      <c r="J45" s="4" t="s">
        <v>11</v>
      </c>
      <c r="K45" s="9" t="s">
        <v>69</v>
      </c>
      <c r="L45" s="10" t="s">
        <v>70</v>
      </c>
      <c r="M45" s="8" t="s">
        <v>70</v>
      </c>
      <c r="N45" s="8" t="s">
        <v>68</v>
      </c>
      <c r="O45" s="8" t="s">
        <v>70</v>
      </c>
      <c r="P45" s="3" t="s">
        <v>69</v>
      </c>
      <c r="Q45" s="31">
        <f>VALUE(LEFT(J45, FIND(".", J45) - 1))</f>
        <v>4</v>
      </c>
      <c r="R45" s="18" t="s">
        <v>70</v>
      </c>
    </row>
    <row r="46" spans="1:18" ht="15.6" x14ac:dyDescent="0.25">
      <c r="A46" s="3" t="s">
        <v>23</v>
      </c>
      <c r="B46" s="3">
        <v>19</v>
      </c>
      <c r="C46" s="3" t="s">
        <v>2</v>
      </c>
      <c r="D46" s="3" t="s">
        <v>46</v>
      </c>
      <c r="E46" s="3" t="s">
        <v>39</v>
      </c>
      <c r="F46" s="8" t="s">
        <v>119</v>
      </c>
      <c r="G46" s="8" t="s">
        <v>70</v>
      </c>
      <c r="H46" s="6" t="s">
        <v>5</v>
      </c>
      <c r="I46" s="6" t="s">
        <v>5</v>
      </c>
      <c r="J46" s="3" t="s">
        <v>11</v>
      </c>
      <c r="K46" s="9" t="s">
        <v>69</v>
      </c>
      <c r="L46" s="10" t="s">
        <v>70</v>
      </c>
      <c r="M46" s="8" t="s">
        <v>70</v>
      </c>
      <c r="N46" s="8" t="s">
        <v>68</v>
      </c>
      <c r="O46" s="8" t="s">
        <v>70</v>
      </c>
      <c r="P46" s="3" t="s">
        <v>69</v>
      </c>
      <c r="Q46" s="31">
        <f>VALUE(LEFT(J46, FIND(".", J46) - 1))</f>
        <v>4</v>
      </c>
      <c r="R46" s="18" t="s">
        <v>70</v>
      </c>
    </row>
    <row r="47" spans="1:18" ht="15.6" x14ac:dyDescent="0.25">
      <c r="A47" s="4" t="s">
        <v>1</v>
      </c>
      <c r="B47" s="4">
        <v>20</v>
      </c>
      <c r="C47" s="4" t="s">
        <v>2</v>
      </c>
      <c r="D47" s="4" t="s">
        <v>46</v>
      </c>
      <c r="E47" s="4" t="s">
        <v>51</v>
      </c>
      <c r="F47" s="8" t="s">
        <v>118</v>
      </c>
      <c r="G47" s="8" t="s">
        <v>70</v>
      </c>
      <c r="H47" s="6" t="s">
        <v>5</v>
      </c>
      <c r="I47" s="6" t="s">
        <v>5</v>
      </c>
      <c r="J47" s="4" t="s">
        <v>7</v>
      </c>
      <c r="K47" s="9" t="s">
        <v>69</v>
      </c>
      <c r="L47" s="10" t="s">
        <v>70</v>
      </c>
      <c r="M47" s="8" t="s">
        <v>70</v>
      </c>
      <c r="N47" s="8" t="s">
        <v>68</v>
      </c>
      <c r="O47" s="8" t="s">
        <v>70</v>
      </c>
      <c r="P47" s="3" t="s">
        <v>69</v>
      </c>
      <c r="Q47" s="31">
        <f>VALUE(LEFT(J47, FIND(".", J47) - 1))</f>
        <v>2</v>
      </c>
      <c r="R47" s="18" t="s">
        <v>70</v>
      </c>
    </row>
    <row r="48" spans="1:18" ht="15.6" x14ac:dyDescent="0.25">
      <c r="A48" s="3" t="s">
        <v>23</v>
      </c>
      <c r="B48" s="3">
        <v>18</v>
      </c>
      <c r="C48" s="3" t="s">
        <v>2</v>
      </c>
      <c r="D48" s="3" t="s">
        <v>46</v>
      </c>
      <c r="E48" s="3" t="s">
        <v>34</v>
      </c>
      <c r="F48" s="8">
        <v>7</v>
      </c>
      <c r="G48" s="8" t="s">
        <v>70</v>
      </c>
      <c r="H48" s="6" t="s">
        <v>5</v>
      </c>
      <c r="I48" s="6" t="s">
        <v>5</v>
      </c>
      <c r="J48" s="3" t="s">
        <v>106</v>
      </c>
      <c r="K48" s="9" t="s">
        <v>69</v>
      </c>
      <c r="L48" s="10" t="s">
        <v>69</v>
      </c>
      <c r="M48" s="8" t="s">
        <v>70</v>
      </c>
      <c r="N48" s="8" t="s">
        <v>68</v>
      </c>
      <c r="O48" s="8" t="s">
        <v>70</v>
      </c>
      <c r="P48" s="3" t="s">
        <v>69</v>
      </c>
      <c r="Q48" s="31">
        <f>VALUE(LEFT(J48, FIND(".", J48) - 1))</f>
        <v>3</v>
      </c>
      <c r="R48" s="18" t="s">
        <v>70</v>
      </c>
    </row>
    <row r="49" spans="1:18" ht="15.6" x14ac:dyDescent="0.25">
      <c r="A49" s="4" t="s">
        <v>23</v>
      </c>
      <c r="B49" s="4">
        <v>18</v>
      </c>
      <c r="C49" s="4" t="s">
        <v>2</v>
      </c>
      <c r="D49" s="4" t="s">
        <v>52</v>
      </c>
      <c r="E49" s="4" t="s">
        <v>35</v>
      </c>
      <c r="F49" s="8">
        <v>7</v>
      </c>
      <c r="G49" s="8" t="s">
        <v>70</v>
      </c>
      <c r="H49" s="6" t="s">
        <v>5</v>
      </c>
      <c r="I49" s="6" t="s">
        <v>5</v>
      </c>
      <c r="J49" s="4" t="s">
        <v>7</v>
      </c>
      <c r="K49" s="9" t="s">
        <v>69</v>
      </c>
      <c r="L49" s="10" t="s">
        <v>70</v>
      </c>
      <c r="M49" s="8" t="s">
        <v>70</v>
      </c>
      <c r="N49" s="8" t="s">
        <v>68</v>
      </c>
      <c r="O49" s="8" t="s">
        <v>70</v>
      </c>
      <c r="P49" s="3" t="s">
        <v>69</v>
      </c>
      <c r="Q49" s="31">
        <f>VALUE(LEFT(J49, FIND(".", J49) - 1))</f>
        <v>2</v>
      </c>
      <c r="R49" s="18" t="s">
        <v>70</v>
      </c>
    </row>
    <row r="50" spans="1:18" ht="15.6" x14ac:dyDescent="0.25">
      <c r="A50" s="3" t="s">
        <v>23</v>
      </c>
      <c r="B50" s="3">
        <v>23</v>
      </c>
      <c r="C50" s="3" t="s">
        <v>2</v>
      </c>
      <c r="D50" s="3" t="s">
        <v>21</v>
      </c>
      <c r="E50" s="3" t="s">
        <v>12</v>
      </c>
      <c r="F50" s="8" t="s">
        <v>141</v>
      </c>
      <c r="G50" s="8" t="s">
        <v>70</v>
      </c>
      <c r="H50" s="6" t="s">
        <v>5</v>
      </c>
      <c r="I50" s="6" t="s">
        <v>5</v>
      </c>
      <c r="J50" s="3" t="s">
        <v>7</v>
      </c>
      <c r="K50" s="9" t="s">
        <v>69</v>
      </c>
      <c r="L50" s="10" t="s">
        <v>70</v>
      </c>
      <c r="M50" s="8" t="s">
        <v>70</v>
      </c>
      <c r="N50" s="8" t="s">
        <v>68</v>
      </c>
      <c r="O50" s="8" t="s">
        <v>70</v>
      </c>
      <c r="P50" s="3" t="s">
        <v>69</v>
      </c>
      <c r="Q50" s="31">
        <f>VALUE(LEFT(J50, FIND(".", J50) - 1))</f>
        <v>2</v>
      </c>
      <c r="R50" s="18" t="s">
        <v>70</v>
      </c>
    </row>
    <row r="51" spans="1:18" ht="15.6" x14ac:dyDescent="0.25">
      <c r="A51" s="4" t="s">
        <v>23</v>
      </c>
      <c r="B51" s="4">
        <v>17</v>
      </c>
      <c r="C51" s="4" t="s">
        <v>2</v>
      </c>
      <c r="D51" s="4" t="s">
        <v>52</v>
      </c>
      <c r="E51" s="4" t="s">
        <v>35</v>
      </c>
      <c r="F51" s="8" t="s">
        <v>141</v>
      </c>
      <c r="G51" s="8" t="s">
        <v>70</v>
      </c>
      <c r="H51" s="6" t="s">
        <v>5</v>
      </c>
      <c r="I51" s="6" t="s">
        <v>5</v>
      </c>
      <c r="J51" s="4" t="s">
        <v>11</v>
      </c>
      <c r="K51" s="9" t="s">
        <v>69</v>
      </c>
      <c r="L51" s="10" t="s">
        <v>70</v>
      </c>
      <c r="M51" s="8" t="s">
        <v>70</v>
      </c>
      <c r="N51" s="8" t="s">
        <v>68</v>
      </c>
      <c r="O51" s="8" t="s">
        <v>70</v>
      </c>
      <c r="P51" s="3" t="s">
        <v>69</v>
      </c>
      <c r="Q51" s="31">
        <f>VALUE(LEFT(J51, FIND(".", J51) - 1))</f>
        <v>4</v>
      </c>
      <c r="R51" s="18" t="s">
        <v>70</v>
      </c>
    </row>
    <row r="52" spans="1:18" ht="15.6" x14ac:dyDescent="0.25">
      <c r="A52" s="3" t="s">
        <v>1</v>
      </c>
      <c r="B52" s="3">
        <v>19</v>
      </c>
      <c r="C52" s="3" t="s">
        <v>2</v>
      </c>
      <c r="D52" s="3" t="s">
        <v>3</v>
      </c>
      <c r="E52" s="3" t="s">
        <v>18</v>
      </c>
      <c r="F52" s="8" t="s">
        <v>141</v>
      </c>
      <c r="G52" s="8" t="s">
        <v>70</v>
      </c>
      <c r="H52" s="6" t="s">
        <v>5</v>
      </c>
      <c r="I52" s="6" t="s">
        <v>5</v>
      </c>
      <c r="J52" s="3" t="s">
        <v>11</v>
      </c>
      <c r="K52" s="9" t="s">
        <v>69</v>
      </c>
      <c r="L52" s="10" t="s">
        <v>70</v>
      </c>
      <c r="M52" s="8" t="s">
        <v>70</v>
      </c>
      <c r="N52" s="8" t="s">
        <v>68</v>
      </c>
      <c r="O52" s="8" t="s">
        <v>69</v>
      </c>
      <c r="P52" s="3" t="s">
        <v>69</v>
      </c>
      <c r="Q52" s="31">
        <f>VALUE(LEFT(J52, FIND(".", J52) - 1))</f>
        <v>4</v>
      </c>
      <c r="R52" s="18" t="s">
        <v>70</v>
      </c>
    </row>
    <row r="53" spans="1:18" ht="15.6" x14ac:dyDescent="0.25">
      <c r="A53" s="4" t="s">
        <v>1</v>
      </c>
      <c r="B53" s="4">
        <v>26</v>
      </c>
      <c r="C53" s="4" t="s">
        <v>9</v>
      </c>
      <c r="D53" s="4" t="s">
        <v>3</v>
      </c>
      <c r="E53" s="4" t="s">
        <v>34</v>
      </c>
      <c r="F53" s="8">
        <v>7</v>
      </c>
      <c r="G53" s="8" t="s">
        <v>70</v>
      </c>
      <c r="H53" s="6" t="s">
        <v>5</v>
      </c>
      <c r="I53" s="6" t="s">
        <v>5</v>
      </c>
      <c r="J53" s="4" t="s">
        <v>53</v>
      </c>
      <c r="K53" s="9" t="s">
        <v>69</v>
      </c>
      <c r="L53" s="10" t="s">
        <v>70</v>
      </c>
      <c r="M53" s="8" t="s">
        <v>69</v>
      </c>
      <c r="N53" s="8" t="s">
        <v>69</v>
      </c>
      <c r="O53" s="8" t="s">
        <v>70</v>
      </c>
      <c r="P53" s="3" t="s">
        <v>69</v>
      </c>
      <c r="Q53" s="31">
        <v>3</v>
      </c>
      <c r="R53" s="18" t="s">
        <v>70</v>
      </c>
    </row>
    <row r="54" spans="1:18" ht="15.6" x14ac:dyDescent="0.25">
      <c r="A54" s="3" t="s">
        <v>23</v>
      </c>
      <c r="B54" s="3">
        <v>22</v>
      </c>
      <c r="C54" s="3" t="s">
        <v>9</v>
      </c>
      <c r="D54" s="3" t="s">
        <v>3</v>
      </c>
      <c r="E54" s="3" t="s">
        <v>54</v>
      </c>
      <c r="F54" s="8" t="s">
        <v>118</v>
      </c>
      <c r="G54" s="8" t="s">
        <v>70</v>
      </c>
      <c r="H54" s="6" t="s">
        <v>5</v>
      </c>
      <c r="I54" s="6" t="s">
        <v>5</v>
      </c>
      <c r="J54" s="3" t="s">
        <v>7</v>
      </c>
      <c r="K54" s="9" t="s">
        <v>69</v>
      </c>
      <c r="L54" s="10" t="s">
        <v>70</v>
      </c>
      <c r="M54" s="8" t="s">
        <v>70</v>
      </c>
      <c r="N54" s="8" t="s">
        <v>68</v>
      </c>
      <c r="O54" s="8" t="s">
        <v>70</v>
      </c>
      <c r="P54" s="3" t="s">
        <v>69</v>
      </c>
      <c r="Q54" s="31">
        <f>VALUE(LEFT(J54, FIND(".", J54) - 1))</f>
        <v>2</v>
      </c>
      <c r="R54" s="18" t="s">
        <v>70</v>
      </c>
    </row>
    <row r="55" spans="1:18" ht="15.6" x14ac:dyDescent="0.25">
      <c r="A55" s="4" t="s">
        <v>1</v>
      </c>
      <c r="B55" s="4">
        <v>20</v>
      </c>
      <c r="C55" s="4" t="s">
        <v>2</v>
      </c>
      <c r="D55" s="4" t="s">
        <v>3</v>
      </c>
      <c r="E55" s="4" t="s">
        <v>55</v>
      </c>
      <c r="F55" s="8" t="s">
        <v>118</v>
      </c>
      <c r="G55" s="8" t="s">
        <v>70</v>
      </c>
      <c r="H55" s="6" t="s">
        <v>5</v>
      </c>
      <c r="I55" s="6" t="s">
        <v>5</v>
      </c>
      <c r="J55" s="4" t="s">
        <v>11</v>
      </c>
      <c r="K55" s="9" t="s">
        <v>69</v>
      </c>
      <c r="L55" s="10" t="s">
        <v>70</v>
      </c>
      <c r="M55" s="8" t="s">
        <v>70</v>
      </c>
      <c r="N55" s="8" t="s">
        <v>68</v>
      </c>
      <c r="O55" s="8" t="s">
        <v>70</v>
      </c>
      <c r="P55" s="3" t="s">
        <v>69</v>
      </c>
      <c r="Q55" s="31">
        <f>VALUE(LEFT(J55, FIND(".", J55) - 1))</f>
        <v>4</v>
      </c>
      <c r="R55" s="18" t="s">
        <v>70</v>
      </c>
    </row>
    <row r="56" spans="1:18" ht="15.6" x14ac:dyDescent="0.25">
      <c r="A56" s="3" t="s">
        <v>1</v>
      </c>
      <c r="B56" s="3">
        <v>20</v>
      </c>
      <c r="C56" s="3" t="s">
        <v>2</v>
      </c>
      <c r="D56" s="3" t="s">
        <v>3</v>
      </c>
      <c r="E56" s="3" t="s">
        <v>56</v>
      </c>
      <c r="F56" s="8" t="s">
        <v>141</v>
      </c>
      <c r="G56" s="8" t="s">
        <v>70</v>
      </c>
      <c r="H56" s="6" t="s">
        <v>5</v>
      </c>
      <c r="I56" s="6" t="s">
        <v>5</v>
      </c>
      <c r="J56" s="3" t="s">
        <v>11</v>
      </c>
      <c r="K56" s="9" t="s">
        <v>69</v>
      </c>
      <c r="L56" s="10" t="s">
        <v>70</v>
      </c>
      <c r="M56" s="8" t="s">
        <v>70</v>
      </c>
      <c r="N56" s="8" t="s">
        <v>68</v>
      </c>
      <c r="O56" s="8" t="s">
        <v>70</v>
      </c>
      <c r="P56" s="3" t="s">
        <v>69</v>
      </c>
      <c r="Q56" s="31">
        <f>VALUE(LEFT(J56, FIND(".", J56) - 1))</f>
        <v>4</v>
      </c>
      <c r="R56" s="18" t="s">
        <v>70</v>
      </c>
    </row>
    <row r="57" spans="1:18" ht="15.6" x14ac:dyDescent="0.25">
      <c r="A57" s="4" t="s">
        <v>23</v>
      </c>
      <c r="B57" s="4">
        <v>20</v>
      </c>
      <c r="C57" s="4" t="s">
        <v>2</v>
      </c>
      <c r="D57" s="4" t="s">
        <v>3</v>
      </c>
      <c r="E57" s="4" t="s">
        <v>12</v>
      </c>
      <c r="F57" s="8" t="s">
        <v>118</v>
      </c>
      <c r="G57" s="8" t="s">
        <v>70</v>
      </c>
      <c r="H57" s="6" t="s">
        <v>5</v>
      </c>
      <c r="I57" s="6" t="s">
        <v>5</v>
      </c>
      <c r="J57" s="4" t="s">
        <v>106</v>
      </c>
      <c r="K57" s="9" t="s">
        <v>69</v>
      </c>
      <c r="L57" s="10" t="s">
        <v>70</v>
      </c>
      <c r="M57" s="8" t="s">
        <v>70</v>
      </c>
      <c r="N57" s="8" t="s">
        <v>68</v>
      </c>
      <c r="O57" s="8" t="s">
        <v>70</v>
      </c>
      <c r="P57" s="3" t="s">
        <v>69</v>
      </c>
      <c r="Q57" s="31">
        <f>VALUE(LEFT(J57, FIND(".", J57) - 1))</f>
        <v>3</v>
      </c>
      <c r="R57" s="18" t="s">
        <v>70</v>
      </c>
    </row>
    <row r="58" spans="1:18" ht="15.6" x14ac:dyDescent="0.25">
      <c r="A58" s="3" t="s">
        <v>23</v>
      </c>
      <c r="B58" s="3">
        <v>20</v>
      </c>
      <c r="C58" s="3" t="s">
        <v>2</v>
      </c>
      <c r="D58" s="3" t="s">
        <v>3</v>
      </c>
      <c r="E58" s="3" t="s">
        <v>8</v>
      </c>
      <c r="F58" s="8" t="s">
        <v>141</v>
      </c>
      <c r="G58" s="8" t="s">
        <v>70</v>
      </c>
      <c r="H58" s="6" t="s">
        <v>5</v>
      </c>
      <c r="I58" s="6" t="s">
        <v>5</v>
      </c>
      <c r="J58" s="3" t="s">
        <v>7</v>
      </c>
      <c r="K58" s="9" t="s">
        <v>69</v>
      </c>
      <c r="L58" s="10" t="s">
        <v>70</v>
      </c>
      <c r="M58" s="8" t="s">
        <v>70</v>
      </c>
      <c r="N58" s="8" t="s">
        <v>68</v>
      </c>
      <c r="O58" s="8" t="s">
        <v>70</v>
      </c>
      <c r="P58" s="3" t="s">
        <v>69</v>
      </c>
      <c r="Q58" s="31">
        <f>VALUE(LEFT(J58, FIND(".", J58) - 1))</f>
        <v>2</v>
      </c>
      <c r="R58" s="18" t="s">
        <v>70</v>
      </c>
    </row>
    <row r="59" spans="1:18" ht="15.6" x14ac:dyDescent="0.25">
      <c r="A59" s="4" t="s">
        <v>23</v>
      </c>
      <c r="B59" s="4">
        <v>33</v>
      </c>
      <c r="C59" s="4" t="s">
        <v>2</v>
      </c>
      <c r="D59" s="4" t="s">
        <v>21</v>
      </c>
      <c r="E59" s="4" t="s">
        <v>29</v>
      </c>
      <c r="F59" s="8" t="s">
        <v>141</v>
      </c>
      <c r="G59" s="8" t="s">
        <v>70</v>
      </c>
      <c r="H59" s="6" t="s">
        <v>5</v>
      </c>
      <c r="I59" s="6" t="s">
        <v>5</v>
      </c>
      <c r="J59" s="4" t="s">
        <v>7</v>
      </c>
      <c r="K59" s="9" t="s">
        <v>69</v>
      </c>
      <c r="L59" s="10" t="s">
        <v>70</v>
      </c>
      <c r="M59" s="8" t="s">
        <v>70</v>
      </c>
      <c r="N59" s="8" t="s">
        <v>68</v>
      </c>
      <c r="O59" s="8" t="s">
        <v>70</v>
      </c>
      <c r="P59" s="3" t="s">
        <v>69</v>
      </c>
      <c r="Q59" s="31">
        <f>VALUE(LEFT(J59, FIND(".", J59) - 1))</f>
        <v>2</v>
      </c>
      <c r="R59" s="18" t="s">
        <v>70</v>
      </c>
    </row>
    <row r="60" spans="1:18" ht="15.6" x14ac:dyDescent="0.25">
      <c r="A60" s="3" t="s">
        <v>1</v>
      </c>
      <c r="B60" s="3">
        <v>22</v>
      </c>
      <c r="C60" s="3" t="s">
        <v>2</v>
      </c>
      <c r="D60" s="3" t="s">
        <v>3</v>
      </c>
      <c r="E60" s="3" t="s">
        <v>57</v>
      </c>
      <c r="F60" s="8" t="s">
        <v>141</v>
      </c>
      <c r="G60" s="8" t="s">
        <v>70</v>
      </c>
      <c r="H60" s="6" t="s">
        <v>5</v>
      </c>
      <c r="I60" s="6" t="s">
        <v>5</v>
      </c>
      <c r="J60" s="3" t="s">
        <v>58</v>
      </c>
      <c r="K60" s="9" t="s">
        <v>69</v>
      </c>
      <c r="L60" s="10" t="s">
        <v>69</v>
      </c>
      <c r="M60" s="8" t="s">
        <v>70</v>
      </c>
      <c r="N60" s="8" t="s">
        <v>68</v>
      </c>
      <c r="O60" s="8" t="s">
        <v>70</v>
      </c>
      <c r="P60" s="3" t="s">
        <v>69</v>
      </c>
      <c r="Q60" s="31">
        <f>VALUE(LEFT(J60, FIND(".", J60) - 1))</f>
        <v>3</v>
      </c>
      <c r="R60" s="18" t="s">
        <v>69</v>
      </c>
    </row>
    <row r="61" spans="1:18" ht="15.6" x14ac:dyDescent="0.25">
      <c r="A61" s="4" t="s">
        <v>1</v>
      </c>
      <c r="B61" s="4">
        <v>22</v>
      </c>
      <c r="C61" s="4" t="s">
        <v>2</v>
      </c>
      <c r="D61" s="4" t="s">
        <v>3</v>
      </c>
      <c r="E61" s="4" t="s">
        <v>59</v>
      </c>
      <c r="F61" s="8" t="s">
        <v>119</v>
      </c>
      <c r="G61" s="8" t="s">
        <v>70</v>
      </c>
      <c r="H61" s="6" t="s">
        <v>5</v>
      </c>
      <c r="I61" s="6" t="s">
        <v>5</v>
      </c>
      <c r="J61" s="4" t="s">
        <v>11</v>
      </c>
      <c r="K61" s="9" t="s">
        <v>69</v>
      </c>
      <c r="L61" s="10" t="s">
        <v>69</v>
      </c>
      <c r="M61" s="8" t="s">
        <v>70</v>
      </c>
      <c r="N61" s="8" t="s">
        <v>68</v>
      </c>
      <c r="O61" s="8" t="s">
        <v>70</v>
      </c>
      <c r="P61" s="3" t="s">
        <v>69</v>
      </c>
      <c r="Q61" s="31">
        <f>VALUE(LEFT(J61, FIND(".", J61) - 1))</f>
        <v>4</v>
      </c>
      <c r="R61" s="18" t="s">
        <v>70</v>
      </c>
    </row>
    <row r="62" spans="1:18" ht="15.6" x14ac:dyDescent="0.25">
      <c r="A62" s="3" t="s">
        <v>1</v>
      </c>
      <c r="B62" s="3">
        <v>21</v>
      </c>
      <c r="C62" s="3" t="s">
        <v>2</v>
      </c>
      <c r="D62" s="3" t="s">
        <v>3</v>
      </c>
      <c r="E62" s="3" t="s">
        <v>60</v>
      </c>
      <c r="F62" s="8" t="s">
        <v>119</v>
      </c>
      <c r="G62" s="8" t="s">
        <v>70</v>
      </c>
      <c r="H62" s="6" t="s">
        <v>5</v>
      </c>
      <c r="I62" s="6" t="s">
        <v>5</v>
      </c>
      <c r="J62" s="3" t="s">
        <v>11</v>
      </c>
      <c r="K62" s="9" t="s">
        <v>69</v>
      </c>
      <c r="L62" s="10" t="s">
        <v>69</v>
      </c>
      <c r="M62" s="8" t="s">
        <v>70</v>
      </c>
      <c r="N62" s="8" t="s">
        <v>68</v>
      </c>
      <c r="O62" s="8" t="s">
        <v>70</v>
      </c>
      <c r="P62" s="3" t="s">
        <v>69</v>
      </c>
      <c r="Q62" s="31">
        <f>VALUE(LEFT(J62, FIND(".", J62) - 1))</f>
        <v>4</v>
      </c>
      <c r="R62" s="18" t="s">
        <v>70</v>
      </c>
    </row>
    <row r="63" spans="1:18" ht="15.6" x14ac:dyDescent="0.25">
      <c r="A63" s="5" t="s">
        <v>23</v>
      </c>
      <c r="B63" s="5">
        <v>21</v>
      </c>
      <c r="C63" s="5" t="s">
        <v>2</v>
      </c>
      <c r="D63" s="5" t="s">
        <v>46</v>
      </c>
      <c r="E63" s="5" t="s">
        <v>61</v>
      </c>
      <c r="F63" s="8" t="s">
        <v>119</v>
      </c>
      <c r="G63" s="7" t="s">
        <v>69</v>
      </c>
      <c r="H63" s="6" t="s">
        <v>5</v>
      </c>
      <c r="I63" s="6" t="s">
        <v>5</v>
      </c>
      <c r="J63" s="5" t="s">
        <v>7</v>
      </c>
      <c r="K63" s="9" t="s">
        <v>69</v>
      </c>
      <c r="L63" s="10" t="s">
        <v>69</v>
      </c>
      <c r="M63" s="8" t="s">
        <v>70</v>
      </c>
      <c r="N63" s="8" t="s">
        <v>69</v>
      </c>
      <c r="O63" s="8" t="s">
        <v>70</v>
      </c>
      <c r="P63" s="3" t="s">
        <v>69</v>
      </c>
      <c r="Q63" s="31">
        <f>VALUE(LEFT(J63, FIND(".", J63) - 1))</f>
        <v>2</v>
      </c>
      <c r="R63" s="18" t="s">
        <v>69</v>
      </c>
    </row>
    <row r="66" spans="1:10" ht="15.6" customHeight="1" x14ac:dyDescent="0.25">
      <c r="F66" s="20" t="s">
        <v>96</v>
      </c>
    </row>
    <row r="67" spans="1:10" ht="15.6" customHeight="1" x14ac:dyDescent="0.25">
      <c r="A67" s="12" t="s">
        <v>86</v>
      </c>
      <c r="B67" s="12" t="s">
        <v>87</v>
      </c>
      <c r="G67" s="12" t="s">
        <v>70</v>
      </c>
      <c r="H67" s="12" t="s">
        <v>69</v>
      </c>
    </row>
    <row r="68" spans="1:10" ht="15.6" customHeight="1" x14ac:dyDescent="0.25">
      <c r="A68" s="12" t="s">
        <v>84</v>
      </c>
      <c r="B68" s="18">
        <f>COUNTIF(A2:A63, "1.Hombre")</f>
        <v>22</v>
      </c>
      <c r="F68" s="12" t="s">
        <v>95</v>
      </c>
      <c r="G68" s="18">
        <f>COUNTIF(H1:H63, "1.Si")</f>
        <v>56</v>
      </c>
      <c r="H68" s="18">
        <f>COUNTIF(H1:H63, "2.No")</f>
        <v>6</v>
      </c>
      <c r="I68" t="s">
        <v>70</v>
      </c>
      <c r="J68">
        <f>COUNTIFS(H2:H63,"1.Si", I2:I63, "1.Si", K2:K63, "No")</f>
        <v>48</v>
      </c>
    </row>
    <row r="69" spans="1:10" ht="15.6" customHeight="1" x14ac:dyDescent="0.25">
      <c r="A69" s="12" t="s">
        <v>85</v>
      </c>
      <c r="B69" s="18">
        <f>COUNTIF(A1:A64, "2.Mujer")</f>
        <v>40</v>
      </c>
      <c r="F69" s="12" t="s">
        <v>127</v>
      </c>
      <c r="G69" s="18">
        <f>COUNTIF(I2:I64, "1.Si")</f>
        <v>54</v>
      </c>
      <c r="H69" s="18">
        <f>COUNTIF(I2:I64, "2.No")</f>
        <v>8</v>
      </c>
      <c r="I69" t="s">
        <v>69</v>
      </c>
      <c r="J69">
        <v>14</v>
      </c>
    </row>
    <row r="70" spans="1:10" ht="15.6" customHeight="1" x14ac:dyDescent="0.25">
      <c r="F70" s="12" t="s">
        <v>97</v>
      </c>
      <c r="G70" s="18">
        <v>4</v>
      </c>
      <c r="H70" s="18">
        <f>COUNTIF(K1:K63, "No")</f>
        <v>56</v>
      </c>
      <c r="I70" t="s">
        <v>142</v>
      </c>
      <c r="J70">
        <f>COUNTIFS(H2:H63,"1.Si", I2:I63, "1.Si", K2:K63, "No", G2:G63, "Si")</f>
        <v>44</v>
      </c>
    </row>
    <row r="71" spans="1:10" ht="15.6" customHeight="1" x14ac:dyDescent="0.25">
      <c r="A71" s="12" t="s">
        <v>88</v>
      </c>
      <c r="B71" s="12" t="s">
        <v>90</v>
      </c>
      <c r="C71" s="12" t="s">
        <v>91</v>
      </c>
      <c r="D71" s="18"/>
      <c r="G71">
        <v>53</v>
      </c>
      <c r="I71" t="s">
        <v>143</v>
      </c>
      <c r="J71">
        <f>COUNTIFS(H2:H63,"1.Si", I2:I63, "1.Si", K3:K64, "No", G2:G63, "No")</f>
        <v>2</v>
      </c>
    </row>
    <row r="72" spans="1:10" ht="15.6" customHeight="1" x14ac:dyDescent="0.25">
      <c r="A72" s="12" t="s">
        <v>89</v>
      </c>
      <c r="B72" s="18">
        <f>COUNTIFS(A2:A63, "1.Hombre", C2:C63, "1.Derecho")</f>
        <v>11</v>
      </c>
      <c r="C72" s="18">
        <f>COUNTIFS(A2:A63, "2.Mujer", C2:C63, "1.Derecho")</f>
        <v>21</v>
      </c>
      <c r="D72" s="18">
        <f>COUNTIF(C2:C63, "1.Derecho")</f>
        <v>32</v>
      </c>
      <c r="F72" s="12" t="s">
        <v>110</v>
      </c>
      <c r="G72" s="12" t="s">
        <v>122</v>
      </c>
      <c r="H72" s="12"/>
    </row>
    <row r="73" spans="1:10" ht="15.6" customHeight="1" x14ac:dyDescent="0.25">
      <c r="A73" s="12" t="s">
        <v>92</v>
      </c>
      <c r="B73" s="18">
        <f>COUNTIFS(A2:A63, "1.Hombre", C2:C63, "2.Ciencia Política")</f>
        <v>11</v>
      </c>
      <c r="C73" s="18">
        <f>COUNTIFS(A3:A64, "2.Mujer", C3:C64, "2.Ciencia Política")</f>
        <v>19</v>
      </c>
      <c r="D73" s="18">
        <f>COUNTIF(C3:C64, "2.Ciencia Política")</f>
        <v>30</v>
      </c>
      <c r="E73">
        <v>1</v>
      </c>
      <c r="F73" s="21" t="s">
        <v>117</v>
      </c>
      <c r="G73" s="22">
        <f>SUMPRODUCT(LEN($F$1:$F$63)-LEN(SUBSTITUTE($F$1:$F$63,E73,"")))</f>
        <v>53</v>
      </c>
      <c r="H73" s="18"/>
    </row>
    <row r="74" spans="1:10" ht="15.6" customHeight="1" x14ac:dyDescent="0.25">
      <c r="E74">
        <v>2</v>
      </c>
      <c r="F74" s="21" t="s">
        <v>115</v>
      </c>
      <c r="G74" s="22">
        <f t="shared" ref="G74:G79" si="0">SUMPRODUCT(LEN($F$1:$F$63)-LEN(SUBSTITUTE($F$1:$F$63,E74,"")))</f>
        <v>53</v>
      </c>
      <c r="H74" s="18"/>
    </row>
    <row r="75" spans="1:10" ht="15.6" customHeight="1" x14ac:dyDescent="0.25">
      <c r="E75">
        <v>3</v>
      </c>
      <c r="F75" s="19" t="s">
        <v>116</v>
      </c>
      <c r="G75" s="22">
        <f>SUMPRODUCT(LEN($F$1:$F$63)-LEN(SUBSTITUTE($F$1:$F$63,E75,"")))</f>
        <v>53</v>
      </c>
      <c r="H75" s="18"/>
    </row>
    <row r="76" spans="1:10" ht="15.6" customHeight="1" x14ac:dyDescent="0.25">
      <c r="A76" s="12" t="s">
        <v>93</v>
      </c>
      <c r="B76" s="12" t="s">
        <v>90</v>
      </c>
      <c r="C76" s="12" t="s">
        <v>91</v>
      </c>
      <c r="D76" s="18"/>
      <c r="E76">
        <v>4</v>
      </c>
      <c r="F76" s="21" t="s">
        <v>111</v>
      </c>
      <c r="G76" s="22">
        <f>SUMPRODUCT(LEN($F$1:$F$63)-LEN(SUBSTITUTE($F$1:$F$63,E76,"")))</f>
        <v>53</v>
      </c>
      <c r="H76" s="18"/>
    </row>
    <row r="77" spans="1:10" ht="15.6" customHeight="1" x14ac:dyDescent="0.25">
      <c r="A77" s="19" t="s">
        <v>123</v>
      </c>
      <c r="B77" s="18">
        <f>COUNTIFS(A2:A63, "1.Hombre", G2:G63, "Si")</f>
        <v>20</v>
      </c>
      <c r="C77" s="18">
        <f>COUNTIFS(A2:A63, "2.Mujer", G2:G63, "Si")</f>
        <v>37</v>
      </c>
      <c r="D77" s="18">
        <f>COUNTIF(G1:G63, "Si")</f>
        <v>57</v>
      </c>
      <c r="E77">
        <v>5</v>
      </c>
      <c r="F77" s="21" t="s">
        <v>114</v>
      </c>
      <c r="G77" s="22">
        <f t="shared" si="0"/>
        <v>52</v>
      </c>
      <c r="H77" s="18"/>
    </row>
    <row r="78" spans="1:10" ht="15.6" customHeight="1" x14ac:dyDescent="0.25">
      <c r="A78" s="19" t="s">
        <v>124</v>
      </c>
      <c r="B78" s="18">
        <f>COUNTIFS(A3:A64, "1.Hombre", G3:G64, "No")</f>
        <v>2</v>
      </c>
      <c r="C78" s="18">
        <f>COUNTIFS(A1:A64, "2.Mujer", G1:G64, "No")</f>
        <v>3</v>
      </c>
      <c r="D78" s="18">
        <f>COUNTIF(G1:G64, "No")</f>
        <v>5</v>
      </c>
      <c r="E78">
        <v>6</v>
      </c>
      <c r="F78" s="21" t="s">
        <v>112</v>
      </c>
      <c r="G78" s="22">
        <f t="shared" si="0"/>
        <v>38</v>
      </c>
      <c r="H78" s="18"/>
    </row>
    <row r="79" spans="1:10" ht="15.6" customHeight="1" x14ac:dyDescent="0.25">
      <c r="E79">
        <v>7</v>
      </c>
      <c r="F79" s="21" t="s">
        <v>113</v>
      </c>
      <c r="G79" s="22">
        <f>SUMPRODUCT(LEN($F$1:$F$63)-LEN(SUBSTITUTE($F$1:$F$63,E79,"")))</f>
        <v>9</v>
      </c>
      <c r="H79" s="18"/>
    </row>
    <row r="80" spans="1:10" ht="15.6" customHeight="1" x14ac:dyDescent="0.25">
      <c r="A80" s="24" t="s">
        <v>94</v>
      </c>
      <c r="B80" s="24" t="s">
        <v>90</v>
      </c>
      <c r="C80" s="24" t="s">
        <v>91</v>
      </c>
      <c r="D80" s="25"/>
    </row>
    <row r="81" spans="1:10" ht="15.6" customHeight="1" x14ac:dyDescent="0.25">
      <c r="A81" s="24" t="s">
        <v>125</v>
      </c>
      <c r="B81" s="25">
        <f>COUNTIFS(A2:A63, "1.Hombre", P2:P63, "Si")</f>
        <v>1</v>
      </c>
      <c r="C81" s="25">
        <f>COUNTIFS(A2:A63, "2.Mujer", P2:P63, "Si")</f>
        <v>2</v>
      </c>
      <c r="D81" s="25">
        <f>COUNTIF(P1:P64, "Si")</f>
        <v>3</v>
      </c>
      <c r="I81" s="11"/>
    </row>
    <row r="82" spans="1:10" ht="15.6" customHeight="1" x14ac:dyDescent="0.25">
      <c r="A82" s="24" t="s">
        <v>126</v>
      </c>
      <c r="B82" s="25">
        <f>COUNTIFS(A3:A64, "1.Hombre", P3:P64, "No")</f>
        <v>21</v>
      </c>
      <c r="C82" s="25">
        <f>COUNTIFS(A3:A64, "2.Mujer", P3:P64, "No")</f>
        <v>37</v>
      </c>
      <c r="D82" s="25">
        <f>COUNTIF(P1:P63, "No")</f>
        <v>59</v>
      </c>
      <c r="F82" s="20" t="s">
        <v>98</v>
      </c>
    </row>
    <row r="83" spans="1:10" ht="15.6" customHeight="1" x14ac:dyDescent="0.25">
      <c r="G83" s="12" t="s">
        <v>70</v>
      </c>
      <c r="H83" s="12" t="s">
        <v>69</v>
      </c>
    </row>
    <row r="84" spans="1:10" ht="15.6" customHeight="1" x14ac:dyDescent="0.25">
      <c r="F84" s="12" t="s">
        <v>128</v>
      </c>
      <c r="G84" s="23">
        <f>COUNTIF(L1:L63, "Si")</f>
        <v>56</v>
      </c>
      <c r="H84" s="18">
        <f>COUNTIF(L1:L63, "No")</f>
        <v>6</v>
      </c>
      <c r="I84" t="s">
        <v>146</v>
      </c>
      <c r="J84">
        <f>COUNTIFS(L1:L63, "Si", M1:M63, "Si", G1:G63, "Si")</f>
        <v>50</v>
      </c>
    </row>
    <row r="85" spans="1:10" ht="15.6" customHeight="1" x14ac:dyDescent="0.25">
      <c r="F85" s="12" t="s">
        <v>99</v>
      </c>
      <c r="G85" s="18">
        <f>COUNTIF(M1:M63, "Si")</f>
        <v>60</v>
      </c>
      <c r="H85" s="18">
        <f>COUNTIF(M1:M63, "No")</f>
        <v>2</v>
      </c>
      <c r="I85" t="s">
        <v>147</v>
      </c>
      <c r="J85">
        <f>COUNTIFS(L1:L63, "Si", M1:M63, "Si", G1:G63, "No")</f>
        <v>4</v>
      </c>
    </row>
    <row r="86" spans="1:10" ht="15.6" customHeight="1" x14ac:dyDescent="0.25"/>
    <row r="87" spans="1:10" ht="15.75" customHeight="1" x14ac:dyDescent="0.25">
      <c r="F87" s="20" t="s">
        <v>100</v>
      </c>
    </row>
    <row r="88" spans="1:10" ht="15.75" customHeight="1" x14ac:dyDescent="0.25">
      <c r="G88" s="12" t="s">
        <v>70</v>
      </c>
      <c r="H88" s="12" t="s">
        <v>69</v>
      </c>
    </row>
    <row r="89" spans="1:10" ht="15.75" customHeight="1" x14ac:dyDescent="0.25">
      <c r="F89" s="12" t="s">
        <v>105</v>
      </c>
      <c r="G89" s="18">
        <f>COUNTIF(N1:N63, "Si")</f>
        <v>57</v>
      </c>
      <c r="H89" s="18">
        <f>COUNTIF(N1:N63, "No")</f>
        <v>5</v>
      </c>
    </row>
    <row r="90" spans="1:10" ht="15.75" customHeight="1" x14ac:dyDescent="0.25">
      <c r="F90" s="12" t="s">
        <v>102</v>
      </c>
      <c r="G90" s="18">
        <v>56</v>
      </c>
      <c r="H90" s="18">
        <v>6</v>
      </c>
    </row>
    <row r="92" spans="1:10" ht="15.75" customHeight="1" x14ac:dyDescent="0.25">
      <c r="F92" s="11" t="s">
        <v>101</v>
      </c>
    </row>
    <row r="93" spans="1:10" ht="15.75" customHeight="1" x14ac:dyDescent="0.25">
      <c r="F93" s="19" t="s">
        <v>103</v>
      </c>
      <c r="G93" s="18">
        <f>COUNTIF(Q1:Q62, "1")</f>
        <v>11</v>
      </c>
      <c r="H93">
        <v>1</v>
      </c>
      <c r="I93" t="s">
        <v>148</v>
      </c>
      <c r="J93">
        <f>COUNTIFS(N1:N63, "Si", R1:R63, "Si", G1:G63, "Si")</f>
        <v>49</v>
      </c>
    </row>
    <row r="94" spans="1:10" ht="15.75" customHeight="1" x14ac:dyDescent="0.25">
      <c r="F94" s="18" t="s">
        <v>107</v>
      </c>
      <c r="G94" s="18">
        <f>COUNTIF(Q1:Q63, "2")</f>
        <v>19</v>
      </c>
      <c r="H94" t="s">
        <v>108</v>
      </c>
      <c r="J94">
        <f>COUNTIFS(N1:N63, "Si", R1:R63, "Si", G1:G63, "No")</f>
        <v>4</v>
      </c>
    </row>
    <row r="95" spans="1:10" ht="15.75" customHeight="1" x14ac:dyDescent="0.25">
      <c r="F95" s="19" t="s">
        <v>104</v>
      </c>
      <c r="G95" s="18">
        <f>COUNTIF(Q1:Q65, "1")</f>
        <v>11</v>
      </c>
      <c r="H95">
        <v>3</v>
      </c>
    </row>
    <row r="96" spans="1:10" ht="15.75" customHeight="1" x14ac:dyDescent="0.25">
      <c r="F96" s="19" t="s">
        <v>129</v>
      </c>
      <c r="G96" s="18">
        <v>13</v>
      </c>
    </row>
    <row r="98" spans="6:9" ht="15.75" customHeight="1" x14ac:dyDescent="0.25">
      <c r="F98" s="20" t="s">
        <v>109</v>
      </c>
    </row>
    <row r="99" spans="6:9" ht="15.75" customHeight="1" x14ac:dyDescent="0.25">
      <c r="F99" s="18" t="s">
        <v>70</v>
      </c>
      <c r="G99" s="18">
        <f>COUNTIF(O1:O63, "Si")</f>
        <v>57</v>
      </c>
      <c r="H99" t="s">
        <v>144</v>
      </c>
      <c r="I99">
        <f>COUNTIFS(O2:O63, "Si", K2:K63, "Si")</f>
        <v>0</v>
      </c>
    </row>
    <row r="100" spans="6:9" ht="15.75" customHeight="1" x14ac:dyDescent="0.25">
      <c r="F100" s="18" t="s">
        <v>69</v>
      </c>
      <c r="G100" s="18">
        <f>COUNTIF(O1:O63, "No")</f>
        <v>5</v>
      </c>
      <c r="H100" t="s">
        <v>145</v>
      </c>
      <c r="I100">
        <f>COUNTIFS(O2:O63, "No", K2:K63, "No")</f>
        <v>4</v>
      </c>
    </row>
  </sheetData>
  <phoneticPr fontId="8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0301D-7CC4-4588-904A-B304AA5D499E}">
  <dimension ref="A4:K38"/>
  <sheetViews>
    <sheetView workbookViewId="0">
      <selection activeCell="E30" sqref="E30"/>
    </sheetView>
  </sheetViews>
  <sheetFormatPr baseColWidth="10" defaultRowHeight="13.2" x14ac:dyDescent="0.25"/>
  <cols>
    <col min="7" max="7" width="24.5546875" customWidth="1"/>
  </cols>
  <sheetData>
    <row r="4" spans="1:11" x14ac:dyDescent="0.25">
      <c r="A4" s="12" t="s">
        <v>86</v>
      </c>
      <c r="B4" s="12" t="s">
        <v>87</v>
      </c>
      <c r="G4" s="20" t="s">
        <v>96</v>
      </c>
    </row>
    <row r="5" spans="1:11" x14ac:dyDescent="0.25">
      <c r="A5" s="12" t="s">
        <v>84</v>
      </c>
      <c r="B5" s="18">
        <v>22</v>
      </c>
      <c r="H5" s="12" t="s">
        <v>70</v>
      </c>
      <c r="I5" s="12" t="s">
        <v>69</v>
      </c>
    </row>
    <row r="6" spans="1:11" x14ac:dyDescent="0.25">
      <c r="A6" s="12" t="s">
        <v>85</v>
      </c>
      <c r="B6" s="18">
        <v>40</v>
      </c>
      <c r="G6" s="12" t="s">
        <v>95</v>
      </c>
      <c r="H6" s="18">
        <v>38</v>
      </c>
      <c r="I6" s="18">
        <v>24</v>
      </c>
    </row>
    <row r="7" spans="1:11" x14ac:dyDescent="0.25">
      <c r="G7" s="12" t="s">
        <v>127</v>
      </c>
      <c r="H7" s="18">
        <v>44</v>
      </c>
      <c r="I7" s="18">
        <v>18</v>
      </c>
    </row>
    <row r="8" spans="1:11" x14ac:dyDescent="0.25">
      <c r="A8" s="12" t="s">
        <v>88</v>
      </c>
      <c r="B8" s="12" t="s">
        <v>90</v>
      </c>
      <c r="C8" s="12" t="s">
        <v>91</v>
      </c>
      <c r="D8" s="18"/>
      <c r="G8" s="12" t="s">
        <v>97</v>
      </c>
      <c r="H8" s="18">
        <v>4</v>
      </c>
      <c r="I8" s="18">
        <v>56</v>
      </c>
    </row>
    <row r="9" spans="1:11" x14ac:dyDescent="0.25">
      <c r="A9" s="12" t="s">
        <v>89</v>
      </c>
      <c r="B9" s="18">
        <v>11</v>
      </c>
      <c r="C9" s="18">
        <v>21</v>
      </c>
      <c r="D9" s="18">
        <v>32</v>
      </c>
    </row>
    <row r="10" spans="1:11" x14ac:dyDescent="0.25">
      <c r="A10" s="12" t="s">
        <v>92</v>
      </c>
      <c r="B10" s="18">
        <v>11</v>
      </c>
      <c r="C10" s="18">
        <v>19</v>
      </c>
      <c r="D10" s="18">
        <v>30</v>
      </c>
      <c r="G10" s="12" t="s">
        <v>110</v>
      </c>
      <c r="H10" s="26" t="s">
        <v>122</v>
      </c>
      <c r="I10" s="26"/>
      <c r="J10" s="26"/>
      <c r="K10" s="26"/>
    </row>
    <row r="11" spans="1:11" x14ac:dyDescent="0.25">
      <c r="G11" s="21" t="s">
        <v>117</v>
      </c>
      <c r="H11" s="27">
        <v>62</v>
      </c>
      <c r="I11" s="27"/>
      <c r="J11" s="27"/>
      <c r="K11" s="27"/>
    </row>
    <row r="12" spans="1:11" x14ac:dyDescent="0.25">
      <c r="G12" s="21" t="s">
        <v>115</v>
      </c>
      <c r="H12" s="27">
        <v>62</v>
      </c>
      <c r="I12" s="27"/>
      <c r="J12" s="27"/>
      <c r="K12" s="27"/>
    </row>
    <row r="13" spans="1:11" x14ac:dyDescent="0.25">
      <c r="A13" s="12" t="s">
        <v>93</v>
      </c>
      <c r="B13" s="12" t="s">
        <v>90</v>
      </c>
      <c r="C13" s="12" t="s">
        <v>91</v>
      </c>
      <c r="D13" s="18"/>
      <c r="G13" s="19" t="s">
        <v>116</v>
      </c>
      <c r="H13" s="27">
        <v>62</v>
      </c>
      <c r="I13" s="27"/>
      <c r="J13" s="27"/>
      <c r="K13" s="27"/>
    </row>
    <row r="14" spans="1:11" x14ac:dyDescent="0.25">
      <c r="A14" s="19" t="s">
        <v>123</v>
      </c>
      <c r="B14" s="18">
        <v>20</v>
      </c>
      <c r="C14" s="18">
        <v>37</v>
      </c>
      <c r="D14" s="18">
        <v>57</v>
      </c>
      <c r="G14" s="21" t="s">
        <v>111</v>
      </c>
      <c r="H14" s="27">
        <v>62</v>
      </c>
      <c r="I14" s="27"/>
      <c r="J14" s="27"/>
      <c r="K14" s="27"/>
    </row>
    <row r="15" spans="1:11" x14ac:dyDescent="0.25">
      <c r="A15" s="19" t="s">
        <v>124</v>
      </c>
      <c r="B15" s="18">
        <v>2</v>
      </c>
      <c r="C15" s="18">
        <v>3</v>
      </c>
      <c r="D15" s="18">
        <v>5</v>
      </c>
      <c r="G15" s="21" t="s">
        <v>114</v>
      </c>
      <c r="H15" s="27">
        <v>61</v>
      </c>
      <c r="I15" s="27"/>
      <c r="J15" s="27"/>
      <c r="K15" s="27"/>
    </row>
    <row r="16" spans="1:11" x14ac:dyDescent="0.25">
      <c r="G16" s="21" t="s">
        <v>112</v>
      </c>
      <c r="H16" s="27">
        <v>45</v>
      </c>
      <c r="I16" s="27"/>
      <c r="J16" s="27"/>
      <c r="K16" s="27"/>
    </row>
    <row r="17" spans="7:11" x14ac:dyDescent="0.25">
      <c r="G17" s="21" t="s">
        <v>113</v>
      </c>
      <c r="H17" s="27">
        <v>23</v>
      </c>
      <c r="I17" s="27"/>
      <c r="J17" s="27"/>
      <c r="K17" s="27"/>
    </row>
    <row r="20" spans="7:11" x14ac:dyDescent="0.25">
      <c r="G20" s="20" t="s">
        <v>98</v>
      </c>
    </row>
    <row r="21" spans="7:11" x14ac:dyDescent="0.25">
      <c r="H21" s="12" t="s">
        <v>70</v>
      </c>
      <c r="I21" s="12" t="s">
        <v>69</v>
      </c>
    </row>
    <row r="22" spans="7:11" x14ac:dyDescent="0.25">
      <c r="G22" s="12" t="s">
        <v>128</v>
      </c>
      <c r="H22" s="23">
        <v>57</v>
      </c>
      <c r="I22" s="18">
        <v>5</v>
      </c>
    </row>
    <row r="23" spans="7:11" x14ac:dyDescent="0.25">
      <c r="G23" s="12" t="s">
        <v>99</v>
      </c>
      <c r="H23" s="18">
        <v>60</v>
      </c>
      <c r="I23" s="18">
        <v>2</v>
      </c>
    </row>
    <row r="25" spans="7:11" x14ac:dyDescent="0.25">
      <c r="G25" s="20" t="s">
        <v>100</v>
      </c>
    </row>
    <row r="26" spans="7:11" x14ac:dyDescent="0.25">
      <c r="H26" s="12" t="s">
        <v>70</v>
      </c>
      <c r="I26" s="12" t="s">
        <v>69</v>
      </c>
    </row>
    <row r="27" spans="7:11" x14ac:dyDescent="0.25">
      <c r="G27" s="12" t="s">
        <v>105</v>
      </c>
      <c r="H27" s="18">
        <v>57</v>
      </c>
      <c r="I27" s="18">
        <v>5</v>
      </c>
    </row>
    <row r="28" spans="7:11" x14ac:dyDescent="0.25">
      <c r="G28" s="12" t="s">
        <v>102</v>
      </c>
      <c r="H28" s="18">
        <v>56</v>
      </c>
      <c r="I28" s="18">
        <v>6</v>
      </c>
    </row>
    <row r="30" spans="7:11" x14ac:dyDescent="0.25">
      <c r="G30" s="11" t="s">
        <v>101</v>
      </c>
    </row>
    <row r="31" spans="7:11" x14ac:dyDescent="0.25">
      <c r="G31" s="19" t="s">
        <v>103</v>
      </c>
      <c r="H31" s="18">
        <v>11</v>
      </c>
    </row>
    <row r="32" spans="7:11" x14ac:dyDescent="0.25">
      <c r="G32" s="18" t="s">
        <v>107</v>
      </c>
      <c r="H32" s="18">
        <v>19</v>
      </c>
    </row>
    <row r="33" spans="7:8" x14ac:dyDescent="0.25">
      <c r="G33" s="19" t="s">
        <v>104</v>
      </c>
      <c r="H33" s="18">
        <v>11</v>
      </c>
    </row>
    <row r="34" spans="7:8" x14ac:dyDescent="0.25">
      <c r="G34" s="19" t="s">
        <v>129</v>
      </c>
      <c r="H34" s="18">
        <v>13</v>
      </c>
    </row>
    <row r="36" spans="7:8" x14ac:dyDescent="0.25">
      <c r="G36" s="20" t="s">
        <v>109</v>
      </c>
    </row>
    <row r="37" spans="7:8" x14ac:dyDescent="0.25">
      <c r="G37" s="18" t="s">
        <v>70</v>
      </c>
      <c r="H37" s="18">
        <v>57</v>
      </c>
    </row>
    <row r="38" spans="7:8" x14ac:dyDescent="0.25">
      <c r="G38" s="18" t="s">
        <v>69</v>
      </c>
      <c r="H38" s="18">
        <v>5</v>
      </c>
    </row>
  </sheetData>
  <mergeCells count="8">
    <mergeCell ref="H16:K16"/>
    <mergeCell ref="H17:K17"/>
    <mergeCell ref="H10:K10"/>
    <mergeCell ref="H11:K11"/>
    <mergeCell ref="H12:K12"/>
    <mergeCell ref="H13:K13"/>
    <mergeCell ref="H14:K14"/>
    <mergeCell ref="H15:K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45BD2-A2EA-4A21-B19D-7D0DCB279C80}">
  <dimension ref="A6:N34"/>
  <sheetViews>
    <sheetView tabSelected="1" topLeftCell="F1" workbookViewId="0">
      <selection activeCell="N25" sqref="N25"/>
    </sheetView>
  </sheetViews>
  <sheetFormatPr baseColWidth="10" defaultRowHeight="13.2" x14ac:dyDescent="0.25"/>
  <cols>
    <col min="6" max="6" width="5.44140625" customWidth="1"/>
    <col min="7" max="7" width="31" customWidth="1"/>
    <col min="11" max="11" width="14.109375" customWidth="1"/>
    <col min="12" max="12" width="25.5546875" customWidth="1"/>
    <col min="13" max="13" width="28.77734375" customWidth="1"/>
  </cols>
  <sheetData>
    <row r="6" spans="1:13" x14ac:dyDescent="0.25">
      <c r="A6" t="s">
        <v>133</v>
      </c>
      <c r="B6">
        <v>80</v>
      </c>
      <c r="C6">
        <v>40</v>
      </c>
      <c r="D6">
        <v>40</v>
      </c>
    </row>
    <row r="9" spans="1:13" x14ac:dyDescent="0.25">
      <c r="B9" s="12" t="s">
        <v>93</v>
      </c>
      <c r="C9" s="12" t="s">
        <v>90</v>
      </c>
      <c r="D9" s="12" t="s">
        <v>91</v>
      </c>
      <c r="E9" s="18"/>
      <c r="G9" s="20" t="s">
        <v>109</v>
      </c>
      <c r="K9" s="12" t="s">
        <v>132</v>
      </c>
      <c r="L9" s="18" t="s">
        <v>134</v>
      </c>
      <c r="M9" s="18" t="s">
        <v>135</v>
      </c>
    </row>
    <row r="10" spans="1:13" x14ac:dyDescent="0.25">
      <c r="B10" s="19" t="s">
        <v>123</v>
      </c>
      <c r="C10" s="18">
        <v>20</v>
      </c>
      <c r="D10" s="18">
        <v>37</v>
      </c>
      <c r="E10" s="18">
        <v>57</v>
      </c>
      <c r="G10" s="18" t="s">
        <v>70</v>
      </c>
      <c r="H10" s="18">
        <v>57</v>
      </c>
      <c r="K10" s="19" t="s">
        <v>123</v>
      </c>
      <c r="L10" s="18">
        <v>56</v>
      </c>
      <c r="M10" s="18">
        <v>1</v>
      </c>
    </row>
    <row r="11" spans="1:13" x14ac:dyDescent="0.25">
      <c r="B11" s="19" t="s">
        <v>124</v>
      </c>
      <c r="C11" s="18">
        <v>2</v>
      </c>
      <c r="D11" s="18">
        <v>3</v>
      </c>
      <c r="E11" s="18">
        <v>5</v>
      </c>
      <c r="G11" s="18" t="s">
        <v>69</v>
      </c>
      <c r="H11" s="18">
        <v>5</v>
      </c>
      <c r="K11" s="19" t="s">
        <v>124</v>
      </c>
      <c r="L11" s="18">
        <v>1</v>
      </c>
      <c r="M11" s="18">
        <v>4</v>
      </c>
    </row>
    <row r="12" spans="1:13" x14ac:dyDescent="0.25">
      <c r="L12">
        <v>57</v>
      </c>
      <c r="M12">
        <v>5</v>
      </c>
    </row>
    <row r="14" spans="1:13" x14ac:dyDescent="0.25">
      <c r="B14" s="12" t="s">
        <v>93</v>
      </c>
      <c r="C14" s="12" t="s">
        <v>90</v>
      </c>
      <c r="D14" s="12" t="s">
        <v>91</v>
      </c>
      <c r="E14" s="18"/>
      <c r="G14" s="20" t="s">
        <v>96</v>
      </c>
    </row>
    <row r="15" spans="1:13" x14ac:dyDescent="0.25">
      <c r="B15" s="19" t="s">
        <v>123</v>
      </c>
      <c r="C15" s="18">
        <v>20</v>
      </c>
      <c r="D15" s="18">
        <v>37</v>
      </c>
      <c r="E15" s="18">
        <v>57</v>
      </c>
      <c r="H15" s="12" t="s">
        <v>70</v>
      </c>
      <c r="I15" s="12" t="s">
        <v>69</v>
      </c>
      <c r="K15" s="12" t="s">
        <v>132</v>
      </c>
      <c r="L15" s="19" t="s">
        <v>136</v>
      </c>
      <c r="M15" s="19" t="s">
        <v>137</v>
      </c>
    </row>
    <row r="16" spans="1:13" x14ac:dyDescent="0.25">
      <c r="B16" s="19" t="s">
        <v>124</v>
      </c>
      <c r="C16" s="18">
        <v>2</v>
      </c>
      <c r="D16" s="18">
        <v>3</v>
      </c>
      <c r="E16" s="18">
        <v>5</v>
      </c>
      <c r="G16" s="12" t="s">
        <v>95</v>
      </c>
      <c r="H16" s="18">
        <v>38</v>
      </c>
      <c r="I16" s="18">
        <v>24</v>
      </c>
      <c r="K16" s="19" t="s">
        <v>123</v>
      </c>
      <c r="L16" s="18">
        <v>44</v>
      </c>
      <c r="M16" s="18">
        <v>12</v>
      </c>
    </row>
    <row r="17" spans="2:14" x14ac:dyDescent="0.25">
      <c r="G17" s="12" t="s">
        <v>127</v>
      </c>
      <c r="H17" s="18">
        <v>44</v>
      </c>
      <c r="I17" s="18">
        <v>18</v>
      </c>
      <c r="K17" s="19" t="s">
        <v>124</v>
      </c>
      <c r="L17" s="18">
        <v>4</v>
      </c>
      <c r="M17" s="18">
        <v>2</v>
      </c>
    </row>
    <row r="18" spans="2:14" x14ac:dyDescent="0.25">
      <c r="G18" s="12" t="s">
        <v>97</v>
      </c>
      <c r="H18" s="18">
        <v>4</v>
      </c>
      <c r="I18" s="18">
        <v>56</v>
      </c>
      <c r="L18" s="18">
        <v>48</v>
      </c>
      <c r="M18" s="18">
        <v>14</v>
      </c>
    </row>
    <row r="19" spans="2:14" x14ac:dyDescent="0.25">
      <c r="G19" s="19" t="s">
        <v>131</v>
      </c>
      <c r="H19" s="18">
        <v>39</v>
      </c>
      <c r="I19" s="18">
        <v>23</v>
      </c>
    </row>
    <row r="21" spans="2:14" x14ac:dyDescent="0.25">
      <c r="L21" s="18" t="s">
        <v>138</v>
      </c>
      <c r="M21" s="18"/>
    </row>
    <row r="22" spans="2:14" x14ac:dyDescent="0.25">
      <c r="B22" s="12" t="s">
        <v>93</v>
      </c>
      <c r="C22" s="12" t="s">
        <v>90</v>
      </c>
      <c r="D22" s="12" t="s">
        <v>91</v>
      </c>
      <c r="E22" s="18"/>
      <c r="H22" s="12" t="s">
        <v>70</v>
      </c>
      <c r="I22" s="12" t="s">
        <v>69</v>
      </c>
      <c r="K22" s="28" t="s">
        <v>132</v>
      </c>
      <c r="L22" s="19" t="s">
        <v>70</v>
      </c>
      <c r="M22" s="19" t="s">
        <v>69</v>
      </c>
    </row>
    <row r="23" spans="2:14" x14ac:dyDescent="0.25">
      <c r="B23" s="19" t="s">
        <v>123</v>
      </c>
      <c r="C23" s="18">
        <v>20</v>
      </c>
      <c r="D23" s="18">
        <v>37</v>
      </c>
      <c r="E23" s="18">
        <v>57</v>
      </c>
      <c r="G23" s="12" t="s">
        <v>128</v>
      </c>
      <c r="H23" s="23">
        <v>57</v>
      </c>
      <c r="I23" s="18">
        <v>5</v>
      </c>
      <c r="K23" s="29" t="s">
        <v>123</v>
      </c>
      <c r="L23" s="18">
        <v>50</v>
      </c>
      <c r="M23" s="18">
        <v>7</v>
      </c>
      <c r="N23">
        <v>57</v>
      </c>
    </row>
    <row r="24" spans="2:14" x14ac:dyDescent="0.25">
      <c r="B24" s="19" t="s">
        <v>124</v>
      </c>
      <c r="C24" s="18">
        <v>2</v>
      </c>
      <c r="D24" s="18">
        <v>3</v>
      </c>
      <c r="E24" s="18">
        <v>5</v>
      </c>
      <c r="G24" s="12" t="s">
        <v>99</v>
      </c>
      <c r="H24" s="18">
        <v>60</v>
      </c>
      <c r="I24" s="18">
        <v>2</v>
      </c>
      <c r="K24" s="29" t="s">
        <v>124</v>
      </c>
      <c r="L24" s="18">
        <v>4</v>
      </c>
      <c r="M24" s="18">
        <v>1</v>
      </c>
    </row>
    <row r="27" spans="2:14" x14ac:dyDescent="0.25">
      <c r="B27" s="12" t="s">
        <v>93</v>
      </c>
      <c r="C27" s="12" t="s">
        <v>90</v>
      </c>
      <c r="D27" s="12" t="s">
        <v>91</v>
      </c>
      <c r="E27" s="18"/>
      <c r="H27" s="12" t="s">
        <v>70</v>
      </c>
      <c r="I27" s="12" t="s">
        <v>69</v>
      </c>
      <c r="L27" s="18" t="s">
        <v>139</v>
      </c>
      <c r="M27" s="18"/>
    </row>
    <row r="28" spans="2:14" x14ac:dyDescent="0.25">
      <c r="B28" s="19" t="s">
        <v>123</v>
      </c>
      <c r="C28" s="18">
        <v>20</v>
      </c>
      <c r="D28" s="18">
        <v>37</v>
      </c>
      <c r="E28" s="18">
        <v>57</v>
      </c>
      <c r="G28" s="12" t="s">
        <v>105</v>
      </c>
      <c r="H28" s="18">
        <v>57</v>
      </c>
      <c r="I28" s="18">
        <v>5</v>
      </c>
      <c r="K28" s="28" t="s">
        <v>132</v>
      </c>
      <c r="L28" s="18" t="s">
        <v>70</v>
      </c>
      <c r="M28" s="18" t="s">
        <v>69</v>
      </c>
    </row>
    <row r="29" spans="2:14" x14ac:dyDescent="0.25">
      <c r="B29" s="19" t="s">
        <v>124</v>
      </c>
      <c r="C29" s="18">
        <v>2</v>
      </c>
      <c r="D29" s="18">
        <v>3</v>
      </c>
      <c r="E29" s="18">
        <v>5</v>
      </c>
      <c r="G29" s="12" t="s">
        <v>102</v>
      </c>
      <c r="H29" s="18">
        <v>56</v>
      </c>
      <c r="I29" s="18">
        <v>6</v>
      </c>
      <c r="K29" s="29" t="s">
        <v>123</v>
      </c>
      <c r="L29" s="18">
        <v>49</v>
      </c>
      <c r="M29" s="18">
        <v>8</v>
      </c>
      <c r="N29">
        <v>57</v>
      </c>
    </row>
    <row r="30" spans="2:14" x14ac:dyDescent="0.25">
      <c r="G30" s="18" t="s">
        <v>130</v>
      </c>
      <c r="H30" s="18">
        <v>49</v>
      </c>
      <c r="I30" s="18">
        <v>13</v>
      </c>
      <c r="K30" s="29" t="s">
        <v>124</v>
      </c>
      <c r="L30" s="18">
        <v>4</v>
      </c>
      <c r="M30" s="18">
        <v>1</v>
      </c>
    </row>
    <row r="34" spans="7:7" x14ac:dyDescent="0.25">
      <c r="G34" t="s">
        <v>140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C1C65-B12B-436F-889B-93B198120740}">
  <dimension ref="B3:H6"/>
  <sheetViews>
    <sheetView workbookViewId="0">
      <selection activeCell="D5" sqref="D5"/>
    </sheetView>
  </sheetViews>
  <sheetFormatPr baseColWidth="10" defaultRowHeight="13.2" x14ac:dyDescent="0.25"/>
  <sheetData>
    <row r="3" spans="2:8" x14ac:dyDescent="0.25">
      <c r="B3" s="13" t="s">
        <v>62</v>
      </c>
      <c r="C3" s="13" t="s">
        <v>83</v>
      </c>
      <c r="D3" s="14" t="s">
        <v>80</v>
      </c>
    </row>
    <row r="4" spans="2:8" x14ac:dyDescent="0.25">
      <c r="B4" s="12" t="s">
        <v>81</v>
      </c>
      <c r="C4" s="15">
        <v>50</v>
      </c>
      <c r="D4" s="16">
        <v>0.8</v>
      </c>
    </row>
    <row r="5" spans="2:8" x14ac:dyDescent="0.25">
      <c r="B5" s="12" t="s">
        <v>82</v>
      </c>
      <c r="C5" s="15">
        <v>45</v>
      </c>
      <c r="D5" s="16">
        <v>0.52</v>
      </c>
    </row>
    <row r="6" spans="2:8" x14ac:dyDescent="0.25">
      <c r="C6" s="15">
        <v>79</v>
      </c>
      <c r="H6" s="1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Respuestas de formulario 1</vt:lpstr>
      <vt:lpstr>Hoja1</vt:lpstr>
      <vt:lpstr>Merge</vt:lpstr>
      <vt:lpstr>Hoja4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Patty Rosales</dc:creator>
  <cp:lastModifiedBy>Patty Rosales</cp:lastModifiedBy>
  <dcterms:created xsi:type="dcterms:W3CDTF">2025-06-30T18:03:37Z</dcterms:created>
  <dcterms:modified xsi:type="dcterms:W3CDTF">2025-07-05T07:49:17Z</dcterms:modified>
</cp:coreProperties>
</file>