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5119\Desktop\"/>
    </mc:Choice>
  </mc:AlternateContent>
  <xr:revisionPtr revIDLastSave="0" documentId="13_ncr:1_{070FF537-AFC6-45E6-9B55-E0AE9FDCF8E7}" xr6:coauthVersionLast="47" xr6:coauthVersionMax="47" xr10:uidLastSave="{00000000-0000-0000-0000-000000000000}"/>
  <bookViews>
    <workbookView xWindow="-108" yWindow="-108" windowWidth="23256" windowHeight="12456" xr2:uid="{6FD7A3F3-6FD4-45B5-88A3-1723D709B5AB}"/>
  </bookViews>
  <sheets>
    <sheet name="Planilha1" sheetId="1" r:id="rId1"/>
    <sheet name="Planilha2" sheetId="2" r:id="rId2"/>
  </sheets>
  <definedNames>
    <definedName name="Aporte">Planilha1!$D$17</definedName>
    <definedName name="patrimonio">Planilha1!$D$20</definedName>
    <definedName name="Qtd_anos">Planilha1!$D$18</definedName>
    <definedName name="Rendimento_Carteira">Planilha1!$D$13</definedName>
    <definedName name="Taxa">Planilha1!$D$19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41" i="1"/>
  <c r="C36" i="1"/>
  <c r="H4" i="2"/>
  <c r="A16" i="2"/>
  <c r="A17" i="2"/>
  <c r="A18" i="2"/>
  <c r="A19" i="2"/>
  <c r="A20" i="2"/>
  <c r="A15" i="2"/>
  <c r="A10" i="2"/>
  <c r="A11" i="2"/>
  <c r="A12" i="2"/>
  <c r="A13" i="2"/>
  <c r="A14" i="2"/>
  <c r="A9" i="2"/>
  <c r="A4" i="2"/>
  <c r="A5" i="2"/>
  <c r="A6" i="2"/>
  <c r="A7" i="2"/>
  <c r="A8" i="2"/>
  <c r="A3" i="2"/>
  <c r="C33" i="1"/>
  <c r="D20" i="1"/>
  <c r="D21" i="1" s="1"/>
  <c r="D14" i="1"/>
  <c r="C26" i="1"/>
  <c r="D26" i="1" s="1"/>
  <c r="C27" i="1"/>
  <c r="D27" i="1" s="1"/>
  <c r="C28" i="1"/>
  <c r="D28" i="1" s="1"/>
  <c r="C29" i="1"/>
  <c r="D29" i="1" s="1"/>
  <c r="C25" i="1"/>
  <c r="D25" i="1" s="1"/>
  <c r="D36" i="1" l="1"/>
  <c r="D41" i="1"/>
  <c r="D40" i="1"/>
  <c r="D39" i="1"/>
  <c r="D38" i="1"/>
  <c r="D37" i="1"/>
  <c r="D42" i="1" l="1"/>
</calcChain>
</file>

<file path=xl/sharedStrings.xml><?xml version="1.0" encoding="utf-8"?>
<sst xmlns="http://schemas.openxmlformats.org/spreadsheetml/2006/main" count="70" uniqueCount="35">
  <si>
    <t>Quanto investir por mês</t>
  </si>
  <si>
    <t>Por quantos anos</t>
  </si>
  <si>
    <t>Taxa de rendimento mensal</t>
  </si>
  <si>
    <t>Patrimônio acumulado</t>
  </si>
  <si>
    <t>Dividendos Mensais</t>
  </si>
  <si>
    <t>INVESTIMENTO MENSAL</t>
  </si>
  <si>
    <t>Cenários</t>
  </si>
  <si>
    <t>Quanto em 2 anos</t>
  </si>
  <si>
    <t>Quanto em 5 anos</t>
  </si>
  <si>
    <t>Quanto em 10 anos</t>
  </si>
  <si>
    <t>Quanto em 20 anos</t>
  </si>
  <si>
    <t>Quanto em 30 anos</t>
  </si>
  <si>
    <t>Dividendo</t>
  </si>
  <si>
    <t>Salário</t>
  </si>
  <si>
    <t>Rendimento Carteira</t>
  </si>
  <si>
    <t>CONFIGURAÇÕES</t>
  </si>
  <si>
    <t>Perfil</t>
  </si>
  <si>
    <t>AGRESSIVO</t>
  </si>
  <si>
    <t>MODERADO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</si>
  <si>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</si>
  <si>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</si>
  <si>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</si>
  <si>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</si>
  <si>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</si>
  <si>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</si>
  <si>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</si>
  <si>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DESENVOLVIMENTO</t>
  </si>
  <si>
    <t>HOTELARIAS</t>
  </si>
  <si>
    <t>FOFs</t>
  </si>
  <si>
    <t>PERFIL</t>
  </si>
  <si>
    <t>CONSERVADOR</t>
  </si>
  <si>
    <t>%</t>
  </si>
  <si>
    <t>CHAVE</t>
  </si>
  <si>
    <t>MODERADO-TIJOLO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</si>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</sst>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indexed="64"/>
      </top>
      <bottom style="medium">
        <color theme="0" tint="-0.1499679555650502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499984740745262"/>
      </left>
      <right style="medium">
        <color indexed="64"/>
      </right>
      <top style="medium">
        <color theme="0" tint="-0.499984740745262"/>
      </top>
      <bottom style="medium">
        <color indexed="64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14996795556505021"/>
      </left>
      <right style="medium">
        <color theme="0" tint="-0.499984740745262"/>
      </right>
      <top style="medium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499984740745262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 tint="-0.499984740745262"/>
      </left>
      <right style="medium">
        <color auto="1"/>
      </right>
      <top/>
      <bottom style="medium">
        <color theme="0" tint="-0.49998474074526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164" fontId="6" fillId="0" borderId="9" xfId="1" applyNumberFormat="1" applyFont="1" applyBorder="1" applyAlignment="1">
      <alignment horizontal="center"/>
    </xf>
    <xf numFmtId="10" fontId="6" fillId="0" borderId="12" xfId="0" applyNumberFormat="1" applyFont="1" applyBorder="1" applyAlignment="1">
      <alignment horizontal="center"/>
    </xf>
    <xf numFmtId="164" fontId="6" fillId="2" borderId="15" xfId="0" applyNumberFormat="1" applyFont="1" applyFill="1" applyBorder="1" applyAlignment="1">
      <alignment horizontal="center"/>
    </xf>
    <xf numFmtId="0" fontId="7" fillId="0" borderId="12" xfId="0" applyFont="1" applyBorder="1" applyAlignment="1">
      <alignment horizontal="center"/>
    </xf>
    <xf numFmtId="10" fontId="7" fillId="0" borderId="12" xfId="2" applyNumberFormat="1" applyFont="1" applyBorder="1" applyAlignment="1">
      <alignment horizontal="center"/>
    </xf>
    <xf numFmtId="8" fontId="7" fillId="2" borderId="12" xfId="0" applyNumberFormat="1" applyFont="1" applyFill="1" applyBorder="1" applyAlignment="1">
      <alignment horizontal="center"/>
    </xf>
    <xf numFmtId="8" fontId="7" fillId="2" borderId="15" xfId="0" applyNumberFormat="1" applyFont="1" applyFill="1" applyBorder="1" applyAlignment="1">
      <alignment horizontal="center"/>
    </xf>
    <xf numFmtId="8" fontId="6" fillId="2" borderId="16" xfId="0" applyNumberFormat="1" applyFont="1" applyFill="1" applyBorder="1"/>
    <xf numFmtId="8" fontId="6" fillId="2" borderId="9" xfId="0" applyNumberFormat="1" applyFont="1" applyFill="1" applyBorder="1"/>
    <xf numFmtId="8" fontId="6" fillId="2" borderId="17" xfId="0" applyNumberFormat="1" applyFont="1" applyFill="1" applyBorder="1"/>
    <xf numFmtId="8" fontId="6" fillId="2" borderId="12" xfId="0" applyNumberFormat="1" applyFont="1" applyFill="1" applyBorder="1"/>
    <xf numFmtId="8" fontId="6" fillId="2" borderId="18" xfId="0" applyNumberFormat="1" applyFont="1" applyFill="1" applyBorder="1"/>
    <xf numFmtId="8" fontId="6" fillId="2" borderId="15" xfId="0" applyNumberFormat="1" applyFont="1" applyFill="1" applyBorder="1"/>
    <xf numFmtId="0" fontId="6" fillId="2" borderId="19" xfId="0" applyFont="1" applyFill="1" applyBorder="1" applyAlignment="1">
      <alignment horizontal="left" indent="3"/>
    </xf>
    <xf numFmtId="0" fontId="6" fillId="2" borderId="20" xfId="0" applyFont="1" applyFill="1" applyBorder="1" applyAlignment="1">
      <alignment horizontal="left" indent="3"/>
    </xf>
    <xf numFmtId="0" fontId="6" fillId="2" borderId="21" xfId="0" applyFont="1" applyFill="1" applyBorder="1" applyAlignment="1">
      <alignment horizontal="left" indent="3"/>
    </xf>
    <xf numFmtId="0" fontId="2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/>
    <xf numFmtId="164" fontId="0" fillId="2" borderId="0" xfId="0" applyNumberFormat="1" applyFill="1"/>
    <xf numFmtId="164" fontId="2" fillId="0" borderId="0" xfId="1" applyNumberFormat="1" applyFont="1" applyAlignment="1">
      <alignment horizontal="left"/>
    </xf>
    <xf numFmtId="164" fontId="2" fillId="2" borderId="0" xfId="0" applyNumberFormat="1" applyFont="1" applyFill="1"/>
    <xf numFmtId="0" fontId="0" fillId="0" borderId="22" xfId="0" applyBorder="1"/>
    <xf numFmtId="9" fontId="0" fillId="0" borderId="22" xfId="0" applyNumberFormat="1" applyBorder="1" applyAlignment="1">
      <alignment horizontal="center"/>
    </xf>
    <xf numFmtId="9" fontId="0" fillId="0" borderId="22" xfId="2" applyFont="1" applyBorder="1" applyAlignment="1">
      <alignment horizontal="center"/>
    </xf>
    <xf numFmtId="9" fontId="0" fillId="0" borderId="0" xfId="2" applyFont="1" applyAlignment="1">
      <alignment horizontal="center"/>
    </xf>
    <xf numFmtId="0" fontId="6" fillId="2" borderId="13" xfId="0" applyFont="1" applyFill="1" applyBorder="1" applyAlignment="1">
      <alignment horizontal="left" indent="3"/>
    </xf>
    <xf numFmtId="0" fontId="6" fillId="2" borderId="14" xfId="0" applyFont="1" applyFill="1" applyBorder="1" applyAlignment="1">
      <alignment horizontal="left" indent="3"/>
    </xf>
    <xf numFmtId="0" fontId="6" fillId="2" borderId="10" xfId="0" applyFont="1" applyFill="1" applyBorder="1" applyAlignment="1">
      <alignment horizontal="left" indent="3"/>
    </xf>
    <xf numFmtId="0" fontId="6" fillId="2" borderId="11" xfId="0" applyFont="1" applyFill="1" applyBorder="1" applyAlignment="1">
      <alignment horizontal="left" indent="3"/>
    </xf>
    <xf numFmtId="0" fontId="6" fillId="2" borderId="7" xfId="0" applyFont="1" applyFill="1" applyBorder="1" applyAlignment="1">
      <alignment horizontal="left" indent="3"/>
    </xf>
    <xf numFmtId="0" fontId="6" fillId="2" borderId="8" xfId="0" applyFont="1" applyFill="1" applyBorder="1" applyAlignment="1">
      <alignment horizontal="left" indent="3"/>
    </xf>
    <xf numFmtId="0" fontId="6" fillId="0" borderId="7" xfId="0" applyFont="1" applyBorder="1" applyAlignment="1">
      <alignment horizontal="left" indent="3"/>
    </xf>
    <xf numFmtId="0" fontId="6" fillId="0" borderId="8" xfId="0" applyFont="1" applyBorder="1" applyAlignment="1">
      <alignment horizontal="left" indent="3"/>
    </xf>
    <xf numFmtId="0" fontId="7" fillId="2" borderId="13" xfId="0" applyFont="1" applyFill="1" applyBorder="1" applyAlignment="1">
      <alignment horizontal="left" indent="3"/>
    </xf>
    <xf numFmtId="0" fontId="7" fillId="2" borderId="14" xfId="0" applyFont="1" applyFill="1" applyBorder="1" applyAlignment="1">
      <alignment horizontal="left" indent="3"/>
    </xf>
    <xf numFmtId="0" fontId="7" fillId="2" borderId="10" xfId="0" applyFont="1" applyFill="1" applyBorder="1" applyAlignment="1">
      <alignment horizontal="left" indent="3"/>
    </xf>
    <xf numFmtId="0" fontId="7" fillId="2" borderId="11" xfId="0" applyFont="1" applyFill="1" applyBorder="1" applyAlignment="1">
      <alignment horizontal="left" indent="3"/>
    </xf>
    <xf numFmtId="0" fontId="6" fillId="0" borderId="10" xfId="0" applyFont="1" applyBorder="1" applyAlignment="1">
      <alignment horizontal="left" indent="3"/>
    </xf>
    <xf numFmtId="0" fontId="6" fillId="0" borderId="11" xfId="0" applyFont="1" applyBorder="1" applyAlignment="1">
      <alignment horizontal="left" indent="3"/>
    </xf>
    <xf numFmtId="0" fontId="4" fillId="4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44" fontId="7" fillId="0" borderId="23" xfId="1" applyFont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1" fillId="3" borderId="0" xfId="3" applyBorder="1" applyAlignment="1">
      <alignment horizontal="left" indent="3"/>
    </xf>
    <xf numFmtId="0" fontId="1" fillId="3" borderId="0" xfId="3"/>
    <xf numFmtId="9" fontId="1" fillId="3" borderId="0" xfId="3" applyNumberFormat="1"/>
  </cellXfs>
  <cellStyles count="4">
    <cellStyle name="20% - Ênfase1" xfId="3" builtinId="30"/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C2-4D63-B60F-7AB34E9594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C2-4D63-B60F-7AB34E9594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C2-4D63-B60F-7AB34E9594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C2-4D63-B60F-7AB34E9594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C2-4D63-B60F-7AB34E9594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CC2-4D63-B60F-7AB34E95946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Planilha1!$C$36:$C$41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8F-426F-B6CA-6444CFC54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45720</xdr:rowOff>
    </xdr:from>
    <xdr:to>
      <xdr:col>3</xdr:col>
      <xdr:colOff>914400</xdr:colOff>
      <xdr:row>58</xdr:row>
      <xdr:rowOff>45720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52C59EE-9B66-9CE6-5244-05FCE4D2A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7619</xdr:colOff>
      <xdr:row>1</xdr:row>
      <xdr:rowOff>22860</xdr:rowOff>
    </xdr:from>
    <xdr:to>
      <xdr:col>1</xdr:col>
      <xdr:colOff>1494582</xdr:colOff>
      <xdr:row>8</xdr:row>
      <xdr:rowOff>159688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8FF1440-4089-C89B-4AC5-25BF21A4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8619" y="205740"/>
          <a:ext cx="1486963" cy="14169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6809F-14D0-4CD0-AEF2-FB122BAC23E9}">
  <dimension ref="A10:G56"/>
  <sheetViews>
    <sheetView showGridLines="0" tabSelected="1" workbookViewId="0">
      <selection activeCell="C6" sqref="C6"/>
    </sheetView>
  </sheetViews>
  <sheetFormatPr defaultColWidth="0" defaultRowHeight="14.4" x14ac:dyDescent="0.3"/>
  <cols>
    <col min="1" max="1" width="5.5546875" customWidth="1"/>
    <col min="2" max="2" width="41" customWidth="1"/>
    <col min="3" max="3" width="17.88671875" bestFit="1" customWidth="1"/>
    <col min="4" max="4" width="13.88671875" bestFit="1" customWidth="1"/>
    <col min="5" max="5" width="6.5546875" customWidth="1"/>
    <col min="6" max="6" width="11.88671875" hidden="1" customWidth="1"/>
    <col min="7" max="11" width="8.88671875" hidden="1" customWidth="1"/>
    <col min="12" max="16384" width="8.88671875" hidden="1"/>
  </cols>
  <sheetData>
    <row r="10" spans="2:7" ht="15" thickBot="1" x14ac:dyDescent="0.35"/>
    <row r="11" spans="2:7" ht="26.4" thickBot="1" x14ac:dyDescent="0.35">
      <c r="B11" s="45" t="s">
        <v>15</v>
      </c>
      <c r="C11" s="46"/>
      <c r="D11" s="51"/>
    </row>
    <row r="12" spans="2:7" ht="16.2" thickBot="1" x14ac:dyDescent="0.35">
      <c r="B12" s="35" t="s">
        <v>13</v>
      </c>
      <c r="C12" s="36"/>
      <c r="D12" s="5">
        <v>1000</v>
      </c>
    </row>
    <row r="13" spans="2:7" ht="16.2" thickBot="1" x14ac:dyDescent="0.35">
      <c r="B13" s="33" t="s">
        <v>14</v>
      </c>
      <c r="C13" s="34"/>
      <c r="D13" s="6">
        <v>6.0000000000000001E-3</v>
      </c>
    </row>
    <row r="14" spans="2:7" ht="16.2" thickBot="1" x14ac:dyDescent="0.35">
      <c r="B14" s="31" t="s">
        <v>34</v>
      </c>
      <c r="C14" s="32"/>
      <c r="D14" s="7">
        <f>D12*30%</f>
        <v>300</v>
      </c>
    </row>
    <row r="15" spans="2:7" ht="15" thickBot="1" x14ac:dyDescent="0.35"/>
    <row r="16" spans="2:7" ht="25.8" x14ac:dyDescent="0.3">
      <c r="B16" s="52" t="s">
        <v>5</v>
      </c>
      <c r="C16" s="53"/>
      <c r="D16" s="54"/>
      <c r="G16" s="1"/>
    </row>
    <row r="17" spans="1:4" ht="16.2" thickBot="1" x14ac:dyDescent="0.35">
      <c r="B17" s="37" t="s">
        <v>0</v>
      </c>
      <c r="C17" s="38"/>
      <c r="D17" s="50">
        <v>500</v>
      </c>
    </row>
    <row r="18" spans="1:4" ht="16.2" thickBot="1" x14ac:dyDescent="0.35">
      <c r="B18" s="43" t="s">
        <v>1</v>
      </c>
      <c r="C18" s="44"/>
      <c r="D18" s="8">
        <v>5</v>
      </c>
    </row>
    <row r="19" spans="1:4" ht="16.2" thickBot="1" x14ac:dyDescent="0.35">
      <c r="B19" s="43" t="s">
        <v>2</v>
      </c>
      <c r="C19" s="44"/>
      <c r="D19" s="9">
        <v>1.0789999999999999E-2</v>
      </c>
    </row>
    <row r="20" spans="1:4" ht="16.2" thickBot="1" x14ac:dyDescent="0.35">
      <c r="B20" s="41" t="s">
        <v>3</v>
      </c>
      <c r="C20" s="42"/>
      <c r="D20" s="10">
        <f>FV(Taxa,Qtd_anos*12,Aporte*-1)</f>
        <v>41888.456999243819</v>
      </c>
    </row>
    <row r="21" spans="1:4" ht="16.2" thickBot="1" x14ac:dyDescent="0.35">
      <c r="B21" s="39" t="s">
        <v>4</v>
      </c>
      <c r="C21" s="40"/>
      <c r="D21" s="11">
        <f>patrimonio*Rendimento_Carteira</f>
        <v>251.33074199546292</v>
      </c>
    </row>
    <row r="23" spans="1:4" ht="15" thickBot="1" x14ac:dyDescent="0.35"/>
    <row r="24" spans="1:4" ht="26.4" thickBot="1" x14ac:dyDescent="0.35">
      <c r="B24" s="47" t="s">
        <v>6</v>
      </c>
      <c r="C24" s="48"/>
      <c r="D24" s="49" t="s">
        <v>12</v>
      </c>
    </row>
    <row r="25" spans="1:4" ht="16.2" thickBot="1" x14ac:dyDescent="0.35">
      <c r="A25" s="2">
        <v>2</v>
      </c>
      <c r="B25" s="18" t="s">
        <v>7</v>
      </c>
      <c r="C25" s="12">
        <f>FV($D$19,A25*12,$D$17*-1)</f>
        <v>13613.813648822608</v>
      </c>
      <c r="D25" s="13">
        <f>C25*Rendimento_Carteira</f>
        <v>81.682881892935654</v>
      </c>
    </row>
    <row r="26" spans="1:4" ht="16.2" thickBot="1" x14ac:dyDescent="0.35">
      <c r="A26" s="2">
        <v>5</v>
      </c>
      <c r="B26" s="19" t="s">
        <v>8</v>
      </c>
      <c r="C26" s="14">
        <f>FV($D$19,A26*12,$D$17*-1)</f>
        <v>41888.456999243819</v>
      </c>
      <c r="D26" s="15">
        <f>C26*Rendimento_Carteira</f>
        <v>251.33074199546292</v>
      </c>
    </row>
    <row r="27" spans="1:4" ht="16.2" thickBot="1" x14ac:dyDescent="0.35">
      <c r="A27" s="2">
        <v>10</v>
      </c>
      <c r="B27" s="19" t="s">
        <v>9</v>
      </c>
      <c r="C27" s="14">
        <f>FV($D$19,A27*12,$D$17*-1)</f>
        <v>121642.1062650861</v>
      </c>
      <c r="D27" s="15">
        <f>C27*Rendimento_Carteira</f>
        <v>729.85263759051657</v>
      </c>
    </row>
    <row r="28" spans="1:4" ht="16.2" thickBot="1" x14ac:dyDescent="0.35">
      <c r="A28" s="2">
        <v>20</v>
      </c>
      <c r="B28" s="19" t="s">
        <v>10</v>
      </c>
      <c r="C28" s="14">
        <f>FV($D$19,A28*12,$D$17*-1)</f>
        <v>562599.20004854025</v>
      </c>
      <c r="D28" s="15">
        <f>C28*Rendimento_Carteira</f>
        <v>3375.5952002912418</v>
      </c>
    </row>
    <row r="29" spans="1:4" ht="16.2" thickBot="1" x14ac:dyDescent="0.35">
      <c r="A29" s="2">
        <v>30</v>
      </c>
      <c r="B29" s="20" t="s">
        <v>11</v>
      </c>
      <c r="C29" s="16">
        <f>FV($D$19,A29*12,$D$17*-1)</f>
        <v>2161084.8275023573</v>
      </c>
      <c r="D29" s="17">
        <f>C29*Rendimento_Carteira</f>
        <v>12966.508965014144</v>
      </c>
    </row>
    <row r="32" spans="1:4" x14ac:dyDescent="0.3">
      <c r="B32" s="55" t="s">
        <v>16</v>
      </c>
      <c r="C32" s="56" t="s">
        <v>30</v>
      </c>
    </row>
    <row r="33" spans="2:4" x14ac:dyDescent="0.3">
      <c r="B33" s="21" t="s">
        <v>19</v>
      </c>
      <c r="C33" s="25">
        <f>Aporte</f>
        <v>500</v>
      </c>
    </row>
    <row r="35" spans="2:4" x14ac:dyDescent="0.3">
      <c r="B35" s="22" t="s">
        <v>20</v>
      </c>
      <c r="C35" s="22" t="s">
        <v>21</v>
      </c>
      <c r="D35" s="22" t="s">
        <v>22</v>
      </c>
    </row>
    <row r="36" spans="2:4" x14ac:dyDescent="0.3">
      <c r="B36" s="1" t="s">
        <v>23</v>
      </c>
      <c r="C36" s="3">
        <f>VLOOKUP($C$32&amp;"-"&amp;B36,Planilha2!$A:$D,4,FALSE)</f>
        <v>0.3</v>
      </c>
      <c r="D36" s="24">
        <f>C36*$C$33</f>
        <v>150</v>
      </c>
    </row>
    <row r="37" spans="2:4" x14ac:dyDescent="0.3">
      <c r="B37" s="1" t="s">
        <v>24</v>
      </c>
      <c r="C37" s="3">
        <f>VLOOKUP($C$32&amp;"-"&amp;B37,Planilha2!$A:$D,4,FALSE)</f>
        <v>0.5</v>
      </c>
      <c r="D37" s="24">
        <f t="shared" ref="D37:D41" si="0">C37*$C$33</f>
        <v>250</v>
      </c>
    </row>
    <row r="38" spans="2:4" x14ac:dyDescent="0.3">
      <c r="B38" s="1" t="s">
        <v>25</v>
      </c>
      <c r="C38" s="3">
        <f>VLOOKUP($C$32&amp;"-"&amp;B38,Planilha2!$A:$D,4,FALSE)</f>
        <v>0.1</v>
      </c>
      <c r="D38" s="24">
        <f t="shared" si="0"/>
        <v>50</v>
      </c>
    </row>
    <row r="39" spans="2:4" x14ac:dyDescent="0.3">
      <c r="B39" s="1" t="s">
        <v>28</v>
      </c>
      <c r="C39" s="3">
        <f>VLOOKUP($C$32&amp;"-"&amp;B39,Planilha2!$A:$D,4,FALSE)</f>
        <v>0.1</v>
      </c>
      <c r="D39" s="24">
        <f t="shared" si="0"/>
        <v>50</v>
      </c>
    </row>
    <row r="40" spans="2:4" x14ac:dyDescent="0.3">
      <c r="B40" s="1" t="s">
        <v>26</v>
      </c>
      <c r="C40" s="3">
        <f>VLOOKUP($C$32&amp;"-"&amp;B40,Planilha2!$A:$D,4,FALSE)</f>
        <v>0</v>
      </c>
      <c r="D40" s="24">
        <f t="shared" si="0"/>
        <v>0</v>
      </c>
    </row>
    <row r="41" spans="2:4" x14ac:dyDescent="0.3">
      <c r="B41" s="1" t="s">
        <v>27</v>
      </c>
      <c r="C41" s="3">
        <f>VLOOKUP($C$32&amp;"-"&amp;B41,Planilha2!$A:$D,4,FALSE)</f>
        <v>0</v>
      </c>
      <c r="D41" s="24">
        <f t="shared" si="0"/>
        <v>0</v>
      </c>
    </row>
    <row r="42" spans="2:4" x14ac:dyDescent="0.3">
      <c r="B42" s="23"/>
      <c r="C42" s="23"/>
      <c r="D42" s="26">
        <f>SUM(D36:D41)</f>
        <v>500</v>
      </c>
    </row>
    <row r="49" customFormat="1" x14ac:dyDescent="0.3"/>
    <row r="50" customFormat="1" x14ac:dyDescent="0.3"/>
    <row r="51" customFormat="1" x14ac:dyDescent="0.3"/>
    <row r="52" customFormat="1" x14ac:dyDescent="0.3"/>
    <row r="53" customFormat="1" x14ac:dyDescent="0.3"/>
    <row r="54" customFormat="1" x14ac:dyDescent="0.3"/>
    <row r="55" customFormat="1" x14ac:dyDescent="0.3"/>
    <row r="56" customFormat="1" x14ac:dyDescent="0.3"/>
  </sheetData>
  <mergeCells count="11">
    <mergeCell ref="B24:C24"/>
    <mergeCell ref="B17:C17"/>
    <mergeCell ref="B21:C21"/>
    <mergeCell ref="B20:C20"/>
    <mergeCell ref="B19:C19"/>
    <mergeCell ref="B18:C18"/>
    <mergeCell ref="B14:C14"/>
    <mergeCell ref="B13:C13"/>
    <mergeCell ref="B12:C12"/>
    <mergeCell ref="B11:D11"/>
    <mergeCell ref="B16:D16"/>
  </mergeCells>
  <dataValidations count="1">
    <dataValidation type="list" allowBlank="1" showInputMessage="1" showErrorMessage="1" sqref="C32" xr:uid="{F5039CD4-FEEF-4B10-8133-EADA535CB8DA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0A610-1195-4495-891F-D16E60F5CE90}">
  <dimension ref="A2:H20"/>
  <sheetViews>
    <sheetView workbookViewId="0">
      <selection activeCell="H4" sqref="H4"/>
    </sheetView>
  </sheetViews>
  <sheetFormatPr defaultRowHeight="14.4" x14ac:dyDescent="0.3"/>
  <cols>
    <col min="1" max="1" width="31.5546875" bestFit="1" customWidth="1"/>
    <col min="2" max="2" width="14" bestFit="1" customWidth="1"/>
    <col min="3" max="3" width="17.6640625" bestFit="1" customWidth="1"/>
    <col min="4" max="4" width="8.88671875" style="1"/>
    <col min="7" max="7" width="17.21875" bestFit="1" customWidth="1"/>
  </cols>
  <sheetData>
    <row r="2" spans="1:8" x14ac:dyDescent="0.3">
      <c r="A2" t="s">
        <v>32</v>
      </c>
      <c r="B2" t="s">
        <v>29</v>
      </c>
      <c r="C2" t="s">
        <v>20</v>
      </c>
      <c r="D2" s="1" t="s">
        <v>31</v>
      </c>
    </row>
    <row r="3" spans="1:8" x14ac:dyDescent="0.3">
      <c r="A3" t="str">
        <f>$B$3&amp;"-"&amp;C3</f>
        <v>CONSERVADOR-PAPEL</v>
      </c>
      <c r="B3" t="s">
        <v>30</v>
      </c>
      <c r="C3" t="s">
        <v>23</v>
      </c>
      <c r="D3" s="4">
        <v>0.3</v>
      </c>
    </row>
    <row r="4" spans="1:8" x14ac:dyDescent="0.3">
      <c r="A4" t="str">
        <f t="shared" ref="A4:A8" si="0">$B$3&amp;"-"&amp;C4</f>
        <v>CONSERVADOR-TIJOLO</v>
      </c>
      <c r="B4" t="s">
        <v>30</v>
      </c>
      <c r="C4" t="s">
        <v>24</v>
      </c>
      <c r="D4" s="4">
        <v>0.5</v>
      </c>
      <c r="G4" s="56" t="s">
        <v>33</v>
      </c>
      <c r="H4" s="57">
        <f>VLOOKUP(G4,$A:$D,4,FALSE)</f>
        <v>0.35</v>
      </c>
    </row>
    <row r="5" spans="1:8" x14ac:dyDescent="0.3">
      <c r="A5" t="str">
        <f t="shared" si="0"/>
        <v>CONSERVADOR-HÍBRIDOS</v>
      </c>
      <c r="B5" t="s">
        <v>30</v>
      </c>
      <c r="C5" t="s">
        <v>25</v>
      </c>
      <c r="D5" s="4">
        <v>0.1</v>
      </c>
    </row>
    <row r="6" spans="1:8" x14ac:dyDescent="0.3">
      <c r="A6" t="str">
        <f t="shared" si="0"/>
        <v>CONSERVADOR-FOFs</v>
      </c>
      <c r="B6" t="s">
        <v>30</v>
      </c>
      <c r="C6" t="s">
        <v>28</v>
      </c>
      <c r="D6" s="4">
        <v>0.1</v>
      </c>
    </row>
    <row r="7" spans="1:8" x14ac:dyDescent="0.3">
      <c r="A7" t="str">
        <f t="shared" si="0"/>
        <v>CONSERVADOR-DESENVOLVIMENTO</v>
      </c>
      <c r="B7" t="s">
        <v>30</v>
      </c>
      <c r="C7" t="s">
        <v>26</v>
      </c>
      <c r="D7" s="4">
        <v>0</v>
      </c>
    </row>
    <row r="8" spans="1:8" x14ac:dyDescent="0.3">
      <c r="A8" s="27" t="str">
        <f t="shared" si="0"/>
        <v>CONSERVADOR-HOTELARIAS</v>
      </c>
      <c r="B8" s="27" t="s">
        <v>30</v>
      </c>
      <c r="C8" s="27" t="s">
        <v>27</v>
      </c>
      <c r="D8" s="28">
        <v>0</v>
      </c>
    </row>
    <row r="9" spans="1:8" x14ac:dyDescent="0.3">
      <c r="A9" t="str">
        <f>$B$9&amp;"-"&amp;C9</f>
        <v>MODERADO-PAPEL</v>
      </c>
      <c r="B9" t="s">
        <v>18</v>
      </c>
      <c r="C9" t="s">
        <v>23</v>
      </c>
      <c r="D9" s="4">
        <v>0.32</v>
      </c>
    </row>
    <row r="10" spans="1:8" x14ac:dyDescent="0.3">
      <c r="A10" t="str">
        <f t="shared" ref="A10:A14" si="1">$B$9&amp;"-"&amp;C10</f>
        <v>MODERADO-TIJOLO</v>
      </c>
      <c r="B10" t="s">
        <v>18</v>
      </c>
      <c r="C10" t="s">
        <v>24</v>
      </c>
      <c r="D10" s="4">
        <v>0.35</v>
      </c>
    </row>
    <row r="11" spans="1:8" x14ac:dyDescent="0.3">
      <c r="A11" t="str">
        <f t="shared" si="1"/>
        <v>MODERADO-HÍBRIDOS</v>
      </c>
      <c r="B11" t="s">
        <v>18</v>
      </c>
      <c r="C11" t="s">
        <v>25</v>
      </c>
      <c r="D11" s="4">
        <v>0.08</v>
      </c>
    </row>
    <row r="12" spans="1:8" x14ac:dyDescent="0.3">
      <c r="A12" t="str">
        <f t="shared" si="1"/>
        <v>MODERADO-FOFs</v>
      </c>
      <c r="B12" t="s">
        <v>18</v>
      </c>
      <c r="C12" t="s">
        <v>28</v>
      </c>
      <c r="D12" s="4">
        <v>0.05</v>
      </c>
    </row>
    <row r="13" spans="1:8" x14ac:dyDescent="0.3">
      <c r="A13" t="str">
        <f t="shared" si="1"/>
        <v>MODERADO-DESENVOLVIMENTO</v>
      </c>
      <c r="B13" t="s">
        <v>18</v>
      </c>
      <c r="C13" t="s">
        <v>26</v>
      </c>
      <c r="D13" s="4">
        <v>0.1</v>
      </c>
    </row>
    <row r="14" spans="1:8" x14ac:dyDescent="0.3">
      <c r="A14" s="27" t="str">
        <f t="shared" si="1"/>
        <v>MODERADO-HOTELARIAS</v>
      </c>
      <c r="B14" s="27" t="s">
        <v>18</v>
      </c>
      <c r="C14" s="27" t="s">
        <v>27</v>
      </c>
      <c r="D14" s="29">
        <v>0.1</v>
      </c>
    </row>
    <row r="15" spans="1:8" x14ac:dyDescent="0.3">
      <c r="A15" t="str">
        <f>$B$15&amp;"-"&amp;C15</f>
        <v>AGRESSIVO-PAPEL</v>
      </c>
      <c r="B15" t="s">
        <v>17</v>
      </c>
      <c r="C15" t="s">
        <v>23</v>
      </c>
      <c r="D15" s="4">
        <v>0.5</v>
      </c>
    </row>
    <row r="16" spans="1:8" x14ac:dyDescent="0.3">
      <c r="A16" t="str">
        <f t="shared" ref="A16:A20" si="2">$B$15&amp;"-"&amp;C16</f>
        <v>AGRESSIVO-TIJOLO</v>
      </c>
      <c r="B16" t="s">
        <v>17</v>
      </c>
      <c r="C16" t="s">
        <v>24</v>
      </c>
      <c r="D16" s="4">
        <v>0.1</v>
      </c>
    </row>
    <row r="17" spans="1:4" x14ac:dyDescent="0.3">
      <c r="A17" t="str">
        <f t="shared" si="2"/>
        <v>AGRESSIVO-HÍBRIDOS</v>
      </c>
      <c r="B17" t="s">
        <v>17</v>
      </c>
      <c r="C17" t="s">
        <v>25</v>
      </c>
      <c r="D17" s="4">
        <v>0.05</v>
      </c>
    </row>
    <row r="18" spans="1:4" x14ac:dyDescent="0.3">
      <c r="A18" t="str">
        <f t="shared" si="2"/>
        <v>AGRESSIVO-FOFs</v>
      </c>
      <c r="B18" t="s">
        <v>17</v>
      </c>
      <c r="C18" t="s">
        <v>28</v>
      </c>
      <c r="D18" s="4">
        <v>0.05</v>
      </c>
    </row>
    <row r="19" spans="1:4" x14ac:dyDescent="0.3">
      <c r="A19" t="str">
        <f t="shared" si="2"/>
        <v>AGRESSIVO-DESENVOLVIMENTO</v>
      </c>
      <c r="B19" t="s">
        <v>17</v>
      </c>
      <c r="C19" t="s">
        <v>26</v>
      </c>
      <c r="D19" s="30">
        <v>0.2</v>
      </c>
    </row>
    <row r="20" spans="1:4" x14ac:dyDescent="0.3">
      <c r="A20" t="str">
        <f t="shared" si="2"/>
        <v>AGRESSIVO-HOTELARIAS</v>
      </c>
      <c r="B20" t="s">
        <v>17</v>
      </c>
      <c r="C20" t="s">
        <v>27</v>
      </c>
      <c r="D20" s="4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5</vt:i4>
      </vt:variant>
    </vt:vector>
  </HeadingPairs>
  <TitlesOfParts>
    <vt:vector size="7" baseType="lpstr">
      <vt:lpstr>Planilha1</vt:lpstr>
      <vt:lpstr>Planilha2</vt:lpstr>
      <vt:lpstr>Aporte</vt:lpstr>
      <vt:lpstr>patrimonio</vt:lpstr>
      <vt:lpstr>Qtd_anos</vt:lpstr>
      <vt:lpstr>Rendimento_Carteira</vt:lpstr>
      <vt:lpstr>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Massuda</dc:creator>
  <cp:lastModifiedBy>Patricia Massuda</cp:lastModifiedBy>
  <dcterms:created xsi:type="dcterms:W3CDTF">2025-05-29T00:00:41Z</dcterms:created>
  <dcterms:modified xsi:type="dcterms:W3CDTF">2025-06-01T17:46:19Z</dcterms:modified>
</cp:coreProperties>
</file>