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uli\Documents\GitHub\Simulacion-Red-Foraneos\"/>
    </mc:Choice>
  </mc:AlternateContent>
  <xr:revisionPtr revIDLastSave="0" documentId="13_ncr:1_{91B991A7-F01A-44F4-91CC-B062E3AF5040}" xr6:coauthVersionLast="47" xr6:coauthVersionMax="47" xr10:uidLastSave="{00000000-0000-0000-0000-000000000000}"/>
  <bookViews>
    <workbookView xWindow="4188" yWindow="0" windowWidth="17280" windowHeight="888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F28" i="1" l="1"/>
  <c r="F22" i="1"/>
  <c r="F32" i="1"/>
  <c r="B5" i="1"/>
  <c r="K7" i="1" s="1"/>
  <c r="W16" i="1"/>
  <c r="S20" i="1" s="1"/>
  <c r="R20" i="1" s="1"/>
  <c r="J5" i="1" l="1"/>
  <c r="K5" i="1" s="1"/>
  <c r="J24" i="1"/>
  <c r="K24" i="1" s="1"/>
  <c r="J26" i="1"/>
  <c r="K26" i="1" s="1"/>
  <c r="J25" i="1"/>
  <c r="K25" i="1" s="1"/>
  <c r="F14" i="1"/>
  <c r="S7" i="1"/>
  <c r="F26" i="1"/>
  <c r="F25" i="1" s="1"/>
  <c r="K28" i="1"/>
  <c r="O28" i="1"/>
  <c r="S28" i="1"/>
  <c r="F20" i="1"/>
  <c r="O7" i="1"/>
  <c r="P28" i="1"/>
  <c r="P26" i="1" s="1"/>
  <c r="G32" i="1"/>
  <c r="G30" i="1" s="1"/>
  <c r="J27" i="1"/>
  <c r="K27" i="1" s="1"/>
  <c r="L14" i="1"/>
  <c r="K14" i="1" s="1"/>
  <c r="N25" i="1"/>
  <c r="O25" i="1" s="1"/>
  <c r="G26" i="1"/>
  <c r="G24" i="1" s="1"/>
  <c r="E10" i="1"/>
  <c r="F10" i="1" s="1"/>
  <c r="L7" i="1"/>
  <c r="L5" i="1" s="1"/>
  <c r="E12" i="1"/>
  <c r="F12" i="1" s="1"/>
  <c r="S14" i="1"/>
  <c r="R14" i="1" s="1"/>
  <c r="N24" i="1"/>
  <c r="O24" i="1" s="1"/>
  <c r="E13" i="1"/>
  <c r="F13" i="1" s="1"/>
  <c r="G14" i="1"/>
  <c r="G12" i="1" s="1"/>
  <c r="L28" i="1"/>
  <c r="L26" i="1" s="1"/>
  <c r="E11" i="1"/>
  <c r="F11" i="1" s="1"/>
  <c r="N3" i="1"/>
  <c r="O3" i="1" s="1"/>
  <c r="E16" i="1"/>
  <c r="F16" i="1" s="1"/>
  <c r="N4" i="1"/>
  <c r="O4" i="1" s="1"/>
  <c r="N26" i="1"/>
  <c r="O26" i="1" s="1"/>
  <c r="R3" i="1"/>
  <c r="S3" i="1" s="1"/>
  <c r="R24" i="1"/>
  <c r="S24" i="1" s="1"/>
  <c r="E18" i="1"/>
  <c r="F18" i="1" s="1"/>
  <c r="N6" i="1"/>
  <c r="O6" i="1" s="1"/>
  <c r="N27" i="1"/>
  <c r="O27" i="1" s="1"/>
  <c r="E19" i="1"/>
  <c r="F19" i="1" s="1"/>
  <c r="R4" i="1"/>
  <c r="S4" i="1" s="1"/>
  <c r="R25" i="1"/>
  <c r="S25" i="1" s="1"/>
  <c r="E17" i="1"/>
  <c r="F17" i="1" s="1"/>
  <c r="R5" i="1"/>
  <c r="S5" i="1" s="1"/>
  <c r="R26" i="1"/>
  <c r="S26" i="1" s="1"/>
  <c r="N5" i="1"/>
  <c r="O5" i="1" s="1"/>
  <c r="R6" i="1"/>
  <c r="S6" i="1" s="1"/>
  <c r="R27" i="1"/>
  <c r="S27" i="1" s="1"/>
  <c r="T28" i="1"/>
  <c r="T26" i="1" s="1"/>
  <c r="P7" i="1"/>
  <c r="P5" i="1" s="1"/>
  <c r="T7" i="1"/>
  <c r="T5" i="1" s="1"/>
  <c r="G20" i="1"/>
  <c r="G18" i="1" s="1"/>
  <c r="J6" i="1"/>
  <c r="K6" i="1" s="1"/>
  <c r="J3" i="1"/>
  <c r="K3" i="1" s="1"/>
  <c r="J4" i="1"/>
  <c r="K4" i="1" s="1"/>
  <c r="V16" i="1"/>
  <c r="F30" i="1" l="1"/>
  <c r="F24" i="1"/>
  <c r="F31" i="1"/>
  <c r="F23" i="1"/>
  <c r="F29" i="1"/>
  <c r="T3" i="1"/>
  <c r="G10" i="1"/>
  <c r="G16" i="1"/>
  <c r="L3" i="1"/>
  <c r="P3" i="1"/>
  <c r="P24" i="1"/>
  <c r="L24" i="1"/>
  <c r="T24" i="1"/>
  <c r="B10" i="1" l="1"/>
  <c r="G22" i="1"/>
  <c r="G28" i="1"/>
  <c r="Q20" i="1"/>
  <c r="B11" i="1" l="1"/>
  <c r="U16" i="1"/>
  <c r="B9" i="1" s="1"/>
  <c r="B12" i="1" s="1"/>
  <c r="J14" i="1"/>
  <c r="Q14" i="1" s="1"/>
</calcChain>
</file>

<file path=xl/sharedStrings.xml><?xml version="1.0" encoding="utf-8"?>
<sst xmlns="http://schemas.openxmlformats.org/spreadsheetml/2006/main" count="160" uniqueCount="51">
  <si>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</si>
  <si>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</si>
  <si>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</si>
  <si>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</si>
  <si>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</si>
  <si>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</si>
  <si>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</si>
  <si>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</si>
  <si>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</si>
  <si>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</si>
  <si>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</si>
  <si>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</si>
  <si>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</si>
  <si>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</si>
  <si>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</si>
  <si>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</si>
  <si>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</si>
  <si>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</si>
  <si>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</si>
  <si>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</si>
  <si>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F,E,D,R3</t>
  </si>
  <si>
    <t>A,B,C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</si>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</sst>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9" fontId="0" fillId="4" borderId="8" xfId="1" applyFont="1" applyFill="1" applyBorder="1"/>
    <xf numFmtId="0" fontId="0" fillId="4" borderId="14" xfId="0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/>
    <xf numFmtId="1" fontId="0" fillId="5" borderId="0" xfId="0" applyNumberFormat="1" applyFill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9" fontId="0" fillId="4" borderId="14" xfId="0" applyNumberFormat="1" applyFill="1" applyBorder="1"/>
    <xf numFmtId="9" fontId="0" fillId="4" borderId="8" xfId="1" applyFont="1" applyFill="1" applyBorder="1" applyProtection="1"/>
    <xf numFmtId="9" fontId="0" fillId="4" borderId="14" xfId="1" applyFont="1" applyFill="1" applyBorder="1" applyProtection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/>
    <xf numFmtId="1" fontId="0" fillId="7" borderId="4" xfId="0" applyNumberFormat="1" applyFill="1" applyBorder="1"/>
    <xf numFmtId="1" fontId="0" fillId="7" borderId="6" xfId="0" applyNumberFormat="1" applyFill="1" applyBorder="1"/>
    <xf numFmtId="9" fontId="0" fillId="7" borderId="8" xfId="1" applyFont="1" applyFill="1" applyBorder="1"/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Y32"/>
  <sheetViews>
    <sheetView tabSelected="1" zoomScale="99" zoomScaleNormal="99" workbookViewId="0">
      <selection activeCell="L24" sqref="L24"/>
    </sheetView>
  </sheetViews>
  <sheetFormatPr defaultColWidth="9" defaultRowHeight="14.4" x14ac:dyDescent="0.3"/>
  <cols>
    <col min="1" max="1" width="41.44140625" bestFit="1" customWidth="1"/>
    <col min="2" max="2" width="8.44140625" bestFit="1" customWidth="1"/>
    <col min="3" max="3" width="8.44140625" customWidth="1"/>
    <col min="4" max="4" width="24.21875" bestFit="1" customWidth="1"/>
    <col min="5" max="5" width="8.21875" bestFit="1" customWidth="1"/>
    <col min="6" max="6" width="12.77734375" bestFit="1" customWidth="1"/>
    <col min="7" max="7" width="12.77734375" customWidth="1"/>
    <col min="8" max="8" width="11.21875" customWidth="1"/>
    <col min="9" max="9" width="20.44140625" bestFit="1" customWidth="1"/>
    <col min="10" max="10" width="9.33203125" bestFit="1" customWidth="1"/>
    <col min="11" max="11" width="10.6640625" bestFit="1" customWidth="1"/>
    <col min="12" max="12" width="12.77734375" customWidth="1"/>
    <col min="13" max="13" width="7.44140625" bestFit="1" customWidth="1"/>
    <col min="14" max="14" width="4.6640625" bestFit="1" customWidth="1"/>
    <col min="15" max="15" width="9.6640625" bestFit="1" customWidth="1"/>
    <col min="16" max="16" width="9.77734375" bestFit="1" customWidth="1"/>
    <col min="17" max="17" width="13.33203125" bestFit="1" customWidth="1"/>
    <col min="18" max="18" width="9.33203125" bestFit="1" customWidth="1"/>
    <col min="19" max="19" width="11.44140625" bestFit="1" customWidth="1"/>
    <col min="20" max="20" width="12.77734375" bestFit="1" customWidth="1"/>
    <col min="21" max="21" width="8.88671875" customWidth="1"/>
    <col min="22" max="22" width="6.77734375" bestFit="1" customWidth="1"/>
    <col min="23" max="23" width="14.109375" bestFit="1" customWidth="1"/>
    <col min="25" max="25" width="9.77734375" customWidth="1"/>
  </cols>
  <sheetData>
    <row r="1" spans="1:25" ht="15" thickBot="1" x14ac:dyDescent="0.35"/>
    <row r="2" spans="1:25" ht="16.2" thickBot="1" x14ac:dyDescent="0.35">
      <c r="A2" s="33" t="s">
        <v>24</v>
      </c>
      <c r="B2" s="4">
        <v>300</v>
      </c>
      <c r="I2" s="37" t="s">
        <v>12</v>
      </c>
      <c r="J2" s="38"/>
      <c r="K2" s="5" t="s">
        <v>35</v>
      </c>
      <c r="L2" s="6" t="s">
        <v>36</v>
      </c>
      <c r="M2" s="37" t="s">
        <v>13</v>
      </c>
      <c r="N2" s="38"/>
      <c r="O2" s="5" t="s">
        <v>35</v>
      </c>
      <c r="P2" s="6" t="s">
        <v>36</v>
      </c>
      <c r="Q2" s="37" t="s">
        <v>14</v>
      </c>
      <c r="R2" s="38"/>
      <c r="S2" s="5" t="s">
        <v>35</v>
      </c>
      <c r="T2" s="6" t="s">
        <v>36</v>
      </c>
    </row>
    <row r="3" spans="1:25" ht="15" thickBot="1" x14ac:dyDescent="0.35">
      <c r="A3" s="33" t="s">
        <v>43</v>
      </c>
      <c r="B3" s="27">
        <v>0.8</v>
      </c>
      <c r="I3" s="7" t="s">
        <v>31</v>
      </c>
      <c r="J3" s="8" t="str">
        <f ca="1">IF(RAND()&lt;$K$7,"ON","OFF")</f>
        <v>ON</v>
      </c>
      <c r="K3" s="9">
        <f ca="1">IF(J3="OFF",0,5)</f>
        <v>5</v>
      </c>
      <c r="L3" s="10">
        <f ca="1">K3+K4+K5+K6</f>
        <v>35.081811976333285</v>
      </c>
      <c r="M3" s="7" t="s">
        <v>31</v>
      </c>
      <c r="N3" s="8" t="str">
        <f ca="1">IF(RAND()&lt;$K$7,"ON","OFF")</f>
        <v>ON</v>
      </c>
      <c r="O3" s="9">
        <f ca="1">IF(N3="OFF",0,5)</f>
        <v>5</v>
      </c>
      <c r="P3" s="10">
        <f ca="1">O3+O4+O5+O6</f>
        <v>11</v>
      </c>
      <c r="Q3" s="7" t="s">
        <v>31</v>
      </c>
      <c r="R3" s="8" t="str">
        <f ca="1">IF(RAND()&lt;$K$7,"ON","OFF")</f>
        <v>ON</v>
      </c>
      <c r="S3" s="9">
        <f ca="1">IF(R3="OFF",0,5)</f>
        <v>5</v>
      </c>
      <c r="T3" s="10">
        <f ca="1">S3+S4+S5+S6</f>
        <v>11.920270096476514</v>
      </c>
    </row>
    <row r="4" spans="1:25" ht="15" thickBot="1" x14ac:dyDescent="0.35">
      <c r="A4" s="33" t="s">
        <v>45</v>
      </c>
      <c r="B4" s="3">
        <v>0.8</v>
      </c>
      <c r="I4" s="7" t="s">
        <v>32</v>
      </c>
      <c r="J4" s="8" t="str">
        <f ca="1">IF(RAND()&lt;$K$7,"ON","OFF")</f>
        <v>ON</v>
      </c>
      <c r="K4" s="9">
        <f ca="1">IF(J4="OFF",0,MOD(RAND()*100,30)+0.5)</f>
        <v>30.081811976333285</v>
      </c>
      <c r="L4" s="11" t="s">
        <v>37</v>
      </c>
      <c r="M4" s="7" t="s">
        <v>32</v>
      </c>
      <c r="N4" s="8" t="str">
        <f ca="1">IF(RAND()&lt;$K$7,"ON","OFF")</f>
        <v>OFF</v>
      </c>
      <c r="O4" s="9">
        <f ca="1">IF(N4="OFF",0,MOD(RAND()*100,30)+0.5)</f>
        <v>0</v>
      </c>
      <c r="P4" s="11" t="s">
        <v>37</v>
      </c>
      <c r="Q4" s="7" t="s">
        <v>32</v>
      </c>
      <c r="R4" s="8" t="str">
        <f ca="1">IF(RAND()&lt;$K$7,"ON","OFF")</f>
        <v>ON</v>
      </c>
      <c r="S4" s="9">
        <f ca="1">IF(R4="OFF",0,MOD(RAND()*100,30)+0.5)</f>
        <v>3.9202700964765143</v>
      </c>
      <c r="T4" s="11" t="s">
        <v>37</v>
      </c>
    </row>
    <row r="5" spans="1:25" ht="15" thickBot="1" x14ac:dyDescent="0.35">
      <c r="A5" s="33" t="s">
        <v>44</v>
      </c>
      <c r="B5" s="28">
        <f>B3*B4</f>
        <v>0.64000000000000012</v>
      </c>
      <c r="I5" s="7" t="s">
        <v>33</v>
      </c>
      <c r="J5" s="8" t="str">
        <f ca="1">IF(RAND()&lt;$K$7,"ON","OFF")</f>
        <v>OFF</v>
      </c>
      <c r="K5" s="9">
        <f ca="1">IF(J5="OFF",0,3)</f>
        <v>0</v>
      </c>
      <c r="L5" s="11">
        <f>L7*0.8</f>
        <v>20</v>
      </c>
      <c r="M5" s="7" t="s">
        <v>33</v>
      </c>
      <c r="N5" s="8" t="str">
        <f ca="1">IF(RAND()&lt;$K$7,"ON","OFF")</f>
        <v>ON</v>
      </c>
      <c r="O5" s="9">
        <f ca="1">IF(N5="OFF",0,3)</f>
        <v>3</v>
      </c>
      <c r="P5" s="11">
        <f>P7*0.8</f>
        <v>20</v>
      </c>
      <c r="Q5" s="7" t="s">
        <v>33</v>
      </c>
      <c r="R5" s="8" t="str">
        <f ca="1">IF(RAND()&lt;$K$7,"ON","OFF")</f>
        <v>ON</v>
      </c>
      <c r="S5" s="9">
        <f ca="1">IF(R5="OFF",0,3)</f>
        <v>3</v>
      </c>
      <c r="T5" s="11">
        <f>T7*0.8</f>
        <v>20</v>
      </c>
    </row>
    <row r="6" spans="1:25" ht="15" thickBot="1" x14ac:dyDescent="0.35">
      <c r="A6" s="33" t="s">
        <v>46</v>
      </c>
      <c r="B6" s="29">
        <f>IF(B8="ON",1,(1-B4)*B3)</f>
        <v>0.15999999999999998</v>
      </c>
      <c r="I6" s="12" t="s">
        <v>34</v>
      </c>
      <c r="J6" s="8" t="str">
        <f ca="1">IF(RAND()&lt;$K$7,"ON","OFF")</f>
        <v>OFF</v>
      </c>
      <c r="K6" s="13">
        <f ca="1">IF(J6="OFF",0,3)</f>
        <v>0</v>
      </c>
      <c r="L6" s="11" t="s">
        <v>38</v>
      </c>
      <c r="M6" s="12" t="s">
        <v>34</v>
      </c>
      <c r="N6" s="8" t="str">
        <f ca="1">IF(RAND()&lt;$K$7,"ON","OFF")</f>
        <v>ON</v>
      </c>
      <c r="O6" s="13">
        <f ca="1">IF(N6="OFF",0,3)</f>
        <v>3</v>
      </c>
      <c r="P6" s="11" t="s">
        <v>38</v>
      </c>
      <c r="Q6" s="12" t="s">
        <v>34</v>
      </c>
      <c r="R6" s="8" t="str">
        <f ca="1">IF(RAND()&lt;$K$7,"ON","OFF")</f>
        <v>OFF</v>
      </c>
      <c r="S6" s="13">
        <f ca="1">IF(R6="OFF",0,3)</f>
        <v>0</v>
      </c>
      <c r="T6" s="11" t="s">
        <v>38</v>
      </c>
    </row>
    <row r="7" spans="1:25" ht="15" thickBot="1" x14ac:dyDescent="0.35">
      <c r="A7" s="33" t="s">
        <v>41</v>
      </c>
      <c r="B7" s="4">
        <v>2</v>
      </c>
      <c r="I7" s="39" t="s">
        <v>39</v>
      </c>
      <c r="J7" s="40"/>
      <c r="K7" s="2">
        <f>$B$5</f>
        <v>0.64000000000000012</v>
      </c>
      <c r="L7" s="1">
        <f>$W$16*(1/12)</f>
        <v>25</v>
      </c>
      <c r="M7" s="39" t="s">
        <v>39</v>
      </c>
      <c r="N7" s="40"/>
      <c r="O7" s="2">
        <f>$B$5</f>
        <v>0.64000000000000012</v>
      </c>
      <c r="P7" s="1">
        <f>$W$16*(1/12)</f>
        <v>25</v>
      </c>
      <c r="Q7" s="39" t="s">
        <v>39</v>
      </c>
      <c r="R7" s="40"/>
      <c r="S7" s="2">
        <f>$B$5</f>
        <v>0.64000000000000012</v>
      </c>
      <c r="T7" s="1">
        <f>$W$16*(1/12)</f>
        <v>25</v>
      </c>
    </row>
    <row r="8" spans="1:25" ht="15" thickBot="1" x14ac:dyDescent="0.35">
      <c r="A8" s="33" t="s">
        <v>42</v>
      </c>
      <c r="B8" s="4" t="s">
        <v>28</v>
      </c>
    </row>
    <row r="9" spans="1:25" ht="15.6" x14ac:dyDescent="0.3">
      <c r="A9" s="30" t="s">
        <v>40</v>
      </c>
      <c r="B9" s="34">
        <f ca="1">U16</f>
        <v>182.01686769712308</v>
      </c>
      <c r="D9" s="37" t="s">
        <v>11</v>
      </c>
      <c r="E9" s="38"/>
      <c r="F9" s="5" t="s">
        <v>35</v>
      </c>
      <c r="G9" s="6" t="s">
        <v>36</v>
      </c>
    </row>
    <row r="10" spans="1:25" x14ac:dyDescent="0.3">
      <c r="A10" s="31" t="s">
        <v>47</v>
      </c>
      <c r="B10" s="35">
        <f ca="1">T24+P24+L24+G16+G10+L3+P3+T3</f>
        <v>151.5957844016684</v>
      </c>
      <c r="D10" s="7" t="s">
        <v>31</v>
      </c>
      <c r="E10" s="8" t="str">
        <f ca="1">IF(RAND()&lt;$K$7,"ON","OFF")</f>
        <v>ON</v>
      </c>
      <c r="F10" s="9">
        <f ca="1">IF(E10="OFF",0,5)</f>
        <v>5</v>
      </c>
      <c r="G10" s="10">
        <f ca="1">F10+F11+F12+F13</f>
        <v>5</v>
      </c>
    </row>
    <row r="11" spans="1:25" ht="15" customHeight="1" thickBot="1" x14ac:dyDescent="0.35">
      <c r="A11" s="31" t="s">
        <v>48</v>
      </c>
      <c r="B11" s="35">
        <f ca="1">G22+G28</f>
        <v>30.421083295454661</v>
      </c>
      <c r="D11" s="7" t="s">
        <v>32</v>
      </c>
      <c r="E11" s="8" t="str">
        <f ca="1">IF(RAND()&lt;$K$7,"ON","OFF")</f>
        <v>OFF</v>
      </c>
      <c r="F11" s="9">
        <f ca="1">IF(E11="OFF",0,MOD(RAND()*100,30)+0.5)</f>
        <v>0</v>
      </c>
      <c r="G11" s="11" t="s">
        <v>37</v>
      </c>
    </row>
    <row r="12" spans="1:25" ht="15" thickBot="1" x14ac:dyDescent="0.35">
      <c r="A12" s="32" t="s">
        <v>49</v>
      </c>
      <c r="B12" s="36">
        <f ca="1">B9/B2</f>
        <v>0.60672289232374355</v>
      </c>
      <c r="D12" s="7" t="s">
        <v>33</v>
      </c>
      <c r="E12" s="8" t="str">
        <f ca="1">IF(RAND()&lt;$K$7,"ON","OFF")</f>
        <v>OFF</v>
      </c>
      <c r="F12" s="9">
        <f ca="1">IF(E12="OFF",0,3)</f>
        <v>0</v>
      </c>
      <c r="G12" s="11">
        <f>G14*0.8</f>
        <v>20</v>
      </c>
      <c r="I12" s="14" t="s">
        <v>5</v>
      </c>
      <c r="J12" s="15" t="s">
        <v>17</v>
      </c>
      <c r="K12" s="15" t="s">
        <v>19</v>
      </c>
      <c r="L12" s="16"/>
      <c r="O12" s="14" t="s">
        <v>1</v>
      </c>
      <c r="P12" s="15" t="s">
        <v>15</v>
      </c>
      <c r="Q12" s="15" t="s">
        <v>6</v>
      </c>
      <c r="R12" s="15"/>
      <c r="S12" s="16"/>
    </row>
    <row r="13" spans="1:25" ht="15" customHeight="1" thickBot="1" x14ac:dyDescent="0.35">
      <c r="D13" s="12" t="s">
        <v>34</v>
      </c>
      <c r="E13" s="8" t="str">
        <f ca="1">IF(RAND()&lt;$K$7,"ON","OFF")</f>
        <v>OFF</v>
      </c>
      <c r="F13" s="13">
        <f ca="1">IF(E13="OFF",0,3)</f>
        <v>0</v>
      </c>
      <c r="G13" s="11" t="s">
        <v>38</v>
      </c>
      <c r="I13" s="17" t="s">
        <v>3</v>
      </c>
      <c r="J13" s="18" t="s">
        <v>22</v>
      </c>
      <c r="K13" s="18" t="s">
        <v>37</v>
      </c>
      <c r="L13" s="19" t="s">
        <v>23</v>
      </c>
      <c r="O13" s="17" t="s">
        <v>3</v>
      </c>
      <c r="P13" s="18" t="s">
        <v>2</v>
      </c>
      <c r="Q13" s="18" t="s">
        <v>22</v>
      </c>
      <c r="R13" s="18" t="s">
        <v>37</v>
      </c>
      <c r="S13" s="19" t="s">
        <v>23</v>
      </c>
      <c r="Y13" s="41" t="s">
        <v>0</v>
      </c>
    </row>
    <row r="14" spans="1:25" ht="15" thickBot="1" x14ac:dyDescent="0.35">
      <c r="D14" s="39" t="s">
        <v>39</v>
      </c>
      <c r="E14" s="40"/>
      <c r="F14" s="2">
        <f>$B$5</f>
        <v>0.64000000000000012</v>
      </c>
      <c r="G14" s="1">
        <f>$W$16*(1/12)</f>
        <v>25</v>
      </c>
      <c r="I14" s="20" t="s">
        <v>50</v>
      </c>
      <c r="J14" s="21">
        <f ca="1">G10+G16+G22+G28</f>
        <v>49.133793738621634</v>
      </c>
      <c r="K14" s="22">
        <f>L14*0.8</f>
        <v>100</v>
      </c>
      <c r="L14" s="23">
        <f>W16*5/12</f>
        <v>125</v>
      </c>
      <c r="O14" s="20" t="s">
        <v>20</v>
      </c>
      <c r="P14" s="22" t="s">
        <v>4</v>
      </c>
      <c r="Q14" s="21">
        <f ca="1">L3+P3+T3+J14+Q20</f>
        <v>182.01686769712308</v>
      </c>
      <c r="R14" s="22">
        <f>S14*0.8</f>
        <v>240</v>
      </c>
      <c r="S14" s="23">
        <f>W16</f>
        <v>300</v>
      </c>
      <c r="Y14" s="42"/>
    </row>
    <row r="15" spans="1:25" ht="15.6" x14ac:dyDescent="0.3">
      <c r="D15" s="37" t="s">
        <v>10</v>
      </c>
      <c r="E15" s="38"/>
      <c r="F15" s="5" t="s">
        <v>35</v>
      </c>
      <c r="G15" s="6" t="s">
        <v>36</v>
      </c>
      <c r="U15" s="24" t="s">
        <v>40</v>
      </c>
      <c r="V15" s="24" t="s">
        <v>25</v>
      </c>
      <c r="W15" s="24" t="s">
        <v>24</v>
      </c>
      <c r="Y15" s="42"/>
    </row>
    <row r="16" spans="1:25" ht="15" thickBot="1" x14ac:dyDescent="0.35">
      <c r="D16" s="7" t="s">
        <v>31</v>
      </c>
      <c r="E16" s="8" t="str">
        <f ca="1">IF(RAND()&lt;$K$7,"ON","OFF")</f>
        <v>OFF</v>
      </c>
      <c r="F16" s="9">
        <f ca="1">IF(E16="OFF",0,5)</f>
        <v>0</v>
      </c>
      <c r="G16" s="10">
        <f ca="1">F16+F17+F18+F19</f>
        <v>13.712710443166975</v>
      </c>
      <c r="U16" s="25">
        <f ca="1">T24++P24+L24+G28+G22+G16+G10+L3+P3+T3</f>
        <v>182.01686769712308</v>
      </c>
      <c r="V16" s="26">
        <f>W16*0.8</f>
        <v>240</v>
      </c>
      <c r="W16" s="26">
        <f>B2</f>
        <v>300</v>
      </c>
      <c r="Y16" s="42"/>
    </row>
    <row r="17" spans="4:25" ht="14.4" customHeight="1" thickBot="1" x14ac:dyDescent="0.35">
      <c r="D17" s="7" t="s">
        <v>32</v>
      </c>
      <c r="E17" s="8" t="str">
        <f ca="1">IF(RAND()&lt;$K$7,"ON","OFF")</f>
        <v>ON</v>
      </c>
      <c r="F17" s="9">
        <f ca="1">IF(E17="OFF",0,MOD(RAND()*100,30)+0.5)</f>
        <v>13.712710443166975</v>
      </c>
      <c r="G17" s="11" t="s">
        <v>37</v>
      </c>
      <c r="Y17" s="43"/>
    </row>
    <row r="18" spans="4:25" x14ac:dyDescent="0.3">
      <c r="D18" s="7" t="s">
        <v>33</v>
      </c>
      <c r="E18" s="8" t="str">
        <f ca="1">IF(RAND()&lt;$K$7,"ON","OFF")</f>
        <v>OFF</v>
      </c>
      <c r="F18" s="9">
        <f ca="1">IF(E18="OFF",0,3)</f>
        <v>0</v>
      </c>
      <c r="G18" s="11">
        <f>G20*0.8</f>
        <v>20</v>
      </c>
      <c r="O18" s="14" t="s">
        <v>4</v>
      </c>
      <c r="P18" s="15" t="s">
        <v>16</v>
      </c>
      <c r="Q18" s="15" t="s">
        <v>18</v>
      </c>
      <c r="R18" s="15"/>
      <c r="S18" s="16"/>
    </row>
    <row r="19" spans="4:25" ht="15" thickBot="1" x14ac:dyDescent="0.35">
      <c r="D19" s="12" t="s">
        <v>34</v>
      </c>
      <c r="E19" s="8" t="str">
        <f ca="1">IF(RAND()&lt;$K$7,"ON","OFF")</f>
        <v>OFF</v>
      </c>
      <c r="F19" s="13">
        <f ca="1">IF(E19="OFF",0,3)</f>
        <v>0</v>
      </c>
      <c r="G19" s="11" t="s">
        <v>38</v>
      </c>
      <c r="O19" s="17" t="s">
        <v>3</v>
      </c>
      <c r="P19" s="18" t="s">
        <v>2</v>
      </c>
      <c r="Q19" s="18" t="s">
        <v>22</v>
      </c>
      <c r="R19" s="18" t="s">
        <v>37</v>
      </c>
      <c r="S19" s="19" t="s">
        <v>23</v>
      </c>
    </row>
    <row r="20" spans="4:25" ht="15" thickBot="1" x14ac:dyDescent="0.35">
      <c r="D20" s="39" t="s">
        <v>39</v>
      </c>
      <c r="E20" s="40"/>
      <c r="F20" s="2">
        <f>$B$5</f>
        <v>0.64000000000000012</v>
      </c>
      <c r="G20" s="1">
        <f>$W$16*(1/12)</f>
        <v>25</v>
      </c>
      <c r="O20" s="20" t="s">
        <v>21</v>
      </c>
      <c r="P20" s="22" t="s">
        <v>1</v>
      </c>
      <c r="Q20" s="21">
        <f ca="1">L24+P24+T24</f>
        <v>74.880991885691643</v>
      </c>
      <c r="R20" s="22">
        <f>S20*0.8</f>
        <v>60</v>
      </c>
      <c r="S20" s="23">
        <f>W16*1/4</f>
        <v>75</v>
      </c>
    </row>
    <row r="21" spans="4:25" ht="15.6" x14ac:dyDescent="0.3">
      <c r="D21" s="37" t="s">
        <v>30</v>
      </c>
      <c r="E21" s="38"/>
      <c r="F21" s="5" t="s">
        <v>35</v>
      </c>
      <c r="G21" s="6" t="s">
        <v>36</v>
      </c>
    </row>
    <row r="22" spans="4:25" ht="15" thickBot="1" x14ac:dyDescent="0.35">
      <c r="D22" s="7" t="s">
        <v>31</v>
      </c>
      <c r="E22" s="8"/>
      <c r="F22" s="9">
        <f>IF($B$8="ON",10,0)</f>
        <v>0</v>
      </c>
      <c r="G22" s="10">
        <f ca="1">F22+F23+F24+F25</f>
        <v>30.421083295454661</v>
      </c>
    </row>
    <row r="23" spans="4:25" ht="15.6" x14ac:dyDescent="0.3">
      <c r="D23" s="7" t="s">
        <v>32</v>
      </c>
      <c r="E23" s="8"/>
      <c r="F23" s="9">
        <f ca="1">IF($B$8="ON",IF(RAND()&lt;$F$26,MOD(RAND()*100,10),0),IF(RAND()&lt;$F$26,MOD(RAND()*100,10)*MOD(RAND()*100,8),0))</f>
        <v>0</v>
      </c>
      <c r="G23" s="11" t="s">
        <v>37</v>
      </c>
      <c r="I23" s="37" t="s">
        <v>9</v>
      </c>
      <c r="J23" s="38"/>
      <c r="K23" s="5" t="s">
        <v>35</v>
      </c>
      <c r="L23" s="6" t="s">
        <v>36</v>
      </c>
      <c r="M23" s="37" t="s">
        <v>8</v>
      </c>
      <c r="N23" s="38"/>
      <c r="O23" s="5" t="s">
        <v>35</v>
      </c>
      <c r="P23" s="6" t="s">
        <v>36</v>
      </c>
      <c r="Q23" s="37" t="s">
        <v>7</v>
      </c>
      <c r="R23" s="38"/>
      <c r="S23" s="5" t="s">
        <v>35</v>
      </c>
      <c r="T23" s="6" t="s">
        <v>36</v>
      </c>
    </row>
    <row r="24" spans="4:25" x14ac:dyDescent="0.3">
      <c r="D24" s="7" t="s">
        <v>33</v>
      </c>
      <c r="E24" s="8"/>
      <c r="F24" s="9">
        <f ca="1">IF($B$8="ON",IF(RAND()&lt;$F$26,MOD(RAND()*100,30)+18,0),IF(RAND()&lt;$F$26,MOD(RAND()*100,10)*MOD(RAND()*100,8),0))</f>
        <v>0</v>
      </c>
      <c r="G24" s="11">
        <f>G26*0.8</f>
        <v>24</v>
      </c>
      <c r="I24" s="7" t="s">
        <v>31</v>
      </c>
      <c r="J24" s="8" t="str">
        <f ca="1">IF(RAND()&lt;$K$7,"ON","OFF")</f>
        <v>OFF</v>
      </c>
      <c r="K24" s="9">
        <f ca="1">IF(J24="OFF",0,5)</f>
        <v>0</v>
      </c>
      <c r="L24" s="10">
        <f ca="1">K24+K25+K26+K27</f>
        <v>13.118516798969011</v>
      </c>
      <c r="M24" s="7" t="s">
        <v>31</v>
      </c>
      <c r="N24" s="8" t="str">
        <f ca="1">IF(RAND()&lt;$K$7,"ON","OFF")</f>
        <v>ON</v>
      </c>
      <c r="O24" s="9">
        <f ca="1">IF(N24="OFF",0,5)</f>
        <v>5</v>
      </c>
      <c r="P24" s="10">
        <f ca="1">O24+O25+O26+O27</f>
        <v>39.861560621089978</v>
      </c>
      <c r="Q24" s="7" t="s">
        <v>31</v>
      </c>
      <c r="R24" s="8" t="str">
        <f ca="1">IF(RAND()&lt;$K$7,"ON","OFF")</f>
        <v>ON</v>
      </c>
      <c r="S24" s="9">
        <f ca="1">IF(R24="OFF",0,5)</f>
        <v>5</v>
      </c>
      <c r="T24" s="10">
        <f ca="1">S24+S25+S26+S27</f>
        <v>21.900914465632649</v>
      </c>
    </row>
    <row r="25" spans="4:25" ht="15" thickBot="1" x14ac:dyDescent="0.35">
      <c r="D25" s="12" t="s">
        <v>34</v>
      </c>
      <c r="E25" s="8"/>
      <c r="F25" s="9">
        <f ca="1">IF($B$8="ON",IF(RAND()&lt;$F$26,MOD(RAND()*100,10),0),IF(RAND()&lt;$F$26,MOD(RAND()*100,10)*MOD(RAND()*100,8),0))</f>
        <v>30.421083295454661</v>
      </c>
      <c r="G25" s="11" t="s">
        <v>38</v>
      </c>
      <c r="I25" s="7" t="s">
        <v>32</v>
      </c>
      <c r="J25" s="8" t="str">
        <f ca="1">IF(RAND()&lt;$K$7,"ON","OFF")</f>
        <v>ON</v>
      </c>
      <c r="K25" s="9">
        <f ca="1">IF(J25="OFF",0,MOD(RAND()*100,30)+0.5)</f>
        <v>10.118516798969011</v>
      </c>
      <c r="L25" s="11" t="s">
        <v>37</v>
      </c>
      <c r="M25" s="7" t="s">
        <v>32</v>
      </c>
      <c r="N25" s="8" t="str">
        <f ca="1">IF(RAND()&lt;$K$7,"ON","OFF")</f>
        <v>ON</v>
      </c>
      <c r="O25" s="9">
        <f ca="1">IF(N25="OFF",0,MOD(RAND()*100,30)+0.5)</f>
        <v>28.861560621089978</v>
      </c>
      <c r="P25" s="11" t="s">
        <v>37</v>
      </c>
      <c r="Q25" s="7" t="s">
        <v>32</v>
      </c>
      <c r="R25" s="8" t="str">
        <f ca="1">IF(RAND()&lt;$K$7,"ON","OFF")</f>
        <v>ON</v>
      </c>
      <c r="S25" s="9">
        <f ca="1">IF(R25="OFF",0,MOD(RAND()*100,30)+0.5)</f>
        <v>10.900914465632649</v>
      </c>
      <c r="T25" s="11" t="s">
        <v>37</v>
      </c>
    </row>
    <row r="26" spans="4:25" ht="15" thickBot="1" x14ac:dyDescent="0.35">
      <c r="D26" s="39" t="s">
        <v>39</v>
      </c>
      <c r="E26" s="40"/>
      <c r="F26" s="2">
        <f>$B$6</f>
        <v>0.15999999999999998</v>
      </c>
      <c r="G26" s="1">
        <f>$W$16*(1/10)</f>
        <v>30</v>
      </c>
      <c r="I26" s="7" t="s">
        <v>33</v>
      </c>
      <c r="J26" s="8" t="str">
        <f ca="1">IF(RAND()&lt;$K$7,"ON","OFF")</f>
        <v>ON</v>
      </c>
      <c r="K26" s="9">
        <f ca="1">IF(J26="OFF",0,3)</f>
        <v>3</v>
      </c>
      <c r="L26" s="11">
        <f>L28*0.8</f>
        <v>20</v>
      </c>
      <c r="M26" s="7" t="s">
        <v>33</v>
      </c>
      <c r="N26" s="8" t="str">
        <f ca="1">IF(RAND()&lt;$K$7,"ON","OFF")</f>
        <v>ON</v>
      </c>
      <c r="O26" s="9">
        <f ca="1">IF(N26="OFF",0,3)</f>
        <v>3</v>
      </c>
      <c r="P26" s="11">
        <f>P28*0.8</f>
        <v>20</v>
      </c>
      <c r="Q26" s="7" t="s">
        <v>33</v>
      </c>
      <c r="R26" s="8" t="str">
        <f ca="1">IF(RAND()&lt;$K$7,"ON","OFF")</f>
        <v>ON</v>
      </c>
      <c r="S26" s="9">
        <f ca="1">IF(R26="OFF",0,3)</f>
        <v>3</v>
      </c>
      <c r="T26" s="11">
        <f>T28*0.8</f>
        <v>20</v>
      </c>
    </row>
    <row r="27" spans="4:25" ht="15" customHeight="1" thickBot="1" x14ac:dyDescent="0.35">
      <c r="D27" s="37" t="s">
        <v>29</v>
      </c>
      <c r="E27" s="38"/>
      <c r="F27" s="5" t="s">
        <v>35</v>
      </c>
      <c r="G27" s="6" t="s">
        <v>36</v>
      </c>
      <c r="I27" s="12" t="s">
        <v>34</v>
      </c>
      <c r="J27" s="8" t="str">
        <f ca="1">IF(RAND()&lt;$K$7,"ON","OFF")</f>
        <v>OFF</v>
      </c>
      <c r="K27" s="13">
        <f ca="1">IF(J27="OFF",0,3)</f>
        <v>0</v>
      </c>
      <c r="L27" s="11" t="s">
        <v>38</v>
      </c>
      <c r="M27" s="12" t="s">
        <v>34</v>
      </c>
      <c r="N27" s="8" t="str">
        <f ca="1">IF(RAND()&lt;$K$7,"ON","OFF")</f>
        <v>ON</v>
      </c>
      <c r="O27" s="13">
        <f ca="1">IF(N27="OFF",0,3)</f>
        <v>3</v>
      </c>
      <c r="P27" s="11" t="s">
        <v>38</v>
      </c>
      <c r="Q27" s="12" t="s">
        <v>34</v>
      </c>
      <c r="R27" s="8" t="str">
        <f ca="1">IF(RAND()&lt;$K$7,"ON","OFF")</f>
        <v>ON</v>
      </c>
      <c r="S27" s="13">
        <f ca="1">IF(R27="OFF",0,3)</f>
        <v>3</v>
      </c>
      <c r="T27" s="11" t="s">
        <v>38</v>
      </c>
    </row>
    <row r="28" spans="4:25" ht="15" thickBot="1" x14ac:dyDescent="0.35">
      <c r="D28" s="7" t="s">
        <v>31</v>
      </c>
      <c r="E28" s="8"/>
      <c r="F28" s="9">
        <f>IF($B$8="ON",10,0)</f>
        <v>0</v>
      </c>
      <c r="G28" s="10">
        <f ca="1">F28+F29+F30+F31</f>
        <v>0</v>
      </c>
      <c r="I28" s="39" t="s">
        <v>39</v>
      </c>
      <c r="J28" s="40"/>
      <c r="K28" s="2">
        <f>$B$5</f>
        <v>0.64000000000000012</v>
      </c>
      <c r="L28" s="1">
        <f>$W$16*(1/12)</f>
        <v>25</v>
      </c>
      <c r="M28" s="39" t="s">
        <v>39</v>
      </c>
      <c r="N28" s="40"/>
      <c r="O28" s="2">
        <f>$B$5</f>
        <v>0.64000000000000012</v>
      </c>
      <c r="P28" s="1">
        <f>$W$16*(1/12)</f>
        <v>25</v>
      </c>
      <c r="Q28" s="39" t="s">
        <v>39</v>
      </c>
      <c r="R28" s="40"/>
      <c r="S28" s="2">
        <f>$B$5</f>
        <v>0.64000000000000012</v>
      </c>
      <c r="T28" s="1">
        <f>$W$16*(1/12)</f>
        <v>25</v>
      </c>
    </row>
    <row r="29" spans="4:25" x14ac:dyDescent="0.3">
      <c r="D29" s="7" t="s">
        <v>32</v>
      </c>
      <c r="E29" s="8"/>
      <c r="F29" s="9">
        <f ca="1">IF($B$8="ON",IF(RAND()&lt;$F$26,MOD(RAND()*100,10),0),IF(RAND()&lt;$F$26,MOD(RAND()*100,10)*MOD(RAND()*100,8),0))</f>
        <v>0</v>
      </c>
      <c r="G29" s="11" t="s">
        <v>37</v>
      </c>
    </row>
    <row r="30" spans="4:25" x14ac:dyDescent="0.3">
      <c r="D30" s="7" t="s">
        <v>33</v>
      </c>
      <c r="E30" s="8"/>
      <c r="F30" s="9">
        <f ca="1">IF($B$8="ON",IF(RAND()&lt;$F$26,MOD(RAND()*100,30)+18,0),IF(RAND()&lt;$F$26,MOD(RAND()*100,10)*MOD(RAND()*100,8),0))</f>
        <v>0</v>
      </c>
      <c r="G30" s="11">
        <f>G32*0.8</f>
        <v>24</v>
      </c>
    </row>
    <row r="31" spans="4:25" ht="15" thickBot="1" x14ac:dyDescent="0.35">
      <c r="D31" s="12" t="s">
        <v>34</v>
      </c>
      <c r="E31" s="8"/>
      <c r="F31" s="9">
        <f ca="1">IF($B$8="ON",IF(RAND()&lt;$F$26,MOD(RAND()*100,10),0),IF(RAND()&lt;$F$26,MOD(RAND()*100,10)*MOD(RAND()*100,8),0))</f>
        <v>0</v>
      </c>
      <c r="G31" s="11" t="s">
        <v>38</v>
      </c>
    </row>
    <row r="32" spans="4:25" ht="15" thickBot="1" x14ac:dyDescent="0.35">
      <c r="D32" s="39" t="s">
        <v>39</v>
      </c>
      <c r="E32" s="40"/>
      <c r="F32" s="2">
        <f>$B$6</f>
        <v>0.15999999999999998</v>
      </c>
      <c r="G32" s="1">
        <f>$W$16*(1/10)</f>
        <v>30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Y13:Y17"/>
    <mergeCell ref="D32:E32"/>
    <mergeCell ref="I28:J28"/>
    <mergeCell ref="M28:N28"/>
    <mergeCell ref="Q28:R28"/>
    <mergeCell ref="D27:E27"/>
    <mergeCell ref="D26:E26"/>
    <mergeCell ref="Q2:R2"/>
    <mergeCell ref="Q7:R7"/>
    <mergeCell ref="I23:J23"/>
    <mergeCell ref="Q23:R23"/>
    <mergeCell ref="D21:E21"/>
    <mergeCell ref="M2:N2"/>
    <mergeCell ref="I2:J2"/>
    <mergeCell ref="I7:J7"/>
    <mergeCell ref="M23:N23"/>
    <mergeCell ref="D9:E9"/>
    <mergeCell ref="D14:E14"/>
    <mergeCell ref="D15:E15"/>
    <mergeCell ref="D20:E20"/>
    <mergeCell ref="M7:N7"/>
  </mergeCells>
  <conditionalFormatting sqref="A2:C8">
    <cfRule type="cellIs" dxfId="53" priority="15" operator="equal">
      <formula>"ON"</formula>
    </cfRule>
  </conditionalFormatting>
  <conditionalFormatting sqref="B12">
    <cfRule type="cellIs" dxfId="52" priority="2" operator="lessThan">
      <formula>80</formula>
    </cfRule>
    <cfRule type="cellIs" dxfId="51" priority="3" operator="equal">
      <formula>80</formula>
    </cfRule>
    <cfRule type="cellIs" dxfId="50" priority="1" operator="greaterThan">
      <formula>80</formula>
    </cfRule>
  </conditionalFormatting>
  <conditionalFormatting sqref="D14 F14">
    <cfRule type="cellIs" dxfId="49" priority="51" operator="equal">
      <formula>"ON"</formula>
    </cfRule>
  </conditionalFormatting>
  <conditionalFormatting sqref="D20 F20">
    <cfRule type="cellIs" dxfId="48" priority="45" operator="equal">
      <formula>"ON"</formula>
    </cfRule>
  </conditionalFormatting>
  <conditionalFormatting sqref="D32 F32">
    <cfRule type="cellIs" dxfId="47" priority="33" operator="equal">
      <formula>"ON"</formula>
    </cfRule>
  </conditionalFormatting>
  <conditionalFormatting sqref="D10:F13">
    <cfRule type="cellIs" dxfId="46" priority="21" operator="equal">
      <formula>"ON"</formula>
    </cfRule>
  </conditionalFormatting>
  <conditionalFormatting sqref="D16:F19">
    <cfRule type="cellIs" dxfId="45" priority="20" operator="equal">
      <formula>"ON"</formula>
    </cfRule>
  </conditionalFormatting>
  <conditionalFormatting sqref="D22:F25 D26 F26">
    <cfRule type="cellIs" dxfId="44" priority="39" operator="equal">
      <formula>"ON"</formula>
    </cfRule>
  </conditionalFormatting>
  <conditionalFormatting sqref="D28:F31">
    <cfRule type="cellIs" dxfId="43" priority="5" operator="equal">
      <formula>"ON"</formula>
    </cfRule>
  </conditionalFormatting>
  <conditionalFormatting sqref="I28 K28">
    <cfRule type="cellIs" dxfId="42" priority="57" operator="equal">
      <formula>"ON"</formula>
    </cfRule>
  </conditionalFormatting>
  <conditionalFormatting sqref="I3:K6 I7 K7">
    <cfRule type="cellIs" dxfId="41" priority="75" operator="equal">
      <formula>"ON"</formula>
    </cfRule>
  </conditionalFormatting>
  <conditionalFormatting sqref="I24:K27">
    <cfRule type="cellIs" dxfId="40" priority="24" operator="equal">
      <formula>"ON"</formula>
    </cfRule>
  </conditionalFormatting>
  <conditionalFormatting sqref="K14:L14">
    <cfRule type="cellIs" dxfId="39" priority="10" operator="lessThan">
      <formula>$J$14+1</formula>
    </cfRule>
    <cfRule type="cellIs" dxfId="38" priority="11" operator="greaterThan">
      <formula>$J$14</formula>
    </cfRule>
  </conditionalFormatting>
  <conditionalFormatting sqref="L5">
    <cfRule type="cellIs" dxfId="37" priority="71" operator="greaterThan">
      <formula>L3</formula>
    </cfRule>
    <cfRule type="cellIs" dxfId="36" priority="73" operator="lessThan">
      <formula>L3+1</formula>
    </cfRule>
  </conditionalFormatting>
  <conditionalFormatting sqref="L7 G14 G26 G32">
    <cfRule type="cellIs" dxfId="35" priority="70" operator="greaterThan">
      <formula>$L$3</formula>
    </cfRule>
    <cfRule type="cellIs" dxfId="34" priority="72" operator="lessThan">
      <formula>$L$3+1</formula>
    </cfRule>
  </conditionalFormatting>
  <conditionalFormatting sqref="L26">
    <cfRule type="cellIs" dxfId="33" priority="53" operator="greaterThan">
      <formula>L24</formula>
    </cfRule>
    <cfRule type="cellIs" dxfId="32" priority="55" operator="lessThan">
      <formula>L24+1</formula>
    </cfRule>
  </conditionalFormatting>
  <conditionalFormatting sqref="L28">
    <cfRule type="cellIs" dxfId="31" priority="18" operator="greaterThan">
      <formula>L24</formula>
    </cfRule>
    <cfRule type="cellIs" dxfId="30" priority="19" operator="lessThan">
      <formula>L24+1</formula>
    </cfRule>
  </conditionalFormatting>
  <conditionalFormatting sqref="M7 O7">
    <cfRule type="cellIs" dxfId="29" priority="87" operator="equal">
      <formula>"ON"</formula>
    </cfRule>
  </conditionalFormatting>
  <conditionalFormatting sqref="M28 O28">
    <cfRule type="cellIs" dxfId="28" priority="69" operator="equal">
      <formula>"ON"</formula>
    </cfRule>
  </conditionalFormatting>
  <conditionalFormatting sqref="M3:O6">
    <cfRule type="cellIs" dxfId="27" priority="26" operator="equal">
      <formula>"ON"</formula>
    </cfRule>
  </conditionalFormatting>
  <conditionalFormatting sqref="M24:O27">
    <cfRule type="cellIs" dxfId="26" priority="23" operator="equal">
      <formula>"ON"</formula>
    </cfRule>
  </conditionalFormatting>
  <conditionalFormatting sqref="P5 G12 G18 G24 G30">
    <cfRule type="cellIs" dxfId="25" priority="83" operator="greaterThan">
      <formula>G3</formula>
    </cfRule>
    <cfRule type="cellIs" dxfId="24" priority="85" operator="lessThan">
      <formula>G3+1</formula>
    </cfRule>
  </conditionalFormatting>
  <conditionalFormatting sqref="P7 G20">
    <cfRule type="cellIs" dxfId="23" priority="82" operator="greaterThan">
      <formula>G3</formula>
    </cfRule>
    <cfRule type="cellIs" dxfId="22" priority="84" operator="lessThan">
      <formula>G3+1</formula>
    </cfRule>
  </conditionalFormatting>
  <conditionalFormatting sqref="P26">
    <cfRule type="cellIs" dxfId="21" priority="67" operator="lessThan">
      <formula>P24+1</formula>
    </cfRule>
    <cfRule type="cellIs" dxfId="20" priority="65" operator="greaterThan">
      <formula>P24</formula>
    </cfRule>
  </conditionalFormatting>
  <conditionalFormatting sqref="P28">
    <cfRule type="cellIs" dxfId="19" priority="16" operator="greaterThan">
      <formula>P24</formula>
    </cfRule>
    <cfRule type="cellIs" dxfId="18" priority="17" operator="lessThan">
      <formula>P24+1</formula>
    </cfRule>
  </conditionalFormatting>
  <conditionalFormatting sqref="Q7 S7">
    <cfRule type="cellIs" dxfId="17" priority="81" operator="equal">
      <formula>"ON"</formula>
    </cfRule>
  </conditionalFormatting>
  <conditionalFormatting sqref="Q28 S28">
    <cfRule type="cellIs" dxfId="16" priority="63" operator="equal">
      <formula>"ON"</formula>
    </cfRule>
  </conditionalFormatting>
  <conditionalFormatting sqref="Q3:S6">
    <cfRule type="cellIs" dxfId="15" priority="25" operator="equal">
      <formula>"ON"</formula>
    </cfRule>
  </conditionalFormatting>
  <conditionalFormatting sqref="Q24:S27">
    <cfRule type="cellIs" dxfId="14" priority="22" operator="equal">
      <formula>"ON"</formula>
    </cfRule>
  </conditionalFormatting>
  <conditionalFormatting sqref="R14:S14">
    <cfRule type="cellIs" dxfId="13" priority="9" operator="greaterThan">
      <formula>Q14</formula>
    </cfRule>
    <cfRule type="cellIs" dxfId="12" priority="8" operator="lessThan">
      <formula>Q14+1</formula>
    </cfRule>
  </conditionalFormatting>
  <conditionalFormatting sqref="R20:S20">
    <cfRule type="cellIs" dxfId="11" priority="6" operator="lessThan">
      <formula>Q20+1</formula>
    </cfRule>
    <cfRule type="cellIs" dxfId="10" priority="7" operator="greaterThan">
      <formula>Q20</formula>
    </cfRule>
  </conditionalFormatting>
  <conditionalFormatting sqref="T5">
    <cfRule type="cellIs" dxfId="9" priority="79" operator="lessThan">
      <formula>T3+1</formula>
    </cfRule>
    <cfRule type="cellIs" dxfId="8" priority="77" operator="greaterThan">
      <formula>T3</formula>
    </cfRule>
  </conditionalFormatting>
  <conditionalFormatting sqref="T7">
    <cfRule type="cellIs" dxfId="7" priority="78" operator="lessThan">
      <formula>$L$3+1</formula>
    </cfRule>
    <cfRule type="cellIs" dxfId="6" priority="76" operator="greaterThan">
      <formula>$L$3</formula>
    </cfRule>
  </conditionalFormatting>
  <conditionalFormatting sqref="T26">
    <cfRule type="cellIs" dxfId="5" priority="59" operator="greaterThan">
      <formula>T24</formula>
    </cfRule>
    <cfRule type="cellIs" dxfId="4" priority="61" operator="lessThan">
      <formula>T24+1</formula>
    </cfRule>
  </conditionalFormatting>
  <conditionalFormatting sqref="T28">
    <cfRule type="cellIs" dxfId="3" priority="60" operator="lessThan">
      <formula>$L$3+1</formula>
    </cfRule>
    <cfRule type="cellIs" dxfId="2" priority="58" operator="greaterThan">
      <formula>$L$3</formula>
    </cfRule>
  </conditionalFormatting>
  <conditionalFormatting sqref="V16:W16">
    <cfRule type="cellIs" dxfId="1" priority="13" operator="lessThan">
      <formula>$U$16+1</formula>
    </cfRule>
    <cfRule type="cellIs" dxfId="0" priority="12" operator="greaterThan">
      <formula>$U$16</formula>
    </cfRule>
  </conditionalFormatting>
  <dataValidations count="1">
    <dataValidation type="list" allowBlank="1" showInputMessage="1" showErrorMessage="1" sqref="B7:C7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B971EC-518A-45D9-B50C-C608E1ED617B}">
          <x14:formula1>
            <xm:f>Aux!$A$2:$A$3</xm:f>
          </x14:formula1>
          <xm:sqref>N3:N6 J3:J6 E16:E19 N24:N27 J24:J27 R3:R6 R24:R27 E10:E13 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defaultColWidth="9" defaultRowHeight="14.4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5" spans="1:1" x14ac:dyDescent="0.3">
      <c r="A5" t="s">
        <v>1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14</v>
      </c>
    </row>
    <row r="13" spans="1:1" x14ac:dyDescent="0.3">
      <c r="A13" t="s">
        <v>13</v>
      </c>
    </row>
    <row r="14" spans="1:1" x14ac:dyDescent="0.3">
      <c r="A14" t="s">
        <v>12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29</v>
      </c>
    </row>
    <row r="18" spans="1:1" x14ac:dyDescent="0.3">
      <c r="A1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Props1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2024-05-14T00:23:20Z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