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https://d.docs.live.net/5e1a7edefa746d31/डेस्कटॉप/"/>
    </mc:Choice>
  </mc:AlternateContent>
  <xr:revisionPtr revIDLastSave="65" documentId="8_{5611CF61-6B61-452B-93EE-FDF40CF0F4B3}" xr6:coauthVersionLast="47" xr6:coauthVersionMax="47" xr10:uidLastSave="{4A31AF39-AC1E-4614-A32F-15FF2978624A}"/>
  <bookViews>
    <workbookView xWindow="-108" yWindow="-108" windowWidth="23256" windowHeight="12456" activeTab="1" xr2:uid="{00000000-000D-0000-FFFF-FFFF00000000}"/>
  </bookViews>
  <sheets>
    <sheet name="Dataset" sheetId="1" r:id="rId1"/>
    <sheet name="Datos_Grupo5" sheetId="11" r:id="rId2"/>
    <sheet name="Pregunta 1" sheetId="2" r:id="rId3"/>
    <sheet name="Pregunta 2" sheetId="3" r:id="rId4"/>
    <sheet name="Pregunta 3" sheetId="4" r:id="rId5"/>
    <sheet name="Pregunta 4" sheetId="5" r:id="rId6"/>
    <sheet name="Pregunta 5" sheetId="6" r:id="rId7"/>
    <sheet name="Pregunta 6" sheetId="7" r:id="rId8"/>
    <sheet name="Pregunta 7" sheetId="8" r:id="rId9"/>
    <sheet name="Pregunta 8" sheetId="9" r:id="rId10"/>
    <sheet name="Pregunta 9" sheetId="10" r:id="rId11"/>
  </sheets>
  <calcPr calcId="191029" calcOnSave="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7" l="1"/>
  <c r="H5" i="7"/>
  <c r="H6" i="7"/>
  <c r="H7" i="7"/>
  <c r="H8" i="7"/>
  <c r="H9" i="7"/>
  <c r="H10" i="7"/>
  <c r="H11" i="7"/>
  <c r="H12" i="7"/>
  <c r="H13" i="7"/>
  <c r="H14" i="7"/>
  <c r="H15" i="7"/>
  <c r="H16" i="7"/>
  <c r="H17" i="7"/>
  <c r="H3" i="7"/>
  <c r="I3" i="7"/>
  <c r="I4" i="7"/>
  <c r="I5" i="7"/>
  <c r="I6" i="7"/>
  <c r="I7" i="7"/>
  <c r="I8" i="7"/>
  <c r="I9" i="7"/>
  <c r="I10" i="7"/>
  <c r="I11" i="7"/>
  <c r="I12" i="7"/>
  <c r="I13" i="7"/>
  <c r="I14" i="7"/>
  <c r="I15" i="7"/>
  <c r="I16" i="7"/>
  <c r="I17" i="7"/>
  <c r="C9" i="10"/>
  <c r="C7" i="10"/>
  <c r="C5" i="10"/>
  <c r="C7" i="9"/>
  <c r="C5" i="9"/>
  <c r="C9" i="9"/>
  <c r="C5" i="8"/>
  <c r="C9" i="8"/>
  <c r="C11" i="8"/>
  <c r="C13" i="8"/>
  <c r="C6" i="8"/>
  <c r="C9" i="7"/>
  <c r="C10" i="7"/>
  <c r="C8" i="7"/>
  <c r="C6" i="7"/>
  <c r="C9" i="3"/>
  <c r="C5" i="7"/>
  <c r="C4" i="7"/>
  <c r="C16" i="6"/>
  <c r="C14" i="6"/>
  <c r="C11" i="6"/>
  <c r="C12" i="6"/>
  <c r="C8" i="6"/>
  <c r="C7" i="6"/>
  <c r="F15" i="5"/>
  <c r="F13" i="5"/>
  <c r="F12" i="5"/>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8" i="1"/>
  <c r="F6" i="5"/>
  <c r="F8" i="5"/>
  <c r="F10" i="5"/>
  <c r="C12" i="5"/>
  <c r="C9" i="5"/>
  <c r="C7" i="5"/>
  <c r="C5" i="4"/>
  <c r="C11" i="3"/>
  <c r="C7" i="3"/>
  <c r="C5" i="3"/>
  <c r="C8" i="2"/>
  <c r="C6" i="2"/>
</calcChain>
</file>

<file path=xl/sharedStrings.xml><?xml version="1.0" encoding="utf-8"?>
<sst xmlns="http://schemas.openxmlformats.org/spreadsheetml/2006/main" count="104" uniqueCount="88">
  <si>
    <t>Puntos en el carnet</t>
  </si>
  <si>
    <t>Conductor</t>
  </si>
  <si>
    <t>Año 1</t>
  </si>
  <si>
    <t>Año 2</t>
  </si>
  <si>
    <t xml:space="preserve">Pregunta </t>
  </si>
  <si>
    <r>
      <t>1.</t>
    </r>
    <r>
      <rPr>
        <b/>
        <sz val="12"/>
        <color rgb="FF0098CD"/>
        <rFont val="Times New Roman"/>
        <family val="1"/>
      </rPr>
      <t xml:space="preserve">      </t>
    </r>
    <r>
      <rPr>
        <sz val="12"/>
        <color rgb="FF333333"/>
        <rFont val="Calibri"/>
        <family val="2"/>
        <scheme val="minor"/>
      </rPr>
      <t>¿Cuál es la probabilidad de conservar ocho o menos de ocho puntos el primer año?</t>
    </r>
  </si>
  <si>
    <t>Probabilidad de que Puntos &lt;= 8 el primer año</t>
  </si>
  <si>
    <t xml:space="preserve">Para obtener la cantidad de conductores con 8 o menos puntos tenemos dos maneras. La primera es mediante la funcion COUNTIF, a partir de la cual utilizaremos como rango la segunda columna de la hoja de excel Dataset que contiene los puntos que los conductores tenían el primer año. La segunda manera podría ser mediante el uso de filtros para posteriormente de manera manual calcular el número de conductores con 8 o menos de 8 puntos. </t>
  </si>
  <si>
    <t>Por lo que en base al calculo anterior, de los 100 conductores, 52 tienen 8 o menos de 8 puntos el primer año. Por lo que el resultado obtenido anteriormente es dividido por los 100 conductores, que tenemos de tamaño muestral, obteniendo la probabilidad de conservar 8 o menos puntos el primer año</t>
  </si>
  <si>
    <t>Grupo 5</t>
  </si>
  <si>
    <t>Análisis Quantitativo</t>
  </si>
  <si>
    <t>Nombre</t>
  </si>
  <si>
    <t>Apellidos</t>
  </si>
  <si>
    <t>Eduardo Daniel</t>
  </si>
  <si>
    <t>López Vila</t>
  </si>
  <si>
    <t>Probabilidad de tener 8 o menos de 8 puntos</t>
  </si>
  <si>
    <t>Probabilidad de tener más de 11 puntos</t>
  </si>
  <si>
    <t>Hay otra vez dos maneras, la primera es calcular de manera individual la cantidad de gente que tiene entre 8 y 11 puntos mediante el uso de filtros y despues sumarlo para posteriormente dividirlo entre el numero total. La segunda manera es mediante la función COUNTIF,  para ello usaremos el resultado obtenido en la pregunta 1, y calcularemos la probabilidad de tener más de 11 puntos y obtendremos la probabilidad de tener entre más de 8 puntos y 11 puntos</t>
  </si>
  <si>
    <r>
      <rPr>
        <b/>
        <sz val="12"/>
        <color rgb="FF0098CD"/>
        <rFont val="Cambria"/>
        <family val="2"/>
        <scheme val="major"/>
      </rPr>
      <t>2. </t>
    </r>
    <r>
      <rPr>
        <b/>
        <sz val="12"/>
        <color rgb="FF0098CD"/>
        <rFont val="Times New Roman"/>
        <family val="1"/>
      </rPr>
      <t xml:space="preserve">    </t>
    </r>
    <r>
      <rPr>
        <sz val="12"/>
        <color rgb="FF333333"/>
        <rFont val="Calibri"/>
        <family val="2"/>
        <scheme val="minor"/>
      </rPr>
      <t>¿Cuál es la probabilidad de tener entre más de ocho puntos y once puntos en el primer año?</t>
    </r>
  </si>
  <si>
    <t>Por lo tanto para obtener la probabilidad de tener entre más de 8 puntos y 11 puntos el primer año es igual a  1 - probabilidad de tener 8 o menos puntos - la probabilidad de tener más de 11 puntos</t>
  </si>
  <si>
    <t>Otra manera de calcularlo sería mediante la función COUNTIFS de excel que nos permite coger el rango y establecer 1 o más criterios, en este caso el primer criterio es para estimar cuantos conductores terminaron el primer año con 8 o más puntos, mientras que el segundo criterio es para indicar que cantidad de conductores tenían 11 o menos puntos. Esto resulta en 18 conductores</t>
  </si>
  <si>
    <t>Pregunta</t>
  </si>
  <si>
    <r>
      <t>3.</t>
    </r>
    <r>
      <rPr>
        <b/>
        <sz val="12"/>
        <color rgb="FF0098CD"/>
        <rFont val="Times New Roman"/>
        <family val="1"/>
      </rPr>
      <t xml:space="preserve">  </t>
    </r>
    <r>
      <rPr>
        <sz val="12"/>
        <color rgb="FF333333"/>
        <rFont val="Calibri"/>
        <family val="2"/>
        <scheme val="minor"/>
      </rPr>
      <t>¿Cuál es la probabilidad de tener más de once puntos el primer año?</t>
    </r>
  </si>
  <si>
    <t>Hay otra vez dos maneras, la primera es calcular de manera individual la cantidad de gente que tiene más de 11 puntos mediante el uso de filtros y despues sumarlo para posteriormente dividirlo entre el numero total. La segunda manera es mediante la función COUNTIF,  en este caso la probabilidad de tener más de 11 puntos ya fue calculada para responder a la pregunta 2, por lo que procedemos a realizar los calculos</t>
  </si>
  <si>
    <t>Por lo tanto la probabilidad de que un conductor acabe el primer año con más de 11 puntos es del 30%</t>
  </si>
  <si>
    <r>
      <t xml:space="preserve">4. </t>
    </r>
    <r>
      <rPr>
        <sz val="12"/>
        <color rgb="FF333333"/>
        <rFont val="Calibri"/>
        <family val="2"/>
        <scheme val="minor"/>
      </rPr>
      <t>Intuyendo que los puntos del primer año se distribuyen de forma normal, intenta calcular los parámetros de esa distribución normal. ¿Cómo inferimos los parámetros poblacionales de la distribución normal a través de la muestra?</t>
    </r>
  </si>
  <si>
    <t>Debemos usar los datos del primer año para calcular los parámetros principales de una distribución normal, estos son la media y la desviación típica. N(μ, σ)</t>
  </si>
  <si>
    <t>Media (μ)</t>
  </si>
  <si>
    <t>Para calcular la media de la muestra debemos sumar todos los valores y dividirlo por el tamaño de la muestra</t>
  </si>
  <si>
    <t>La suma de todos los valores en excel se obtiene mediante el comando Sum obteniendo el número total de puntos el primer año</t>
  </si>
  <si>
    <t>Este resultado se divide por el número total de conductores, obteniendo la Media</t>
  </si>
  <si>
    <t>La media muestral es igual a 7.99 puntos</t>
  </si>
  <si>
    <t>La otra manera de calcularlo es mediante la función de excel average</t>
  </si>
  <si>
    <r>
      <t>Desviación típica (</t>
    </r>
    <r>
      <rPr>
        <sz val="12"/>
        <color theme="1"/>
        <rFont val="Calibri"/>
        <family val="2"/>
      </rPr>
      <t>σ)</t>
    </r>
  </si>
  <si>
    <t>Luego dividimos este resultado por n-1 y obtenemos la varianza</t>
  </si>
  <si>
    <t>Para obtener la desviación típica haremos la raíz cuadrada</t>
  </si>
  <si>
    <r>
      <t xml:space="preserve"> (x - </t>
    </r>
    <r>
      <rPr>
        <sz val="11"/>
        <color theme="1"/>
        <rFont val="Calibri"/>
        <family val="2"/>
      </rPr>
      <t>μ)^2</t>
    </r>
  </si>
  <si>
    <t>Para calcular la desviación típica debemos primero restar para cada uno de los conductores sus puntos al final del año menos la media elevarlo al cuadrado y luego sumarlo. Esta resta esá en datos en la columna F en Dataset</t>
  </si>
  <si>
    <t>O podemos usar la función de excel VAR.S y hacer la raíz</t>
  </si>
  <si>
    <t>O directamente mediante la función STDEV.S</t>
  </si>
  <si>
    <t>Por lo que tenemos una distribución normal N(7.99, 4.57)</t>
  </si>
  <si>
    <r>
      <t>5.</t>
    </r>
    <r>
      <rPr>
        <b/>
        <sz val="12"/>
        <color rgb="FF0098CD"/>
        <rFont val="Times New Roman"/>
        <family val="1"/>
      </rPr>
      <t xml:space="preserve">    </t>
    </r>
    <r>
      <rPr>
        <sz val="12"/>
        <color rgb="FF333333"/>
        <rFont val="Calibri"/>
        <family val="2"/>
        <scheme val="minor"/>
      </rPr>
      <t>Calcula a través de la distribución normal estándar las siguientes posibilidades: la probabilidad de conservar ocho puntos o menos el primer año, la probabilidad de tener entre más de ocho puntos y once puntos en el primer año y la probabilidad de conservar más de 11 puntos en ese primer año.</t>
    </r>
  </si>
  <si>
    <t>La distribución normal estándar tiene media 0 y desviación típica 1</t>
  </si>
  <si>
    <t>Lo primero que tenemos que hacer es estandarizar los valores</t>
  </si>
  <si>
    <r>
      <t xml:space="preserve">Z = (X - </t>
    </r>
    <r>
      <rPr>
        <sz val="12"/>
        <color theme="1"/>
        <rFont val="Calibri"/>
        <family val="2"/>
      </rPr>
      <t>μ)/σ</t>
    </r>
  </si>
  <si>
    <t>Hacemos uso de la media y la desviación típica de la pregunta 4</t>
  </si>
  <si>
    <t>Ahora, una vez calculado usamos las tablas de la distribución normal</t>
  </si>
  <si>
    <t>Para 8 al ser el valor muy pequeño haremos directamente uso de la función NORM.S.DIST, mientras que para 11 podemos usar la tabla de la normal directamente para obtener la probabilidad o usar la función de excel</t>
  </si>
  <si>
    <t>8 o menos</t>
  </si>
  <si>
    <t>La probabilidad de tener entre 8 o 11 puntos la obtenemos mendiante la diferencia entre la probabilidad obtenida para menos de 8 puntos y  menos de 11 puntos</t>
  </si>
  <si>
    <t>Como todas las probabilidades anteriores son menores de 8 y 11, para saber la probabilidad de cuantos conductores tienen 11 o más puntos deberemos de restar 1 - la probabilidad de tener 11 o menos puntos</t>
  </si>
  <si>
    <r>
      <t>6.</t>
    </r>
    <r>
      <rPr>
        <b/>
        <sz val="12"/>
        <color rgb="FF0098CD"/>
        <rFont val="Times New Roman"/>
        <family val="1"/>
      </rPr>
      <t xml:space="preserve">     </t>
    </r>
    <r>
      <rPr>
        <sz val="12"/>
        <color rgb="FF333333"/>
        <rFont val="Calibri"/>
        <family val="2"/>
        <scheme val="minor"/>
      </rPr>
      <t>¿Qué opinión tienes al comparar los resultados obtenidos al calcular las probabilidades anteriores con la función de distribución normal y con la teoría de la probabilidad?</t>
    </r>
  </si>
  <si>
    <t xml:space="preserve">Resultados basados en la teoría de la probabilidad </t>
  </si>
  <si>
    <t>(8,11]</t>
  </si>
  <si>
    <t>Más de 11</t>
  </si>
  <si>
    <t xml:space="preserve">Resultados basados en la distribución normal estándar </t>
  </si>
  <si>
    <r>
      <t>7.</t>
    </r>
    <r>
      <rPr>
        <b/>
        <sz val="12"/>
        <color rgb="FF0098CD"/>
        <rFont val="Times New Roman"/>
        <family val="1"/>
      </rPr>
      <t xml:space="preserve">      </t>
    </r>
    <r>
      <rPr>
        <sz val="12"/>
        <color rgb="FF333333"/>
        <rFont val="Calibri"/>
        <family val="2"/>
        <scheme val="minor"/>
      </rPr>
      <t>¿Cuál es la probabilidad de tener ocho o menos de ocho puntos el segundo año si se tenían en el primer año?</t>
    </r>
  </si>
  <si>
    <t>P &lt;= 8</t>
  </si>
  <si>
    <t>Lo primero que tendríamos que hacer es calcular la probabilidad de tener más o menos de 8 puntos el primer año, otra vez se puede hacer mediante el uso de filtros o la función COUNTIF</t>
  </si>
  <si>
    <t>Ahora, para calcular la probabilidad de que el conductor tenga el segundo año 8 o menos puntos si el primer año tuvo 8 o menos puntos, debemos calcular la intersección entre ambos. Es decir, de los 52 conductores que tenían 8 o menos puntos cuantos acabaron el segundo año con 8 o menos puntos.</t>
  </si>
  <si>
    <t>Entonces dividiremos 36 entre los 52, resultando en la probabilidad de tener 8 o menos de 8 puntos el segundo año si se tenían el primer año</t>
  </si>
  <si>
    <t>La segunda manera de calcularlo es mendiante el comando COUNTIFS, el cual nos permite calcular la probabilidad de manera más rápida. Para ello, como primera condición ponemos cuantos conductores terminaron el primer año con 8 o menos puntos, y como segunda condición cuantos conductores acabaron el segundo año con 8 menos puntos</t>
  </si>
  <si>
    <r>
      <t xml:space="preserve">8. </t>
    </r>
    <r>
      <rPr>
        <sz val="12"/>
        <rFont val="Calibri"/>
        <family val="2"/>
        <scheme val="minor"/>
      </rPr>
      <t>¿Cuál es la probabilidad de tener siete o más puntos en el segundo año si también se tenían en el primero?</t>
    </r>
  </si>
  <si>
    <t xml:space="preserve">Exactamente el mismo proceso que para la pregunta 7, así que procedemos directamente a usar la función COUNTIFS y COUNT para calcularlo. </t>
  </si>
  <si>
    <t>Ahora, debemos estimar el número de conductores de esos 59 que terminaron el segundo año con 7 o más puntos</t>
  </si>
  <si>
    <t>Calculamos el número de conductores con 7 o más puntos el primer año</t>
  </si>
  <si>
    <t>57 de los 59 conductores que terminaron el primer año con 7 puntos más acabaron el segundo con 7 puntos o más</t>
  </si>
  <si>
    <t>Es decir, la probabilidad de acabar el segundo año con 7 o más puntos si se tuvieron el primero es del 96.6%</t>
  </si>
  <si>
    <r>
      <t>9.</t>
    </r>
    <r>
      <rPr>
        <b/>
        <sz val="12"/>
        <color rgb="FF0098CD"/>
        <rFont val="Times New Roman"/>
        <family val="1"/>
      </rPr>
      <t xml:space="preserve">      </t>
    </r>
    <r>
      <rPr>
        <sz val="12"/>
        <color rgb="FF333333"/>
        <rFont val="Calibri"/>
        <family val="2"/>
        <scheme val="minor"/>
      </rPr>
      <t>¿Cuál es la probabilidad de tener nueve o más puntos en el segundo año si también se tenían en el primer año?</t>
    </r>
  </si>
  <si>
    <t xml:space="preserve">Exactamente el mismo proceso que para la pregunta 7 y 8, así que procedemos directamente a usar la función COUNTIFS y COUNT para calcularlo. </t>
  </si>
  <si>
    <t>Calculamos el número de conductores con 9 o más puntos el primer año</t>
  </si>
  <si>
    <t>Ahora, debemos estimar el número de conductores de esos 48 que terminaron el segundo año con 9 o más puntos</t>
  </si>
  <si>
    <t>39 de los 48 conductores que terminaron el primer año con 9 puntos más acabaron el segundo con 7 puntos o más</t>
  </si>
  <si>
    <t>Es decir, la probabilidad de acabar el segundo año con 9 o más puntos si se tuvieron el primero es del 81.25%</t>
  </si>
  <si>
    <t>Es decir, la probabilidad de acabar el segundo año con 8 o menos puntos si se tuvieron el primero es del 69.23%</t>
  </si>
  <si>
    <t>Frament Diaz</t>
  </si>
  <si>
    <t>Diego William</t>
  </si>
  <si>
    <t>Orue Sangroniz</t>
  </si>
  <si>
    <t>Markel</t>
  </si>
  <si>
    <t>Riera Guardia</t>
  </si>
  <si>
    <t>Pau</t>
  </si>
  <si>
    <t>Para 8 o menos</t>
  </si>
  <si>
    <t>Para 11 o menos</t>
  </si>
  <si>
    <t>Intervalo más de 8 hasta 11</t>
  </si>
  <si>
    <t>Puntos/Año 1</t>
  </si>
  <si>
    <t>Fun. Relativa</t>
  </si>
  <si>
    <t>Fun. Relativa acumulada</t>
  </si>
  <si>
    <t>Como podemos observar, al no seguir la muestra una distribución normal los resultado no son exactos. Podemos observar que los datos no se distribuyen alrededor de la media, por lo tanto no podemos afirmar que cumpla las condiciones de normalidad. De allí las diferencias observadas entre ambos.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</si>
</sst>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rgb="FF0098CD"/>
      <name val="Calibri"/>
      <family val="2"/>
      <scheme val="minor"/>
    </font>
    <font>
      <b/>
      <sz val="12"/>
      <color rgb="FF0098CD"/>
      <name val="Times New Roman"/>
      <family val="1"/>
    </font>
    <font>
      <sz val="12"/>
      <color rgb="FF333333"/>
      <name val="Calibri"/>
      <family val="2"/>
      <scheme val="minor"/>
    </font>
    <font>
      <b/>
      <sz val="12"/>
      <color rgb="FF0098CD"/>
      <name val="Cambria"/>
      <family val="2"/>
      <scheme val="major"/>
    </font>
    <font>
      <sz val="12"/>
      <color theme="1"/>
      <name val="Calibri"/>
      <family val="2"/>
    </font>
    <font>
      <sz val="11"/>
      <color theme="1"/>
      <name val="Calibri"/>
      <family val="2"/>
    </font>
    <font>
      <sz val="12"/>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9" fontId="2" fillId="0" borderId="0" applyFont="0" applyFill="0" applyBorder="0" applyAlignment="0" applyProtection="0"/>
  </cellStyleXfs>
  <cellXfs count="42">
    <xf numFmtId="0" fontId="0" fillId="0" borderId="0" xfId="0"/>
    <xf numFmtId="0" fontId="0" fillId="2" borderId="0" xfId="0" applyFill="1"/>
    <xf numFmtId="0" fontId="0" fillId="2" borderId="4" xfId="0" applyFill="1" applyBorder="1" applyAlignment="1">
      <alignment horizontal="center"/>
    </xf>
    <xf numFmtId="0" fontId="0" fillId="2" borderId="4" xfId="0" applyFill="1" applyBorder="1"/>
    <xf numFmtId="1" fontId="0" fillId="2" borderId="5" xfId="0" applyNumberFormat="1" applyFill="1" applyBorder="1"/>
    <xf numFmtId="1" fontId="0" fillId="2" borderId="4" xfId="0" applyNumberFormat="1" applyFill="1" applyBorder="1"/>
    <xf numFmtId="0" fontId="0" fillId="0" borderId="0" xfId="0" applyAlignment="1">
      <alignment horizontal="center"/>
    </xf>
    <xf numFmtId="165" fontId="0" fillId="2" borderId="0" xfId="0" applyNumberFormat="1" applyFill="1"/>
    <xf numFmtId="0" fontId="3" fillId="2" borderId="0" xfId="0" applyFont="1" applyFill="1"/>
    <xf numFmtId="0" fontId="11" fillId="2" borderId="0" xfId="0" applyFont="1" applyFill="1"/>
    <xf numFmtId="0" fontId="3" fillId="2" borderId="0" xfId="0" applyFont="1" applyFill="1" applyAlignment="1">
      <alignment horizontal="center" vertical="center"/>
    </xf>
    <xf numFmtId="0" fontId="4" fillId="2" borderId="0" xfId="0" applyFont="1" applyFill="1" applyAlignment="1">
      <alignment horizontal="left" vertical="center"/>
    </xf>
    <xf numFmtId="0" fontId="3" fillId="2" borderId="0" xfId="0" applyFont="1" applyFill="1" applyAlignment="1">
      <alignment horizontal="center" vertical="center" wrapText="1"/>
    </xf>
    <xf numFmtId="0" fontId="3" fillId="2" borderId="0" xfId="0" applyFont="1" applyFill="1" applyAlignment="1">
      <alignment horizontal="center"/>
    </xf>
    <xf numFmtId="0" fontId="3" fillId="2" borderId="0" xfId="0" applyFont="1" applyFill="1" applyAlignment="1">
      <alignment horizontal="center" wrapText="1"/>
    </xf>
    <xf numFmtId="164" fontId="3" fillId="2" borderId="0" xfId="1" applyNumberFormat="1" applyFont="1" applyFill="1" applyAlignment="1">
      <alignment horizontal="center"/>
    </xf>
    <xf numFmtId="9" fontId="3" fillId="2" borderId="0" xfId="1" applyFont="1" applyFill="1" applyAlignment="1">
      <alignment horizontal="center"/>
    </xf>
    <xf numFmtId="10" fontId="3" fillId="2" borderId="0" xfId="0" applyNumberFormat="1" applyFont="1" applyFill="1" applyAlignment="1">
      <alignment horizontal="center"/>
    </xf>
    <xf numFmtId="0" fontId="3" fillId="2" borderId="0" xfId="0" applyFont="1" applyFill="1" applyAlignment="1">
      <alignment vertical="center"/>
    </xf>
    <xf numFmtId="0" fontId="4" fillId="2" borderId="0" xfId="0" applyFont="1" applyFill="1" applyAlignment="1">
      <alignment horizontal="justify" vertical="center"/>
    </xf>
    <xf numFmtId="0" fontId="4" fillId="2" borderId="0" xfId="0" applyFont="1" applyFill="1" applyAlignment="1">
      <alignment horizontal="center" vertical="center" wrapText="1"/>
    </xf>
    <xf numFmtId="0" fontId="8" fillId="2" borderId="0" xfId="0" applyFont="1" applyFill="1" applyAlignment="1">
      <alignment horizontal="center" vertical="center"/>
    </xf>
    <xf numFmtId="1" fontId="3"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164" fontId="3" fillId="2" borderId="0" xfId="0" applyNumberFormat="1" applyFont="1" applyFill="1" applyAlignment="1">
      <alignment horizontal="center"/>
    </xf>
    <xf numFmtId="0" fontId="3" fillId="2" borderId="0" xfId="0" applyFont="1" applyFill="1" applyAlignment="1">
      <alignment vertical="center" textRotation="90"/>
    </xf>
    <xf numFmtId="10" fontId="3" fillId="2" borderId="0" xfId="1" applyNumberFormat="1" applyFont="1" applyFill="1" applyAlignment="1">
      <alignment horizontal="center"/>
    </xf>
    <xf numFmtId="10" fontId="3" fillId="2" borderId="0" xfId="1" applyNumberFormat="1" applyFont="1" applyFill="1" applyAlignment="1">
      <alignment horizontal="center" wrapText="1"/>
    </xf>
    <xf numFmtId="0" fontId="3" fillId="2" borderId="0" xfId="0" applyFont="1" applyFill="1" applyAlignment="1">
      <alignment wrapText="1"/>
    </xf>
    <xf numFmtId="0" fontId="1" fillId="0" borderId="6" xfId="0" applyFont="1" applyBorder="1"/>
    <xf numFmtId="0" fontId="1"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 fillId="0" borderId="12" xfId="0" applyFont="1" applyBorder="1"/>
    <xf numFmtId="0" fontId="0" fillId="0" borderId="13" xfId="0" applyBorder="1"/>
    <xf numFmtId="0" fontId="0" fillId="0" borderId="14" xfId="0" applyBorder="1"/>
    <xf numFmtId="0" fontId="1" fillId="0" borderId="8" xfId="0" applyFont="1" applyBorder="1"/>
    <xf numFmtId="0" fontId="1" fillId="3" borderId="1" xfId="0" applyFont="1" applyFill="1" applyBorder="1" applyAlignment="1">
      <alignment horizontal="center" wrapText="1"/>
    </xf>
    <xf numFmtId="0" fontId="1" fillId="3" borderId="2" xfId="0" applyFont="1" applyFill="1" applyBorder="1" applyAlignment="1">
      <alignment horizontal="center" wrapText="1"/>
    </xf>
    <xf numFmtId="0" fontId="1" fillId="3" borderId="3" xfId="0" applyFont="1" applyFill="1" applyBorder="1" applyAlignment="1">
      <alignment horizont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Histograma</a:t>
            </a:r>
            <a:r>
              <a:rPr lang="en-US" baseline="0"/>
              <a:t> de fercuencias relativas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6'!$H$2</c:f>
              <c:strCache>
                <c:ptCount val="1"/>
                <c:pt idx="0">
                  <c:v>Fun. Relativa</c:v>
                </c:pt>
              </c:strCache>
            </c:strRef>
          </c:tx>
          <c:spPr>
            <a:solidFill>
              <a:schemeClr val="accent1"/>
            </a:solidFill>
            <a:ln>
              <a:noFill/>
            </a:ln>
            <a:effectLst/>
          </c:spPr>
          <c:invertIfNegative val="0"/>
          <c:val>
            <c:numRef>
              <c:f>'Pregunta 6'!$H$3:$H$17</c:f>
              <c:numCache>
                <c:formatCode>General</c:formatCode>
                <c:ptCount val="15"/>
                <c:pt idx="0">
                  <c:v>0.05</c:v>
                </c:pt>
                <c:pt idx="1">
                  <c:v>0.11</c:v>
                </c:pt>
                <c:pt idx="2">
                  <c:v>0.1</c:v>
                </c:pt>
                <c:pt idx="3">
                  <c:v>0.03</c:v>
                </c:pt>
                <c:pt idx="4">
                  <c:v>0.08</c:v>
                </c:pt>
                <c:pt idx="5">
                  <c:v>0.04</c:v>
                </c:pt>
                <c:pt idx="6">
                  <c:v>0.08</c:v>
                </c:pt>
                <c:pt idx="7">
                  <c:v>0.03</c:v>
                </c:pt>
                <c:pt idx="8">
                  <c:v>0.05</c:v>
                </c:pt>
                <c:pt idx="9">
                  <c:v>0.09</c:v>
                </c:pt>
                <c:pt idx="10">
                  <c:v>0.04</c:v>
                </c:pt>
                <c:pt idx="11">
                  <c:v>0.05</c:v>
                </c:pt>
                <c:pt idx="12">
                  <c:v>0.08</c:v>
                </c:pt>
                <c:pt idx="13">
                  <c:v>0.12</c:v>
                </c:pt>
                <c:pt idx="14">
                  <c:v>0.05</c:v>
                </c:pt>
              </c:numCache>
            </c:numRef>
          </c:val>
          <c:extLst>
            <c:ext xmlns:c16="http://schemas.microsoft.com/office/drawing/2014/chart" uri="{C3380CC4-5D6E-409C-BE32-E72D297353CC}">
              <c16:uniqueId val="{00000000-E99C-4B61-9BE9-592C47202D0D}"/>
            </c:ext>
          </c:extLst>
        </c:ser>
        <c:dLbls>
          <c:showLegendKey val="0"/>
          <c:showVal val="0"/>
          <c:showCatName val="0"/>
          <c:showSerName val="0"/>
          <c:showPercent val="0"/>
          <c:showBubbleSize val="0"/>
        </c:dLbls>
        <c:gapWidth val="219"/>
        <c:overlap val="-27"/>
        <c:axId val="849668752"/>
        <c:axId val="849661552"/>
      </c:barChart>
      <c:catAx>
        <c:axId val="849668752"/>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61552"/>
        <c:crosses val="autoZero"/>
        <c:auto val="1"/>
        <c:lblAlgn val="ctr"/>
        <c:lblOffset val="100"/>
        <c:noMultiLvlLbl val="0"/>
      </c:catAx>
      <c:valAx>
        <c:axId val="84966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49668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601980</xdr:colOff>
      <xdr:row>18</xdr:row>
      <xdr:rowOff>41910</xdr:rowOff>
    </xdr:from>
    <xdr:to>
      <xdr:col>11</xdr:col>
      <xdr:colOff>441960</xdr:colOff>
      <xdr:row>32</xdr:row>
      <xdr:rowOff>11430</xdr:rowOff>
    </xdr:to>
    <xdr:graphicFrame macro="">
      <xdr:nvGraphicFramePr>
        <xdr:cNvPr id="2" name="Gráfico 1">
          <a:extLst>
            <a:ext uri="{FF2B5EF4-FFF2-40B4-BE49-F238E27FC236}">
              <a16:creationId xmlns:a16="http://schemas.microsoft.com/office/drawing/2014/main" id="{9ADB0991-4F6B-E6B3-C05F-A991E598B1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F107"/>
  <sheetViews>
    <sheetView topLeftCell="A80" zoomScale="90" zoomScaleNormal="90" workbookViewId="0">
      <selection activeCell="F6" sqref="F6"/>
    </sheetView>
  </sheetViews>
  <sheetFormatPr baseColWidth="10" defaultColWidth="9.21875" defaultRowHeight="14.4" x14ac:dyDescent="0.3"/>
  <cols>
    <col min="1" max="1" width="8.44140625" style="1" customWidth="1"/>
    <col min="2" max="2" width="7.21875" style="1" customWidth="1"/>
    <col min="3" max="3" width="31" style="1" customWidth="1"/>
    <col min="4" max="4" width="30.6640625" style="1" customWidth="1"/>
    <col min="5" max="5" width="25.21875" style="1" customWidth="1"/>
    <col min="6" max="16384" width="9.21875" style="1"/>
  </cols>
  <sheetData>
    <row r="5" spans="3:6" ht="15" customHeight="1" x14ac:dyDescent="0.3">
      <c r="C5" s="39" t="s">
        <v>0</v>
      </c>
      <c r="D5" s="40"/>
      <c r="E5" s="41"/>
    </row>
    <row r="6" spans="3:6" ht="15" customHeight="1" x14ac:dyDescent="0.3">
      <c r="C6" s="2" t="s">
        <v>1</v>
      </c>
      <c r="D6" s="2" t="s">
        <v>2</v>
      </c>
      <c r="E6" s="2" t="s">
        <v>3</v>
      </c>
      <c r="F6" s="6" t="s">
        <v>36</v>
      </c>
    </row>
    <row r="7" spans="3:6" ht="6.75" customHeight="1" x14ac:dyDescent="0.3"/>
    <row r="8" spans="3:6" x14ac:dyDescent="0.3">
      <c r="C8" s="3">
        <v>1</v>
      </c>
      <c r="D8" s="4">
        <v>15</v>
      </c>
      <c r="E8" s="4">
        <v>10</v>
      </c>
      <c r="F8" s="7">
        <f>(D8-'Pregunta 4'!$C$9)^2</f>
        <v>49.140099999999997</v>
      </c>
    </row>
    <row r="9" spans="3:6" x14ac:dyDescent="0.3">
      <c r="C9" s="3">
        <v>2</v>
      </c>
      <c r="D9" s="4">
        <v>12</v>
      </c>
      <c r="E9" s="4">
        <v>8</v>
      </c>
      <c r="F9" s="7">
        <f>(D9-'Pregunta 4'!$C$9)^2</f>
        <v>16.080099999999998</v>
      </c>
    </row>
    <row r="10" spans="3:6" x14ac:dyDescent="0.3">
      <c r="C10" s="3">
        <v>3</v>
      </c>
      <c r="D10" s="4">
        <v>9</v>
      </c>
      <c r="E10" s="4">
        <v>11</v>
      </c>
      <c r="F10" s="7">
        <f>(D10-'Pregunta 4'!$C$9)^2</f>
        <v>1.0200999999999996</v>
      </c>
    </row>
    <row r="11" spans="3:6" x14ac:dyDescent="0.3">
      <c r="C11" s="3">
        <v>4</v>
      </c>
      <c r="D11" s="4">
        <v>12</v>
      </c>
      <c r="E11" s="4">
        <v>14</v>
      </c>
      <c r="F11" s="7">
        <f>(D11-'Pregunta 4'!$C$9)^2</f>
        <v>16.080099999999998</v>
      </c>
    </row>
    <row r="12" spans="3:6" x14ac:dyDescent="0.3">
      <c r="C12" s="3">
        <v>5</v>
      </c>
      <c r="D12" s="4">
        <v>14</v>
      </c>
      <c r="E12" s="4">
        <v>10</v>
      </c>
      <c r="F12" s="7">
        <f>(D12-'Pregunta 4'!$C$9)^2</f>
        <v>36.120100000000001</v>
      </c>
    </row>
    <row r="13" spans="3:6" x14ac:dyDescent="0.3">
      <c r="C13" s="3">
        <v>6</v>
      </c>
      <c r="D13" s="4">
        <v>5</v>
      </c>
      <c r="E13" s="4">
        <v>8</v>
      </c>
      <c r="F13" s="7">
        <f>(D13-'Pregunta 4'!$C$9)^2</f>
        <v>8.940100000000001</v>
      </c>
    </row>
    <row r="14" spans="3:6" x14ac:dyDescent="0.3">
      <c r="C14" s="3">
        <v>7</v>
      </c>
      <c r="D14" s="4">
        <v>10</v>
      </c>
      <c r="E14" s="4">
        <v>12</v>
      </c>
      <c r="F14" s="7">
        <f>(D14-'Pregunta 4'!$C$9)^2</f>
        <v>4.0400999999999989</v>
      </c>
    </row>
    <row r="15" spans="3:6" x14ac:dyDescent="0.3">
      <c r="C15" s="3">
        <v>8</v>
      </c>
      <c r="D15" s="4">
        <v>5</v>
      </c>
      <c r="E15" s="4">
        <v>7</v>
      </c>
      <c r="F15" s="7">
        <f>(D15-'Pregunta 4'!$C$9)^2</f>
        <v>8.940100000000001</v>
      </c>
    </row>
    <row r="16" spans="3:6" x14ac:dyDescent="0.3">
      <c r="C16" s="3">
        <v>9</v>
      </c>
      <c r="D16" s="4">
        <v>3</v>
      </c>
      <c r="E16" s="4">
        <v>6</v>
      </c>
      <c r="F16" s="7">
        <f>(D16-'Pregunta 4'!$C$9)^2</f>
        <v>24.900100000000002</v>
      </c>
    </row>
    <row r="17" spans="3:6" x14ac:dyDescent="0.3">
      <c r="C17" s="3">
        <v>10</v>
      </c>
      <c r="D17" s="4">
        <v>14</v>
      </c>
      <c r="E17" s="4">
        <v>14</v>
      </c>
      <c r="F17" s="7">
        <f>(D17-'Pregunta 4'!$C$9)^2</f>
        <v>36.120100000000001</v>
      </c>
    </row>
    <row r="18" spans="3:6" x14ac:dyDescent="0.3">
      <c r="C18" s="3">
        <v>11</v>
      </c>
      <c r="D18" s="4">
        <v>12</v>
      </c>
      <c r="E18" s="4">
        <v>11</v>
      </c>
      <c r="F18" s="7">
        <f>(D18-'Pregunta 4'!$C$9)^2</f>
        <v>16.080099999999998</v>
      </c>
    </row>
    <row r="19" spans="3:6" x14ac:dyDescent="0.3">
      <c r="C19" s="3">
        <v>12</v>
      </c>
      <c r="D19" s="4">
        <v>14</v>
      </c>
      <c r="E19" s="4">
        <v>11</v>
      </c>
      <c r="F19" s="7">
        <f>(D19-'Pregunta 4'!$C$9)^2</f>
        <v>36.120100000000001</v>
      </c>
    </row>
    <row r="20" spans="3:6" x14ac:dyDescent="0.3">
      <c r="C20" s="3">
        <v>13</v>
      </c>
      <c r="D20" s="4">
        <v>10</v>
      </c>
      <c r="E20" s="4">
        <v>7</v>
      </c>
      <c r="F20" s="7">
        <f>(D20-'Pregunta 4'!$C$9)^2</f>
        <v>4.0400999999999989</v>
      </c>
    </row>
    <row r="21" spans="3:6" x14ac:dyDescent="0.3">
      <c r="C21" s="3">
        <v>14</v>
      </c>
      <c r="D21" s="4">
        <v>14</v>
      </c>
      <c r="E21" s="4">
        <v>12</v>
      </c>
      <c r="F21" s="7">
        <f>(D21-'Pregunta 4'!$C$9)^2</f>
        <v>36.120100000000001</v>
      </c>
    </row>
    <row r="22" spans="3:6" x14ac:dyDescent="0.3">
      <c r="C22" s="3">
        <v>15</v>
      </c>
      <c r="D22" s="4">
        <v>14</v>
      </c>
      <c r="E22" s="4">
        <v>10</v>
      </c>
      <c r="F22" s="7">
        <f>(D22-'Pregunta 4'!$C$9)^2</f>
        <v>36.120100000000001</v>
      </c>
    </row>
    <row r="23" spans="3:6" x14ac:dyDescent="0.3">
      <c r="C23" s="3">
        <v>16</v>
      </c>
      <c r="D23" s="4">
        <v>6</v>
      </c>
      <c r="E23" s="4">
        <v>10</v>
      </c>
      <c r="F23" s="7">
        <f>(D23-'Pregunta 4'!$C$9)^2</f>
        <v>3.9601000000000011</v>
      </c>
    </row>
    <row r="24" spans="3:6" x14ac:dyDescent="0.3">
      <c r="C24" s="3">
        <v>17</v>
      </c>
      <c r="D24" s="4">
        <v>15</v>
      </c>
      <c r="E24" s="4">
        <v>13</v>
      </c>
      <c r="F24" s="7">
        <f>(D24-'Pregunta 4'!$C$9)^2</f>
        <v>49.140099999999997</v>
      </c>
    </row>
    <row r="25" spans="3:6" x14ac:dyDescent="0.3">
      <c r="C25" s="3">
        <v>18</v>
      </c>
      <c r="D25" s="4">
        <v>7</v>
      </c>
      <c r="E25" s="4">
        <v>13</v>
      </c>
      <c r="F25" s="7">
        <f>(D25-'Pregunta 4'!$C$9)^2</f>
        <v>0.98010000000000042</v>
      </c>
    </row>
    <row r="26" spans="3:6" x14ac:dyDescent="0.3">
      <c r="C26" s="3">
        <v>19</v>
      </c>
      <c r="D26" s="4">
        <v>11</v>
      </c>
      <c r="E26" s="4">
        <v>8</v>
      </c>
      <c r="F26" s="7">
        <f>(D26-'Pregunta 4'!$C$9)^2</f>
        <v>9.0600999999999985</v>
      </c>
    </row>
    <row r="27" spans="3:6" x14ac:dyDescent="0.3">
      <c r="C27" s="3">
        <v>20</v>
      </c>
      <c r="D27" s="4">
        <v>12</v>
      </c>
      <c r="E27" s="4">
        <v>14</v>
      </c>
      <c r="F27" s="7">
        <f>(D27-'Pregunta 4'!$C$9)^2</f>
        <v>16.080099999999998</v>
      </c>
    </row>
    <row r="28" spans="3:6" x14ac:dyDescent="0.3">
      <c r="C28" s="3">
        <v>21</v>
      </c>
      <c r="D28" s="4">
        <v>9</v>
      </c>
      <c r="E28" s="4">
        <v>10</v>
      </c>
      <c r="F28" s="7">
        <f>(D28-'Pregunta 4'!$C$9)^2</f>
        <v>1.0200999999999996</v>
      </c>
    </row>
    <row r="29" spans="3:6" x14ac:dyDescent="0.3">
      <c r="C29" s="3">
        <v>22</v>
      </c>
      <c r="D29" s="4">
        <v>13</v>
      </c>
      <c r="E29" s="4">
        <v>15</v>
      </c>
      <c r="F29" s="7">
        <f>(D29-'Pregunta 4'!$C$9)^2</f>
        <v>25.100099999999998</v>
      </c>
    </row>
    <row r="30" spans="3:6" x14ac:dyDescent="0.3">
      <c r="C30" s="3">
        <v>23</v>
      </c>
      <c r="D30" s="4">
        <v>2</v>
      </c>
      <c r="E30" s="4">
        <v>5</v>
      </c>
      <c r="F30" s="7">
        <f>(D30-'Pregunta 4'!$C$9)^2</f>
        <v>35.880100000000006</v>
      </c>
    </row>
    <row r="31" spans="3:6" x14ac:dyDescent="0.3">
      <c r="C31" s="3">
        <v>24</v>
      </c>
      <c r="D31" s="4">
        <v>2</v>
      </c>
      <c r="E31" s="4">
        <v>6</v>
      </c>
      <c r="F31" s="7">
        <f>(D31-'Pregunta 4'!$C$9)^2</f>
        <v>35.880100000000006</v>
      </c>
    </row>
    <row r="32" spans="3:6" x14ac:dyDescent="0.3">
      <c r="C32" s="3">
        <v>25</v>
      </c>
      <c r="D32" s="4">
        <v>9</v>
      </c>
      <c r="E32" s="4">
        <v>14</v>
      </c>
      <c r="F32" s="7">
        <f>(D32-'Pregunta 4'!$C$9)^2</f>
        <v>1.0200999999999996</v>
      </c>
    </row>
    <row r="33" spans="3:6" x14ac:dyDescent="0.3">
      <c r="C33" s="3">
        <v>26</v>
      </c>
      <c r="D33" s="4">
        <v>8</v>
      </c>
      <c r="E33" s="4">
        <v>14</v>
      </c>
      <c r="F33" s="7">
        <f>(D33-'Pregunta 4'!$C$9)^2</f>
        <v>9.9999999999995736E-5</v>
      </c>
    </row>
    <row r="34" spans="3:6" x14ac:dyDescent="0.3">
      <c r="C34" s="3">
        <v>27</v>
      </c>
      <c r="D34" s="4">
        <v>4</v>
      </c>
      <c r="E34" s="4">
        <v>8</v>
      </c>
      <c r="F34" s="7">
        <f>(D34-'Pregunta 4'!$C$9)^2</f>
        <v>15.920100000000001</v>
      </c>
    </row>
    <row r="35" spans="3:6" x14ac:dyDescent="0.3">
      <c r="C35" s="3">
        <v>28</v>
      </c>
      <c r="D35" s="4">
        <v>11</v>
      </c>
      <c r="E35" s="4">
        <v>14</v>
      </c>
      <c r="F35" s="7">
        <f>(D35-'Pregunta 4'!$C$9)^2</f>
        <v>9.0600999999999985</v>
      </c>
    </row>
    <row r="36" spans="3:6" x14ac:dyDescent="0.3">
      <c r="C36" s="3">
        <v>29</v>
      </c>
      <c r="D36" s="4">
        <v>2</v>
      </c>
      <c r="E36" s="4">
        <v>7</v>
      </c>
      <c r="F36" s="7">
        <f>(D36-'Pregunta 4'!$C$9)^2</f>
        <v>35.880100000000006</v>
      </c>
    </row>
    <row r="37" spans="3:6" x14ac:dyDescent="0.3">
      <c r="C37" s="3">
        <v>30</v>
      </c>
      <c r="D37" s="4">
        <v>15</v>
      </c>
      <c r="E37" s="4">
        <v>12</v>
      </c>
      <c r="F37" s="7">
        <f>(D37-'Pregunta 4'!$C$9)^2</f>
        <v>49.140099999999997</v>
      </c>
    </row>
    <row r="38" spans="3:6" x14ac:dyDescent="0.3">
      <c r="C38" s="3">
        <v>31</v>
      </c>
      <c r="D38" s="4">
        <v>11</v>
      </c>
      <c r="E38" s="4">
        <v>13</v>
      </c>
      <c r="F38" s="7">
        <f>(D38-'Pregunta 4'!$C$9)^2</f>
        <v>9.0600999999999985</v>
      </c>
    </row>
    <row r="39" spans="3:6" x14ac:dyDescent="0.3">
      <c r="C39" s="3">
        <v>32</v>
      </c>
      <c r="D39" s="4">
        <v>14</v>
      </c>
      <c r="E39" s="4">
        <v>10</v>
      </c>
      <c r="F39" s="7">
        <f>(D39-'Pregunta 4'!$C$9)^2</f>
        <v>36.120100000000001</v>
      </c>
    </row>
    <row r="40" spans="3:6" x14ac:dyDescent="0.3">
      <c r="C40" s="3">
        <v>33</v>
      </c>
      <c r="D40" s="4">
        <v>12</v>
      </c>
      <c r="E40" s="4">
        <v>14</v>
      </c>
      <c r="F40" s="7">
        <f>(D40-'Pregunta 4'!$C$9)^2</f>
        <v>16.080099999999998</v>
      </c>
    </row>
    <row r="41" spans="3:6" x14ac:dyDescent="0.3">
      <c r="C41" s="3">
        <v>34</v>
      </c>
      <c r="D41" s="4">
        <v>7</v>
      </c>
      <c r="E41" s="4">
        <v>10</v>
      </c>
      <c r="F41" s="7">
        <f>(D41-'Pregunta 4'!$C$9)^2</f>
        <v>0.98010000000000042</v>
      </c>
    </row>
    <row r="42" spans="3:6" x14ac:dyDescent="0.3">
      <c r="C42" s="3">
        <v>35</v>
      </c>
      <c r="D42" s="4">
        <v>5</v>
      </c>
      <c r="E42" s="4">
        <v>8</v>
      </c>
      <c r="F42" s="7">
        <f>(D42-'Pregunta 4'!$C$9)^2</f>
        <v>8.940100000000001</v>
      </c>
    </row>
    <row r="43" spans="3:6" x14ac:dyDescent="0.3">
      <c r="C43" s="3">
        <v>36</v>
      </c>
      <c r="D43" s="4">
        <v>15</v>
      </c>
      <c r="E43" s="4">
        <v>11</v>
      </c>
      <c r="F43" s="7">
        <f>(D43-'Pregunta 4'!$C$9)^2</f>
        <v>49.140099999999997</v>
      </c>
    </row>
    <row r="44" spans="3:6" x14ac:dyDescent="0.3">
      <c r="C44" s="3">
        <v>37</v>
      </c>
      <c r="D44" s="4">
        <v>6</v>
      </c>
      <c r="E44" s="4">
        <v>9</v>
      </c>
      <c r="F44" s="7">
        <f>(D44-'Pregunta 4'!$C$9)^2</f>
        <v>3.9601000000000011</v>
      </c>
    </row>
    <row r="45" spans="3:6" x14ac:dyDescent="0.3">
      <c r="C45" s="3">
        <v>38</v>
      </c>
      <c r="D45" s="4">
        <v>5</v>
      </c>
      <c r="E45" s="4">
        <v>8</v>
      </c>
      <c r="F45" s="7">
        <f>(D45-'Pregunta 4'!$C$9)^2</f>
        <v>8.940100000000001</v>
      </c>
    </row>
    <row r="46" spans="3:6" x14ac:dyDescent="0.3">
      <c r="C46" s="3">
        <v>39</v>
      </c>
      <c r="D46" s="4">
        <v>3</v>
      </c>
      <c r="E46" s="4">
        <v>7</v>
      </c>
      <c r="F46" s="7">
        <f>(D46-'Pregunta 4'!$C$9)^2</f>
        <v>24.900100000000002</v>
      </c>
    </row>
    <row r="47" spans="3:6" x14ac:dyDescent="0.3">
      <c r="C47" s="3">
        <v>40</v>
      </c>
      <c r="D47" s="4">
        <v>3</v>
      </c>
      <c r="E47" s="4">
        <v>5</v>
      </c>
      <c r="F47" s="7">
        <f>(D47-'Pregunta 4'!$C$9)^2</f>
        <v>24.900100000000002</v>
      </c>
    </row>
    <row r="48" spans="3:6" x14ac:dyDescent="0.3">
      <c r="C48" s="3">
        <v>41</v>
      </c>
      <c r="D48" s="4">
        <v>6</v>
      </c>
      <c r="E48" s="4">
        <v>8</v>
      </c>
      <c r="F48" s="7">
        <f>(D48-'Pregunta 4'!$C$9)^2</f>
        <v>3.9601000000000011</v>
      </c>
    </row>
    <row r="49" spans="3:6" x14ac:dyDescent="0.3">
      <c r="C49" s="3">
        <v>42</v>
      </c>
      <c r="D49" s="4">
        <v>3</v>
      </c>
      <c r="E49" s="4">
        <v>6</v>
      </c>
      <c r="F49" s="7">
        <f>(D49-'Pregunta 4'!$C$9)^2</f>
        <v>24.900100000000002</v>
      </c>
    </row>
    <row r="50" spans="3:6" x14ac:dyDescent="0.3">
      <c r="C50" s="3">
        <v>43</v>
      </c>
      <c r="D50" s="4">
        <v>14</v>
      </c>
      <c r="E50" s="4">
        <v>12</v>
      </c>
      <c r="F50" s="7">
        <f>(D50-'Pregunta 4'!$C$9)^2</f>
        <v>36.120100000000001</v>
      </c>
    </row>
    <row r="51" spans="3:6" x14ac:dyDescent="0.3">
      <c r="C51" s="3">
        <v>44</v>
      </c>
      <c r="D51" s="4">
        <v>13</v>
      </c>
      <c r="E51" s="4">
        <v>15</v>
      </c>
      <c r="F51" s="7">
        <f>(D51-'Pregunta 4'!$C$9)^2</f>
        <v>25.100099999999998</v>
      </c>
    </row>
    <row r="52" spans="3:6" x14ac:dyDescent="0.3">
      <c r="C52" s="3">
        <v>45</v>
      </c>
      <c r="D52" s="4">
        <v>3</v>
      </c>
      <c r="E52" s="4">
        <v>8</v>
      </c>
      <c r="F52" s="7">
        <f>(D52-'Pregunta 4'!$C$9)^2</f>
        <v>24.900100000000002</v>
      </c>
    </row>
    <row r="53" spans="3:6" x14ac:dyDescent="0.3">
      <c r="C53" s="3">
        <v>46</v>
      </c>
      <c r="D53" s="4">
        <v>1</v>
      </c>
      <c r="E53" s="4">
        <v>5</v>
      </c>
      <c r="F53" s="7">
        <f>(D53-'Pregunta 4'!$C$9)^2</f>
        <v>48.860100000000003</v>
      </c>
    </row>
    <row r="54" spans="3:6" x14ac:dyDescent="0.3">
      <c r="C54" s="3">
        <v>47</v>
      </c>
      <c r="D54" s="4">
        <v>4</v>
      </c>
      <c r="E54" s="4">
        <v>1</v>
      </c>
      <c r="F54" s="7">
        <f>(D54-'Pregunta 4'!$C$9)^2</f>
        <v>15.920100000000001</v>
      </c>
    </row>
    <row r="55" spans="3:6" x14ac:dyDescent="0.3">
      <c r="C55" s="3">
        <v>48</v>
      </c>
      <c r="D55" s="4">
        <v>2</v>
      </c>
      <c r="E55" s="4">
        <v>5</v>
      </c>
      <c r="F55" s="7">
        <f>(D55-'Pregunta 4'!$C$9)^2</f>
        <v>35.880100000000006</v>
      </c>
    </row>
    <row r="56" spans="3:6" x14ac:dyDescent="0.3">
      <c r="C56" s="3">
        <v>49</v>
      </c>
      <c r="D56" s="4">
        <v>7</v>
      </c>
      <c r="E56" s="4">
        <v>8</v>
      </c>
      <c r="F56" s="7">
        <f>(D56-'Pregunta 4'!$C$9)^2</f>
        <v>0.98010000000000042</v>
      </c>
    </row>
    <row r="57" spans="3:6" x14ac:dyDescent="0.3">
      <c r="C57" s="3">
        <v>50</v>
      </c>
      <c r="D57" s="4">
        <v>3</v>
      </c>
      <c r="E57" s="4">
        <v>8</v>
      </c>
      <c r="F57" s="7">
        <f>(D57-'Pregunta 4'!$C$9)^2</f>
        <v>24.900100000000002</v>
      </c>
    </row>
    <row r="58" spans="3:6" x14ac:dyDescent="0.3">
      <c r="C58" s="3">
        <v>51</v>
      </c>
      <c r="D58" s="4">
        <v>14</v>
      </c>
      <c r="E58" s="4">
        <v>14</v>
      </c>
      <c r="F58" s="7">
        <f>(D58-'Pregunta 4'!$C$9)^2</f>
        <v>36.120100000000001</v>
      </c>
    </row>
    <row r="59" spans="3:6" x14ac:dyDescent="0.3">
      <c r="C59" s="3">
        <v>52</v>
      </c>
      <c r="D59" s="4">
        <v>2</v>
      </c>
      <c r="E59" s="4">
        <v>6</v>
      </c>
      <c r="F59" s="7">
        <f>(D59-'Pregunta 4'!$C$9)^2</f>
        <v>35.880100000000006</v>
      </c>
    </row>
    <row r="60" spans="3:6" x14ac:dyDescent="0.3">
      <c r="C60" s="3">
        <v>53</v>
      </c>
      <c r="D60" s="4">
        <v>13</v>
      </c>
      <c r="E60" s="4">
        <v>10</v>
      </c>
      <c r="F60" s="7">
        <f>(D60-'Pregunta 4'!$C$9)^2</f>
        <v>25.100099999999998</v>
      </c>
    </row>
    <row r="61" spans="3:6" x14ac:dyDescent="0.3">
      <c r="C61" s="3">
        <v>54</v>
      </c>
      <c r="D61" s="4">
        <v>9</v>
      </c>
      <c r="E61" s="4">
        <v>13</v>
      </c>
      <c r="F61" s="7">
        <f>(D61-'Pregunta 4'!$C$9)^2</f>
        <v>1.0200999999999996</v>
      </c>
    </row>
    <row r="62" spans="3:6" x14ac:dyDescent="0.3">
      <c r="C62" s="3">
        <v>55</v>
      </c>
      <c r="D62" s="4">
        <v>3</v>
      </c>
      <c r="E62" s="4">
        <v>6</v>
      </c>
      <c r="F62" s="7">
        <f>(D62-'Pregunta 4'!$C$9)^2</f>
        <v>24.900100000000002</v>
      </c>
    </row>
    <row r="63" spans="3:6" x14ac:dyDescent="0.3">
      <c r="C63" s="3">
        <v>56</v>
      </c>
      <c r="D63" s="4">
        <v>3</v>
      </c>
      <c r="E63" s="4">
        <v>7</v>
      </c>
      <c r="F63" s="7">
        <f>(D63-'Pregunta 4'!$C$9)^2</f>
        <v>24.900100000000002</v>
      </c>
    </row>
    <row r="64" spans="3:6" x14ac:dyDescent="0.3">
      <c r="C64" s="3">
        <v>57</v>
      </c>
      <c r="D64" s="4">
        <v>11</v>
      </c>
      <c r="E64" s="4">
        <v>11</v>
      </c>
      <c r="F64" s="7">
        <f>(D64-'Pregunta 4'!$C$9)^2</f>
        <v>9.0600999999999985</v>
      </c>
    </row>
    <row r="65" spans="3:6" x14ac:dyDescent="0.3">
      <c r="C65" s="3">
        <v>58</v>
      </c>
      <c r="D65" s="4">
        <v>10</v>
      </c>
      <c r="E65" s="4">
        <v>10</v>
      </c>
      <c r="F65" s="7">
        <f>(D65-'Pregunta 4'!$C$9)^2</f>
        <v>4.0400999999999989</v>
      </c>
    </row>
    <row r="66" spans="3:6" x14ac:dyDescent="0.3">
      <c r="C66" s="3">
        <v>59</v>
      </c>
      <c r="D66" s="4">
        <v>7</v>
      </c>
      <c r="E66" s="4">
        <v>7</v>
      </c>
      <c r="F66" s="7">
        <f>(D66-'Pregunta 4'!$C$9)^2</f>
        <v>0.98010000000000042</v>
      </c>
    </row>
    <row r="67" spans="3:6" x14ac:dyDescent="0.3">
      <c r="C67" s="3">
        <v>60</v>
      </c>
      <c r="D67" s="4">
        <v>2</v>
      </c>
      <c r="E67" s="4">
        <v>3</v>
      </c>
      <c r="F67" s="7">
        <f>(D67-'Pregunta 4'!$C$9)^2</f>
        <v>35.880100000000006</v>
      </c>
    </row>
    <row r="68" spans="3:6" x14ac:dyDescent="0.3">
      <c r="C68" s="3">
        <v>61</v>
      </c>
      <c r="D68" s="4">
        <v>2</v>
      </c>
      <c r="E68" s="4">
        <v>4</v>
      </c>
      <c r="F68" s="7">
        <f>(D68-'Pregunta 4'!$C$9)^2</f>
        <v>35.880100000000006</v>
      </c>
    </row>
    <row r="69" spans="3:6" x14ac:dyDescent="0.3">
      <c r="C69" s="3">
        <v>62</v>
      </c>
      <c r="D69" s="4">
        <v>13</v>
      </c>
      <c r="E69" s="4">
        <v>11</v>
      </c>
      <c r="F69" s="7">
        <f>(D69-'Pregunta 4'!$C$9)^2</f>
        <v>25.100099999999998</v>
      </c>
    </row>
    <row r="70" spans="3:6" x14ac:dyDescent="0.3">
      <c r="C70" s="3">
        <v>63</v>
      </c>
      <c r="D70" s="4">
        <v>10</v>
      </c>
      <c r="E70" s="4">
        <v>10</v>
      </c>
      <c r="F70" s="7">
        <f>(D70-'Pregunta 4'!$C$9)^2</f>
        <v>4.0400999999999989</v>
      </c>
    </row>
    <row r="71" spans="3:6" x14ac:dyDescent="0.3">
      <c r="C71" s="3">
        <v>64</v>
      </c>
      <c r="D71" s="4">
        <v>1</v>
      </c>
      <c r="E71" s="4">
        <v>4</v>
      </c>
      <c r="F71" s="7">
        <f>(D71-'Pregunta 4'!$C$9)^2</f>
        <v>48.860100000000003</v>
      </c>
    </row>
    <row r="72" spans="3:6" x14ac:dyDescent="0.3">
      <c r="C72" s="3">
        <v>65</v>
      </c>
      <c r="D72" s="4">
        <v>8</v>
      </c>
      <c r="E72" s="4">
        <v>10</v>
      </c>
      <c r="F72" s="7">
        <f>(D72-'Pregunta 4'!$C$9)^2</f>
        <v>9.9999999999995736E-5</v>
      </c>
    </row>
    <row r="73" spans="3:6" x14ac:dyDescent="0.3">
      <c r="C73" s="3">
        <v>66</v>
      </c>
      <c r="D73" s="4">
        <v>14</v>
      </c>
      <c r="E73" s="4">
        <v>11</v>
      </c>
      <c r="F73" s="7">
        <f>(D73-'Pregunta 4'!$C$9)^2</f>
        <v>36.120100000000001</v>
      </c>
    </row>
    <row r="74" spans="3:6" x14ac:dyDescent="0.3">
      <c r="C74" s="3">
        <v>67</v>
      </c>
      <c r="D74" s="4">
        <v>4</v>
      </c>
      <c r="E74" s="4">
        <v>9</v>
      </c>
      <c r="F74" s="7">
        <f>(D74-'Pregunta 4'!$C$9)^2</f>
        <v>15.920100000000001</v>
      </c>
    </row>
    <row r="75" spans="3:6" x14ac:dyDescent="0.3">
      <c r="C75" s="3">
        <v>68</v>
      </c>
      <c r="D75" s="4">
        <v>5</v>
      </c>
      <c r="E75" s="4">
        <v>9</v>
      </c>
      <c r="F75" s="7">
        <f>(D75-'Pregunta 4'!$C$9)^2</f>
        <v>8.940100000000001</v>
      </c>
    </row>
    <row r="76" spans="3:6" x14ac:dyDescent="0.3">
      <c r="C76" s="3">
        <v>69</v>
      </c>
      <c r="D76" s="4">
        <v>6</v>
      </c>
      <c r="E76" s="4">
        <v>8</v>
      </c>
      <c r="F76" s="7">
        <f>(D76-'Pregunta 4'!$C$9)^2</f>
        <v>3.9601000000000011</v>
      </c>
    </row>
    <row r="77" spans="3:6" x14ac:dyDescent="0.3">
      <c r="C77" s="3">
        <v>70</v>
      </c>
      <c r="D77" s="4">
        <v>13</v>
      </c>
      <c r="E77" s="4">
        <v>8</v>
      </c>
      <c r="F77" s="7">
        <f>(D77-'Pregunta 4'!$C$9)^2</f>
        <v>25.100099999999998</v>
      </c>
    </row>
    <row r="78" spans="3:6" x14ac:dyDescent="0.3">
      <c r="C78" s="3">
        <v>71</v>
      </c>
      <c r="D78" s="4">
        <v>2</v>
      </c>
      <c r="E78" s="4">
        <v>7</v>
      </c>
      <c r="F78" s="7">
        <f>(D78-'Pregunta 4'!$C$9)^2</f>
        <v>35.880100000000006</v>
      </c>
    </row>
    <row r="79" spans="3:6" x14ac:dyDescent="0.3">
      <c r="C79" s="3">
        <v>72</v>
      </c>
      <c r="D79" s="4">
        <v>2</v>
      </c>
      <c r="E79" s="4">
        <v>5</v>
      </c>
      <c r="F79" s="7">
        <f>(D79-'Pregunta 4'!$C$9)^2</f>
        <v>35.880100000000006</v>
      </c>
    </row>
    <row r="80" spans="3:6" x14ac:dyDescent="0.3">
      <c r="C80" s="3">
        <v>73</v>
      </c>
      <c r="D80" s="4">
        <v>13</v>
      </c>
      <c r="E80" s="4">
        <v>10</v>
      </c>
      <c r="F80" s="7">
        <f>(D80-'Pregunta 4'!$C$9)^2</f>
        <v>25.100099999999998</v>
      </c>
    </row>
    <row r="81" spans="3:6" x14ac:dyDescent="0.3">
      <c r="C81" s="3">
        <v>74</v>
      </c>
      <c r="D81" s="4">
        <v>7</v>
      </c>
      <c r="E81" s="4">
        <v>9</v>
      </c>
      <c r="F81" s="7">
        <f>(D81-'Pregunta 4'!$C$9)^2</f>
        <v>0.98010000000000042</v>
      </c>
    </row>
    <row r="82" spans="3:6" x14ac:dyDescent="0.3">
      <c r="C82" s="3">
        <v>75</v>
      </c>
      <c r="D82" s="4">
        <v>3</v>
      </c>
      <c r="E82" s="4">
        <v>3</v>
      </c>
      <c r="F82" s="7">
        <f>(D82-'Pregunta 4'!$C$9)^2</f>
        <v>24.900100000000002</v>
      </c>
    </row>
    <row r="83" spans="3:6" x14ac:dyDescent="0.3">
      <c r="C83" s="3">
        <v>76</v>
      </c>
      <c r="D83" s="4">
        <v>8</v>
      </c>
      <c r="E83" s="4">
        <v>12</v>
      </c>
      <c r="F83" s="7">
        <f>(D83-'Pregunta 4'!$C$9)^2</f>
        <v>9.9999999999995736E-5</v>
      </c>
    </row>
    <row r="84" spans="3:6" x14ac:dyDescent="0.3">
      <c r="C84" s="3">
        <v>77</v>
      </c>
      <c r="D84" s="4">
        <v>10</v>
      </c>
      <c r="E84" s="4">
        <v>12</v>
      </c>
      <c r="F84" s="7">
        <f>(D84-'Pregunta 4'!$C$9)^2</f>
        <v>4.0400999999999989</v>
      </c>
    </row>
    <row r="85" spans="3:6" x14ac:dyDescent="0.3">
      <c r="C85" s="3">
        <v>78</v>
      </c>
      <c r="D85" s="4">
        <v>1</v>
      </c>
      <c r="E85" s="4">
        <v>5</v>
      </c>
      <c r="F85" s="7">
        <f>(D85-'Pregunta 4'!$C$9)^2</f>
        <v>48.860100000000003</v>
      </c>
    </row>
    <row r="86" spans="3:6" x14ac:dyDescent="0.3">
      <c r="C86" s="3">
        <v>79</v>
      </c>
      <c r="D86" s="4">
        <v>14</v>
      </c>
      <c r="E86" s="4">
        <v>8</v>
      </c>
      <c r="F86" s="7">
        <f>(D86-'Pregunta 4'!$C$9)^2</f>
        <v>36.120100000000001</v>
      </c>
    </row>
    <row r="87" spans="3:6" x14ac:dyDescent="0.3">
      <c r="C87" s="3">
        <v>80</v>
      </c>
      <c r="D87" s="4">
        <v>7</v>
      </c>
      <c r="E87" s="4">
        <v>11</v>
      </c>
      <c r="F87" s="7">
        <f>(D87-'Pregunta 4'!$C$9)^2</f>
        <v>0.98010000000000042</v>
      </c>
    </row>
    <row r="88" spans="3:6" x14ac:dyDescent="0.3">
      <c r="C88" s="3">
        <v>81</v>
      </c>
      <c r="D88" s="4">
        <v>15</v>
      </c>
      <c r="E88" s="4">
        <v>10</v>
      </c>
      <c r="F88" s="7">
        <f>(D88-'Pregunta 4'!$C$9)^2</f>
        <v>49.140099999999997</v>
      </c>
    </row>
    <row r="89" spans="3:6" x14ac:dyDescent="0.3">
      <c r="C89" s="3">
        <v>82</v>
      </c>
      <c r="D89" s="4">
        <v>14</v>
      </c>
      <c r="E89" s="4">
        <v>9</v>
      </c>
      <c r="F89" s="7">
        <f>(D89-'Pregunta 4'!$C$9)^2</f>
        <v>36.120100000000001</v>
      </c>
    </row>
    <row r="90" spans="3:6" x14ac:dyDescent="0.3">
      <c r="C90" s="3">
        <v>83</v>
      </c>
      <c r="D90" s="4">
        <v>1</v>
      </c>
      <c r="E90" s="4">
        <v>5</v>
      </c>
      <c r="F90" s="7">
        <f>(D90-'Pregunta 4'!$C$9)^2</f>
        <v>48.860100000000003</v>
      </c>
    </row>
    <row r="91" spans="3:6" x14ac:dyDescent="0.3">
      <c r="C91" s="3">
        <v>84</v>
      </c>
      <c r="D91" s="4">
        <v>7</v>
      </c>
      <c r="E91" s="4">
        <v>12</v>
      </c>
      <c r="F91" s="7">
        <f>(D91-'Pregunta 4'!$C$9)^2</f>
        <v>0.98010000000000042</v>
      </c>
    </row>
    <row r="92" spans="3:6" x14ac:dyDescent="0.3">
      <c r="C92" s="3">
        <v>85</v>
      </c>
      <c r="D92" s="4">
        <v>13</v>
      </c>
      <c r="E92" s="4">
        <v>10</v>
      </c>
      <c r="F92" s="7">
        <f>(D92-'Pregunta 4'!$C$9)^2</f>
        <v>25.100099999999998</v>
      </c>
    </row>
    <row r="93" spans="3:6" x14ac:dyDescent="0.3">
      <c r="C93" s="3">
        <v>86</v>
      </c>
      <c r="D93" s="4">
        <v>14</v>
      </c>
      <c r="E93" s="4">
        <v>8</v>
      </c>
      <c r="F93" s="7">
        <f>(D93-'Pregunta 4'!$C$9)^2</f>
        <v>36.120100000000001</v>
      </c>
    </row>
    <row r="94" spans="3:6" x14ac:dyDescent="0.3">
      <c r="C94" s="3">
        <v>87</v>
      </c>
      <c r="D94" s="4">
        <v>5</v>
      </c>
      <c r="E94" s="4">
        <v>9</v>
      </c>
      <c r="F94" s="7">
        <f>(D94-'Pregunta 4'!$C$9)^2</f>
        <v>8.940100000000001</v>
      </c>
    </row>
    <row r="95" spans="3:6" x14ac:dyDescent="0.3">
      <c r="C95" s="3">
        <v>88</v>
      </c>
      <c r="D95" s="4">
        <v>13</v>
      </c>
      <c r="E95" s="4">
        <v>10</v>
      </c>
      <c r="F95" s="7">
        <f>(D95-'Pregunta 4'!$C$9)^2</f>
        <v>25.100099999999998</v>
      </c>
    </row>
    <row r="96" spans="3:6" x14ac:dyDescent="0.3">
      <c r="C96" s="3">
        <v>89</v>
      </c>
      <c r="D96" s="4">
        <v>10</v>
      </c>
      <c r="E96" s="4">
        <v>6</v>
      </c>
      <c r="F96" s="7">
        <f>(D96-'Pregunta 4'!$C$9)^2</f>
        <v>4.0400999999999989</v>
      </c>
    </row>
    <row r="97" spans="3:6" x14ac:dyDescent="0.3">
      <c r="C97" s="3">
        <v>90</v>
      </c>
      <c r="D97" s="4">
        <v>10</v>
      </c>
      <c r="E97" s="4">
        <v>7</v>
      </c>
      <c r="F97" s="7">
        <f>(D97-'Pregunta 4'!$C$9)^2</f>
        <v>4.0400999999999989</v>
      </c>
    </row>
    <row r="98" spans="3:6" x14ac:dyDescent="0.3">
      <c r="C98" s="3">
        <v>91</v>
      </c>
      <c r="D98" s="4">
        <v>10</v>
      </c>
      <c r="E98" s="4">
        <v>6</v>
      </c>
      <c r="F98" s="7">
        <f>(D98-'Pregunta 4'!$C$9)^2</f>
        <v>4.0400999999999989</v>
      </c>
    </row>
    <row r="99" spans="3:6" x14ac:dyDescent="0.3">
      <c r="C99" s="3">
        <v>92</v>
      </c>
      <c r="D99" s="4">
        <v>2</v>
      </c>
      <c r="E99" s="4">
        <v>7</v>
      </c>
      <c r="F99" s="7">
        <f>(D99-'Pregunta 4'!$C$9)^2</f>
        <v>35.880100000000006</v>
      </c>
    </row>
    <row r="100" spans="3:6" x14ac:dyDescent="0.3">
      <c r="C100" s="3">
        <v>93</v>
      </c>
      <c r="D100" s="4">
        <v>5</v>
      </c>
      <c r="E100" s="4">
        <v>9</v>
      </c>
      <c r="F100" s="7">
        <f>(D100-'Pregunta 4'!$C$9)^2</f>
        <v>8.940100000000001</v>
      </c>
    </row>
    <row r="101" spans="3:6" x14ac:dyDescent="0.3">
      <c r="C101" s="3">
        <v>94</v>
      </c>
      <c r="D101" s="4">
        <v>1</v>
      </c>
      <c r="E101" s="4">
        <v>7</v>
      </c>
      <c r="F101" s="7">
        <f>(D101-'Pregunta 4'!$C$9)^2</f>
        <v>48.860100000000003</v>
      </c>
    </row>
    <row r="102" spans="3:6" x14ac:dyDescent="0.3">
      <c r="C102" s="3">
        <v>95</v>
      </c>
      <c r="D102" s="4">
        <v>2</v>
      </c>
      <c r="E102" s="4">
        <v>5</v>
      </c>
      <c r="F102" s="7">
        <f>(D102-'Pregunta 4'!$C$9)^2</f>
        <v>35.880100000000006</v>
      </c>
    </row>
    <row r="103" spans="3:6" x14ac:dyDescent="0.3">
      <c r="C103" s="3">
        <v>96</v>
      </c>
      <c r="D103" s="4">
        <v>10</v>
      </c>
      <c r="E103" s="4">
        <v>10</v>
      </c>
      <c r="F103" s="7">
        <f>(D103-'Pregunta 4'!$C$9)^2</f>
        <v>4.0400999999999989</v>
      </c>
    </row>
    <row r="104" spans="3:6" x14ac:dyDescent="0.3">
      <c r="C104" s="3">
        <v>97</v>
      </c>
      <c r="D104" s="4">
        <v>3</v>
      </c>
      <c r="E104" s="4">
        <v>9</v>
      </c>
      <c r="F104" s="7">
        <f>(D104-'Pregunta 4'!$C$9)^2</f>
        <v>24.900100000000002</v>
      </c>
    </row>
    <row r="105" spans="3:6" x14ac:dyDescent="0.3">
      <c r="C105" s="3">
        <v>98</v>
      </c>
      <c r="D105" s="4">
        <v>7</v>
      </c>
      <c r="E105" s="4">
        <v>11</v>
      </c>
      <c r="F105" s="7">
        <f>(D105-'Pregunta 4'!$C$9)^2</f>
        <v>0.98010000000000042</v>
      </c>
    </row>
    <row r="106" spans="3:6" x14ac:dyDescent="0.3">
      <c r="C106" s="3">
        <v>99</v>
      </c>
      <c r="D106" s="5">
        <v>9</v>
      </c>
      <c r="E106" s="5">
        <v>10</v>
      </c>
      <c r="F106" s="7">
        <f>(D106-'Pregunta 4'!$C$9)^2</f>
        <v>1.0200999999999996</v>
      </c>
    </row>
    <row r="107" spans="3:6" x14ac:dyDescent="0.3">
      <c r="C107" s="3">
        <v>100</v>
      </c>
      <c r="D107" s="5">
        <v>5</v>
      </c>
      <c r="E107" s="5">
        <v>2</v>
      </c>
      <c r="F107" s="7">
        <f>(D107-'Pregunta 4'!$C$9)^2</f>
        <v>8.940100000000001</v>
      </c>
    </row>
  </sheetData>
  <mergeCells count="1">
    <mergeCell ref="C5:E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98B53-5767-4BED-A80F-6295A2B49187}">
  <dimension ref="B2:C10"/>
  <sheetViews>
    <sheetView workbookViewId="0">
      <selection sqref="A1:XFD1048576"/>
    </sheetView>
  </sheetViews>
  <sheetFormatPr baseColWidth="10" defaultColWidth="8.88671875" defaultRowHeight="15.6" x14ac:dyDescent="0.3"/>
  <cols>
    <col min="1" max="2" width="8.88671875" style="8"/>
    <col min="3" max="3" width="46.44140625" style="8" customWidth="1"/>
    <col min="4" max="16384" width="8.88671875" style="8"/>
  </cols>
  <sheetData>
    <row r="2" spans="2:3" ht="46.8" x14ac:dyDescent="0.3">
      <c r="B2" s="10" t="s">
        <v>21</v>
      </c>
      <c r="C2" s="20" t="s">
        <v>62</v>
      </c>
    </row>
    <row r="3" spans="2:3" ht="62.4" x14ac:dyDescent="0.3">
      <c r="C3" s="14" t="s">
        <v>63</v>
      </c>
    </row>
    <row r="4" spans="2:3" ht="31.2" x14ac:dyDescent="0.3">
      <c r="C4" s="14" t="s">
        <v>65</v>
      </c>
    </row>
    <row r="5" spans="2:3" x14ac:dyDescent="0.3">
      <c r="C5" s="13">
        <f>COUNTIF(Dataset!D8:D107,"&gt;=7")</f>
        <v>59</v>
      </c>
    </row>
    <row r="6" spans="2:3" ht="46.8" x14ac:dyDescent="0.3">
      <c r="C6" s="12" t="s">
        <v>64</v>
      </c>
    </row>
    <row r="7" spans="2:3" x14ac:dyDescent="0.3">
      <c r="C7" s="13">
        <f>COUNTIFS(Dataset!D8:D107,"&gt;=7",Dataset!E8:E107,"&gt;=7")</f>
        <v>57</v>
      </c>
    </row>
    <row r="8" spans="2:3" ht="46.8" x14ac:dyDescent="0.3">
      <c r="C8" s="14" t="s">
        <v>66</v>
      </c>
    </row>
    <row r="9" spans="2:3" x14ac:dyDescent="0.3">
      <c r="C9" s="15">
        <f>COUNTIFS(Dataset!D8:D107,"&gt;=7",Dataset!E8:E107,"&gt;=7")/COUNTIF(Dataset!D8:D107,"&gt;=7")</f>
        <v>0.96610169491525422</v>
      </c>
    </row>
    <row r="10" spans="2:3" ht="46.8" x14ac:dyDescent="0.3">
      <c r="C10" s="14" t="s">
        <v>67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E8DB5-3554-4854-9A2D-0DABD295917F}">
  <dimension ref="B2:C10"/>
  <sheetViews>
    <sheetView workbookViewId="0">
      <selection activeCell="G3" sqref="G3"/>
    </sheetView>
  </sheetViews>
  <sheetFormatPr baseColWidth="10" defaultColWidth="8.88671875" defaultRowHeight="15.6" x14ac:dyDescent="0.3"/>
  <cols>
    <col min="1" max="2" width="8.88671875" style="8"/>
    <col min="3" max="3" width="56.33203125" style="8" customWidth="1"/>
    <col min="4" max="16384" width="8.88671875" style="8"/>
  </cols>
  <sheetData>
    <row r="2" spans="2:3" ht="46.8" x14ac:dyDescent="0.3">
      <c r="B2" s="10" t="s">
        <v>21</v>
      </c>
      <c r="C2" s="20" t="s">
        <v>68</v>
      </c>
    </row>
    <row r="3" spans="2:3" ht="46.8" x14ac:dyDescent="0.3">
      <c r="C3" s="14" t="s">
        <v>69</v>
      </c>
    </row>
    <row r="4" spans="2:3" ht="31.2" x14ac:dyDescent="0.3">
      <c r="C4" s="14" t="s">
        <v>70</v>
      </c>
    </row>
    <row r="5" spans="2:3" x14ac:dyDescent="0.3">
      <c r="C5" s="13">
        <f>COUNTIF(Dataset!D8:D107,"&gt;=9")</f>
        <v>48</v>
      </c>
    </row>
    <row r="6" spans="2:3" ht="46.8" x14ac:dyDescent="0.3">
      <c r="C6" s="12" t="s">
        <v>71</v>
      </c>
    </row>
    <row r="7" spans="2:3" x14ac:dyDescent="0.3">
      <c r="C7" s="13">
        <f>COUNTIFS(Dataset!D8:D107,"&gt;=9",Dataset!E8:E107,"&gt;=9")</f>
        <v>39</v>
      </c>
    </row>
    <row r="8" spans="2:3" ht="46.8" x14ac:dyDescent="0.3">
      <c r="C8" s="12" t="s">
        <v>72</v>
      </c>
    </row>
    <row r="9" spans="2:3" x14ac:dyDescent="0.3">
      <c r="C9" s="26">
        <f>C7/C5</f>
        <v>0.8125</v>
      </c>
    </row>
    <row r="10" spans="2:3" ht="31.2" x14ac:dyDescent="0.3">
      <c r="C10" s="14"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2501A-56E9-404C-9266-6E2E1CAB00D4}">
  <dimension ref="B2:C7"/>
  <sheetViews>
    <sheetView tabSelected="1" workbookViewId="0">
      <selection activeCell="H3" sqref="H3"/>
    </sheetView>
  </sheetViews>
  <sheetFormatPr baseColWidth="10" defaultColWidth="8.88671875" defaultRowHeight="15.6" x14ac:dyDescent="0.3"/>
  <cols>
    <col min="1" max="1" width="8.88671875" style="8"/>
    <col min="2" max="2" width="15.21875" style="8" bestFit="1" customWidth="1"/>
    <col min="3" max="3" width="20.77734375" style="8" bestFit="1" customWidth="1"/>
    <col min="4" max="16384" width="8.88671875" style="8"/>
  </cols>
  <sheetData>
    <row r="2" spans="2:3" x14ac:dyDescent="0.3">
      <c r="B2" s="9" t="s">
        <v>9</v>
      </c>
      <c r="C2" s="9" t="s">
        <v>10</v>
      </c>
    </row>
    <row r="3" spans="2:3" x14ac:dyDescent="0.3">
      <c r="B3" s="9" t="s">
        <v>12</v>
      </c>
      <c r="C3" s="9" t="s">
        <v>11</v>
      </c>
    </row>
    <row r="4" spans="2:3" x14ac:dyDescent="0.3">
      <c r="B4" s="8" t="s">
        <v>75</v>
      </c>
      <c r="C4" s="8" t="s">
        <v>76</v>
      </c>
    </row>
    <row r="5" spans="2:3" x14ac:dyDescent="0.3">
      <c r="B5" s="8" t="s">
        <v>14</v>
      </c>
      <c r="C5" s="8" t="s">
        <v>13</v>
      </c>
    </row>
    <row r="6" spans="2:3" x14ac:dyDescent="0.3">
      <c r="B6" s="8" t="s">
        <v>77</v>
      </c>
      <c r="C6" s="8" t="s">
        <v>78</v>
      </c>
    </row>
    <row r="7" spans="2:3" x14ac:dyDescent="0.3">
      <c r="B7" s="8" t="s">
        <v>79</v>
      </c>
      <c r="C7" s="8"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08A32-BC17-489F-AFA3-D1F805798F9D}">
  <dimension ref="B2:C8"/>
  <sheetViews>
    <sheetView workbookViewId="0">
      <selection sqref="A1:XFD1048576"/>
    </sheetView>
  </sheetViews>
  <sheetFormatPr baseColWidth="10" defaultColWidth="8.88671875" defaultRowHeight="14.4" x14ac:dyDescent="0.3"/>
  <cols>
    <col min="1" max="2" width="8.88671875" style="1"/>
    <col min="3" max="3" width="92.6640625" style="1" bestFit="1" customWidth="1"/>
    <col min="4" max="16384" width="8.88671875" style="1"/>
  </cols>
  <sheetData>
    <row r="2" spans="2:3" ht="15.6" x14ac:dyDescent="0.3">
      <c r="B2" s="10" t="s">
        <v>4</v>
      </c>
      <c r="C2" s="11" t="s">
        <v>5</v>
      </c>
    </row>
    <row r="3" spans="2:3" ht="15.6" x14ac:dyDescent="0.3">
      <c r="B3" s="10"/>
      <c r="C3" s="10"/>
    </row>
    <row r="4" spans="2:3" ht="15.6" x14ac:dyDescent="0.3">
      <c r="B4" s="10"/>
      <c r="C4" s="10" t="s">
        <v>6</v>
      </c>
    </row>
    <row r="5" spans="2:3" ht="78" x14ac:dyDescent="0.3">
      <c r="B5" s="10"/>
      <c r="C5" s="12" t="s">
        <v>7</v>
      </c>
    </row>
    <row r="6" spans="2:3" ht="15.6" x14ac:dyDescent="0.3">
      <c r="C6" s="13">
        <f>COUNTIF(Dataset!D8:D107,"&lt;=8")</f>
        <v>52</v>
      </c>
    </row>
    <row r="7" spans="2:3" ht="62.4" x14ac:dyDescent="0.3">
      <c r="C7" s="14" t="s">
        <v>8</v>
      </c>
    </row>
    <row r="8" spans="2:3" ht="15.6" x14ac:dyDescent="0.3">
      <c r="C8" s="15">
        <f>C6/COUNT(Dataset!D8:D107)</f>
        <v>0.52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BF18F-A47C-49C7-9352-D526F65E8336}">
  <dimension ref="B2:C11"/>
  <sheetViews>
    <sheetView workbookViewId="0">
      <selection sqref="A1:XFD1048576"/>
    </sheetView>
  </sheetViews>
  <sheetFormatPr baseColWidth="10" defaultColWidth="8.88671875" defaultRowHeight="15.6" x14ac:dyDescent="0.3"/>
  <cols>
    <col min="1" max="2" width="8.88671875" style="8"/>
    <col min="3" max="3" width="93.44140625" style="8" bestFit="1" customWidth="1"/>
    <col min="4" max="16384" width="8.88671875" style="8"/>
  </cols>
  <sheetData>
    <row r="2" spans="2:3" x14ac:dyDescent="0.3">
      <c r="B2" s="10" t="s">
        <v>4</v>
      </c>
      <c r="C2" s="10" t="s">
        <v>18</v>
      </c>
    </row>
    <row r="3" spans="2:3" ht="78" x14ac:dyDescent="0.3">
      <c r="C3" s="12" t="s">
        <v>17</v>
      </c>
    </row>
    <row r="4" spans="2:3" x14ac:dyDescent="0.3">
      <c r="C4" s="13" t="s">
        <v>15</v>
      </c>
    </row>
    <row r="5" spans="2:3" x14ac:dyDescent="0.3">
      <c r="C5" s="16">
        <f>'Pregunta 1'!C8</f>
        <v>0.52</v>
      </c>
    </row>
    <row r="6" spans="2:3" x14ac:dyDescent="0.3">
      <c r="C6" s="13" t="s">
        <v>16</v>
      </c>
    </row>
    <row r="7" spans="2:3" x14ac:dyDescent="0.3">
      <c r="C7" s="15">
        <f>COUNTIF(Dataset!D8:D107,"&gt;11")/COUNT(Dataset!D8:D107)</f>
        <v>0.3</v>
      </c>
    </row>
    <row r="8" spans="2:3" ht="46.8" x14ac:dyDescent="0.3">
      <c r="C8" s="14" t="s">
        <v>19</v>
      </c>
    </row>
    <row r="9" spans="2:3" x14ac:dyDescent="0.3">
      <c r="C9" s="17">
        <f>1-C5-C7</f>
        <v>0.18</v>
      </c>
    </row>
    <row r="10" spans="2:3" ht="78" x14ac:dyDescent="0.3">
      <c r="C10" s="14" t="s">
        <v>20</v>
      </c>
    </row>
    <row r="11" spans="2:3" x14ac:dyDescent="0.3">
      <c r="C11" s="15">
        <f>COUNTIFS(Dataset!D8:D107,"&gt;8",Dataset!D8:D107,"&lt;=11")/COUNT(Dataset!D8:D107)</f>
        <v>0.18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3DD30-20B0-4351-9F9E-A6F70BF5904C}">
  <dimension ref="B2:C6"/>
  <sheetViews>
    <sheetView workbookViewId="0">
      <selection sqref="A1:XFD1048576"/>
    </sheetView>
  </sheetViews>
  <sheetFormatPr baseColWidth="10" defaultColWidth="8.88671875" defaultRowHeight="14.4" x14ac:dyDescent="0.3"/>
  <cols>
    <col min="1" max="1" width="8.88671875" style="1"/>
    <col min="2" max="2" width="12.6640625" style="1" customWidth="1"/>
    <col min="3" max="3" width="71.77734375" style="1" customWidth="1"/>
    <col min="4" max="16384" width="8.88671875" style="1"/>
  </cols>
  <sheetData>
    <row r="2" spans="2:3" ht="15.6" x14ac:dyDescent="0.3">
      <c r="B2" s="18" t="s">
        <v>21</v>
      </c>
      <c r="C2" s="19" t="s">
        <v>22</v>
      </c>
    </row>
    <row r="3" spans="2:3" ht="93.6" x14ac:dyDescent="0.3">
      <c r="C3" s="12" t="s">
        <v>23</v>
      </c>
    </row>
    <row r="4" spans="2:3" ht="15.6" x14ac:dyDescent="0.3">
      <c r="C4" s="13" t="s">
        <v>16</v>
      </c>
    </row>
    <row r="5" spans="2:3" ht="15.6" x14ac:dyDescent="0.3">
      <c r="C5" s="15">
        <f>COUNTIF(Dataset!D8:D107,"&gt;11")/COUNT(Dataset!D8:D107)</f>
        <v>0.3</v>
      </c>
    </row>
    <row r="6" spans="2:3" ht="31.2" x14ac:dyDescent="0.3">
      <c r="C6" s="14" t="s">
        <v>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0BC31-7050-431A-97B4-3FDECF5310ED}">
  <dimension ref="B2:F16"/>
  <sheetViews>
    <sheetView topLeftCell="A5" workbookViewId="0">
      <selection activeCell="A5" sqref="A1:XFD1048576"/>
    </sheetView>
  </sheetViews>
  <sheetFormatPr baseColWidth="10" defaultColWidth="8.88671875" defaultRowHeight="15.6" x14ac:dyDescent="0.3"/>
  <cols>
    <col min="1" max="2" width="8.88671875" style="18"/>
    <col min="3" max="3" width="68.5546875" style="18" customWidth="1"/>
    <col min="4" max="5" width="8.88671875" style="18"/>
    <col min="6" max="6" width="54.5546875" style="18" bestFit="1" customWidth="1"/>
    <col min="7" max="16384" width="8.88671875" style="18"/>
  </cols>
  <sheetData>
    <row r="2" spans="2:6" ht="62.4" x14ac:dyDescent="0.3">
      <c r="B2" s="10" t="s">
        <v>21</v>
      </c>
      <c r="C2" s="20" t="s">
        <v>25</v>
      </c>
    </row>
    <row r="3" spans="2:6" ht="46.8" x14ac:dyDescent="0.3">
      <c r="C3" s="12" t="s">
        <v>26</v>
      </c>
    </row>
    <row r="4" spans="2:6" x14ac:dyDescent="0.3">
      <c r="C4" s="21" t="s">
        <v>27</v>
      </c>
      <c r="F4" s="10" t="s">
        <v>33</v>
      </c>
    </row>
    <row r="5" spans="2:6" ht="78" x14ac:dyDescent="0.3">
      <c r="C5" s="12" t="s">
        <v>28</v>
      </c>
      <c r="F5" s="12" t="s">
        <v>37</v>
      </c>
    </row>
    <row r="6" spans="2:6" ht="31.2" x14ac:dyDescent="0.3">
      <c r="C6" s="12" t="s">
        <v>29</v>
      </c>
      <c r="F6" s="10">
        <f>SUM(Dataset!F8:F107)</f>
        <v>2068.9900000000016</v>
      </c>
    </row>
    <row r="7" spans="2:6" ht="31.2" x14ac:dyDescent="0.3">
      <c r="C7" s="22">
        <f>SUM(Dataset!D8:D107)</f>
        <v>799</v>
      </c>
      <c r="F7" s="12" t="s">
        <v>34</v>
      </c>
    </row>
    <row r="8" spans="2:6" ht="31.2" x14ac:dyDescent="0.3">
      <c r="C8" s="12" t="s">
        <v>30</v>
      </c>
      <c r="F8" s="10">
        <f>F6/(100-1)</f>
        <v>20.898888888888905</v>
      </c>
    </row>
    <row r="9" spans="2:6" ht="31.2" x14ac:dyDescent="0.3">
      <c r="C9" s="10">
        <f>C7/COUNT(Dataset!D8:D107)</f>
        <v>7.99</v>
      </c>
      <c r="F9" s="12" t="s">
        <v>35</v>
      </c>
    </row>
    <row r="10" spans="2:6" x14ac:dyDescent="0.3">
      <c r="C10" s="10" t="s">
        <v>31</v>
      </c>
      <c r="F10" s="10">
        <f>SQRT(F8)</f>
        <v>4.5715302568055813</v>
      </c>
    </row>
    <row r="11" spans="2:6" x14ac:dyDescent="0.3">
      <c r="C11" s="10" t="s">
        <v>32</v>
      </c>
      <c r="F11" s="10" t="s">
        <v>38</v>
      </c>
    </row>
    <row r="12" spans="2:6" x14ac:dyDescent="0.3">
      <c r="C12" s="23">
        <f>AVERAGE(Dataset!D8:D107)</f>
        <v>7.99</v>
      </c>
      <c r="F12" s="10">
        <f>_xlfn.VAR.S(Dataset!D8:D107)</f>
        <v>20.898888888888887</v>
      </c>
    </row>
    <row r="13" spans="2:6" x14ac:dyDescent="0.3">
      <c r="F13" s="10">
        <f>SQRT(F12)</f>
        <v>4.5715302568055796</v>
      </c>
    </row>
    <row r="14" spans="2:6" x14ac:dyDescent="0.3">
      <c r="F14" s="10" t="s">
        <v>39</v>
      </c>
    </row>
    <row r="15" spans="2:6" x14ac:dyDescent="0.3">
      <c r="F15" s="10">
        <f>_xlfn.STDEV.S(Dataset!D8:D107)</f>
        <v>4.5715302568055796</v>
      </c>
    </row>
    <row r="16" spans="2:6" x14ac:dyDescent="0.3">
      <c r="C16" s="10" t="s">
        <v>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1E51B-AD5E-420A-B3BC-B416C48DAACB}">
  <dimension ref="B2:D16"/>
  <sheetViews>
    <sheetView workbookViewId="0">
      <selection activeCell="D15" sqref="D15"/>
    </sheetView>
  </sheetViews>
  <sheetFormatPr baseColWidth="10" defaultColWidth="8.88671875" defaultRowHeight="15.6" x14ac:dyDescent="0.3"/>
  <cols>
    <col min="1" max="1" width="8.88671875" style="8"/>
    <col min="2" max="2" width="16.5546875" style="8" bestFit="1" customWidth="1"/>
    <col min="3" max="3" width="67.44140625" style="8" customWidth="1"/>
    <col min="4" max="4" width="23" style="8" bestFit="1" customWidth="1"/>
    <col min="5" max="16384" width="8.88671875" style="8"/>
  </cols>
  <sheetData>
    <row r="2" spans="2:4" ht="78" x14ac:dyDescent="0.3">
      <c r="B2" s="10" t="s">
        <v>21</v>
      </c>
      <c r="C2" s="20" t="s">
        <v>41</v>
      </c>
    </row>
    <row r="3" spans="2:4" x14ac:dyDescent="0.3">
      <c r="C3" s="10" t="s">
        <v>42</v>
      </c>
    </row>
    <row r="4" spans="2:4" x14ac:dyDescent="0.3">
      <c r="C4" s="10" t="s">
        <v>43</v>
      </c>
    </row>
    <row r="5" spans="2:4" x14ac:dyDescent="0.3">
      <c r="C5" s="10" t="s">
        <v>44</v>
      </c>
    </row>
    <row r="6" spans="2:4" x14ac:dyDescent="0.3">
      <c r="C6" s="10" t="s">
        <v>45</v>
      </c>
    </row>
    <row r="7" spans="2:4" x14ac:dyDescent="0.3">
      <c r="B7" s="10" t="s">
        <v>81</v>
      </c>
      <c r="C7" s="13">
        <f>(8-'Pregunta 4'!C12)/'Pregunta 4'!F13</f>
        <v>2.1874513430405304E-3</v>
      </c>
    </row>
    <row r="8" spans="2:4" x14ac:dyDescent="0.3">
      <c r="B8" s="10" t="s">
        <v>82</v>
      </c>
      <c r="C8" s="13">
        <f>(11-'Pregunta 4'!C12)/'Pregunta 4'!F13</f>
        <v>0.65842285425521374</v>
      </c>
    </row>
    <row r="9" spans="2:4" x14ac:dyDescent="0.3">
      <c r="C9" s="10" t="s">
        <v>46</v>
      </c>
    </row>
    <row r="10" spans="2:4" ht="62.4" x14ac:dyDescent="0.3">
      <c r="C10" s="12" t="s">
        <v>47</v>
      </c>
    </row>
    <row r="11" spans="2:4" x14ac:dyDescent="0.3">
      <c r="B11" s="10" t="s">
        <v>81</v>
      </c>
      <c r="C11" s="15">
        <f>_xlfn.NORM.S.DIST(C7,TRUE)</f>
        <v>0.50087266613111669</v>
      </c>
    </row>
    <row r="12" spans="2:4" x14ac:dyDescent="0.3">
      <c r="B12" s="10" t="s">
        <v>82</v>
      </c>
      <c r="C12" s="15">
        <f>_xlfn.NORM.S.DIST(C8,TRUE)</f>
        <v>0.74486677308714588</v>
      </c>
    </row>
    <row r="13" spans="2:4" ht="46.8" x14ac:dyDescent="0.3">
      <c r="C13" s="12" t="s">
        <v>49</v>
      </c>
    </row>
    <row r="14" spans="2:4" x14ac:dyDescent="0.3">
      <c r="C14" s="24">
        <f>C12-C11</f>
        <v>0.24399410695602919</v>
      </c>
      <c r="D14" s="8" t="s">
        <v>83</v>
      </c>
    </row>
    <row r="15" spans="2:4" ht="62.4" x14ac:dyDescent="0.3">
      <c r="C15" s="12" t="s">
        <v>50</v>
      </c>
    </row>
    <row r="16" spans="2:4" x14ac:dyDescent="0.3">
      <c r="C16" s="24">
        <f>1 -C12</f>
        <v>0.25513322691285412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50D5B-013C-46F8-B626-30D465441EC9}">
  <dimension ref="B1:I17"/>
  <sheetViews>
    <sheetView workbookViewId="0">
      <selection activeCell="J8" sqref="J8"/>
    </sheetView>
  </sheetViews>
  <sheetFormatPr baseColWidth="10" defaultColWidth="8.88671875" defaultRowHeight="15.6" x14ac:dyDescent="0.3"/>
  <cols>
    <col min="1" max="1" width="8.88671875" style="8"/>
    <col min="2" max="2" width="10.6640625" style="8" bestFit="1" customWidth="1"/>
    <col min="3" max="3" width="72.44140625" style="8" bestFit="1" customWidth="1"/>
    <col min="4" max="7" width="8.88671875" style="8"/>
    <col min="8" max="8" width="11.77734375" style="8" bestFit="1" customWidth="1"/>
    <col min="9" max="9" width="21.6640625" style="8" bestFit="1" customWidth="1"/>
    <col min="10" max="16384" width="8.88671875" style="8"/>
  </cols>
  <sheetData>
    <row r="1" spans="2:9" ht="16.2" thickBot="1" x14ac:dyDescent="0.35"/>
    <row r="2" spans="2:9" ht="47.4" thickBot="1" x14ac:dyDescent="0.35">
      <c r="B2" s="18" t="s">
        <v>21</v>
      </c>
      <c r="C2" s="20" t="s">
        <v>51</v>
      </c>
      <c r="G2" s="29" t="s">
        <v>84</v>
      </c>
      <c r="H2" s="38" t="s">
        <v>85</v>
      </c>
      <c r="I2" s="29" t="s">
        <v>86</v>
      </c>
    </row>
    <row r="3" spans="2:9" x14ac:dyDescent="0.3">
      <c r="C3" s="13" t="s">
        <v>52</v>
      </c>
      <c r="G3" s="30">
        <v>1</v>
      </c>
      <c r="H3" s="31">
        <f>COUNTIF(Dataset!$D$8:$D$107,'Pregunta 6'!G3)/COUNT(Dataset!$D$8:$D$107)</f>
        <v>0.05</v>
      </c>
      <c r="I3" s="32">
        <f>H3</f>
        <v>0.05</v>
      </c>
    </row>
    <row r="4" spans="2:9" x14ac:dyDescent="0.3">
      <c r="B4" s="8" t="s">
        <v>48</v>
      </c>
      <c r="C4" s="16">
        <f>'Pregunta 1'!C8</f>
        <v>0.52</v>
      </c>
      <c r="G4" s="30">
        <v>2</v>
      </c>
      <c r="H4" s="33">
        <f>COUNTIF(Dataset!$D$8:$D$107,'Pregunta 6'!G4)/COUNT(Dataset!$D$8:$D$107)</f>
        <v>0.11</v>
      </c>
      <c r="I4" s="34">
        <f>H4+I3</f>
        <v>0.16</v>
      </c>
    </row>
    <row r="5" spans="2:9" x14ac:dyDescent="0.3">
      <c r="B5" s="8" t="s">
        <v>53</v>
      </c>
      <c r="C5" s="16">
        <f>'Pregunta 2'!C9</f>
        <v>0.18</v>
      </c>
      <c r="G5" s="30">
        <v>3</v>
      </c>
      <c r="H5" s="33">
        <f>COUNTIF(Dataset!$D$8:$D$107,'Pregunta 6'!G5)/COUNT(Dataset!$D$8:$D$107)</f>
        <v>0.1</v>
      </c>
      <c r="I5" s="34">
        <f>H5+I4</f>
        <v>0.26</v>
      </c>
    </row>
    <row r="6" spans="2:9" x14ac:dyDescent="0.3">
      <c r="B6" s="8" t="s">
        <v>54</v>
      </c>
      <c r="C6" s="16">
        <f>'Pregunta 3'!C5</f>
        <v>0.3</v>
      </c>
      <c r="G6" s="30">
        <v>4</v>
      </c>
      <c r="H6" s="33">
        <f>COUNTIF(Dataset!$D$8:$D$107,'Pregunta 6'!G6)/COUNT(Dataset!$D$8:$D$107)</f>
        <v>0.03</v>
      </c>
      <c r="I6" s="34">
        <f t="shared" ref="I6:I17" si="0">H6+I5</f>
        <v>0.29000000000000004</v>
      </c>
    </row>
    <row r="7" spans="2:9" x14ac:dyDescent="0.3">
      <c r="C7" s="13" t="s">
        <v>55</v>
      </c>
      <c r="G7" s="30">
        <v>5</v>
      </c>
      <c r="H7" s="33">
        <f>COUNTIF(Dataset!$D$8:$D$107,'Pregunta 6'!G7)/COUNT(Dataset!$D$8:$D$107)</f>
        <v>0.08</v>
      </c>
      <c r="I7" s="34">
        <f t="shared" si="0"/>
        <v>0.37000000000000005</v>
      </c>
    </row>
    <row r="8" spans="2:9" x14ac:dyDescent="0.3">
      <c r="B8" s="8" t="s">
        <v>48</v>
      </c>
      <c r="C8" s="15">
        <f>'Pregunta 5'!C11</f>
        <v>0.50087266613111669</v>
      </c>
      <c r="G8" s="30">
        <v>6</v>
      </c>
      <c r="H8" s="33">
        <f>COUNTIF(Dataset!$D$8:$D$107,'Pregunta 6'!G8)/COUNT(Dataset!$D$8:$D$107)</f>
        <v>0.04</v>
      </c>
      <c r="I8" s="34">
        <f t="shared" si="0"/>
        <v>0.41000000000000003</v>
      </c>
    </row>
    <row r="9" spans="2:9" x14ac:dyDescent="0.3">
      <c r="B9" s="8" t="s">
        <v>53</v>
      </c>
      <c r="C9" s="15">
        <f>'Pregunta 5'!C14</f>
        <v>0.24399410695602919</v>
      </c>
      <c r="G9" s="30">
        <v>7</v>
      </c>
      <c r="H9" s="33">
        <f>COUNTIF(Dataset!$D$8:$D$107,'Pregunta 6'!G9)/COUNT(Dataset!$D$8:$D$107)</f>
        <v>0.08</v>
      </c>
      <c r="I9" s="34">
        <f t="shared" si="0"/>
        <v>0.49000000000000005</v>
      </c>
    </row>
    <row r="10" spans="2:9" x14ac:dyDescent="0.3">
      <c r="B10" s="8" t="s">
        <v>54</v>
      </c>
      <c r="C10" s="15">
        <f>'Pregunta 5'!C16</f>
        <v>0.25513322691285412</v>
      </c>
      <c r="G10" s="30">
        <v>8</v>
      </c>
      <c r="H10" s="33">
        <f>COUNTIF(Dataset!$D$8:$D$107,'Pregunta 6'!G10)/COUNT(Dataset!$D$8:$D$107)</f>
        <v>0.03</v>
      </c>
      <c r="I10" s="34">
        <f t="shared" si="0"/>
        <v>0.52</v>
      </c>
    </row>
    <row r="11" spans="2:9" x14ac:dyDescent="0.3">
      <c r="G11" s="30">
        <v>9</v>
      </c>
      <c r="H11" s="33">
        <f>COUNTIF(Dataset!$D$8:$D$107,'Pregunta 6'!G11)/COUNT(Dataset!$D$8:$D$107)</f>
        <v>0.05</v>
      </c>
      <c r="I11" s="34">
        <f t="shared" si="0"/>
        <v>0.57000000000000006</v>
      </c>
    </row>
    <row r="12" spans="2:9" x14ac:dyDescent="0.3">
      <c r="G12" s="30">
        <v>10</v>
      </c>
      <c r="H12" s="33">
        <f>COUNTIF(Dataset!$D$8:$D$107,'Pregunta 6'!G12)/COUNT(Dataset!$D$8:$D$107)</f>
        <v>0.09</v>
      </c>
      <c r="I12" s="34">
        <f t="shared" si="0"/>
        <v>0.66</v>
      </c>
    </row>
    <row r="13" spans="2:9" ht="78" x14ac:dyDescent="0.3">
      <c r="C13" s="28" t="s">
        <v>87</v>
      </c>
      <c r="G13" s="30">
        <v>11</v>
      </c>
      <c r="H13" s="33">
        <f>COUNTIF(Dataset!$D$8:$D$107,'Pregunta 6'!G13)/COUNT(Dataset!$D$8:$D$107)</f>
        <v>0.04</v>
      </c>
      <c r="I13" s="34">
        <f t="shared" si="0"/>
        <v>0.70000000000000007</v>
      </c>
    </row>
    <row r="14" spans="2:9" x14ac:dyDescent="0.3">
      <c r="G14" s="30">
        <v>12</v>
      </c>
      <c r="H14" s="33">
        <f>COUNTIF(Dataset!$D$8:$D$107,'Pregunta 6'!G14)/COUNT(Dataset!$D$8:$D$107)</f>
        <v>0.05</v>
      </c>
      <c r="I14" s="34">
        <f t="shared" si="0"/>
        <v>0.75000000000000011</v>
      </c>
    </row>
    <row r="15" spans="2:9" x14ac:dyDescent="0.3">
      <c r="G15" s="30">
        <v>13</v>
      </c>
      <c r="H15" s="33">
        <f>COUNTIF(Dataset!$D$8:$D$107,'Pregunta 6'!G15)/COUNT(Dataset!$D$8:$D$107)</f>
        <v>0.08</v>
      </c>
      <c r="I15" s="34">
        <f t="shared" si="0"/>
        <v>0.83000000000000007</v>
      </c>
    </row>
    <row r="16" spans="2:9" x14ac:dyDescent="0.3">
      <c r="G16" s="30">
        <v>14</v>
      </c>
      <c r="H16" s="33">
        <f>COUNTIF(Dataset!$D$8:$D$107,'Pregunta 6'!G16)/COUNT(Dataset!$D$8:$D$107)</f>
        <v>0.12</v>
      </c>
      <c r="I16" s="34">
        <f t="shared" si="0"/>
        <v>0.95000000000000007</v>
      </c>
    </row>
    <row r="17" spans="7:9" ht="16.2" thickBot="1" x14ac:dyDescent="0.35">
      <c r="G17" s="35">
        <v>15</v>
      </c>
      <c r="H17" s="36">
        <f>COUNTIF(Dataset!$D$8:$D$107,'Pregunta 6'!G17)/COUNT(Dataset!$D$8:$D$107)</f>
        <v>0.05</v>
      </c>
      <c r="I17" s="37">
        <f t="shared" si="0"/>
        <v>1</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0D96-AF12-4303-A937-F7CDBCFBAD28}">
  <dimension ref="A2:C14"/>
  <sheetViews>
    <sheetView workbookViewId="0">
      <selection activeCell="C7" sqref="C7"/>
    </sheetView>
  </sheetViews>
  <sheetFormatPr baseColWidth="10" defaultColWidth="8.88671875" defaultRowHeight="15.6" x14ac:dyDescent="0.3"/>
  <cols>
    <col min="1" max="2" width="8.88671875" style="8"/>
    <col min="3" max="3" width="58.5546875" style="8" customWidth="1"/>
    <col min="4" max="16384" width="8.88671875" style="8"/>
  </cols>
  <sheetData>
    <row r="2" spans="1:3" ht="31.2" x14ac:dyDescent="0.3">
      <c r="B2" s="10" t="s">
        <v>21</v>
      </c>
      <c r="C2" s="20" t="s">
        <v>56</v>
      </c>
    </row>
    <row r="3" spans="1:3" ht="62.4" x14ac:dyDescent="0.3">
      <c r="C3" s="14" t="s">
        <v>58</v>
      </c>
    </row>
    <row r="4" spans="1:3" ht="15.6" customHeight="1" x14ac:dyDescent="0.3">
      <c r="A4" s="25"/>
      <c r="C4" s="13" t="s">
        <v>2</v>
      </c>
    </row>
    <row r="5" spans="1:3" x14ac:dyDescent="0.3">
      <c r="A5" s="25"/>
      <c r="C5" s="13">
        <f>COUNTIF(Dataset!D8:D107,"&lt;=8")</f>
        <v>52</v>
      </c>
    </row>
    <row r="6" spans="1:3" x14ac:dyDescent="0.3">
      <c r="A6" s="25"/>
      <c r="B6" s="8" t="s">
        <v>57</v>
      </c>
      <c r="C6" s="16">
        <f>COUNTIF(Dataset!D8:D107,"&lt;=8")/COUNT(Dataset!D8:D107)</f>
        <v>0.52</v>
      </c>
    </row>
    <row r="7" spans="1:3" ht="93.6" x14ac:dyDescent="0.3">
      <c r="A7" s="25"/>
      <c r="C7" s="14" t="s">
        <v>59</v>
      </c>
    </row>
    <row r="8" spans="1:3" x14ac:dyDescent="0.3">
      <c r="A8" s="25"/>
      <c r="C8" s="13" t="s">
        <v>3</v>
      </c>
    </row>
    <row r="9" spans="1:3" x14ac:dyDescent="0.3">
      <c r="A9" s="25"/>
      <c r="C9" s="13">
        <f>COUNTIFS(Dataset!D8:D107,"&lt;=8",Dataset!E8:E107,"&lt;=8")</f>
        <v>36</v>
      </c>
    </row>
    <row r="10" spans="1:3" ht="46.8" x14ac:dyDescent="0.3">
      <c r="A10" s="25"/>
      <c r="C10" s="14" t="s">
        <v>60</v>
      </c>
    </row>
    <row r="11" spans="1:3" x14ac:dyDescent="0.3">
      <c r="A11" s="25"/>
      <c r="C11" s="26">
        <f>C9/C5</f>
        <v>0.69230769230769229</v>
      </c>
    </row>
    <row r="12" spans="1:3" ht="93.6" x14ac:dyDescent="0.3">
      <c r="A12" s="25"/>
      <c r="C12" s="27" t="s">
        <v>61</v>
      </c>
    </row>
    <row r="13" spans="1:3" x14ac:dyDescent="0.3">
      <c r="B13" s="8" t="s">
        <v>57</v>
      </c>
      <c r="C13" s="26">
        <f>COUNTIFS(Dataset!D8:D107,"&lt;=8",Dataset!E8:E107,"&lt;=8")/COUNTIF(Dataset!D8:D107,"&lt;=8")</f>
        <v>0.69230769230769229</v>
      </c>
    </row>
    <row r="14" spans="1:3" ht="31.2" x14ac:dyDescent="0.3">
      <c r="C14" s="14"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Dataset</vt:lpstr>
      <vt:lpstr>Datos_Grupo5</vt:lpstr>
      <vt:lpstr>Pregunta 1</vt:lpstr>
      <vt:lpstr>Pregunta 2</vt:lpstr>
      <vt:lpstr>Pregunta 3</vt:lpstr>
      <vt:lpstr>Pregunta 4</vt:lpstr>
      <vt:lpstr>Pregunta 5</vt:lpstr>
      <vt:lpstr>Pregunta 6</vt:lpstr>
      <vt:lpstr>Pregunta 7</vt:lpstr>
      <vt:lpstr>Pregunta 8</vt:lpstr>
      <vt:lpstr>Pregunta 9</vt:lpstr>
    </vt:vector>
  </TitlesOfParts>
  <Company>BBVA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HERNANDEZ, DAVID</dc:creator>
  <cp:lastModifiedBy>PAU RIERA GUARDIA</cp:lastModifiedBy>
  <dcterms:created xsi:type="dcterms:W3CDTF">2021-11-30T17:31:34Z</dcterms:created>
  <dcterms:modified xsi:type="dcterms:W3CDTF">2024-04-09T18:38:54Z</dcterms:modified>
</cp:coreProperties>
</file>