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Ex3.xml" ContentType="application/vnd.ms-office.chartex+xml"/>
  <Override PartName="/xl/charts/style3.xml" ContentType="application/vnd.ms-office.chartstyle+xml"/>
  <Override PartName="/xl/charts/colors3.xml" ContentType="application/vnd.ms-office.chartcolorstyle+xml"/>
  <Override PartName="/xl/charts/chartEx4.xml" ContentType="application/vnd.ms-office.chartex+xml"/>
  <Override PartName="/xl/charts/style4.xml" ContentType="application/vnd.ms-office.chartstyle+xml"/>
  <Override PartName="/xl/charts/colors4.xml" ContentType="application/vnd.ms-office.chartcolorstyle+xml"/>
  <Override PartName="/xl/charts/chartEx5.xml" ContentType="application/vnd.ms-office.chartex+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5e1a7edefa746d31/Escritorio/"/>
    </mc:Choice>
  </mc:AlternateContent>
  <xr:revisionPtr revIDLastSave="0" documentId="8_{CA9F4861-3C71-43B6-B726-D6D147ACFA05}" xr6:coauthVersionLast="47" xr6:coauthVersionMax="47" xr10:uidLastSave="{00000000-0000-0000-0000-000000000000}"/>
  <bookViews>
    <workbookView xWindow="-108" yWindow="-108" windowWidth="23256" windowHeight="12456" activeTab="3" xr2:uid="{5A78340C-38A2-4A9A-841C-8F71A1D69F05}"/>
  </bookViews>
  <sheets>
    <sheet name="Datos" sheetId="1" r:id="rId1"/>
    <sheet name="Ejercicio 1" sheetId="2" r:id="rId2"/>
    <sheet name="Ejercicio 2" sheetId="3" r:id="rId3"/>
    <sheet name="Ejercicio 3 " sheetId="4" r:id="rId4"/>
  </sheets>
  <definedNames>
    <definedName name="_xlnm._FilterDatabase" localSheetId="0" hidden="1">Datos!$A$1:$C$66</definedName>
    <definedName name="_xlchart.v1.0" hidden="1">Datos!$C$37:$C$66</definedName>
    <definedName name="_xlchart.v1.1" hidden="1">Datos!$C$2:$C$36</definedName>
    <definedName name="_xlchart.v1.2" hidden="1">Datos!$C$2:$C$36</definedName>
    <definedName name="_xlchart.v1.3" hidden="1">Datos!$B$37:$B$66</definedName>
    <definedName name="_xlchart.v1.4" hidden="1">Datos!$B$2:$B$36</definedName>
    <definedName name="solver_eng" localSheetId="0" hidden="1">1</definedName>
    <definedName name="solver_neg" localSheetId="0" hidden="1">1</definedName>
    <definedName name="solver_num" localSheetId="0" hidden="1">0</definedName>
    <definedName name="solver_opt" localSheetId="0" hidden="1">Datos!$F$13</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3" i="4" l="1"/>
  <c r="C82" i="4"/>
  <c r="C80" i="4"/>
  <c r="C79" i="4"/>
  <c r="C78" i="4"/>
  <c r="C77" i="4"/>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37" i="1"/>
  <c r="C76" i="4"/>
  <c r="C58" i="4"/>
  <c r="C56" i="4" l="1"/>
  <c r="C46" i="4"/>
  <c r="C47" i="4"/>
  <c r="C48" i="4" s="1"/>
  <c r="H24" i="4"/>
  <c r="H25" i="4" s="1"/>
  <c r="C24" i="4"/>
  <c r="D25" i="4" s="1"/>
  <c r="C62" i="4" l="1"/>
  <c r="C57" i="4"/>
  <c r="C59" i="4" s="1"/>
  <c r="C61" i="4" s="1"/>
  <c r="D49" i="4"/>
  <c r="C49" i="4"/>
  <c r="C25" i="4"/>
  <c r="I25" i="4"/>
  <c r="C60" i="4" l="1"/>
  <c r="C53" i="3"/>
  <c r="G64" i="3" l="1"/>
  <c r="D58" i="3"/>
  <c r="D59" i="3"/>
  <c r="C20" i="3"/>
  <c r="D44" i="2" l="1"/>
  <c r="D43" i="2"/>
  <c r="C44" i="2"/>
  <c r="C43" i="2"/>
  <c r="D42" i="2"/>
  <c r="C42" i="2"/>
  <c r="I11" i="2" l="1"/>
  <c r="I6" i="2"/>
</calcChain>
</file>

<file path=xl/sharedStrings.xml><?xml version="1.0" encoding="utf-8"?>
<sst xmlns="http://schemas.openxmlformats.org/spreadsheetml/2006/main" count="201" uniqueCount="144">
  <si>
    <t>Grupo de control</t>
  </si>
  <si>
    <t>Nivel glucosa basal</t>
  </si>
  <si>
    <t>Nivel glucosa 60 min</t>
  </si>
  <si>
    <t>1 = Joven (&lt; 30 años)</t>
  </si>
  <si>
    <t>2 = Adulto (&gt; 30 años)</t>
  </si>
  <si>
    <t>Media</t>
  </si>
  <si>
    <t>Error típico</t>
  </si>
  <si>
    <t>Mediana</t>
  </si>
  <si>
    <t>Moda</t>
  </si>
  <si>
    <t>Desviación estándar</t>
  </si>
  <si>
    <t>Varianza de la muestra</t>
  </si>
  <si>
    <t>Curtosis</t>
  </si>
  <si>
    <t>Coeficiente de asimetría</t>
  </si>
  <si>
    <t>Rango</t>
  </si>
  <si>
    <t>Mínimo</t>
  </si>
  <si>
    <t>Máximo</t>
  </si>
  <si>
    <t>Suma</t>
  </si>
  <si>
    <t>Cuenta</t>
  </si>
  <si>
    <t>GRUPO 1</t>
  </si>
  <si>
    <t>a) Obtener, usando algún programa estadístico, las medidas de centralización y dispersión para cada uno de los dos grupos de control para el nivel de glucosa basal, especificando para cada uno de los casos si la media es o no representativa.</t>
  </si>
  <si>
    <t>b) Estudiar la simetría y la curtosis del nivel de glucosa basal en los adultos (grupo de control 2)</t>
  </si>
  <si>
    <t>d) Estudiar la normalidad de los datos de cada uno de los grupos de control estudiados para el nivel de glucosa pasados 60 minutos.</t>
  </si>
  <si>
    <t>GRUPO 2</t>
  </si>
  <si>
    <t>Medidas</t>
  </si>
  <si>
    <t>c) Indicar para cada una de las variables de estudio (nivel glucosa basal y nivel glucosa pasados 60 min) y en el grupo de control 1 el valor de los cuartiles y su significado y obtener el box- plot ( diagrama de cajas) correspondiente. Estudiar la presencia devalores atípicos.</t>
  </si>
  <si>
    <t>a) Estudiar la relación lineal existente entre estas dos variables de estudio gráficamente y mediante algún valor estadístico de forma razonada.</t>
  </si>
  <si>
    <t>b) Obtener un modelo lineal que explica el nivel de glucosa en sangre a los 60 minutos en función del nivel basal del paciente y realizar la estimación para un paciente cuyo nivel basal es 83 mg/Dl</t>
  </si>
  <si>
    <r>
      <t xml:space="preserve">La </t>
    </r>
    <r>
      <rPr>
        <b/>
        <sz val="11"/>
        <color theme="1"/>
        <rFont val="Calibri"/>
        <family val="2"/>
        <scheme val="minor"/>
      </rPr>
      <t>curtosis</t>
    </r>
    <r>
      <rPr>
        <sz val="11"/>
        <color theme="1"/>
        <rFont val="Calibri"/>
        <family val="2"/>
        <scheme val="minor"/>
      </rPr>
      <t xml:space="preserve"> de una variable estadística es una característica de forma de su distribución de frecuencias. </t>
    </r>
  </si>
  <si>
    <t>Por un lado, vemos que el coeficiente de curtosis es menor que 0 (-1,026) y por el otro la forma del histograma sigue una forma bastante plana en comparación a una distribución normal.</t>
  </si>
  <si>
    <r>
      <t xml:space="preserve">Respecto a la </t>
    </r>
    <r>
      <rPr>
        <b/>
        <sz val="11"/>
        <color theme="1"/>
        <rFont val="Calibri"/>
        <family val="2"/>
        <scheme val="minor"/>
      </rPr>
      <t>simetría</t>
    </r>
    <r>
      <rPr>
        <sz val="11"/>
        <color theme="1"/>
        <rFont val="Calibri"/>
        <family val="2"/>
        <scheme val="minor"/>
      </rPr>
      <t>, observando el gráfico podemos afirmar que sigue una disbtribución más o menos simétrica, concentrando valores en la parte central del gráfico.</t>
    </r>
  </si>
  <si>
    <t>Si nos fijamos en el coeficiente de simetría, puesto que este es menor que 0, la distribución del gráfico es asimétrica negativa.</t>
  </si>
  <si>
    <t>Ahora bien, como ya hemos afirmado anteriormente se asemeja mucho a una simétrica pues su coeficiente es muy cercano a 0.</t>
  </si>
  <si>
    <t>En el caso del histograma de los niveles de glucosa basal de los adultos de los datos que disponemos podemos afirmar que se trata de una platicúrtica.</t>
  </si>
  <si>
    <t>Coeficiente de variación</t>
  </si>
  <si>
    <r>
      <t xml:space="preserve">Para el </t>
    </r>
    <r>
      <rPr>
        <b/>
        <sz val="11"/>
        <color theme="1"/>
        <rFont val="Calibri"/>
        <family val="2"/>
        <scheme val="minor"/>
      </rPr>
      <t>grupo 1</t>
    </r>
    <r>
      <rPr>
        <sz val="11"/>
        <color theme="1"/>
        <rFont val="Calibri"/>
        <family val="2"/>
        <scheme val="minor"/>
      </rPr>
      <t xml:space="preserve"> la media es representativa del conjunto de datos, pues el coeficiente de variación es bajo</t>
    </r>
  </si>
  <si>
    <r>
      <t xml:space="preserve">Para el </t>
    </r>
    <r>
      <rPr>
        <b/>
        <sz val="11"/>
        <color theme="1"/>
        <rFont val="Calibri"/>
        <family val="2"/>
        <scheme val="minor"/>
      </rPr>
      <t>grupo 2</t>
    </r>
    <r>
      <rPr>
        <sz val="11"/>
        <color theme="1"/>
        <rFont val="Calibri"/>
        <family val="2"/>
        <scheme val="minor"/>
      </rPr>
      <t xml:space="preserve"> la media es representativa del conjunto de datos, pues el coeficiente de variación es bajo</t>
    </r>
  </si>
  <si>
    <t>Nivel glucosa pasados 60 min</t>
  </si>
  <si>
    <t>Q1</t>
  </si>
  <si>
    <t>Q2</t>
  </si>
  <si>
    <t>Q3</t>
  </si>
  <si>
    <t>Q1 significa que el número que corresponde al 25% inicial de la muestra es el 78,5</t>
  </si>
  <si>
    <t>Q2 significa que el número que corresponde al 50% de la muestra es el 82, debe coincidir con la mediana</t>
  </si>
  <si>
    <t>Q3 significa que el número que corresponde al 75% de la muestra es el 90,5</t>
  </si>
  <si>
    <t>No se osbervan valores atípicos en ninguna de las dos muestras.</t>
  </si>
  <si>
    <t xml:space="preserve">Podemos observar, mediante los histogramas de la frecuencia de disbribcuión de cada una de las muestras, que ningúno de los dos sigue una distribución normal. </t>
  </si>
  <si>
    <t>Si bien es cierto que hay un grupo central que acapara la mayoría de datos, en ambos casos existen valores atípicos por la cola izquierda que hacen que las muestras no sigan una distribución normal.</t>
  </si>
  <si>
    <t xml:space="preserve">Observamos los tres gráficos de la dispersión de cada uno de los grupos y del total de los grupos. </t>
  </si>
  <si>
    <t>Podemos observamo que los tres gráficos parece que siguen una relación directa o positiva en función de la distribución de la nube de puntos.</t>
  </si>
  <si>
    <t>- Podemos observar que la correlación correspondiente al grupo 1 es elevada, con un 61% de correlación</t>
  </si>
  <si>
    <t>Resumen</t>
  </si>
  <si>
    <t>Estadísticas de la regresión</t>
  </si>
  <si>
    <t>Coeficiente de correlación múltiple</t>
  </si>
  <si>
    <t>Coeficiente de determinación R^2</t>
  </si>
  <si>
    <t>R^2  ajustado</t>
  </si>
  <si>
    <t>Observaciones</t>
  </si>
  <si>
    <t>ANÁLISIS DE VARIANZA</t>
  </si>
  <si>
    <t>Regresión</t>
  </si>
  <si>
    <t>Residuos</t>
  </si>
  <si>
    <t>Total</t>
  </si>
  <si>
    <t>Intercepción</t>
  </si>
  <si>
    <t>Grados de libertad</t>
  </si>
  <si>
    <t>Suma de cuadrados</t>
  </si>
  <si>
    <t>Promedio de los cuadrados</t>
  </si>
  <si>
    <t>F</t>
  </si>
  <si>
    <t>Valor crítico de F</t>
  </si>
  <si>
    <t>Coeficientes</t>
  </si>
  <si>
    <t>Estadístico t</t>
  </si>
  <si>
    <t>Probabilidad</t>
  </si>
  <si>
    <t>Inferior 95%</t>
  </si>
  <si>
    <t>Superior 95%</t>
  </si>
  <si>
    <t>Inferior 95,0%</t>
  </si>
  <si>
    <t>Superior 95,0%</t>
  </si>
  <si>
    <t>Variable X 1</t>
  </si>
  <si>
    <t>y = Nivel glucosa en sangre a los 60 minutos</t>
  </si>
  <si>
    <t>x = Nivel glucosa basal</t>
  </si>
  <si>
    <t>y  = B0 + B1*x</t>
  </si>
  <si>
    <t>Por lo tanto, para estimar el nivel de glucosa en sangre a los 60 minutos para un paciente con nivel de glucosa basal de 83mg/DI debemos realizar el siguiente cálculo:</t>
  </si>
  <si>
    <t>c)¿Qué tanto por ciento del nivel de glucosa en sangre pasados 60 minutos queda no queda explicado por el anterior modelo?</t>
  </si>
  <si>
    <t>Para saber el porcentaje del nivel de glucosa en sangre pasados 60 minutos que queda explicado por el modelo de regresión lineal realziado debemos fijarnos en el R^2</t>
  </si>
  <si>
    <t xml:space="preserve">En este caso, nuestro coeficiente R^2 es del </t>
  </si>
  <si>
    <t>d)Si aumentásemos el nivel basal de un paciente en 5 mg/Dl ¿Qué variación experimentaría su nivel de glucosa al cabo de 60 minutos?</t>
  </si>
  <si>
    <t>Por lo tanto, si aumentamos en 5 el nivel basal de un paciente el nivel de glucosa al cabo de 60 minutos aumentará en</t>
  </si>
  <si>
    <t>unidades</t>
  </si>
  <si>
    <t>a) Se quiere estudiar si se puede admitir que el nivel medio de glucosa en sangre en el momento de la ingestión en los jóvenes es 88 mg/Dl. Obtener el intervalo de confianza al 95% y al 99% para el nivel medio de glucosa en sangre de los jóvenes y posteriormente contesta a la cuestión planteada con los resultados obtenidos o con un contraste de hipótesis.</t>
  </si>
  <si>
    <t>c) Se quiere estudiar la proporción de la población con un nivel basal de glucosa superior a 95 mg/Dl (prediabetes). A partir de la muestra del fichero (tomando todos los datos) obtener un intervalo de confianza al 98% y contrastar la hipótesis que la proporción de la población con glucosa superior a 95 mg/Dl es 0,15 con nivel de significación del 5%.</t>
  </si>
  <si>
    <t>d) (VOLUNTARIO) ¿Se detecta una variación significativa del nivel de glucosa en sangre en el grupo de los adultos después de la toma ?</t>
  </si>
  <si>
    <t>Coeficiente de correlación</t>
  </si>
  <si>
    <t>Si observamos el coeficinte de correlación  podemos llegar a las siguientes conclusiones:</t>
  </si>
  <si>
    <t>y = 95,09 + 0,62*83</t>
  </si>
  <si>
    <t>Por lo tanto, nuestro modelo NO explica un</t>
  </si>
  <si>
    <t>Por cada aumento de x, nivel de basal en el paciente, el nivel de glucosa al cabo de 60 minutos varia en un 0,62 unidades.</t>
  </si>
  <si>
    <t>Columna1</t>
  </si>
  <si>
    <t>Nivel de confianza(99,0%)</t>
  </si>
  <si>
    <t>Nivel de confianza (95,0%)</t>
  </si>
  <si>
    <r>
      <t xml:space="preserve">La </t>
    </r>
    <r>
      <rPr>
        <b/>
        <sz val="11"/>
        <color theme="1"/>
        <rFont val="Calibri"/>
        <family val="2"/>
        <scheme val="minor"/>
      </rPr>
      <t>hipotesis alternativa</t>
    </r>
    <r>
      <rPr>
        <sz val="11"/>
        <color theme="1"/>
        <rFont val="Calibri"/>
        <family val="2"/>
        <scheme val="minor"/>
      </rPr>
      <t xml:space="preserve"> para ambos niveles de confianza es que la media para los jóvenes no es igual a 88mg/DI</t>
    </r>
  </si>
  <si>
    <r>
      <t xml:space="preserve">La </t>
    </r>
    <r>
      <rPr>
        <b/>
        <sz val="11"/>
        <color theme="1"/>
        <rFont val="Calibri"/>
        <family val="2"/>
        <scheme val="minor"/>
      </rPr>
      <t xml:space="preserve">hipotesis nula </t>
    </r>
    <r>
      <rPr>
        <sz val="11"/>
        <color theme="1"/>
        <rFont val="Calibri"/>
        <family val="2"/>
        <scheme val="minor"/>
      </rPr>
      <t>para ambos niveles de confianza es que la media para los jóvenes es de 88mg/DI</t>
    </r>
  </si>
  <si>
    <t>Nivel de confianza 95%</t>
  </si>
  <si>
    <t xml:space="preserve">La media es igual a </t>
  </si>
  <si>
    <t xml:space="preserve">Por lo tanto, el intervalo es </t>
  </si>
  <si>
    <t>Puesto que 88 se encuentra dentro del intervalo de confianza, aceptamos la hipotesis nula</t>
  </si>
  <si>
    <t>Nivel de confianza 99%</t>
  </si>
  <si>
    <t>La media es igual a</t>
  </si>
  <si>
    <t>Diferencia de medias</t>
  </si>
  <si>
    <t>b) Obtener los intervalos de confianza al 95% para la diferencia de medias en el nivel basal de glucosa entre adultos y jovenes e interpreta los resultados. ¿Se puede concluir que el nivel basal de glucosa de los jóvenes y los adultos es el mismo con nivel de significación del 5%? .Suponiendo que se cumplen las condiciones iniciales teóricas para obtener los intervalos de confianza</t>
  </si>
  <si>
    <t>Prueba t para dos muestras suponiendo varianzas desiguales</t>
  </si>
  <si>
    <t>Variable 1</t>
  </si>
  <si>
    <t>Variable 2</t>
  </si>
  <si>
    <t>Varianza</t>
  </si>
  <si>
    <t>Diferencia hipotética de las medias</t>
  </si>
  <si>
    <t>P(T&lt;=t) una cola</t>
  </si>
  <si>
    <t>Valor crítico de t (una cola)</t>
  </si>
  <si>
    <t>P(T&lt;=t) dos colas</t>
  </si>
  <si>
    <t>Valor crítico de t (dos colas)</t>
  </si>
  <si>
    <t>Error estándar</t>
  </si>
  <si>
    <t>Margen de error</t>
  </si>
  <si>
    <t>Intervalo de confianza</t>
  </si>
  <si>
    <t>Hipotesis nula</t>
  </si>
  <si>
    <t>Hipotesis alternativa</t>
  </si>
  <si>
    <t>Las medias son iguales</t>
  </si>
  <si>
    <t>Las medias no son iguales</t>
  </si>
  <si>
    <t>Con un nivel de confianza del 95%, podemos concluir que si hay una diferencia en el nivel basal de glucosa entre jovenes y adultos.</t>
  </si>
  <si>
    <t>Puesto que el intervalo de confianza no contiene el 0, se rechaza la hipotesis de que las medias son iguales para ambos grupos.</t>
  </si>
  <si>
    <t>Proporción &gt; 95 mg /DI</t>
  </si>
  <si>
    <t>Valor z para 98%</t>
  </si>
  <si>
    <t>Limite inferor IC 98%</t>
  </si>
  <si>
    <t>Limite superior IC 98%</t>
  </si>
  <si>
    <t>valor z para contraste</t>
  </si>
  <si>
    <t>Valor critico z</t>
  </si>
  <si>
    <t>Hipotesis Alternativa</t>
  </si>
  <si>
    <t xml:space="preserve">Hipotesis Nula </t>
  </si>
  <si>
    <t>La proporción es igual a 15%</t>
  </si>
  <si>
    <t>La proporción es distinta a 15%</t>
  </si>
  <si>
    <t>En primer lugar, vemos que el valor 0,15 no esta dentro del intervalo de confianza del 98%</t>
  </si>
  <si>
    <t>En segundo lugar, el valor z para el contraste es mayor que 1,96, por lo que nis lleva a rechazar la hipotesis nula y afirmar que la proporción real de personas con glucosa basal mayor que 95 es distinta del 15%</t>
  </si>
  <si>
    <t>No hay diferencia en el nivel medio de glucosa antes y despues</t>
  </si>
  <si>
    <t>Si hay diferencia significativa</t>
  </si>
  <si>
    <t>Tamaño muestra adultos</t>
  </si>
  <si>
    <t>Media Diferencias</t>
  </si>
  <si>
    <t>Desviacion tipida Diferencias</t>
  </si>
  <si>
    <t>Valor t observado</t>
  </si>
  <si>
    <t>Valor t critico</t>
  </si>
  <si>
    <t>limite Superior IC 95%</t>
  </si>
  <si>
    <t>limite Inferior IC 95%</t>
  </si>
  <si>
    <t>El intervalo de confianza no contiene 0 lo que confirma una diferencia significativa por lo que rechazamos la hipotesis nula.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</si>
</sst>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
    <numFmt numFmtId="168" formatCode="0.0000"/>
  </numFmts>
  <fonts count="7" x14ac:knownFonts="1">
    <font>
      <sz val="11"/>
      <color theme="1"/>
      <name val="Calibri"/>
      <family val="2"/>
      <scheme val="minor"/>
    </font>
    <font>
      <b/>
      <sz val="14"/>
      <color theme="1"/>
      <name val="Calibri"/>
      <family val="2"/>
      <scheme val="minor"/>
    </font>
    <font>
      <sz val="10"/>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u/>
      <sz val="11"/>
      <color theme="1"/>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9" fontId="5" fillId="0" borderId="0" applyFont="0" applyFill="0" applyBorder="0" applyAlignment="0" applyProtection="0"/>
  </cellStyleXfs>
  <cellXfs count="17">
    <xf numFmtId="0" fontId="0" fillId="0" borderId="0" xfId="0"/>
    <xf numFmtId="0" fontId="2" fillId="0" borderId="0" xfId="0" applyFont="1"/>
    <xf numFmtId="0" fontId="1" fillId="0" borderId="0" xfId="0" applyFont="1" applyAlignment="1">
      <alignment horizontal="center"/>
    </xf>
    <xf numFmtId="0" fontId="3" fillId="0" borderId="0" xfId="0" applyFont="1"/>
    <xf numFmtId="0" fontId="0" fillId="0" borderId="1" xfId="0" applyBorder="1"/>
    <xf numFmtId="0" fontId="4" fillId="0" borderId="2" xfId="0" applyFont="1" applyBorder="1" applyAlignment="1">
      <alignment horizontal="center"/>
    </xf>
    <xf numFmtId="0" fontId="6" fillId="0" borderId="0" xfId="0" applyFont="1"/>
    <xf numFmtId="9" fontId="0" fillId="0" borderId="0" xfId="1" applyFont="1"/>
    <xf numFmtId="0" fontId="0" fillId="0" borderId="0" xfId="0" quotePrefix="1"/>
    <xf numFmtId="0" fontId="0" fillId="0" borderId="0" xfId="0" applyAlignment="1">
      <alignment vertical="top"/>
    </xf>
    <xf numFmtId="10" fontId="3" fillId="0" borderId="0" xfId="1" applyNumberFormat="1" applyFont="1"/>
    <xf numFmtId="0" fontId="4" fillId="0" borderId="2" xfId="0" applyFont="1" applyBorder="1" applyAlignment="1">
      <alignment horizontal="centerContinuous"/>
    </xf>
    <xf numFmtId="164" fontId="3" fillId="0" borderId="0" xfId="0" applyNumberFormat="1" applyFont="1"/>
    <xf numFmtId="164" fontId="0" fillId="0" borderId="0" xfId="0" applyNumberFormat="1"/>
    <xf numFmtId="2" fontId="0" fillId="0" borderId="0" xfId="0" applyNumberFormat="1"/>
    <xf numFmtId="2" fontId="3" fillId="0" borderId="0" xfId="0" applyNumberFormat="1" applyFont="1"/>
    <xf numFmtId="168" fontId="0" fillId="0" borderId="0" xfId="0" applyNumberFormat="1"/>
  </cellXfs>
  <cellStyles count="2">
    <cellStyle name="Normal" xfId="0" builtinId="0"/>
    <cellStyle name="Porcentaje" xfId="1" builtinId="5"/>
  </cellStyles>
  <dxfs count="0"/>
  <tableStyles count="1" defaultTableStyle="TableStyleMedium2" defaultPivotStyle="PivotStyleLight16">
    <tableStyle name="Invisible" pivot="0" table="0" count="0" xr9:uid="{A1C1D384-7E2B-45F5-BA79-137F03058A8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Gráfico</a:t>
            </a:r>
            <a:r>
              <a:rPr lang="es-ES" baseline="0"/>
              <a:t> de Dispersión Grupo 1</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Datos!$B$2:$B$36</c:f>
              <c:numCache>
                <c:formatCode>General</c:formatCode>
                <c:ptCount val="35"/>
                <c:pt idx="0">
                  <c:v>90</c:v>
                </c:pt>
                <c:pt idx="1">
                  <c:v>82</c:v>
                </c:pt>
                <c:pt idx="2">
                  <c:v>80</c:v>
                </c:pt>
                <c:pt idx="3">
                  <c:v>75</c:v>
                </c:pt>
                <c:pt idx="4">
                  <c:v>74</c:v>
                </c:pt>
                <c:pt idx="5">
                  <c:v>97</c:v>
                </c:pt>
                <c:pt idx="6">
                  <c:v>103</c:v>
                </c:pt>
                <c:pt idx="7">
                  <c:v>76</c:v>
                </c:pt>
                <c:pt idx="8">
                  <c:v>65</c:v>
                </c:pt>
                <c:pt idx="9">
                  <c:v>89</c:v>
                </c:pt>
                <c:pt idx="10">
                  <c:v>83</c:v>
                </c:pt>
                <c:pt idx="11">
                  <c:v>77</c:v>
                </c:pt>
                <c:pt idx="12">
                  <c:v>92</c:v>
                </c:pt>
                <c:pt idx="13">
                  <c:v>90</c:v>
                </c:pt>
                <c:pt idx="14">
                  <c:v>82</c:v>
                </c:pt>
                <c:pt idx="15">
                  <c:v>78</c:v>
                </c:pt>
                <c:pt idx="16">
                  <c:v>79</c:v>
                </c:pt>
                <c:pt idx="17">
                  <c:v>104</c:v>
                </c:pt>
                <c:pt idx="18">
                  <c:v>81</c:v>
                </c:pt>
                <c:pt idx="19">
                  <c:v>101</c:v>
                </c:pt>
                <c:pt idx="20">
                  <c:v>75</c:v>
                </c:pt>
                <c:pt idx="21">
                  <c:v>89</c:v>
                </c:pt>
                <c:pt idx="22">
                  <c:v>76</c:v>
                </c:pt>
                <c:pt idx="23">
                  <c:v>85</c:v>
                </c:pt>
                <c:pt idx="24">
                  <c:v>99</c:v>
                </c:pt>
                <c:pt idx="25">
                  <c:v>79</c:v>
                </c:pt>
                <c:pt idx="26">
                  <c:v>90</c:v>
                </c:pt>
                <c:pt idx="27">
                  <c:v>86</c:v>
                </c:pt>
                <c:pt idx="28">
                  <c:v>94</c:v>
                </c:pt>
                <c:pt idx="29">
                  <c:v>91</c:v>
                </c:pt>
                <c:pt idx="30">
                  <c:v>82</c:v>
                </c:pt>
                <c:pt idx="31">
                  <c:v>81</c:v>
                </c:pt>
                <c:pt idx="32">
                  <c:v>97</c:v>
                </c:pt>
                <c:pt idx="33">
                  <c:v>75</c:v>
                </c:pt>
                <c:pt idx="34">
                  <c:v>79</c:v>
                </c:pt>
              </c:numCache>
            </c:numRef>
          </c:xVal>
          <c:yVal>
            <c:numRef>
              <c:f>Datos!$C$2:$C$36</c:f>
              <c:numCache>
                <c:formatCode>General</c:formatCode>
                <c:ptCount val="35"/>
                <c:pt idx="0">
                  <c:v>136</c:v>
                </c:pt>
                <c:pt idx="1">
                  <c:v>151</c:v>
                </c:pt>
                <c:pt idx="2">
                  <c:v>148</c:v>
                </c:pt>
                <c:pt idx="3">
                  <c:v>138</c:v>
                </c:pt>
                <c:pt idx="4">
                  <c:v>141</c:v>
                </c:pt>
                <c:pt idx="5">
                  <c:v>157</c:v>
                </c:pt>
                <c:pt idx="6">
                  <c:v>172</c:v>
                </c:pt>
                <c:pt idx="7">
                  <c:v>154</c:v>
                </c:pt>
                <c:pt idx="8">
                  <c:v>131</c:v>
                </c:pt>
                <c:pt idx="9">
                  <c:v>156</c:v>
                </c:pt>
                <c:pt idx="10">
                  <c:v>147</c:v>
                </c:pt>
                <c:pt idx="11">
                  <c:v>141</c:v>
                </c:pt>
                <c:pt idx="12">
                  <c:v>140</c:v>
                </c:pt>
                <c:pt idx="13">
                  <c:v>134</c:v>
                </c:pt>
                <c:pt idx="14">
                  <c:v>146</c:v>
                </c:pt>
                <c:pt idx="15">
                  <c:v>151</c:v>
                </c:pt>
                <c:pt idx="16">
                  <c:v>143</c:v>
                </c:pt>
                <c:pt idx="17">
                  <c:v>161</c:v>
                </c:pt>
                <c:pt idx="18">
                  <c:v>150</c:v>
                </c:pt>
                <c:pt idx="19">
                  <c:v>149</c:v>
                </c:pt>
                <c:pt idx="20">
                  <c:v>133</c:v>
                </c:pt>
                <c:pt idx="21">
                  <c:v>170</c:v>
                </c:pt>
                <c:pt idx="22">
                  <c:v>144</c:v>
                </c:pt>
                <c:pt idx="23">
                  <c:v>149</c:v>
                </c:pt>
                <c:pt idx="24">
                  <c:v>158</c:v>
                </c:pt>
                <c:pt idx="25">
                  <c:v>150</c:v>
                </c:pt>
                <c:pt idx="26">
                  <c:v>138</c:v>
                </c:pt>
                <c:pt idx="27">
                  <c:v>150</c:v>
                </c:pt>
                <c:pt idx="28">
                  <c:v>152</c:v>
                </c:pt>
                <c:pt idx="29">
                  <c:v>155</c:v>
                </c:pt>
                <c:pt idx="30">
                  <c:v>145</c:v>
                </c:pt>
                <c:pt idx="31">
                  <c:v>144</c:v>
                </c:pt>
                <c:pt idx="32">
                  <c:v>159</c:v>
                </c:pt>
                <c:pt idx="33">
                  <c:v>139</c:v>
                </c:pt>
                <c:pt idx="34">
                  <c:v>146</c:v>
                </c:pt>
              </c:numCache>
            </c:numRef>
          </c:yVal>
          <c:smooth val="0"/>
          <c:extLst>
            <c:ext xmlns:c16="http://schemas.microsoft.com/office/drawing/2014/chart" uri="{C3380CC4-5D6E-409C-BE32-E72D297353CC}">
              <c16:uniqueId val="{00000000-BB1A-415B-A5AF-88E8F11EDCE7}"/>
            </c:ext>
          </c:extLst>
        </c:ser>
        <c:dLbls>
          <c:showLegendKey val="0"/>
          <c:showVal val="0"/>
          <c:showCatName val="0"/>
          <c:showSerName val="0"/>
          <c:showPercent val="0"/>
          <c:showBubbleSize val="0"/>
        </c:dLbls>
        <c:axId val="272268096"/>
        <c:axId val="272263776"/>
      </c:scatterChart>
      <c:valAx>
        <c:axId val="2722680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72263776"/>
        <c:crosses val="autoZero"/>
        <c:crossBetween val="midCat"/>
      </c:valAx>
      <c:valAx>
        <c:axId val="27226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27226809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rich>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Histograma nivol glucosa basal </a:t>
            </a:r>
          </a:p>
          <a:p>
            <a:pPr algn="ctr" rtl="0">
              <a:defRPr/>
            </a:pPr>
            <a:r>
              <a:rPr lang="es-ES" sz="1400" b="0" i="0" u="none" strike="noStrike" baseline="0">
                <a:solidFill>
                  <a:sysClr val="windowText" lastClr="000000">
                    <a:lumMod val="65000"/>
                    <a:lumOff val="35000"/>
                  </a:sysClr>
                </a:solidFill>
                <a:latin typeface="Calibri" panose="020F0502020204030204"/>
              </a:rPr>
              <a:t>Grupo 2</a:t>
            </a:r>
          </a:p>
        </cx:rich>
      </cx:tx>
    </cx:title>
    <cx:plotArea>
      <cx:plotAreaRegion>
        <cx:series layoutId="clusteredColumn" uniqueId="{3CCD16EF-2C09-4A5B-B0E0-A42B971165A5}" formatIdx="0">
          <cx:dataId val="0"/>
          <cx:layoutPr>
            <cx:binning intervalClosed="r"/>
          </cx:layoutPr>
        </cx:series>
      </cx:plotAreaRegion>
      <cx:axis id="0">
        <cx:catScaling gapWidth="0"/>
        <cx:tickLabels/>
      </cx:axis>
      <cx:axis id="1">
        <cx:valScaling/>
        <cx:majorGridlines/>
        <cx:tickLabels/>
      </cx:axis>
    </cx:plotArea>
  </cx:chart>
  <cx:spPr>
    <a:ln>
      <a:solidFill>
        <a:schemeClr val="accent1">
          <a:alpha val="93000"/>
        </a:schemeClr>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_xlchart.v1.4</cx:f>
      </cx:numDim>
    </cx:data>
  </cx:chartData>
  <cx:chart>
    <cx:title pos="t" align="ctr" overlay="0">
      <cx:tx>
        <cx:txData>
          <cx:v>Nivel glucosa basal</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Nivel glucosa basal</a:t>
          </a:r>
        </a:p>
      </cx:txPr>
    </cx:title>
    <cx:plotArea>
      <cx:plotAreaRegion>
        <cx:series layoutId="boxWhisker" uniqueId="{775AD561-B0E9-48B0-AA5C-5A51B12BD1A7}">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Nivel glucosa pasados 60 min</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Nivel glucosa pasados 60 min</a:t>
          </a:r>
        </a:p>
      </cx:txPr>
    </cx:title>
    <cx:plotArea>
      <cx:plotAreaRegion>
        <cx:series layoutId="boxWhisker" uniqueId="{5BD9378B-840C-41AC-AFE3-4DFC88FB3696}">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rich>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Nivel Glucosa </a:t>
            </a:r>
          </a:p>
          <a:p>
            <a:pPr algn="ctr" rtl="0">
              <a:defRPr/>
            </a:pPr>
            <a:r>
              <a:rPr lang="es-ES" sz="1400" b="0" i="0" u="none" strike="noStrike" baseline="0">
                <a:solidFill>
                  <a:sysClr val="windowText" lastClr="000000">
                    <a:lumMod val="65000"/>
                    <a:lumOff val="35000"/>
                  </a:sysClr>
                </a:solidFill>
                <a:latin typeface="Calibri" panose="020F0502020204030204"/>
              </a:rPr>
              <a:t>60 min Grupo 1</a:t>
            </a:r>
          </a:p>
        </cx:rich>
      </cx:tx>
    </cx:title>
    <cx:plotArea>
      <cx:plotAreaRegion>
        <cx:series layoutId="clusteredColumn" uniqueId="{AE771FC6-8356-4121-A8ED-36E39CE16E3E}">
          <cx:dataId val="0"/>
          <cx:layoutPr>
            <cx:binning intervalClosed="r"/>
          </cx:layoutPr>
        </cx:series>
      </cx:plotAreaRegion>
      <cx:axis id="0">
        <cx:catScaling gapWidth="0"/>
        <cx:tickLabels/>
      </cx:axis>
      <cx:axis id="1">
        <cx:valScaling/>
        <cx:majorGridlines/>
        <cx:tickLabels/>
      </cx:axis>
    </cx:plotArea>
  </cx:chart>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rich>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Nivel Glucosa 60 min</a:t>
            </a:r>
          </a:p>
          <a:p>
            <a:pPr algn="ctr" rtl="0">
              <a:defRPr/>
            </a:pPr>
            <a:r>
              <a:rPr lang="es-ES" sz="1400" b="0" i="0" u="none" strike="noStrike" baseline="0">
                <a:solidFill>
                  <a:sysClr val="windowText" lastClr="000000">
                    <a:lumMod val="65000"/>
                    <a:lumOff val="35000"/>
                  </a:sysClr>
                </a:solidFill>
                <a:latin typeface="Calibri" panose="020F0502020204030204"/>
              </a:rPr>
              <a:t>Grupo 2</a:t>
            </a:r>
          </a:p>
        </cx:rich>
      </cx:tx>
    </cx:title>
    <cx:plotArea>
      <cx:plotAreaRegion>
        <cx:series layoutId="clusteredColumn" uniqueId="{0AB6F7AE-C0ED-4FAC-BA64-5EA9225940EA}">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3.xml"/><Relationship Id="rId2" Type="http://schemas.microsoft.com/office/2014/relationships/chartEx" Target="../charts/chartEx2.xml"/><Relationship Id="rId1" Type="http://schemas.microsoft.com/office/2014/relationships/chartEx" Target="../charts/chartEx1.xml"/><Relationship Id="rId5" Type="http://schemas.microsoft.com/office/2014/relationships/chartEx" Target="../charts/chartEx5.xml"/><Relationship Id="rId4" Type="http://schemas.microsoft.com/office/2014/relationships/chartEx" Target="../charts/chartEx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23</xdr:row>
      <xdr:rowOff>0</xdr:rowOff>
    </xdr:from>
    <xdr:to>
      <xdr:col>3</xdr:col>
      <xdr:colOff>1485900</xdr:colOff>
      <xdr:row>35</xdr:row>
      <xdr:rowOff>76200</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97930728-5FBA-440A-95C4-61DFDDA47F7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92480" y="4587240"/>
              <a:ext cx="4335780" cy="2270760"/>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5</xdr:col>
      <xdr:colOff>0</xdr:colOff>
      <xdr:row>39</xdr:row>
      <xdr:rowOff>0</xdr:rowOff>
    </xdr:from>
    <xdr:to>
      <xdr:col>7</xdr:col>
      <xdr:colOff>632460</xdr:colOff>
      <xdr:row>51</xdr:row>
      <xdr:rowOff>175260</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65F99E25-FDC8-4013-A812-2079C5B40C5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781800" y="7513320"/>
              <a:ext cx="3497580" cy="2369820"/>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7</xdr:col>
      <xdr:colOff>1303020</xdr:colOff>
      <xdr:row>38</xdr:row>
      <xdr:rowOff>175260</xdr:rowOff>
    </xdr:from>
    <xdr:to>
      <xdr:col>11</xdr:col>
      <xdr:colOff>777240</xdr:colOff>
      <xdr:row>52</xdr:row>
      <xdr:rowOff>0</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67C7AEE1-556E-4092-BC45-5DBB734D535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949940" y="7505700"/>
              <a:ext cx="3444240" cy="2385060"/>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0</xdr:col>
      <xdr:colOff>784860</xdr:colOff>
      <xdr:row>56</xdr:row>
      <xdr:rowOff>0</xdr:rowOff>
    </xdr:from>
    <xdr:to>
      <xdr:col>3</xdr:col>
      <xdr:colOff>1043940</xdr:colOff>
      <xdr:row>70</xdr:row>
      <xdr:rowOff>137160</xdr:rowOff>
    </xdr:to>
    <mc:AlternateContent xmlns:mc="http://schemas.openxmlformats.org/markup-compatibility/2006">
      <mc:Choice xmlns:cx1="http://schemas.microsoft.com/office/drawing/2015/9/8/chartex" Requires="cx1">
        <xdr:graphicFrame macro="">
          <xdr:nvGraphicFramePr>
            <xdr:cNvPr id="5" name="Gráfico 4">
              <a:extLst>
                <a:ext uri="{FF2B5EF4-FFF2-40B4-BE49-F238E27FC236}">
                  <a16:creationId xmlns:a16="http://schemas.microsoft.com/office/drawing/2014/main" id="{EF52CB9A-3ECC-4BDE-87DA-B9A9BD179C1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84860" y="10622280"/>
              <a:ext cx="3901440" cy="2697480"/>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4</xdr:col>
      <xdr:colOff>0</xdr:colOff>
      <xdr:row>56</xdr:row>
      <xdr:rowOff>0</xdr:rowOff>
    </xdr:from>
    <xdr:to>
      <xdr:col>6</xdr:col>
      <xdr:colOff>1043940</xdr:colOff>
      <xdr:row>70</xdr:row>
      <xdr:rowOff>160020</xdr:rowOff>
    </xdr:to>
    <mc:AlternateContent xmlns:mc="http://schemas.openxmlformats.org/markup-compatibility/2006">
      <mc:Choice xmlns:cx1="http://schemas.microsoft.com/office/drawing/2015/9/8/chartex" Requires="cx1">
        <xdr:graphicFrame macro="">
          <xdr:nvGraphicFramePr>
            <xdr:cNvPr id="6" name="Gráfico 5">
              <a:extLst>
                <a:ext uri="{FF2B5EF4-FFF2-40B4-BE49-F238E27FC236}">
                  <a16:creationId xmlns:a16="http://schemas.microsoft.com/office/drawing/2014/main" id="{BE3ABCB0-52F2-4577-B2F0-ACD4EC9C92E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5349240" y="10622280"/>
              <a:ext cx="3909060" cy="2720340"/>
            </a:xfrm>
            <a:prstGeom prst="rect">
              <a:avLst/>
            </a:prstGeom>
            <a:solidFill>
              <a:prstClr val="white"/>
            </a:solidFill>
            <a:ln w="1">
              <a:solidFill>
                <a:prstClr val="green"/>
              </a:solidFill>
            </a:ln>
          </xdr:spPr>
          <xdr:txBody>
            <a:bodyPr vertOverflow="clip" horzOverflow="clip"/>
            <a:lstStyle/>
            <a:p>
              <a:r>
                <a:rPr lang="es-ES"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60960</xdr:rowOff>
    </xdr:from>
    <xdr:to>
      <xdr:col>3</xdr:col>
      <xdr:colOff>975360</xdr:colOff>
      <xdr:row>15</xdr:row>
      <xdr:rowOff>0</xdr:rowOff>
    </xdr:to>
    <xdr:graphicFrame macro="">
      <xdr:nvGraphicFramePr>
        <xdr:cNvPr id="2" name="Gráfico 1">
          <a:extLst>
            <a:ext uri="{FF2B5EF4-FFF2-40B4-BE49-F238E27FC236}">
              <a16:creationId xmlns:a16="http://schemas.microsoft.com/office/drawing/2014/main" id="{DF820279-85A9-4BA1-8028-5C2440C78F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BA25C-23E5-41D2-9543-84F744AE2E61}">
  <dimension ref="A1:G66"/>
  <sheetViews>
    <sheetView topLeftCell="A42" workbookViewId="0">
      <selection activeCell="D37" sqref="D37:D66"/>
    </sheetView>
  </sheetViews>
  <sheetFormatPr baseColWidth="10" defaultRowHeight="14.4" x14ac:dyDescent="0.3"/>
  <cols>
    <col min="1" max="1" width="22.44140625" customWidth="1"/>
    <col min="2" max="2" width="24" customWidth="1"/>
    <col min="3" max="3" width="28.88671875" customWidth="1"/>
    <col min="7" max="7" width="18.6640625" bestFit="1" customWidth="1"/>
  </cols>
  <sheetData>
    <row r="1" spans="1:7" ht="18" x14ac:dyDescent="0.35">
      <c r="A1" s="2" t="s">
        <v>0</v>
      </c>
      <c r="B1" s="2" t="s">
        <v>1</v>
      </c>
      <c r="C1" s="2" t="s">
        <v>2</v>
      </c>
      <c r="G1" s="3" t="s">
        <v>0</v>
      </c>
    </row>
    <row r="2" spans="1:7" x14ac:dyDescent="0.3">
      <c r="A2" s="1">
        <v>1</v>
      </c>
      <c r="B2" s="1">
        <v>90</v>
      </c>
      <c r="C2" s="1">
        <v>136</v>
      </c>
      <c r="F2" s="3"/>
      <c r="G2" t="s">
        <v>3</v>
      </c>
    </row>
    <row r="3" spans="1:7" x14ac:dyDescent="0.3">
      <c r="A3">
        <v>1</v>
      </c>
      <c r="B3">
        <v>82</v>
      </c>
      <c r="C3">
        <v>151</v>
      </c>
      <c r="G3" t="s">
        <v>4</v>
      </c>
    </row>
    <row r="4" spans="1:7" x14ac:dyDescent="0.3">
      <c r="A4">
        <v>1</v>
      </c>
      <c r="B4">
        <v>80</v>
      </c>
      <c r="C4">
        <v>148</v>
      </c>
    </row>
    <row r="5" spans="1:7" x14ac:dyDescent="0.3">
      <c r="A5">
        <v>1</v>
      </c>
      <c r="B5">
        <v>75</v>
      </c>
      <c r="C5">
        <v>138</v>
      </c>
    </row>
    <row r="6" spans="1:7" x14ac:dyDescent="0.3">
      <c r="A6">
        <v>1</v>
      </c>
      <c r="B6">
        <v>74</v>
      </c>
      <c r="C6">
        <v>141</v>
      </c>
    </row>
    <row r="7" spans="1:7" x14ac:dyDescent="0.3">
      <c r="A7">
        <v>1</v>
      </c>
      <c r="B7">
        <v>97</v>
      </c>
      <c r="C7">
        <v>157</v>
      </c>
    </row>
    <row r="8" spans="1:7" x14ac:dyDescent="0.3">
      <c r="A8">
        <v>1</v>
      </c>
      <c r="B8">
        <v>103</v>
      </c>
      <c r="C8">
        <v>172</v>
      </c>
    </row>
    <row r="9" spans="1:7" x14ac:dyDescent="0.3">
      <c r="A9">
        <v>1</v>
      </c>
      <c r="B9">
        <v>76</v>
      </c>
      <c r="C9">
        <v>154</v>
      </c>
    </row>
    <row r="10" spans="1:7" x14ac:dyDescent="0.3">
      <c r="A10">
        <v>1</v>
      </c>
      <c r="B10">
        <v>65</v>
      </c>
      <c r="C10">
        <v>131</v>
      </c>
    </row>
    <row r="11" spans="1:7" x14ac:dyDescent="0.3">
      <c r="A11">
        <v>1</v>
      </c>
      <c r="B11">
        <v>89</v>
      </c>
      <c r="C11">
        <v>156</v>
      </c>
    </row>
    <row r="12" spans="1:7" x14ac:dyDescent="0.3">
      <c r="A12">
        <v>1</v>
      </c>
      <c r="B12">
        <v>83</v>
      </c>
      <c r="C12">
        <v>147</v>
      </c>
    </row>
    <row r="13" spans="1:7" x14ac:dyDescent="0.3">
      <c r="A13">
        <v>1</v>
      </c>
      <c r="B13">
        <v>77</v>
      </c>
      <c r="C13">
        <v>141</v>
      </c>
    </row>
    <row r="14" spans="1:7" x14ac:dyDescent="0.3">
      <c r="A14">
        <v>1</v>
      </c>
      <c r="B14">
        <v>92</v>
      </c>
      <c r="C14">
        <v>140</v>
      </c>
    </row>
    <row r="15" spans="1:7" x14ac:dyDescent="0.3">
      <c r="A15">
        <v>1</v>
      </c>
      <c r="B15">
        <v>90</v>
      </c>
      <c r="C15">
        <v>134</v>
      </c>
    </row>
    <row r="16" spans="1:7" x14ac:dyDescent="0.3">
      <c r="A16">
        <v>1</v>
      </c>
      <c r="B16">
        <v>82</v>
      </c>
      <c r="C16">
        <v>146</v>
      </c>
    </row>
    <row r="17" spans="1:3" x14ac:dyDescent="0.3">
      <c r="A17">
        <v>1</v>
      </c>
      <c r="B17">
        <v>78</v>
      </c>
      <c r="C17">
        <v>151</v>
      </c>
    </row>
    <row r="18" spans="1:3" x14ac:dyDescent="0.3">
      <c r="A18">
        <v>1</v>
      </c>
      <c r="B18">
        <v>79</v>
      </c>
      <c r="C18">
        <v>143</v>
      </c>
    </row>
    <row r="19" spans="1:3" x14ac:dyDescent="0.3">
      <c r="A19">
        <v>1</v>
      </c>
      <c r="B19">
        <v>104</v>
      </c>
      <c r="C19">
        <v>161</v>
      </c>
    </row>
    <row r="20" spans="1:3" x14ac:dyDescent="0.3">
      <c r="A20">
        <v>1</v>
      </c>
      <c r="B20">
        <v>81</v>
      </c>
      <c r="C20">
        <v>150</v>
      </c>
    </row>
    <row r="21" spans="1:3" x14ac:dyDescent="0.3">
      <c r="A21">
        <v>1</v>
      </c>
      <c r="B21">
        <v>101</v>
      </c>
      <c r="C21">
        <v>149</v>
      </c>
    </row>
    <row r="22" spans="1:3" x14ac:dyDescent="0.3">
      <c r="A22">
        <v>1</v>
      </c>
      <c r="B22">
        <v>75</v>
      </c>
      <c r="C22">
        <v>133</v>
      </c>
    </row>
    <row r="23" spans="1:3" x14ac:dyDescent="0.3">
      <c r="A23">
        <v>1</v>
      </c>
      <c r="B23">
        <v>89</v>
      </c>
      <c r="C23">
        <v>170</v>
      </c>
    </row>
    <row r="24" spans="1:3" x14ac:dyDescent="0.3">
      <c r="A24">
        <v>1</v>
      </c>
      <c r="B24">
        <v>76</v>
      </c>
      <c r="C24">
        <v>144</v>
      </c>
    </row>
    <row r="25" spans="1:3" x14ac:dyDescent="0.3">
      <c r="A25">
        <v>1</v>
      </c>
      <c r="B25">
        <v>85</v>
      </c>
      <c r="C25">
        <v>149</v>
      </c>
    </row>
    <row r="26" spans="1:3" x14ac:dyDescent="0.3">
      <c r="A26">
        <v>1</v>
      </c>
      <c r="B26">
        <v>99</v>
      </c>
      <c r="C26">
        <v>158</v>
      </c>
    </row>
    <row r="27" spans="1:3" x14ac:dyDescent="0.3">
      <c r="A27">
        <v>1</v>
      </c>
      <c r="B27">
        <v>79</v>
      </c>
      <c r="C27">
        <v>150</v>
      </c>
    </row>
    <row r="28" spans="1:3" x14ac:dyDescent="0.3">
      <c r="A28">
        <v>1</v>
      </c>
      <c r="B28">
        <v>90</v>
      </c>
      <c r="C28">
        <v>138</v>
      </c>
    </row>
    <row r="29" spans="1:3" x14ac:dyDescent="0.3">
      <c r="A29">
        <v>1</v>
      </c>
      <c r="B29">
        <v>86</v>
      </c>
      <c r="C29">
        <v>150</v>
      </c>
    </row>
    <row r="30" spans="1:3" x14ac:dyDescent="0.3">
      <c r="A30">
        <v>1</v>
      </c>
      <c r="B30">
        <v>94</v>
      </c>
      <c r="C30">
        <v>152</v>
      </c>
    </row>
    <row r="31" spans="1:3" x14ac:dyDescent="0.3">
      <c r="A31">
        <v>1</v>
      </c>
      <c r="B31">
        <v>91</v>
      </c>
      <c r="C31">
        <v>155</v>
      </c>
    </row>
    <row r="32" spans="1:3" x14ac:dyDescent="0.3">
      <c r="A32">
        <v>1</v>
      </c>
      <c r="B32">
        <v>82</v>
      </c>
      <c r="C32">
        <v>145</v>
      </c>
    </row>
    <row r="33" spans="1:4" x14ac:dyDescent="0.3">
      <c r="A33">
        <v>1</v>
      </c>
      <c r="B33">
        <v>81</v>
      </c>
      <c r="C33">
        <v>144</v>
      </c>
    </row>
    <row r="34" spans="1:4" x14ac:dyDescent="0.3">
      <c r="A34">
        <v>1</v>
      </c>
      <c r="B34">
        <v>97</v>
      </c>
      <c r="C34">
        <v>159</v>
      </c>
    </row>
    <row r="35" spans="1:4" x14ac:dyDescent="0.3">
      <c r="A35">
        <v>1</v>
      </c>
      <c r="B35">
        <v>75</v>
      </c>
      <c r="C35">
        <v>139</v>
      </c>
    </row>
    <row r="36" spans="1:4" x14ac:dyDescent="0.3">
      <c r="A36">
        <v>1</v>
      </c>
      <c r="B36">
        <v>79</v>
      </c>
      <c r="C36">
        <v>146</v>
      </c>
    </row>
    <row r="37" spans="1:4" x14ac:dyDescent="0.3">
      <c r="A37">
        <v>2</v>
      </c>
      <c r="B37">
        <v>99</v>
      </c>
      <c r="C37">
        <v>198</v>
      </c>
      <c r="D37">
        <f>C37-B37</f>
        <v>99</v>
      </c>
    </row>
    <row r="38" spans="1:4" x14ac:dyDescent="0.3">
      <c r="A38">
        <v>2</v>
      </c>
      <c r="B38">
        <v>96</v>
      </c>
      <c r="C38">
        <v>191</v>
      </c>
      <c r="D38">
        <f t="shared" ref="D38:D66" si="0">C38-B38</f>
        <v>95</v>
      </c>
    </row>
    <row r="39" spans="1:4" x14ac:dyDescent="0.3">
      <c r="A39">
        <v>2</v>
      </c>
      <c r="B39">
        <v>93</v>
      </c>
      <c r="C39">
        <v>190</v>
      </c>
      <c r="D39">
        <f t="shared" si="0"/>
        <v>97</v>
      </c>
    </row>
    <row r="40" spans="1:4" x14ac:dyDescent="0.3">
      <c r="A40">
        <v>2</v>
      </c>
      <c r="B40">
        <v>88</v>
      </c>
      <c r="C40">
        <v>174</v>
      </c>
      <c r="D40">
        <f t="shared" si="0"/>
        <v>86</v>
      </c>
    </row>
    <row r="41" spans="1:4" x14ac:dyDescent="0.3">
      <c r="A41">
        <v>2</v>
      </c>
      <c r="B41">
        <v>79</v>
      </c>
      <c r="C41">
        <v>156</v>
      </c>
      <c r="D41">
        <f t="shared" si="0"/>
        <v>77</v>
      </c>
    </row>
    <row r="42" spans="1:4" x14ac:dyDescent="0.3">
      <c r="A42">
        <v>2</v>
      </c>
      <c r="B42">
        <v>79</v>
      </c>
      <c r="C42">
        <v>184</v>
      </c>
      <c r="D42">
        <f t="shared" si="0"/>
        <v>105</v>
      </c>
    </row>
    <row r="43" spans="1:4" x14ac:dyDescent="0.3">
      <c r="A43">
        <v>2</v>
      </c>
      <c r="B43">
        <v>97</v>
      </c>
      <c r="C43">
        <v>159</v>
      </c>
      <c r="D43">
        <f t="shared" si="0"/>
        <v>62</v>
      </c>
    </row>
    <row r="44" spans="1:4" x14ac:dyDescent="0.3">
      <c r="A44">
        <v>2</v>
      </c>
      <c r="B44">
        <v>102</v>
      </c>
      <c r="C44">
        <v>161</v>
      </c>
      <c r="D44">
        <f t="shared" si="0"/>
        <v>59</v>
      </c>
    </row>
    <row r="45" spans="1:4" x14ac:dyDescent="0.3">
      <c r="A45">
        <v>2</v>
      </c>
      <c r="B45">
        <v>104</v>
      </c>
      <c r="C45">
        <v>182</v>
      </c>
      <c r="D45">
        <f t="shared" si="0"/>
        <v>78</v>
      </c>
    </row>
    <row r="46" spans="1:4" x14ac:dyDescent="0.3">
      <c r="A46">
        <v>2</v>
      </c>
      <c r="B46">
        <v>86</v>
      </c>
      <c r="C46">
        <v>170</v>
      </c>
      <c r="D46">
        <f t="shared" si="0"/>
        <v>84</v>
      </c>
    </row>
    <row r="47" spans="1:4" x14ac:dyDescent="0.3">
      <c r="A47">
        <v>2</v>
      </c>
      <c r="B47">
        <v>89</v>
      </c>
      <c r="C47">
        <v>197</v>
      </c>
      <c r="D47">
        <f t="shared" si="0"/>
        <v>108</v>
      </c>
    </row>
    <row r="48" spans="1:4" x14ac:dyDescent="0.3">
      <c r="A48">
        <v>2</v>
      </c>
      <c r="B48">
        <v>81</v>
      </c>
      <c r="C48">
        <v>179</v>
      </c>
      <c r="D48">
        <f t="shared" si="0"/>
        <v>98</v>
      </c>
    </row>
    <row r="49" spans="1:4" x14ac:dyDescent="0.3">
      <c r="A49">
        <v>2</v>
      </c>
      <c r="B49">
        <v>80</v>
      </c>
      <c r="C49">
        <v>183</v>
      </c>
      <c r="D49">
        <f t="shared" si="0"/>
        <v>103</v>
      </c>
    </row>
    <row r="50" spans="1:4" x14ac:dyDescent="0.3">
      <c r="A50">
        <v>2</v>
      </c>
      <c r="B50">
        <v>90</v>
      </c>
      <c r="C50">
        <v>178</v>
      </c>
      <c r="D50">
        <f t="shared" si="0"/>
        <v>88</v>
      </c>
    </row>
    <row r="51" spans="1:4" x14ac:dyDescent="0.3">
      <c r="A51">
        <v>2</v>
      </c>
      <c r="B51">
        <v>91</v>
      </c>
      <c r="C51">
        <v>169</v>
      </c>
      <c r="D51">
        <f t="shared" si="0"/>
        <v>78</v>
      </c>
    </row>
    <row r="52" spans="1:4" x14ac:dyDescent="0.3">
      <c r="A52">
        <v>2</v>
      </c>
      <c r="B52">
        <v>88</v>
      </c>
      <c r="C52">
        <v>172</v>
      </c>
      <c r="D52">
        <f t="shared" si="0"/>
        <v>84</v>
      </c>
    </row>
    <row r="53" spans="1:4" x14ac:dyDescent="0.3">
      <c r="A53">
        <v>2</v>
      </c>
      <c r="B53">
        <v>77</v>
      </c>
      <c r="C53">
        <v>152</v>
      </c>
      <c r="D53">
        <f t="shared" si="0"/>
        <v>75</v>
      </c>
    </row>
    <row r="54" spans="1:4" x14ac:dyDescent="0.3">
      <c r="A54">
        <v>2</v>
      </c>
      <c r="B54">
        <v>96</v>
      </c>
      <c r="C54">
        <v>181</v>
      </c>
      <c r="D54">
        <f t="shared" si="0"/>
        <v>85</v>
      </c>
    </row>
    <row r="55" spans="1:4" x14ac:dyDescent="0.3">
      <c r="A55">
        <v>2</v>
      </c>
      <c r="B55">
        <v>81</v>
      </c>
      <c r="C55">
        <v>160</v>
      </c>
      <c r="D55">
        <f t="shared" si="0"/>
        <v>79</v>
      </c>
    </row>
    <row r="56" spans="1:4" x14ac:dyDescent="0.3">
      <c r="A56">
        <v>2</v>
      </c>
      <c r="B56">
        <v>98</v>
      </c>
      <c r="C56">
        <v>160</v>
      </c>
      <c r="D56">
        <f t="shared" si="0"/>
        <v>62</v>
      </c>
    </row>
    <row r="57" spans="1:4" x14ac:dyDescent="0.3">
      <c r="A57">
        <v>2</v>
      </c>
      <c r="B57">
        <v>90</v>
      </c>
      <c r="C57">
        <v>158</v>
      </c>
      <c r="D57">
        <f t="shared" si="0"/>
        <v>68</v>
      </c>
    </row>
    <row r="58" spans="1:4" x14ac:dyDescent="0.3">
      <c r="A58">
        <v>2</v>
      </c>
      <c r="B58">
        <v>102</v>
      </c>
      <c r="C58">
        <v>164</v>
      </c>
      <c r="D58">
        <f t="shared" si="0"/>
        <v>62</v>
      </c>
    </row>
    <row r="59" spans="1:4" x14ac:dyDescent="0.3">
      <c r="A59">
        <v>2</v>
      </c>
      <c r="B59">
        <v>88</v>
      </c>
      <c r="C59">
        <v>172</v>
      </c>
      <c r="D59">
        <f t="shared" si="0"/>
        <v>84</v>
      </c>
    </row>
    <row r="60" spans="1:4" x14ac:dyDescent="0.3">
      <c r="A60">
        <v>2</v>
      </c>
      <c r="B60">
        <v>77</v>
      </c>
      <c r="C60">
        <v>174</v>
      </c>
      <c r="D60">
        <f t="shared" si="0"/>
        <v>97</v>
      </c>
    </row>
    <row r="61" spans="1:4" x14ac:dyDescent="0.3">
      <c r="A61">
        <v>2</v>
      </c>
      <c r="B61">
        <v>106</v>
      </c>
      <c r="C61">
        <v>172</v>
      </c>
      <c r="D61">
        <f t="shared" si="0"/>
        <v>66</v>
      </c>
    </row>
    <row r="62" spans="1:4" x14ac:dyDescent="0.3">
      <c r="A62">
        <v>2</v>
      </c>
      <c r="B62">
        <v>95</v>
      </c>
      <c r="C62">
        <v>169</v>
      </c>
      <c r="D62">
        <f t="shared" si="0"/>
        <v>74</v>
      </c>
    </row>
    <row r="63" spans="1:4" x14ac:dyDescent="0.3">
      <c r="A63">
        <v>2</v>
      </c>
      <c r="B63">
        <v>99</v>
      </c>
      <c r="C63">
        <v>172</v>
      </c>
      <c r="D63">
        <f t="shared" si="0"/>
        <v>73</v>
      </c>
    </row>
    <row r="64" spans="1:4" x14ac:dyDescent="0.3">
      <c r="A64">
        <v>2</v>
      </c>
      <c r="B64">
        <v>98</v>
      </c>
      <c r="C64">
        <v>173</v>
      </c>
      <c r="D64">
        <f t="shared" si="0"/>
        <v>75</v>
      </c>
    </row>
    <row r="65" spans="1:4" x14ac:dyDescent="0.3">
      <c r="A65">
        <v>2</v>
      </c>
      <c r="B65">
        <v>84</v>
      </c>
      <c r="C65">
        <v>188</v>
      </c>
      <c r="D65">
        <f t="shared" si="0"/>
        <v>104</v>
      </c>
    </row>
    <row r="66" spans="1:4" x14ac:dyDescent="0.3">
      <c r="A66">
        <v>2</v>
      </c>
      <c r="B66">
        <v>92</v>
      </c>
      <c r="C66">
        <v>160</v>
      </c>
      <c r="D66">
        <f t="shared" si="0"/>
        <v>68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93414-E3D7-44E6-8620-1E3825230AAB}">
  <dimension ref="B2:I75"/>
  <sheetViews>
    <sheetView workbookViewId="0">
      <selection activeCell="C42" sqref="C42"/>
    </sheetView>
  </sheetViews>
  <sheetFormatPr baseColWidth="10" defaultRowHeight="14.4" x14ac:dyDescent="0.3"/>
  <cols>
    <col min="2" max="2" width="20.6640625" customWidth="1"/>
    <col min="3" max="3" width="20.88671875" bestFit="1" customWidth="1"/>
    <col min="4" max="4" width="24.88671875" bestFit="1" customWidth="1"/>
    <col min="5" max="7" width="20.88671875" bestFit="1" customWidth="1"/>
    <col min="8" max="8" width="23.21875" bestFit="1" customWidth="1"/>
  </cols>
  <sheetData>
    <row r="2" spans="2:9" x14ac:dyDescent="0.3">
      <c r="B2" s="3" t="s">
        <v>19</v>
      </c>
    </row>
    <row r="4" spans="2:9" x14ac:dyDescent="0.3">
      <c r="B4" s="3" t="s">
        <v>18</v>
      </c>
      <c r="F4" s="3" t="s">
        <v>22</v>
      </c>
    </row>
    <row r="5" spans="2:9" ht="15" thickBot="1" x14ac:dyDescent="0.35"/>
    <row r="6" spans="2:9" x14ac:dyDescent="0.3">
      <c r="B6" s="5" t="s">
        <v>23</v>
      </c>
      <c r="C6" s="5"/>
      <c r="E6" s="5" t="s">
        <v>23</v>
      </c>
      <c r="F6" s="5"/>
      <c r="H6" s="6" t="s">
        <v>33</v>
      </c>
      <c r="I6" s="7">
        <f>C12/C8</f>
        <v>0.11030667434569995</v>
      </c>
    </row>
    <row r="8" spans="2:9" x14ac:dyDescent="0.3">
      <c r="B8" t="s">
        <v>5</v>
      </c>
      <c r="C8">
        <v>85.028571428571425</v>
      </c>
      <c r="E8" t="s">
        <v>5</v>
      </c>
      <c r="F8">
        <v>90.833333333333329</v>
      </c>
      <c r="H8" t="s">
        <v>34</v>
      </c>
    </row>
    <row r="9" spans="2:9" x14ac:dyDescent="0.3">
      <c r="B9" t="s">
        <v>6</v>
      </c>
      <c r="C9">
        <v>1.585377358406322</v>
      </c>
      <c r="E9" t="s">
        <v>6</v>
      </c>
      <c r="F9">
        <v>1.5447972253447861</v>
      </c>
    </row>
    <row r="10" spans="2:9" x14ac:dyDescent="0.3">
      <c r="B10" t="s">
        <v>7</v>
      </c>
      <c r="C10">
        <v>82</v>
      </c>
      <c r="E10" t="s">
        <v>7</v>
      </c>
      <c r="F10">
        <v>90.5</v>
      </c>
    </row>
    <row r="11" spans="2:9" x14ac:dyDescent="0.3">
      <c r="B11" t="s">
        <v>8</v>
      </c>
      <c r="C11">
        <v>90</v>
      </c>
      <c r="E11" t="s">
        <v>8</v>
      </c>
      <c r="F11">
        <v>88</v>
      </c>
      <c r="H11" s="6" t="s">
        <v>33</v>
      </c>
      <c r="I11" s="7">
        <f>F12/F8</f>
        <v>9.315085729461256E-2</v>
      </c>
    </row>
    <row r="12" spans="2:9" x14ac:dyDescent="0.3">
      <c r="B12" t="s">
        <v>9</v>
      </c>
      <c r="C12">
        <v>9.3792189386515155</v>
      </c>
      <c r="E12" t="s">
        <v>9</v>
      </c>
      <c r="F12">
        <v>8.4612028709273073</v>
      </c>
    </row>
    <row r="13" spans="2:9" x14ac:dyDescent="0.3">
      <c r="B13" t="s">
        <v>10</v>
      </c>
      <c r="C13">
        <v>87.969747899159245</v>
      </c>
      <c r="E13" t="s">
        <v>10</v>
      </c>
      <c r="F13">
        <v>71.591954022988517</v>
      </c>
      <c r="H13" t="s">
        <v>35</v>
      </c>
    </row>
    <row r="14" spans="2:9" x14ac:dyDescent="0.3">
      <c r="B14" t="s">
        <v>11</v>
      </c>
      <c r="C14">
        <v>-0.46396850367772746</v>
      </c>
      <c r="E14" t="s">
        <v>11</v>
      </c>
      <c r="F14">
        <v>-1.0258071550350922</v>
      </c>
    </row>
    <row r="15" spans="2:9" x14ac:dyDescent="0.3">
      <c r="B15" t="s">
        <v>12</v>
      </c>
      <c r="C15">
        <v>0.33605472408181863</v>
      </c>
      <c r="E15" t="s">
        <v>12</v>
      </c>
      <c r="F15">
        <v>-8.0068209668867615E-2</v>
      </c>
    </row>
    <row r="16" spans="2:9" x14ac:dyDescent="0.3">
      <c r="B16" t="s">
        <v>13</v>
      </c>
      <c r="C16">
        <v>39</v>
      </c>
      <c r="E16" t="s">
        <v>13</v>
      </c>
      <c r="F16">
        <v>29</v>
      </c>
    </row>
    <row r="17" spans="2:6" x14ac:dyDescent="0.3">
      <c r="B17" t="s">
        <v>14</v>
      </c>
      <c r="C17">
        <v>65</v>
      </c>
      <c r="E17" t="s">
        <v>14</v>
      </c>
      <c r="F17">
        <v>77</v>
      </c>
    </row>
    <row r="18" spans="2:6" x14ac:dyDescent="0.3">
      <c r="B18" t="s">
        <v>15</v>
      </c>
      <c r="C18">
        <v>104</v>
      </c>
      <c r="E18" t="s">
        <v>15</v>
      </c>
      <c r="F18">
        <v>106</v>
      </c>
    </row>
    <row r="19" spans="2:6" x14ac:dyDescent="0.3">
      <c r="B19" t="s">
        <v>16</v>
      </c>
      <c r="C19">
        <v>2976</v>
      </c>
      <c r="E19" t="s">
        <v>16</v>
      </c>
      <c r="F19">
        <v>2725</v>
      </c>
    </row>
    <row r="20" spans="2:6" ht="15" thickBot="1" x14ac:dyDescent="0.35">
      <c r="B20" s="4" t="s">
        <v>17</v>
      </c>
      <c r="C20" s="4">
        <v>35</v>
      </c>
      <c r="E20" s="4" t="s">
        <v>17</v>
      </c>
      <c r="F20" s="4">
        <v>30</v>
      </c>
    </row>
    <row r="22" spans="2:6" x14ac:dyDescent="0.3">
      <c r="B22" s="3" t="s">
        <v>20</v>
      </c>
    </row>
    <row r="23" spans="2:6" x14ac:dyDescent="0.3">
      <c r="B23" s="3"/>
    </row>
    <row r="24" spans="2:6" x14ac:dyDescent="0.3">
      <c r="B24" s="3"/>
      <c r="E24" t="s">
        <v>27</v>
      </c>
    </row>
    <row r="25" spans="2:6" x14ac:dyDescent="0.3">
      <c r="B25" s="3"/>
      <c r="E25" t="s">
        <v>32</v>
      </c>
    </row>
    <row r="26" spans="2:6" x14ac:dyDescent="0.3">
      <c r="B26" s="3"/>
      <c r="E26" t="s">
        <v>28</v>
      </c>
    </row>
    <row r="27" spans="2:6" x14ac:dyDescent="0.3">
      <c r="B27" s="3"/>
    </row>
    <row r="28" spans="2:6" x14ac:dyDescent="0.3">
      <c r="B28" s="3"/>
      <c r="E28" t="s">
        <v>29</v>
      </c>
    </row>
    <row r="29" spans="2:6" x14ac:dyDescent="0.3">
      <c r="B29" s="3"/>
      <c r="E29" t="s">
        <v>30</v>
      </c>
    </row>
    <row r="30" spans="2:6" x14ac:dyDescent="0.3">
      <c r="B30" s="3"/>
      <c r="E30" t="s">
        <v>31</v>
      </c>
    </row>
    <row r="31" spans="2:6" x14ac:dyDescent="0.3">
      <c r="B31" s="3"/>
    </row>
    <row r="32" spans="2:6" x14ac:dyDescent="0.3">
      <c r="B32" s="3"/>
    </row>
    <row r="33" spans="2:4" x14ac:dyDescent="0.3">
      <c r="B33" s="3"/>
    </row>
    <row r="34" spans="2:4" x14ac:dyDescent="0.3">
      <c r="B34" s="3"/>
    </row>
    <row r="35" spans="2:4" x14ac:dyDescent="0.3">
      <c r="B35" s="3"/>
    </row>
    <row r="36" spans="2:4" x14ac:dyDescent="0.3">
      <c r="B36" s="3"/>
    </row>
    <row r="38" spans="2:4" x14ac:dyDescent="0.3">
      <c r="B38" s="3" t="s">
        <v>24</v>
      </c>
    </row>
    <row r="39" spans="2:4" x14ac:dyDescent="0.3">
      <c r="B39" s="3"/>
    </row>
    <row r="40" spans="2:4" x14ac:dyDescent="0.3">
      <c r="B40" s="3"/>
    </row>
    <row r="41" spans="2:4" x14ac:dyDescent="0.3">
      <c r="C41" s="3" t="s">
        <v>1</v>
      </c>
      <c r="D41" s="3" t="s">
        <v>36</v>
      </c>
    </row>
    <row r="42" spans="2:4" x14ac:dyDescent="0.3">
      <c r="B42" s="3" t="s">
        <v>37</v>
      </c>
      <c r="C42">
        <f>PERCENTILE(Datos!$B$2:$B$36,0.25)</f>
        <v>78.5</v>
      </c>
      <c r="D42">
        <f>PERCENTILE(Datos!$C$2:$C$36,0.25)</f>
        <v>141</v>
      </c>
    </row>
    <row r="43" spans="2:4" x14ac:dyDescent="0.3">
      <c r="B43" s="3" t="s">
        <v>38</v>
      </c>
      <c r="C43">
        <f>PERCENTILE(Datos!$B$2:$B$36,0.5)</f>
        <v>82</v>
      </c>
      <c r="D43">
        <f>PERCENTILE(Datos!$C$2:$C$36,0.5)</f>
        <v>148</v>
      </c>
    </row>
    <row r="44" spans="2:4" x14ac:dyDescent="0.3">
      <c r="B44" s="3" t="s">
        <v>39</v>
      </c>
      <c r="C44">
        <f>PERCENTILE(Datos!$B$2:$B$36,0.75)</f>
        <v>90.5</v>
      </c>
      <c r="D44">
        <f>PERCENTILE(Datos!$C$2:$C$36,0.75)</f>
        <v>153</v>
      </c>
    </row>
    <row r="45" spans="2:4" x14ac:dyDescent="0.3">
      <c r="B45" s="3"/>
    </row>
    <row r="46" spans="2:4" x14ac:dyDescent="0.3">
      <c r="B46" s="3"/>
    </row>
    <row r="47" spans="2:4" x14ac:dyDescent="0.3">
      <c r="B47" t="s">
        <v>40</v>
      </c>
    </row>
    <row r="48" spans="2:4" x14ac:dyDescent="0.3">
      <c r="B48" t="s">
        <v>41</v>
      </c>
    </row>
    <row r="49" spans="2:2" x14ac:dyDescent="0.3">
      <c r="B49" t="s">
        <v>42</v>
      </c>
    </row>
    <row r="50" spans="2:2" x14ac:dyDescent="0.3">
      <c r="B50" s="3"/>
    </row>
    <row r="51" spans="2:2" x14ac:dyDescent="0.3">
      <c r="B51" s="3"/>
    </row>
    <row r="52" spans="2:2" x14ac:dyDescent="0.3">
      <c r="B52" s="3"/>
    </row>
    <row r="53" spans="2:2" ht="14.4" customHeight="1" x14ac:dyDescent="0.3">
      <c r="B53" t="s">
        <v>43</v>
      </c>
    </row>
    <row r="55" spans="2:2" x14ac:dyDescent="0.3">
      <c r="B55" s="3" t="s">
        <v>21</v>
      </c>
    </row>
    <row r="74" spans="2:2" x14ac:dyDescent="0.3">
      <c r="B74" t="s">
        <v>44</v>
      </c>
    </row>
    <row r="75" spans="2:2" x14ac:dyDescent="0.3">
      <c r="B75" t="s">
        <v>45</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6297A-8E87-49F4-B87E-0CA3277C8B9E}">
  <dimension ref="B2:J64"/>
  <sheetViews>
    <sheetView topLeftCell="A48" workbookViewId="0">
      <selection activeCell="C26" sqref="C26"/>
    </sheetView>
  </sheetViews>
  <sheetFormatPr baseColWidth="10" defaultRowHeight="14.4" x14ac:dyDescent="0.3"/>
  <cols>
    <col min="2" max="2" width="31.109375" customWidth="1"/>
    <col min="3" max="3" width="16.88671875" customWidth="1"/>
    <col min="4" max="4" width="19.6640625" customWidth="1"/>
    <col min="5" max="5" width="24.33203125" customWidth="1"/>
    <col min="7" max="7" width="18.88671875" customWidth="1"/>
  </cols>
  <sheetData>
    <row r="2" spans="2:2" x14ac:dyDescent="0.3">
      <c r="B2" s="3" t="s">
        <v>25</v>
      </c>
    </row>
    <row r="17" spans="2:4" x14ac:dyDescent="0.3">
      <c r="B17" t="s">
        <v>46</v>
      </c>
    </row>
    <row r="18" spans="2:4" x14ac:dyDescent="0.3">
      <c r="B18" t="s">
        <v>47</v>
      </c>
    </row>
    <row r="20" spans="2:4" x14ac:dyDescent="0.3">
      <c r="B20" s="9" t="s">
        <v>86</v>
      </c>
      <c r="C20" s="3">
        <f>CORREL(Datos!B2:B36,Datos!C2:C36)</f>
        <v>0.61053949842798261</v>
      </c>
      <c r="D20" s="9"/>
    </row>
    <row r="22" spans="2:4" x14ac:dyDescent="0.3">
      <c r="B22" t="s">
        <v>87</v>
      </c>
    </row>
    <row r="23" spans="2:4" x14ac:dyDescent="0.3">
      <c r="B23" s="8" t="s">
        <v>48</v>
      </c>
    </row>
    <row r="25" spans="2:4" x14ac:dyDescent="0.3">
      <c r="B25" s="3" t="s">
        <v>26</v>
      </c>
    </row>
    <row r="27" spans="2:4" x14ac:dyDescent="0.3">
      <c r="B27" t="s">
        <v>73</v>
      </c>
    </row>
    <row r="28" spans="2:4" x14ac:dyDescent="0.3">
      <c r="B28" t="s">
        <v>74</v>
      </c>
    </row>
    <row r="29" spans="2:4" x14ac:dyDescent="0.3">
      <c r="B29" t="s">
        <v>75</v>
      </c>
    </row>
    <row r="31" spans="2:4" x14ac:dyDescent="0.3">
      <c r="B31" t="s">
        <v>49</v>
      </c>
    </row>
    <row r="32" spans="2:4" ht="15" thickBot="1" x14ac:dyDescent="0.35"/>
    <row r="33" spans="2:10" x14ac:dyDescent="0.3">
      <c r="B33" s="11" t="s">
        <v>50</v>
      </c>
      <c r="C33" s="11"/>
    </row>
    <row r="34" spans="2:10" x14ac:dyDescent="0.3">
      <c r="B34" t="s">
        <v>51</v>
      </c>
      <c r="C34">
        <v>0.6105394984279825</v>
      </c>
    </row>
    <row r="35" spans="2:10" x14ac:dyDescent="0.3">
      <c r="B35" t="s">
        <v>52</v>
      </c>
      <c r="C35">
        <v>0.37275847914069243</v>
      </c>
    </row>
    <row r="36" spans="2:10" x14ac:dyDescent="0.3">
      <c r="B36" t="s">
        <v>53</v>
      </c>
      <c r="C36">
        <v>0.35375116032677401</v>
      </c>
    </row>
    <row r="37" spans="2:10" x14ac:dyDescent="0.3">
      <c r="B37" t="s">
        <v>6</v>
      </c>
      <c r="C37">
        <v>7.6759700402059785</v>
      </c>
    </row>
    <row r="38" spans="2:10" ht="15" thickBot="1" x14ac:dyDescent="0.35">
      <c r="B38" s="4" t="s">
        <v>54</v>
      </c>
      <c r="C38" s="4">
        <v>35</v>
      </c>
    </row>
    <row r="40" spans="2:10" ht="15" thickBot="1" x14ac:dyDescent="0.35">
      <c r="B40" t="s">
        <v>55</v>
      </c>
    </row>
    <row r="41" spans="2:10" x14ac:dyDescent="0.3">
      <c r="B41" s="5"/>
      <c r="C41" s="5" t="s">
        <v>60</v>
      </c>
      <c r="D41" s="5" t="s">
        <v>61</v>
      </c>
      <c r="E41" s="5" t="s">
        <v>62</v>
      </c>
      <c r="F41" s="5" t="s">
        <v>63</v>
      </c>
      <c r="G41" s="5" t="s">
        <v>64</v>
      </c>
    </row>
    <row r="42" spans="2:10" x14ac:dyDescent="0.3">
      <c r="B42" t="s">
        <v>56</v>
      </c>
      <c r="C42">
        <v>1</v>
      </c>
      <c r="D42">
        <v>1155.5086843671018</v>
      </c>
      <c r="E42">
        <v>1155.5086843671018</v>
      </c>
      <c r="F42">
        <v>19.61131303104855</v>
      </c>
      <c r="G42">
        <v>9.8273003605176297E-5</v>
      </c>
    </row>
    <row r="43" spans="2:10" x14ac:dyDescent="0.3">
      <c r="B43" t="s">
        <v>57</v>
      </c>
      <c r="C43">
        <v>33</v>
      </c>
      <c r="D43">
        <v>1944.3770299186124</v>
      </c>
      <c r="E43">
        <v>58.920516058139768</v>
      </c>
    </row>
    <row r="44" spans="2:10" ht="15" thickBot="1" x14ac:dyDescent="0.35">
      <c r="B44" s="4" t="s">
        <v>58</v>
      </c>
      <c r="C44" s="4">
        <v>34</v>
      </c>
      <c r="D44" s="4">
        <v>3099.8857142857141</v>
      </c>
      <c r="E44" s="4"/>
      <c r="F44" s="4"/>
      <c r="G44" s="4"/>
    </row>
    <row r="45" spans="2:10" ht="15" thickBot="1" x14ac:dyDescent="0.35"/>
    <row r="46" spans="2:10" x14ac:dyDescent="0.3">
      <c r="B46" s="5"/>
      <c r="C46" s="5" t="s">
        <v>65</v>
      </c>
      <c r="D46" s="5" t="s">
        <v>6</v>
      </c>
      <c r="E46" s="5" t="s">
        <v>66</v>
      </c>
      <c r="F46" s="5" t="s">
        <v>67</v>
      </c>
      <c r="G46" s="5" t="s">
        <v>68</v>
      </c>
      <c r="H46" s="5" t="s">
        <v>69</v>
      </c>
      <c r="I46" s="5" t="s">
        <v>70</v>
      </c>
      <c r="J46" s="5" t="s">
        <v>71</v>
      </c>
    </row>
    <row r="47" spans="2:10" x14ac:dyDescent="0.3">
      <c r="B47" t="s">
        <v>59</v>
      </c>
      <c r="C47">
        <v>95.092812655229082</v>
      </c>
      <c r="D47">
        <v>12.00448776839476</v>
      </c>
      <c r="E47">
        <v>7.9214385894571899</v>
      </c>
      <c r="F47">
        <v>3.9047884746471339E-9</v>
      </c>
      <c r="G47">
        <v>70.669498652386451</v>
      </c>
      <c r="H47">
        <v>119.51612665807171</v>
      </c>
      <c r="I47">
        <v>70.669498652386451</v>
      </c>
      <c r="J47">
        <v>119.51612665807171</v>
      </c>
    </row>
    <row r="48" spans="2:10" ht="15" thickBot="1" x14ac:dyDescent="0.35">
      <c r="B48" s="4" t="s">
        <v>72</v>
      </c>
      <c r="C48" s="4">
        <v>0.62155630277788387</v>
      </c>
      <c r="D48" s="4">
        <v>0.14035475769380804</v>
      </c>
      <c r="E48" s="4">
        <v>4.4284662165414064</v>
      </c>
      <c r="F48" s="4">
        <v>9.8273003605175931E-5</v>
      </c>
      <c r="G48" s="4">
        <v>0.33600240118003605</v>
      </c>
      <c r="H48" s="4">
        <v>0.90711020437573175</v>
      </c>
      <c r="I48" s="4">
        <v>0.33600240118003605</v>
      </c>
      <c r="J48" s="4">
        <v>0.90711020437573175</v>
      </c>
    </row>
    <row r="52" spans="2:8" x14ac:dyDescent="0.3">
      <c r="B52" t="s">
        <v>76</v>
      </c>
    </row>
    <row r="53" spans="2:8" x14ac:dyDescent="0.3">
      <c r="B53" t="s">
        <v>88</v>
      </c>
      <c r="C53" s="3">
        <f>C47+C48*83</f>
        <v>146.68198578579344</v>
      </c>
    </row>
    <row r="55" spans="2:8" x14ac:dyDescent="0.3">
      <c r="B55" s="3" t="s">
        <v>77</v>
      </c>
    </row>
    <row r="57" spans="2:8" x14ac:dyDescent="0.3">
      <c r="B57" t="s">
        <v>78</v>
      </c>
    </row>
    <row r="58" spans="2:8" x14ac:dyDescent="0.3">
      <c r="B58" t="s">
        <v>79</v>
      </c>
      <c r="D58" s="10">
        <f>C35</f>
        <v>0.37275847914069243</v>
      </c>
    </row>
    <row r="59" spans="2:8" x14ac:dyDescent="0.3">
      <c r="B59" t="s">
        <v>89</v>
      </c>
      <c r="D59" s="10">
        <f>1-C35</f>
        <v>0.62724152085930762</v>
      </c>
    </row>
    <row r="61" spans="2:8" x14ac:dyDescent="0.3">
      <c r="B61" s="3" t="s">
        <v>80</v>
      </c>
    </row>
    <row r="63" spans="2:8" x14ac:dyDescent="0.3">
      <c r="B63" t="s">
        <v>90</v>
      </c>
    </row>
    <row r="64" spans="2:8" x14ac:dyDescent="0.3">
      <c r="B64" t="s">
        <v>81</v>
      </c>
      <c r="G64" s="3">
        <f>C48*5</f>
        <v>3.1077815138894191</v>
      </c>
      <c r="H64" t="s">
        <v>82</v>
      </c>
    </row>
  </sheetData>
  <pageMargins left="0.7" right="0.7" top="0.75" bottom="0.75" header="0.3" footer="0.3"/>
  <pageSetup paperSize="9" orientation="portrait" r:id="rId1"/>
  <ignoredErrors>
    <ignoredError sqref="C20" formulaRange="1"/>
  </ignoredError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DC6E2-730D-44D4-BC2D-6E8378DF4A2C}">
  <dimension ref="B2:I85"/>
  <sheetViews>
    <sheetView tabSelected="1" topLeftCell="A67" workbookViewId="0">
      <selection activeCell="B86" sqref="B86"/>
    </sheetView>
  </sheetViews>
  <sheetFormatPr baseColWidth="10" defaultRowHeight="14.4" x14ac:dyDescent="0.3"/>
  <cols>
    <col min="2" max="2" width="26.77734375" customWidth="1"/>
    <col min="6" max="6" width="22.33203125" customWidth="1"/>
    <col min="7" max="7" width="26.88671875" customWidth="1"/>
  </cols>
  <sheetData>
    <row r="2" spans="2:7" x14ac:dyDescent="0.3">
      <c r="B2" s="3" t="s">
        <v>83</v>
      </c>
    </row>
    <row r="3" spans="2:7" ht="15" thickBot="1" x14ac:dyDescent="0.35"/>
    <row r="4" spans="2:7" x14ac:dyDescent="0.3">
      <c r="B4" s="11" t="s">
        <v>91</v>
      </c>
      <c r="C4" s="11"/>
      <c r="F4" s="11" t="s">
        <v>91</v>
      </c>
      <c r="G4" s="11"/>
    </row>
    <row r="5" spans="2:7" x14ac:dyDescent="0.3">
      <c r="B5" t="s">
        <v>5</v>
      </c>
      <c r="C5">
        <v>85.028571428571425</v>
      </c>
      <c r="F5" t="s">
        <v>5</v>
      </c>
      <c r="G5">
        <v>85.028571428571425</v>
      </c>
    </row>
    <row r="6" spans="2:7" x14ac:dyDescent="0.3">
      <c r="B6" t="s">
        <v>6</v>
      </c>
      <c r="C6">
        <v>1.585377358406322</v>
      </c>
      <c r="F6" t="s">
        <v>6</v>
      </c>
      <c r="G6">
        <v>1.585377358406322</v>
      </c>
    </row>
    <row r="7" spans="2:7" x14ac:dyDescent="0.3">
      <c r="B7" t="s">
        <v>7</v>
      </c>
      <c r="C7">
        <v>82</v>
      </c>
      <c r="F7" t="s">
        <v>7</v>
      </c>
      <c r="G7">
        <v>82</v>
      </c>
    </row>
    <row r="8" spans="2:7" x14ac:dyDescent="0.3">
      <c r="B8" t="s">
        <v>8</v>
      </c>
      <c r="C8">
        <v>90</v>
      </c>
      <c r="F8" t="s">
        <v>8</v>
      </c>
      <c r="G8">
        <v>90</v>
      </c>
    </row>
    <row r="9" spans="2:7" x14ac:dyDescent="0.3">
      <c r="B9" t="s">
        <v>9</v>
      </c>
      <c r="C9">
        <v>9.3792189386515155</v>
      </c>
      <c r="F9" t="s">
        <v>9</v>
      </c>
      <c r="G9">
        <v>9.3792189386515155</v>
      </c>
    </row>
    <row r="10" spans="2:7" x14ac:dyDescent="0.3">
      <c r="B10" t="s">
        <v>10</v>
      </c>
      <c r="C10">
        <v>87.969747899159245</v>
      </c>
      <c r="F10" t="s">
        <v>10</v>
      </c>
      <c r="G10">
        <v>87.969747899159245</v>
      </c>
    </row>
    <row r="11" spans="2:7" x14ac:dyDescent="0.3">
      <c r="B11" t="s">
        <v>11</v>
      </c>
      <c r="C11">
        <v>-0.46396850367772746</v>
      </c>
      <c r="F11" t="s">
        <v>11</v>
      </c>
      <c r="G11">
        <v>-0.46396850367772746</v>
      </c>
    </row>
    <row r="12" spans="2:7" x14ac:dyDescent="0.3">
      <c r="B12" t="s">
        <v>12</v>
      </c>
      <c r="C12">
        <v>0.33605472408181863</v>
      </c>
      <c r="F12" t="s">
        <v>12</v>
      </c>
      <c r="G12">
        <v>0.33605472408181863</v>
      </c>
    </row>
    <row r="13" spans="2:7" x14ac:dyDescent="0.3">
      <c r="B13" t="s">
        <v>13</v>
      </c>
      <c r="C13">
        <v>39</v>
      </c>
      <c r="F13" t="s">
        <v>13</v>
      </c>
      <c r="G13">
        <v>39</v>
      </c>
    </row>
    <row r="14" spans="2:7" x14ac:dyDescent="0.3">
      <c r="B14" t="s">
        <v>14</v>
      </c>
      <c r="C14">
        <v>65</v>
      </c>
      <c r="F14" t="s">
        <v>14</v>
      </c>
      <c r="G14">
        <v>65</v>
      </c>
    </row>
    <row r="15" spans="2:7" x14ac:dyDescent="0.3">
      <c r="B15" t="s">
        <v>15</v>
      </c>
      <c r="C15">
        <v>104</v>
      </c>
      <c r="F15" t="s">
        <v>15</v>
      </c>
      <c r="G15">
        <v>104</v>
      </c>
    </row>
    <row r="16" spans="2:7" x14ac:dyDescent="0.3">
      <c r="B16" t="s">
        <v>16</v>
      </c>
      <c r="C16">
        <v>2976</v>
      </c>
      <c r="F16" t="s">
        <v>16</v>
      </c>
      <c r="G16">
        <v>2976</v>
      </c>
    </row>
    <row r="17" spans="2:9" x14ac:dyDescent="0.3">
      <c r="B17" t="s">
        <v>17</v>
      </c>
      <c r="C17">
        <v>35</v>
      </c>
      <c r="F17" t="s">
        <v>17</v>
      </c>
      <c r="G17">
        <v>35</v>
      </c>
    </row>
    <row r="18" spans="2:9" ht="15" thickBot="1" x14ac:dyDescent="0.35">
      <c r="B18" s="4" t="s">
        <v>93</v>
      </c>
      <c r="C18" s="4">
        <v>3.2218744318178776</v>
      </c>
      <c r="F18" s="4" t="s">
        <v>92</v>
      </c>
      <c r="G18" s="4">
        <v>4.3255346543572673</v>
      </c>
    </row>
    <row r="20" spans="2:9" x14ac:dyDescent="0.3">
      <c r="B20" t="s">
        <v>95</v>
      </c>
    </row>
    <row r="21" spans="2:9" x14ac:dyDescent="0.3">
      <c r="B21" t="s">
        <v>94</v>
      </c>
    </row>
    <row r="23" spans="2:9" x14ac:dyDescent="0.3">
      <c r="B23" s="3" t="s">
        <v>96</v>
      </c>
      <c r="G23" s="3" t="s">
        <v>100</v>
      </c>
    </row>
    <row r="24" spans="2:9" x14ac:dyDescent="0.3">
      <c r="B24" t="s">
        <v>97</v>
      </c>
      <c r="C24" s="12">
        <f>C5</f>
        <v>85.028571428571425</v>
      </c>
      <c r="D24" s="13"/>
      <c r="G24" t="s">
        <v>101</v>
      </c>
      <c r="H24" s="3">
        <f>G5</f>
        <v>85.028571428571425</v>
      </c>
    </row>
    <row r="25" spans="2:9" x14ac:dyDescent="0.3">
      <c r="B25" t="s">
        <v>98</v>
      </c>
      <c r="C25" s="12">
        <f>C24-C18</f>
        <v>81.806696996753544</v>
      </c>
      <c r="D25" s="12">
        <f>C24+C18</f>
        <v>88.250445860389306</v>
      </c>
      <c r="G25" t="s">
        <v>98</v>
      </c>
      <c r="H25" s="3">
        <f>H24-G18</f>
        <v>80.703036774214155</v>
      </c>
      <c r="I25" s="3">
        <f>H24+G18</f>
        <v>89.354106082928695</v>
      </c>
    </row>
    <row r="26" spans="2:9" x14ac:dyDescent="0.3">
      <c r="B26" t="s">
        <v>99</v>
      </c>
      <c r="G26" t="s">
        <v>99</v>
      </c>
    </row>
    <row r="28" spans="2:9" x14ac:dyDescent="0.3">
      <c r="B28" s="3" t="s">
        <v>103</v>
      </c>
    </row>
    <row r="30" spans="2:9" x14ac:dyDescent="0.3">
      <c r="B30" t="s">
        <v>104</v>
      </c>
    </row>
    <row r="31" spans="2:9" ht="15" thickBot="1" x14ac:dyDescent="0.35"/>
    <row r="32" spans="2:9" x14ac:dyDescent="0.3">
      <c r="B32" s="5"/>
      <c r="C32" s="5" t="s">
        <v>105</v>
      </c>
      <c r="D32" s="5" t="s">
        <v>106</v>
      </c>
    </row>
    <row r="33" spans="2:4" x14ac:dyDescent="0.3">
      <c r="B33" t="s">
        <v>5</v>
      </c>
      <c r="C33">
        <v>85.028571428571425</v>
      </c>
      <c r="D33">
        <v>90.833333333333329</v>
      </c>
    </row>
    <row r="34" spans="2:4" x14ac:dyDescent="0.3">
      <c r="B34" t="s">
        <v>107</v>
      </c>
      <c r="C34">
        <v>87.969747899159245</v>
      </c>
      <c r="D34">
        <v>71.591954022988517</v>
      </c>
    </row>
    <row r="35" spans="2:4" x14ac:dyDescent="0.3">
      <c r="B35" t="s">
        <v>54</v>
      </c>
      <c r="C35">
        <v>35</v>
      </c>
      <c r="D35">
        <v>30</v>
      </c>
    </row>
    <row r="36" spans="2:4" x14ac:dyDescent="0.3">
      <c r="B36" t="s">
        <v>108</v>
      </c>
      <c r="C36">
        <v>0</v>
      </c>
    </row>
    <row r="37" spans="2:4" x14ac:dyDescent="0.3">
      <c r="B37" t="s">
        <v>60</v>
      </c>
      <c r="C37">
        <v>63</v>
      </c>
    </row>
    <row r="38" spans="2:4" x14ac:dyDescent="0.3">
      <c r="B38" t="s">
        <v>66</v>
      </c>
      <c r="C38">
        <v>-2.6223723380734056</v>
      </c>
    </row>
    <row r="39" spans="2:4" x14ac:dyDescent="0.3">
      <c r="B39" t="s">
        <v>109</v>
      </c>
      <c r="C39">
        <v>5.4682005741644394E-3</v>
      </c>
    </row>
    <row r="40" spans="2:4" x14ac:dyDescent="0.3">
      <c r="B40" t="s">
        <v>110</v>
      </c>
      <c r="C40">
        <v>1.6694022217068125</v>
      </c>
    </row>
    <row r="41" spans="2:4" x14ac:dyDescent="0.3">
      <c r="B41" t="s">
        <v>111</v>
      </c>
      <c r="C41">
        <v>1.0936401148328879E-2</v>
      </c>
    </row>
    <row r="42" spans="2:4" ht="15" thickBot="1" x14ac:dyDescent="0.35">
      <c r="B42" s="4" t="s">
        <v>112</v>
      </c>
      <c r="C42" s="4">
        <v>1.9983405425207412</v>
      </c>
      <c r="D42" s="4"/>
    </row>
    <row r="44" spans="2:4" x14ac:dyDescent="0.3">
      <c r="B44" t="s">
        <v>116</v>
      </c>
      <c r="C44" t="s">
        <v>118</v>
      </c>
    </row>
    <row r="45" spans="2:4" x14ac:dyDescent="0.3">
      <c r="B45" t="s">
        <v>117</v>
      </c>
      <c r="C45" t="s">
        <v>119</v>
      </c>
    </row>
    <row r="46" spans="2:4" x14ac:dyDescent="0.3">
      <c r="B46" t="s">
        <v>102</v>
      </c>
      <c r="C46" s="14">
        <f>C33-D33</f>
        <v>-5.8047619047619037</v>
      </c>
      <c r="D46" s="14"/>
    </row>
    <row r="47" spans="2:4" x14ac:dyDescent="0.3">
      <c r="B47" t="s">
        <v>113</v>
      </c>
      <c r="C47" s="14">
        <f>SQRT((C34/C35)+(D34/D35))</f>
        <v>2.2135536668398981</v>
      </c>
      <c r="D47" s="14"/>
    </row>
    <row r="48" spans="2:4" x14ac:dyDescent="0.3">
      <c r="B48" t="s">
        <v>114</v>
      </c>
      <c r="C48" s="14">
        <f>C47*C40</f>
        <v>3.6953114092897872</v>
      </c>
      <c r="D48" s="14"/>
    </row>
    <row r="49" spans="2:4" x14ac:dyDescent="0.3">
      <c r="B49" t="s">
        <v>115</v>
      </c>
      <c r="C49" s="15">
        <f>C46-C48</f>
        <v>-9.50007331405169</v>
      </c>
      <c r="D49" s="15">
        <f>C46+C48</f>
        <v>-2.1094504954721165</v>
      </c>
    </row>
    <row r="51" spans="2:4" x14ac:dyDescent="0.3">
      <c r="B51" t="s">
        <v>121</v>
      </c>
    </row>
    <row r="52" spans="2:4" x14ac:dyDescent="0.3">
      <c r="B52" t="s">
        <v>120</v>
      </c>
    </row>
    <row r="54" spans="2:4" x14ac:dyDescent="0.3">
      <c r="B54" s="3" t="s">
        <v>84</v>
      </c>
    </row>
    <row r="56" spans="2:4" x14ac:dyDescent="0.3">
      <c r="B56" t="s">
        <v>122</v>
      </c>
      <c r="C56" s="16">
        <f>COUNTIF(Datos!B2:B66,"&gt;95") / COUNT(Datos!B2:B66)</f>
        <v>0.26153846153846155</v>
      </c>
    </row>
    <row r="57" spans="2:4" x14ac:dyDescent="0.3">
      <c r="B57" t="s">
        <v>113</v>
      </c>
      <c r="C57" s="16">
        <f>SQRT((C56*(1-C56))/COUNT(Datos!B2:B66))</f>
        <v>5.4509857213670181E-2</v>
      </c>
    </row>
    <row r="58" spans="2:4" x14ac:dyDescent="0.3">
      <c r="B58" t="s">
        <v>123</v>
      </c>
      <c r="C58" s="16">
        <f>_xlfn.NORM.S.INV(0.99)</f>
        <v>2.3263478740408408</v>
      </c>
    </row>
    <row r="59" spans="2:4" x14ac:dyDescent="0.3">
      <c r="B59" t="s">
        <v>114</v>
      </c>
      <c r="C59" s="16">
        <f>C58*C57</f>
        <v>0.12680889044329141</v>
      </c>
    </row>
    <row r="60" spans="2:4" x14ac:dyDescent="0.3">
      <c r="B60" t="s">
        <v>124</v>
      </c>
      <c r="C60" s="16">
        <f>C56-C59</f>
        <v>0.13472957109517014</v>
      </c>
    </row>
    <row r="61" spans="2:4" x14ac:dyDescent="0.3">
      <c r="B61" t="s">
        <v>125</v>
      </c>
      <c r="C61" s="16">
        <f>C59+C56</f>
        <v>0.38834735198175296</v>
      </c>
    </row>
    <row r="62" spans="2:4" x14ac:dyDescent="0.3">
      <c r="B62" t="s">
        <v>126</v>
      </c>
      <c r="C62" s="16">
        <f>(C56-0.15)/SQRT((0.15*(1-0.15))/COUNT(Datos!B2:B66))</f>
        <v>2.518408844308047</v>
      </c>
    </row>
    <row r="63" spans="2:4" x14ac:dyDescent="0.3">
      <c r="B63" t="s">
        <v>127</v>
      </c>
      <c r="C63">
        <v>1.96</v>
      </c>
    </row>
    <row r="65" spans="2:3" x14ac:dyDescent="0.3">
      <c r="B65" t="s">
        <v>129</v>
      </c>
      <c r="C65" t="s">
        <v>130</v>
      </c>
    </row>
    <row r="66" spans="2:3" x14ac:dyDescent="0.3">
      <c r="B66" t="s">
        <v>128</v>
      </c>
      <c r="C66" t="s">
        <v>131</v>
      </c>
    </row>
    <row r="68" spans="2:3" x14ac:dyDescent="0.3">
      <c r="B68" t="s">
        <v>132</v>
      </c>
    </row>
    <row r="69" spans="2:3" x14ac:dyDescent="0.3">
      <c r="B69" t="s">
        <v>133</v>
      </c>
    </row>
    <row r="71" spans="2:3" x14ac:dyDescent="0.3">
      <c r="B71" s="3" t="s">
        <v>85</v>
      </c>
    </row>
    <row r="73" spans="2:3" x14ac:dyDescent="0.3">
      <c r="B73" t="s">
        <v>116</v>
      </c>
      <c r="C73" t="s">
        <v>134</v>
      </c>
    </row>
    <row r="74" spans="2:3" x14ac:dyDescent="0.3">
      <c r="B74" t="s">
        <v>117</v>
      </c>
      <c r="C74" t="s">
        <v>135</v>
      </c>
    </row>
    <row r="76" spans="2:3" x14ac:dyDescent="0.3">
      <c r="B76" t="s">
        <v>136</v>
      </c>
      <c r="C76">
        <f>COUNT(Datos!A37:A66)</f>
        <v>30</v>
      </c>
    </row>
    <row r="77" spans="2:3" x14ac:dyDescent="0.3">
      <c r="B77" t="s">
        <v>137</v>
      </c>
      <c r="C77" s="16">
        <f>AVERAGE(Datos!D37:D66)</f>
        <v>82.433333333333337</v>
      </c>
    </row>
    <row r="78" spans="2:3" x14ac:dyDescent="0.3">
      <c r="B78" t="s">
        <v>138</v>
      </c>
      <c r="C78" s="16">
        <f>_xlfn.STDEV.S(Datos!D37:D66)</f>
        <v>14.440563876021992</v>
      </c>
    </row>
    <row r="79" spans="2:3" x14ac:dyDescent="0.3">
      <c r="B79" t="s">
        <v>113</v>
      </c>
      <c r="C79" s="16">
        <f>C78/SQRT(C76)</f>
        <v>2.6364741926638264</v>
      </c>
    </row>
    <row r="80" spans="2:3" x14ac:dyDescent="0.3">
      <c r="B80" t="s">
        <v>139</v>
      </c>
      <c r="C80" s="16">
        <f>C77/C79</f>
        <v>31.266504926431612</v>
      </c>
    </row>
    <row r="81" spans="2:3" x14ac:dyDescent="0.3">
      <c r="B81" t="s">
        <v>140</v>
      </c>
      <c r="C81">
        <v>2.0449999999999999</v>
      </c>
    </row>
    <row r="82" spans="2:3" x14ac:dyDescent="0.3">
      <c r="B82" t="s">
        <v>142</v>
      </c>
      <c r="C82">
        <f>C77-(C81*C79)</f>
        <v>77.041743609335811</v>
      </c>
    </row>
    <row r="83" spans="2:3" x14ac:dyDescent="0.3">
      <c r="B83" t="s">
        <v>141</v>
      </c>
      <c r="C83">
        <f>C77+(C81*C79)</f>
        <v>87.824923057330864</v>
      </c>
    </row>
    <row r="85" spans="2:3" x14ac:dyDescent="0.3">
      <c r="B85" t="s">
        <v>143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Datos</vt:lpstr>
      <vt:lpstr>Ejercicio 1</vt:lpstr>
      <vt:lpstr>Ejercicio 2</vt:lpstr>
      <vt:lpstr>Ejercicio 3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FRANCISCO LLUNA</dc:creator>
  <cp:lastModifiedBy>PAU RIERA GUARDIA</cp:lastModifiedBy>
  <dcterms:created xsi:type="dcterms:W3CDTF">2022-08-20T10:23:28Z</dcterms:created>
  <dcterms:modified xsi:type="dcterms:W3CDTF">2025-04-01T16:36:16Z</dcterms:modified>
</cp:coreProperties>
</file>