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 Jarvis (local)\Documents\Geneva\teaching\modeling_volcanic_processes\Costanza\"/>
    </mc:Choice>
  </mc:AlternateContent>
  <bookViews>
    <workbookView xWindow="0" yWindow="0" windowWidth="19200" windowHeight="7050" activeTab="2"/>
  </bookViews>
  <sheets>
    <sheet name="Instructions" sheetId="63" r:id="rId1"/>
    <sheet name="Mdphi vs sorting plot" sheetId="65" r:id="rId2"/>
    <sheet name="TGSD" sheetId="64" r:id="rId3"/>
    <sheet name="CC02A" sheetId="66" r:id="rId4"/>
    <sheet name="CC02B" sheetId="5" r:id="rId5"/>
    <sheet name="CC02F" sheetId="9" r:id="rId6"/>
    <sheet name="CC03E" sheetId="12" r:id="rId7"/>
    <sheet name="CC04G2" sheetId="4" r:id="rId8"/>
    <sheet name="CC16AFstar" sheetId="35" r:id="rId9"/>
    <sheet name="CC16G2" sheetId="62" r:id="rId10"/>
    <sheet name="CC40AF" sheetId="56" r:id="rId11"/>
    <sheet name="CC41AF" sheetId="55" r:id="rId12"/>
  </sheets>
  <definedNames>
    <definedName name="cum_tot_2" localSheetId="3">CC02A!$E$5:$E$42</definedName>
    <definedName name="cum_tot_2" localSheetId="4">CC02B!$E$5:$E$42</definedName>
    <definedName name="cum_tot_2" localSheetId="5">CC02F!$E$5:$E$42</definedName>
    <definedName name="cum_tot_2" localSheetId="6">CC03E!$E$5:$E$42</definedName>
    <definedName name="cum_tot_2" localSheetId="7">CC04G2!$E$5:$E$42</definedName>
    <definedName name="cum_tot_2" localSheetId="8">CC16AFstar!$E$5:$E$42</definedName>
    <definedName name="cum_tot_2" localSheetId="9">CC16G2!$E$5:$E$42</definedName>
    <definedName name="cum_tot_2" localSheetId="10">CC40AF!$E$5:$E$42</definedName>
    <definedName name="cum_tot_2" localSheetId="11">CC41AF!$E$5:$E$42</definedName>
    <definedName name="phi" localSheetId="3">CC02A!$B$5:$B$42</definedName>
    <definedName name="phi" localSheetId="4">CC02B!$B$5:$B$42</definedName>
    <definedName name="phi" localSheetId="5">CC02F!$B$5:$B$42</definedName>
    <definedName name="phi" localSheetId="6">CC03E!$B$5:$B$42</definedName>
    <definedName name="phi" localSheetId="7">CC04G2!$B$5:$B$42</definedName>
    <definedName name="phi" localSheetId="8">CC16AFstar!$B$5:$B$42</definedName>
    <definedName name="phi" localSheetId="9">CC16G2!$B$5:$B$42</definedName>
    <definedName name="phi" localSheetId="10">CC40AF!$B$5:$B$42</definedName>
    <definedName name="phi" localSheetId="11">CC41AF!$B$5:$B$42</definedName>
  </definedNames>
  <calcPr calcId="162913"/>
</workbook>
</file>

<file path=xl/calcChain.xml><?xml version="1.0" encoding="utf-8"?>
<calcChain xmlns="http://schemas.openxmlformats.org/spreadsheetml/2006/main">
  <c r="L7" i="64" l="1"/>
  <c r="L8" i="64" s="1"/>
  <c r="L9" i="64" s="1"/>
  <c r="L10" i="64" s="1"/>
  <c r="L11" i="64" s="1"/>
  <c r="L12" i="64" s="1"/>
  <c r="L13" i="64" s="1"/>
  <c r="L14" i="64" s="1"/>
  <c r="L15" i="64" s="1"/>
  <c r="L16" i="64" s="1"/>
  <c r="L17" i="64" s="1"/>
  <c r="L18" i="64" s="1"/>
  <c r="L19" i="64" s="1"/>
  <c r="L20" i="64" s="1"/>
  <c r="L21" i="64" s="1"/>
  <c r="L22" i="64" s="1"/>
  <c r="L23" i="64" s="1"/>
  <c r="L24" i="64" s="1"/>
  <c r="L25" i="64" s="1"/>
  <c r="L26" i="64" s="1"/>
  <c r="L27" i="64" s="1"/>
  <c r="L28" i="64" s="1"/>
  <c r="L29" i="64" s="1"/>
  <c r="L30" i="64" s="1"/>
  <c r="L31" i="64" s="1"/>
  <c r="L32" i="64" s="1"/>
  <c r="L33" i="64" s="1"/>
  <c r="L34" i="64" s="1"/>
  <c r="L35" i="64" s="1"/>
  <c r="L36" i="64" s="1"/>
  <c r="L37" i="64" s="1"/>
  <c r="L38" i="64" s="1"/>
  <c r="L39" i="64" s="1"/>
  <c r="L40" i="64" s="1"/>
  <c r="L41" i="64" s="1"/>
  <c r="L6" i="64"/>
  <c r="L5" i="64"/>
  <c r="K6" i="64"/>
  <c r="K7" i="64"/>
  <c r="K8" i="64"/>
  <c r="K9" i="64"/>
  <c r="K10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K27" i="64"/>
  <c r="K28" i="64"/>
  <c r="K29" i="64"/>
  <c r="K30" i="64"/>
  <c r="K31" i="64"/>
  <c r="K32" i="64"/>
  <c r="K33" i="64"/>
  <c r="K34" i="64"/>
  <c r="K35" i="64"/>
  <c r="K36" i="64"/>
  <c r="K37" i="64"/>
  <c r="K38" i="64"/>
  <c r="K39" i="64"/>
  <c r="K40" i="64"/>
  <c r="K41" i="64"/>
  <c r="K5" i="64"/>
  <c r="J42" i="64"/>
  <c r="J6" i="64"/>
  <c r="J7" i="64"/>
  <c r="J8" i="64"/>
  <c r="J9" i="64"/>
  <c r="J10" i="64"/>
  <c r="J11" i="64"/>
  <c r="J12" i="64"/>
  <c r="J13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26" i="64"/>
  <c r="J27" i="64"/>
  <c r="J28" i="64"/>
  <c r="J29" i="64"/>
  <c r="J30" i="64"/>
  <c r="J31" i="64"/>
  <c r="J32" i="64"/>
  <c r="J33" i="64"/>
  <c r="J34" i="64"/>
  <c r="J35" i="64"/>
  <c r="J36" i="64"/>
  <c r="J37" i="64"/>
  <c r="J38" i="64"/>
  <c r="J39" i="64"/>
  <c r="J40" i="64"/>
  <c r="J41" i="64"/>
  <c r="J5" i="64"/>
  <c r="G50" i="55"/>
  <c r="G49" i="55"/>
  <c r="B51" i="55"/>
  <c r="B50" i="55"/>
  <c r="B49" i="55"/>
  <c r="G49" i="56"/>
  <c r="G48" i="56"/>
  <c r="B50" i="56"/>
  <c r="B49" i="56"/>
  <c r="B48" i="56"/>
  <c r="G49" i="62"/>
  <c r="G48" i="62"/>
  <c r="B50" i="62"/>
  <c r="B49" i="62"/>
  <c r="B48" i="62"/>
  <c r="G49" i="35"/>
  <c r="G48" i="35"/>
  <c r="B50" i="35"/>
  <c r="B49" i="35"/>
  <c r="B48" i="35"/>
  <c r="G49" i="4"/>
  <c r="G48" i="4"/>
  <c r="B50" i="4"/>
  <c r="B49" i="4"/>
  <c r="B48" i="4"/>
  <c r="G49" i="12"/>
  <c r="G48" i="12"/>
  <c r="B50" i="12"/>
  <c r="B48" i="12"/>
  <c r="B49" i="12"/>
  <c r="G49" i="9"/>
  <c r="G48" i="9"/>
  <c r="B50" i="9"/>
  <c r="B49" i="9"/>
  <c r="B48" i="9"/>
  <c r="G49" i="5"/>
  <c r="G48" i="5"/>
  <c r="B50" i="5"/>
  <c r="B49" i="5"/>
  <c r="B48" i="5"/>
  <c r="C48" i="66" l="1"/>
  <c r="E8" i="55"/>
  <c r="E9" i="55" s="1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7" i="55"/>
  <c r="E6" i="55"/>
  <c r="E8" i="56"/>
  <c r="E9" i="56" s="1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7" i="56"/>
  <c r="E6" i="56"/>
  <c r="E8" i="62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7" i="62"/>
  <c r="E6" i="62"/>
  <c r="E6" i="35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8" i="4"/>
  <c r="E9" i="4"/>
  <c r="E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7" i="4"/>
  <c r="E6" i="4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7" i="12"/>
  <c r="E6" i="12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7" i="9"/>
  <c r="E6" i="9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7" i="5"/>
  <c r="E6" i="5"/>
  <c r="D43" i="66" l="1"/>
  <c r="C43" i="66"/>
  <c r="D42" i="66"/>
  <c r="D41" i="66"/>
  <c r="D40" i="66"/>
  <c r="D39" i="66"/>
  <c r="D38" i="66"/>
  <c r="E37" i="66"/>
  <c r="D37" i="66"/>
  <c r="D36" i="66"/>
  <c r="D35" i="66"/>
  <c r="D34" i="66"/>
  <c r="D33" i="66"/>
  <c r="D32" i="66"/>
  <c r="E31" i="66"/>
  <c r="D31" i="66"/>
  <c r="D30" i="66"/>
  <c r="D29" i="66"/>
  <c r="D28" i="66"/>
  <c r="D27" i="66"/>
  <c r="D26" i="66"/>
  <c r="E25" i="66"/>
  <c r="D25" i="66"/>
  <c r="D24" i="66"/>
  <c r="D23" i="66"/>
  <c r="D22" i="66"/>
  <c r="D21" i="66"/>
  <c r="D20" i="66"/>
  <c r="E19" i="66"/>
  <c r="D19" i="66"/>
  <c r="D18" i="66"/>
  <c r="D17" i="66"/>
  <c r="D16" i="66"/>
  <c r="D15" i="66"/>
  <c r="D14" i="66"/>
  <c r="E13" i="66"/>
  <c r="D13" i="66"/>
  <c r="D12" i="66"/>
  <c r="D11" i="66"/>
  <c r="E39" i="66" s="1"/>
  <c r="D10" i="66"/>
  <c r="E9" i="66"/>
  <c r="D9" i="66"/>
  <c r="E41" i="66" s="1"/>
  <c r="E8" i="66"/>
  <c r="D8" i="66"/>
  <c r="E7" i="66"/>
  <c r="D7" i="66"/>
  <c r="E42" i="66" s="1"/>
  <c r="C3" i="66"/>
  <c r="E14" i="66" l="1"/>
  <c r="E20" i="66"/>
  <c r="E26" i="66"/>
  <c r="E32" i="66"/>
  <c r="E38" i="66"/>
  <c r="E15" i="66"/>
  <c r="E21" i="66"/>
  <c r="E27" i="66"/>
  <c r="E33" i="66"/>
  <c r="E10" i="66"/>
  <c r="E16" i="66"/>
  <c r="E22" i="66"/>
  <c r="E28" i="66"/>
  <c r="E34" i="66"/>
  <c r="E40" i="66"/>
  <c r="E11" i="66"/>
  <c r="E17" i="66"/>
  <c r="E23" i="66"/>
  <c r="E29" i="66"/>
  <c r="E35" i="66"/>
  <c r="E12" i="66"/>
  <c r="E18" i="66"/>
  <c r="E24" i="66"/>
  <c r="E30" i="66"/>
  <c r="E36" i="66"/>
  <c r="D16" i="5"/>
  <c r="C43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C3" i="5"/>
  <c r="D31" i="62"/>
  <c r="C43" i="62"/>
  <c r="D7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2" i="62"/>
  <c r="D33" i="62"/>
  <c r="D34" i="62"/>
  <c r="D35" i="62"/>
  <c r="D36" i="62"/>
  <c r="D37" i="62"/>
  <c r="D38" i="62"/>
  <c r="D39" i="62"/>
  <c r="D40" i="62"/>
  <c r="D41" i="62"/>
  <c r="D42" i="62"/>
  <c r="C3" i="62"/>
  <c r="C43" i="55"/>
  <c r="D42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C3" i="55"/>
  <c r="C43" i="56"/>
  <c r="D42" i="56"/>
  <c r="D41" i="56"/>
  <c r="D40" i="56"/>
  <c r="D39" i="56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C3" i="56"/>
  <c r="D23" i="35"/>
  <c r="C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C3" i="35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43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C43" i="12"/>
  <c r="C3" i="12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C43" i="9"/>
  <c r="C3" i="9"/>
  <c r="D8" i="4"/>
  <c r="D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C43" i="4"/>
  <c r="C3" i="4"/>
  <c r="D43" i="4" l="1"/>
  <c r="D43" i="55"/>
  <c r="D43" i="5"/>
  <c r="D43" i="62"/>
  <c r="D43" i="9"/>
  <c r="D43" i="35"/>
  <c r="D43" i="56"/>
</calcChain>
</file>

<file path=xl/sharedStrings.xml><?xml version="1.0" encoding="utf-8"?>
<sst xmlns="http://schemas.openxmlformats.org/spreadsheetml/2006/main" count="523" uniqueCount="99">
  <si>
    <t>%Cum</t>
  </si>
  <si>
    <t>F</t>
  </si>
  <si>
    <t>2000-1400</t>
  </si>
  <si>
    <t xml:space="preserve"> 1400 - 1000</t>
  </si>
  <si>
    <t>1000-710</t>
  </si>
  <si>
    <t xml:space="preserve">  710 - 500</t>
  </si>
  <si>
    <t>500-355</t>
  </si>
  <si>
    <t xml:space="preserve"> 355 - 250</t>
  </si>
  <si>
    <t>250-125</t>
  </si>
  <si>
    <t xml:space="preserve"> 180 - 125</t>
  </si>
  <si>
    <t>125-90</t>
  </si>
  <si>
    <t xml:space="preserve"> 90 - 63</t>
  </si>
  <si>
    <t xml:space="preserve"> 63 - 45</t>
  </si>
  <si>
    <t>45 - 31</t>
  </si>
  <si>
    <t>F16</t>
  </si>
  <si>
    <t>F50</t>
  </si>
  <si>
    <t>F84</t>
  </si>
  <si>
    <t xml:space="preserve"> 4000 - 2800</t>
  </si>
  <si>
    <t xml:space="preserve"> 2800 - 2000</t>
  </si>
  <si>
    <t>128-90,5</t>
  </si>
  <si>
    <t>64-45.3</t>
  </si>
  <si>
    <t>45.3-32</t>
  </si>
  <si>
    <t>32-22.6</t>
  </si>
  <si>
    <t>22,6-16</t>
  </si>
  <si>
    <t>16-11.3</t>
  </si>
  <si>
    <t>11.3-8</t>
  </si>
  <si>
    <t>8-5,66</t>
  </si>
  <si>
    <t>5,66-4</t>
  </si>
  <si>
    <t>&gt;64</t>
  </si>
  <si>
    <t>256-181</t>
  </si>
  <si>
    <t>181-128</t>
  </si>
  <si>
    <t>Grain size analysis of sample N°</t>
  </si>
  <si>
    <t>Total weight (g)</t>
  </si>
  <si>
    <r>
      <t xml:space="preserve">  Diameters (mm/</t>
    </r>
    <r>
      <rPr>
        <b/>
        <sz val="8"/>
        <rFont val="Arial"/>
        <family val="2"/>
      </rPr>
      <t>μ</t>
    </r>
    <r>
      <rPr>
        <b/>
        <sz val="8"/>
        <rFont val="Times New Roman"/>
        <family val="1"/>
      </rPr>
      <t>)</t>
    </r>
  </si>
  <si>
    <t>% Wt</t>
  </si>
  <si>
    <t>Graphical Parameters</t>
  </si>
  <si>
    <t>MdΦ (mean) = Φ50</t>
  </si>
  <si>
    <t>σΦ (sorting) = (Φ84- Φ16)/2</t>
  </si>
  <si>
    <t>Wt</t>
  </si>
  <si>
    <t xml:space="preserve">CC 12 A </t>
  </si>
  <si>
    <t>31 -22</t>
  </si>
  <si>
    <t>22 - 15.6</t>
  </si>
  <si>
    <t>15.6 to 11</t>
  </si>
  <si>
    <t>11 to 7.8</t>
  </si>
  <si>
    <t>7.8 to 5.5</t>
  </si>
  <si>
    <t>5.5 to 3.9</t>
  </si>
  <si>
    <t>3.9 to 2.8</t>
  </si>
  <si>
    <t>2.8 to 2</t>
  </si>
  <si>
    <t>2 to 1.4</t>
  </si>
  <si>
    <t>1.4 to 1</t>
  </si>
  <si>
    <t xml:space="preserve">&lt;1 </t>
  </si>
  <si>
    <t>&gt;10.5</t>
  </si>
  <si>
    <t>CC 02B</t>
  </si>
  <si>
    <t>CC 02F</t>
  </si>
  <si>
    <t>CC 03E</t>
  </si>
  <si>
    <t xml:space="preserve">CC 04 G2 </t>
  </si>
  <si>
    <t>CC 16 AF*</t>
  </si>
  <si>
    <t>CC41AF</t>
  </si>
  <si>
    <t>CC 16 G2</t>
  </si>
  <si>
    <t>EXERCISE 1</t>
  </si>
  <si>
    <t>DETERMINATION OF GRAINSIZE PARAMETERS</t>
  </si>
  <si>
    <t>Tasks (associated with each sample):</t>
  </si>
  <si>
    <t>3) determine the grainsize parameters (Mdphi and sorting) of each sample (orange cells)</t>
  </si>
  <si>
    <t>2) plot both the hystograms (column D) and the cumulative distribution (column E)</t>
  </si>
  <si>
    <t>1) determine the cumulative distribution (orange cells)</t>
  </si>
  <si>
    <t>In this worksheet please determine the weigthed TGSD based on the grainisze information and weight of individual samples</t>
  </si>
  <si>
    <t>6) determine the TGSD based on a weighted average of these samples (blue tab)</t>
  </si>
  <si>
    <t>poorly sorted: 2-4</t>
  </si>
  <si>
    <t>very poorly sorted: &gt;4</t>
  </si>
  <si>
    <t>very well sorted: 0-1</t>
  </si>
  <si>
    <t>well sorted: 1-2</t>
  </si>
  <si>
    <t>4) classify the degree of sorting (very well to very poor; see scheme here below)</t>
  </si>
  <si>
    <t>5) plot Mdphi versus sorting and assess whether these samples are of tephra fallout or PDC orgin (see plot here below as a reference) (yellow tab)</t>
  </si>
  <si>
    <t>SEE EXAMPLE IN RED TAB AS A REFERENCE</t>
  </si>
  <si>
    <t xml:space="preserve">CC 02 A </t>
  </si>
  <si>
    <t>well sorted</t>
  </si>
  <si>
    <t>In this worksheet please plot Mdphi versus sorting of all individual samples</t>
  </si>
  <si>
    <t>In the worksheets of this document you will find the grainsize information of 8 individual samples (violet tabs)</t>
  </si>
  <si>
    <t>MdΦ (mean) = Φ50 (measure directly on cumulative plot or by identifying which values of phi have cumulative frequency values either side of 50, and then interpolate for the median)</t>
  </si>
  <si>
    <t>w</t>
  </si>
  <si>
    <t>p</t>
  </si>
  <si>
    <t>vw</t>
  </si>
  <si>
    <t>Sample</t>
  </si>
  <si>
    <t>CC02A</t>
  </si>
  <si>
    <t>CC02B</t>
  </si>
  <si>
    <t>CC02F</t>
  </si>
  <si>
    <t>CC03E</t>
  </si>
  <si>
    <t>CC04G2</t>
  </si>
  <si>
    <t>CC16AFstar</t>
  </si>
  <si>
    <t>CC16G2</t>
  </si>
  <si>
    <t>CC40AF</t>
  </si>
  <si>
    <t>AA41AF</t>
  </si>
  <si>
    <t>Mdphi</t>
  </si>
  <si>
    <t>Sorting</t>
  </si>
  <si>
    <t>Majority of samples are fallout but those with highest sorting may be PDC</t>
  </si>
  <si>
    <t>Sum</t>
  </si>
  <si>
    <t>wt%</t>
  </si>
  <si>
    <t>Cumulative wt%</t>
  </si>
  <si>
    <t>Grain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</si>
</sst>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7" x14ac:knownFonts="1">
    <font>
      <sz val="10"/>
      <name val="Arial"/>
    </font>
    <font>
      <sz val="10"/>
      <name val="Helv"/>
    </font>
    <font>
      <sz val="8"/>
      <name val="Times New Roman"/>
      <family val="1"/>
    </font>
    <font>
      <sz val="8"/>
      <name val="Symbol"/>
      <family val="1"/>
    </font>
    <font>
      <sz val="6"/>
      <name val="Times New Roman"/>
      <family val="1"/>
    </font>
    <font>
      <sz val="8"/>
      <name val="Helv"/>
    </font>
    <font>
      <i/>
      <sz val="6"/>
      <name val="Times New Roman"/>
      <family val="1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Symbol"/>
      <family val="1"/>
    </font>
    <font>
      <b/>
      <sz val="10"/>
      <name val="Times New Roman"/>
      <family val="1"/>
    </font>
    <font>
      <b/>
      <sz val="8"/>
      <name val="Helv"/>
    </font>
    <font>
      <b/>
      <sz val="8"/>
      <name val="Arial"/>
      <family val="2"/>
    </font>
    <font>
      <sz val="10"/>
      <name val="Arial"/>
      <family val="2"/>
    </font>
    <font>
      <sz val="6"/>
      <name val="Times New Roman"/>
      <family val="1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i/>
      <sz val="6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2" fontId="2" fillId="0" borderId="0" xfId="1" applyNumberFormat="1" applyFont="1" applyFill="1" applyAlignment="1">
      <alignment horizontal="right"/>
    </xf>
    <xf numFmtId="0" fontId="5" fillId="0" borderId="0" xfId="1" applyFont="1"/>
    <xf numFmtId="0" fontId="6" fillId="0" borderId="9" xfId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16" fontId="6" fillId="0" borderId="2" xfId="1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7" fillId="0" borderId="9" xfId="0" applyFont="1" applyBorder="1"/>
    <xf numFmtId="0" fontId="7" fillId="0" borderId="1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8" fillId="0" borderId="9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9" fillId="0" borderId="0" xfId="1" applyFont="1" applyAlignment="1">
      <alignment horizontal="centerContinuous"/>
    </xf>
    <xf numFmtId="2" fontId="3" fillId="0" borderId="0" xfId="1" applyNumberFormat="1" applyFont="1" applyProtection="1"/>
    <xf numFmtId="2" fontId="10" fillId="0" borderId="0" xfId="1" applyNumberFormat="1" applyFont="1" applyProtection="1"/>
    <xf numFmtId="0" fontId="7" fillId="0" borderId="0" xfId="0" applyFont="1" applyBorder="1"/>
    <xf numFmtId="0" fontId="7" fillId="0" borderId="0" xfId="1" applyFont="1"/>
    <xf numFmtId="0" fontId="11" fillId="0" borderId="0" xfId="1" applyFont="1" applyAlignment="1">
      <alignment horizontal="centerContinuous"/>
    </xf>
    <xf numFmtId="0" fontId="12" fillId="0" borderId="0" xfId="1" applyFont="1" applyAlignment="1">
      <alignment horizontal="centerContinuous"/>
    </xf>
    <xf numFmtId="0" fontId="2" fillId="0" borderId="0" xfId="1" applyFont="1" applyAlignment="1">
      <alignment horizontal="left"/>
    </xf>
    <xf numFmtId="2" fontId="10" fillId="0" borderId="0" xfId="1" applyNumberFormat="1" applyFont="1" applyAlignment="1">
      <alignment horizontal="right"/>
    </xf>
    <xf numFmtId="0" fontId="2" fillId="0" borderId="0" xfId="1" applyNumberFormat="1" applyFont="1"/>
    <xf numFmtId="2" fontId="2" fillId="0" borderId="0" xfId="1" applyNumberFormat="1" applyFont="1"/>
    <xf numFmtId="0" fontId="2" fillId="0" borderId="0" xfId="1" applyFont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2" fontId="7" fillId="0" borderId="0" xfId="1" applyNumberFormat="1" applyFont="1" applyAlignment="1">
      <alignment horizontal="right"/>
    </xf>
    <xf numFmtId="0" fontId="14" fillId="0" borderId="0" xfId="0" applyFont="1"/>
    <xf numFmtId="0" fontId="7" fillId="0" borderId="0" xfId="1" applyFont="1" applyAlignment="1">
      <alignment horizontal="right"/>
    </xf>
    <xf numFmtId="2" fontId="7" fillId="0" borderId="0" xfId="1" applyNumberFormat="1" applyFont="1"/>
    <xf numFmtId="0" fontId="7" fillId="0" borderId="0" xfId="1" applyFont="1" applyAlignment="1"/>
    <xf numFmtId="0" fontId="7" fillId="0" borderId="0" xfId="1" applyFont="1" applyAlignment="1">
      <alignment horizontal="centerContinuous"/>
    </xf>
    <xf numFmtId="2" fontId="5" fillId="0" borderId="0" xfId="1" applyNumberFormat="1" applyFont="1"/>
    <xf numFmtId="0" fontId="13" fillId="0" borderId="0" xfId="1" applyFont="1" applyProtection="1"/>
    <xf numFmtId="0" fontId="6" fillId="0" borderId="2" xfId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2" fontId="0" fillId="0" borderId="7" xfId="0" applyNumberFormat="1" applyBorder="1"/>
    <xf numFmtId="2" fontId="0" fillId="0" borderId="0" xfId="0" applyNumberFormat="1" applyBorder="1"/>
    <xf numFmtId="166" fontId="15" fillId="0" borderId="2" xfId="1" applyNumberFormat="1" applyFont="1" applyBorder="1" applyAlignment="1">
      <alignment horizontal="center"/>
    </xf>
    <xf numFmtId="166" fontId="15" fillId="0" borderId="3" xfId="1" applyNumberFormat="1" applyFont="1" applyBorder="1" applyAlignment="1">
      <alignment horizontal="center"/>
    </xf>
    <xf numFmtId="166" fontId="4" fillId="0" borderId="7" xfId="1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/>
    </xf>
    <xf numFmtId="166" fontId="6" fillId="0" borderId="7" xfId="1" applyNumberFormat="1" applyFont="1" applyBorder="1" applyAlignment="1">
      <alignment horizontal="center"/>
    </xf>
    <xf numFmtId="166" fontId="4" fillId="0" borderId="7" xfId="1" applyNumberFormat="1" applyFont="1" applyFill="1" applyBorder="1" applyAlignment="1">
      <alignment horizontal="center"/>
    </xf>
    <xf numFmtId="166" fontId="15" fillId="0" borderId="13" xfId="1" applyNumberFormat="1" applyFont="1" applyBorder="1" applyAlignment="1">
      <alignment horizontal="center"/>
    </xf>
    <xf numFmtId="2" fontId="0" fillId="0" borderId="13" xfId="0" applyNumberFormat="1" applyBorder="1"/>
    <xf numFmtId="0" fontId="0" fillId="0" borderId="12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0" xfId="0" applyNumberFormat="1" applyBorder="1"/>
    <xf numFmtId="0" fontId="0" fillId="0" borderId="7" xfId="0" applyFill="1" applyBorder="1"/>
    <xf numFmtId="165" fontId="0" fillId="0" borderId="7" xfId="0" applyNumberFormat="1" applyBorder="1"/>
    <xf numFmtId="165" fontId="0" fillId="0" borderId="7" xfId="0" applyNumberFormat="1" applyBorder="1" applyAlignment="1" applyProtection="1"/>
    <xf numFmtId="165" fontId="17" fillId="0" borderId="7" xfId="0" applyNumberFormat="1" applyFont="1" applyBorder="1"/>
    <xf numFmtId="0" fontId="7" fillId="0" borderId="1" xfId="0" applyFont="1" applyFill="1" applyBorder="1"/>
    <xf numFmtId="165" fontId="0" fillId="0" borderId="7" xfId="0" applyNumberFormat="1" applyFill="1" applyBorder="1" applyAlignment="1" applyProtection="1"/>
    <xf numFmtId="165" fontId="0" fillId="0" borderId="13" xfId="0" applyNumberFormat="1" applyFill="1" applyBorder="1" applyAlignment="1" applyProtection="1"/>
    <xf numFmtId="2" fontId="5" fillId="2" borderId="12" xfId="1" applyNumberFormat="1" applyFont="1" applyFill="1" applyBorder="1"/>
    <xf numFmtId="2" fontId="10" fillId="0" borderId="12" xfId="1" applyNumberFormat="1" applyFont="1" applyBorder="1" applyProtection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11" xfId="2" applyFont="1" applyBorder="1"/>
    <xf numFmtId="0" fontId="7" fillId="0" borderId="8" xfId="0" applyFont="1" applyBorder="1"/>
    <xf numFmtId="0" fontId="7" fillId="0" borderId="14" xfId="0" applyFont="1" applyBorder="1"/>
    <xf numFmtId="0" fontId="7" fillId="2" borderId="12" xfId="1" applyFont="1" applyFill="1" applyBorder="1"/>
    <xf numFmtId="0" fontId="7" fillId="2" borderId="13" xfId="0" applyFont="1" applyFill="1" applyBorder="1"/>
    <xf numFmtId="0" fontId="0" fillId="0" borderId="7" xfId="0" applyFill="1" applyBorder="1" applyAlignment="1" applyProtection="1"/>
    <xf numFmtId="2" fontId="0" fillId="0" borderId="7" xfId="0" applyNumberFormat="1" applyFill="1" applyBorder="1"/>
    <xf numFmtId="2" fontId="0" fillId="0" borderId="13" xfId="0" applyNumberFormat="1" applyFill="1" applyBorder="1"/>
    <xf numFmtId="0" fontId="0" fillId="0" borderId="0" xfId="0" applyFill="1" applyBorder="1"/>
    <xf numFmtId="165" fontId="0" fillId="0" borderId="13" xfId="0" applyNumberFormat="1" applyBorder="1"/>
    <xf numFmtId="0" fontId="0" fillId="0" borderId="0" xfId="0" applyFill="1" applyBorder="1" applyAlignment="1">
      <alignment horizontal="center"/>
    </xf>
    <xf numFmtId="2" fontId="0" fillId="0" borderId="7" xfId="0" applyNumberFormat="1" applyFill="1" applyBorder="1" applyAlignment="1" applyProtection="1"/>
    <xf numFmtId="0" fontId="0" fillId="2" borderId="6" xfId="0" applyFill="1" applyBorder="1"/>
    <xf numFmtId="0" fontId="0" fillId="2" borderId="7" xfId="0" applyFill="1" applyBorder="1"/>
    <xf numFmtId="2" fontId="0" fillId="2" borderId="7" xfId="0" applyNumberFormat="1" applyFill="1" applyBorder="1"/>
    <xf numFmtId="0" fontId="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22" fillId="0" borderId="0" xfId="0" applyFont="1"/>
    <xf numFmtId="0" fontId="23" fillId="0" borderId="0" xfId="0" applyFont="1"/>
    <xf numFmtId="164" fontId="7" fillId="0" borderId="1" xfId="0" applyNumberFormat="1" applyFont="1" applyBorder="1"/>
    <xf numFmtId="164" fontId="7" fillId="0" borderId="12" xfId="0" applyNumberFormat="1" applyFont="1" applyBorder="1"/>
    <xf numFmtId="164" fontId="0" fillId="0" borderId="2" xfId="0" applyNumberFormat="1" applyBorder="1"/>
    <xf numFmtId="0" fontId="24" fillId="0" borderId="9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164" fontId="0" fillId="0" borderId="6" xfId="0" applyNumberFormat="1" applyBorder="1"/>
    <xf numFmtId="0" fontId="24" fillId="0" borderId="2" xfId="1" applyFont="1" applyBorder="1" applyAlignment="1">
      <alignment horizontal="center" vertical="center"/>
    </xf>
    <xf numFmtId="166" fontId="25" fillId="0" borderId="7" xfId="1" applyNumberFormat="1" applyFont="1" applyBorder="1" applyAlignment="1">
      <alignment horizontal="center" vertical="center"/>
    </xf>
    <xf numFmtId="164" fontId="0" fillId="0" borderId="7" xfId="0" applyNumberFormat="1" applyBorder="1"/>
    <xf numFmtId="0" fontId="24" fillId="0" borderId="2" xfId="1" applyFont="1" applyBorder="1" applyAlignment="1">
      <alignment horizontal="center"/>
    </xf>
    <xf numFmtId="166" fontId="25" fillId="0" borderId="7" xfId="1" applyNumberFormat="1" applyFont="1" applyBorder="1" applyAlignment="1">
      <alignment horizontal="center"/>
    </xf>
    <xf numFmtId="166" fontId="24" fillId="0" borderId="7" xfId="1" applyNumberFormat="1" applyFont="1" applyBorder="1" applyAlignment="1">
      <alignment horizontal="center"/>
    </xf>
    <xf numFmtId="16" fontId="24" fillId="0" borderId="2" xfId="1" applyNumberFormat="1" applyFont="1" applyFill="1" applyBorder="1" applyAlignment="1">
      <alignment horizontal="center"/>
    </xf>
    <xf numFmtId="166" fontId="25" fillId="0" borderId="7" xfId="1" applyNumberFormat="1" applyFont="1" applyFill="1" applyBorder="1" applyAlignment="1">
      <alignment horizontal="center"/>
    </xf>
    <xf numFmtId="0" fontId="24" fillId="0" borderId="2" xfId="1" applyFont="1" applyFill="1" applyBorder="1" applyAlignment="1">
      <alignment horizontal="center"/>
    </xf>
    <xf numFmtId="0" fontId="25" fillId="0" borderId="2" xfId="1" applyFont="1" applyFill="1" applyBorder="1" applyAlignment="1">
      <alignment horizontal="center"/>
    </xf>
    <xf numFmtId="164" fontId="0" fillId="0" borderId="7" xfId="0" applyNumberFormat="1" applyBorder="1" applyAlignment="1" applyProtection="1"/>
    <xf numFmtId="3" fontId="0" fillId="0" borderId="0" xfId="0" applyNumberFormat="1"/>
    <xf numFmtId="0" fontId="25" fillId="0" borderId="2" xfId="1" applyFont="1" applyBorder="1" applyAlignment="1">
      <alignment horizontal="center"/>
    </xf>
    <xf numFmtId="166" fontId="25" fillId="0" borderId="2" xfId="1" applyNumberFormat="1" applyFont="1" applyBorder="1" applyAlignment="1">
      <alignment horizontal="center"/>
    </xf>
    <xf numFmtId="166" fontId="25" fillId="0" borderId="3" xfId="1" applyNumberFormat="1" applyFont="1" applyBorder="1" applyAlignment="1">
      <alignment horizontal="center"/>
    </xf>
    <xf numFmtId="166" fontId="25" fillId="0" borderId="13" xfId="1" applyNumberFormat="1" applyFont="1" applyBorder="1" applyAlignment="1">
      <alignment horizontal="center"/>
    </xf>
    <xf numFmtId="2" fontId="26" fillId="0" borderId="0" xfId="1" applyNumberFormat="1" applyFont="1" applyFill="1" applyAlignment="1">
      <alignment horizontal="right"/>
    </xf>
    <xf numFmtId="0" fontId="21" fillId="0" borderId="0" xfId="0" applyFont="1"/>
    <xf numFmtId="0" fontId="26" fillId="0" borderId="0" xfId="1" applyFont="1" applyAlignment="1">
      <alignment horizontal="right"/>
    </xf>
    <xf numFmtId="2" fontId="26" fillId="0" borderId="0" xfId="1" applyNumberFormat="1" applyFont="1"/>
    <xf numFmtId="164" fontId="0" fillId="0" borderId="0" xfId="0" applyNumberFormat="1"/>
    <xf numFmtId="164" fontId="0" fillId="0" borderId="7" xfId="0" applyNumberFormat="1" applyFill="1" applyBorder="1" applyAlignment="1" applyProtection="1"/>
    <xf numFmtId="164" fontId="0" fillId="0" borderId="13" xfId="0" applyNumberFormat="1" applyFill="1" applyBorder="1" applyAlignment="1" applyProtection="1"/>
    <xf numFmtId="0" fontId="0" fillId="0" borderId="0" xfId="0" applyBorder="1" applyAlignment="1">
      <alignment horizontal="center"/>
    </xf>
    <xf numFmtId="2" fontId="7" fillId="2" borderId="12" xfId="1" applyNumberFormat="1" applyFont="1" applyFill="1" applyBorder="1"/>
  </cellXfs>
  <cellStyles count="3">
    <cellStyle name="Normal" xfId="0" builtinId="0"/>
    <cellStyle name="Normal 3" xfId="2"/>
    <cellStyle name="Normale_cdo14_1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'Mdphi vs sorting plot'!$B$5:$B$13</c:f>
              <c:numCache>
                <c:formatCode>General</c:formatCode>
                <c:ptCount val="9"/>
                <c:pt idx="0">
                  <c:v>-1.3074080115383524</c:v>
                </c:pt>
                <c:pt idx="1">
                  <c:v>-1.5908171720535396</c:v>
                </c:pt>
                <c:pt idx="2">
                  <c:v>-0.71240698431776794</c:v>
                </c:pt>
                <c:pt idx="3">
                  <c:v>-0.59019991671534566</c:v>
                </c:pt>
                <c:pt idx="4">
                  <c:v>-0.18065781265577757</c:v>
                </c:pt>
                <c:pt idx="5">
                  <c:v>1.4251160558919911</c:v>
                </c:pt>
                <c:pt idx="6">
                  <c:v>0.2054828337835877</c:v>
                </c:pt>
                <c:pt idx="7">
                  <c:v>0.84196101130424639</c:v>
                </c:pt>
                <c:pt idx="8">
                  <c:v>0.5609747979494224</c:v>
                </c:pt>
              </c:numCache>
            </c:numRef>
          </c:xVal>
          <c:yVal>
            <c:numRef>
              <c:f>'Mdphi vs sorting plot'!$C$5:$C$13</c:f>
              <c:numCache>
                <c:formatCode>General</c:formatCode>
                <c:ptCount val="9"/>
                <c:pt idx="0">
                  <c:v>1.3288542173060571</c:v>
                </c:pt>
                <c:pt idx="1">
                  <c:v>1.5163166338042868</c:v>
                </c:pt>
                <c:pt idx="2">
                  <c:v>3.1041763187558713</c:v>
                </c:pt>
                <c:pt idx="3">
                  <c:v>1.0393805680513366</c:v>
                </c:pt>
                <c:pt idx="4">
                  <c:v>3.1620115744338388</c:v>
                </c:pt>
                <c:pt idx="5">
                  <c:v>1.5088833396181012</c:v>
                </c:pt>
                <c:pt idx="6">
                  <c:v>2.983018704333857</c:v>
                </c:pt>
                <c:pt idx="7">
                  <c:v>0.96946074020133322</c:v>
                </c:pt>
                <c:pt idx="8">
                  <c:v>0.61549868317707124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8-4F09-826B-0C9E12FA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06512"/>
        <c:axId val="1619708592"/>
      </c:scatterChart>
      <c:valAx>
        <c:axId val="16197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Mdphi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8592"/>
        <c:crosses val="autoZero"/>
        <c:crossBetween val="midCat"/>
      </c:valAx>
      <c:valAx>
        <c:axId val="16197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Sorting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CC03E!$B$6:$B$42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CC03E!$D$6:$D$42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0.74058446975041536</c:v>
                </c:pt>
                <c:pt idx="10" formatCode="0.00">
                  <c:v>1.5869667208937468</c:v>
                </c:pt>
                <c:pt idx="11" formatCode="0.00">
                  <c:v>5.0782935068599908</c:v>
                </c:pt>
                <c:pt idx="12" formatCode="0.00">
                  <c:v>11.666609893600699</c:v>
                </c:pt>
                <c:pt idx="13" formatCode="0.00">
                  <c:v>15.48494800387232</c:v>
                </c:pt>
                <c:pt idx="14" formatCode="0.00">
                  <c:v>18.841623068065761</c:v>
                </c:pt>
                <c:pt idx="15" formatCode="0.00">
                  <c:v>17.245038367045385</c:v>
                </c:pt>
                <c:pt idx="16" formatCode="0.00">
                  <c:v>14.936723136654479</c:v>
                </c:pt>
                <c:pt idx="17" formatCode="0.00">
                  <c:v>7.0435674460678026</c:v>
                </c:pt>
                <c:pt idx="18" formatCode="0.00">
                  <c:v>1.9575175036218213</c:v>
                </c:pt>
                <c:pt idx="19" formatCode="0.00">
                  <c:v>0.55929071532052033</c:v>
                </c:pt>
                <c:pt idx="20" formatCode="0.00">
                  <c:v>3.9204444047529929E-2</c:v>
                </c:pt>
                <c:pt idx="21" formatCode="0.00">
                  <c:v>0</c:v>
                </c:pt>
                <c:pt idx="22" formatCode="0.00">
                  <c:v>1.4874958444448309E-4</c:v>
                </c:pt>
                <c:pt idx="23" formatCode="0.00">
                  <c:v>4.8554551855076143E-2</c:v>
                </c:pt>
                <c:pt idx="24" formatCode="0.00">
                  <c:v>0.32068803267800466</c:v>
                </c:pt>
                <c:pt idx="25" formatCode="0.00">
                  <c:v>0.59195105834340334</c:v>
                </c:pt>
                <c:pt idx="26" formatCode="0.00">
                  <c:v>0.66193149900253856</c:v>
                </c:pt>
                <c:pt idx="27" formatCode="0.00">
                  <c:v>0.65100536323180813</c:v>
                </c:pt>
                <c:pt idx="28" formatCode="0.00">
                  <c:v>0.62591471625065898</c:v>
                </c:pt>
                <c:pt idx="29" formatCode="0.00">
                  <c:v>0.53191652460860372</c:v>
                </c:pt>
                <c:pt idx="30" formatCode="0.00">
                  <c:v>0.41438637861754879</c:v>
                </c:pt>
                <c:pt idx="31" formatCode="0.00">
                  <c:v>0.30459507121886126</c:v>
                </c:pt>
                <c:pt idx="32" formatCode="0.00">
                  <c:v>0.22364877322027546</c:v>
                </c:pt>
                <c:pt idx="33" formatCode="0.00">
                  <c:v>0.16923197455873151</c:v>
                </c:pt>
                <c:pt idx="34" formatCode="0.00">
                  <c:v>0.12077315137037356</c:v>
                </c:pt>
                <c:pt idx="35" formatCode="0.00">
                  <c:v>6.8754091371690432E-2</c:v>
                </c:pt>
                <c:pt idx="36" formatCode="0.00">
                  <c:v>8.6132788287474726E-2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864-BCCA-BFBCA100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6879408"/>
        <c:axId val="1616879824"/>
      </c:barChart>
      <c:catAx>
        <c:axId val="16168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79824"/>
        <c:crosses val="autoZero"/>
        <c:auto val="1"/>
        <c:lblAlgn val="ctr"/>
        <c:lblOffset val="100"/>
        <c:noMultiLvlLbl val="0"/>
      </c:catAx>
      <c:valAx>
        <c:axId val="161687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CC03E!$B$6:$B$42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CC03E!$E$6:$E$42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0.74058446975041536</c:v>
                </c:pt>
                <c:pt idx="10">
                  <c:v>2.3275511906441624</c:v>
                </c:pt>
                <c:pt idx="11">
                  <c:v>7.4058446975041532</c:v>
                </c:pt>
                <c:pt idx="12">
                  <c:v>19.072454591104851</c:v>
                </c:pt>
                <c:pt idx="13">
                  <c:v>34.557402594977169</c:v>
                </c:pt>
                <c:pt idx="14">
                  <c:v>53.399025663042934</c:v>
                </c:pt>
                <c:pt idx="15">
                  <c:v>70.644064030088316</c:v>
                </c:pt>
                <c:pt idx="16">
                  <c:v>85.580787166742795</c:v>
                </c:pt>
                <c:pt idx="17">
                  <c:v>92.624354612810592</c:v>
                </c:pt>
                <c:pt idx="18">
                  <c:v>94.581872116432407</c:v>
                </c:pt>
                <c:pt idx="19">
                  <c:v>95.141162831752922</c:v>
                </c:pt>
                <c:pt idx="20">
                  <c:v>95.18036727580045</c:v>
                </c:pt>
                <c:pt idx="21">
                  <c:v>95.18036727580045</c:v>
                </c:pt>
                <c:pt idx="22">
                  <c:v>95.18051602538489</c:v>
                </c:pt>
                <c:pt idx="23">
                  <c:v>95.229070577239966</c:v>
                </c:pt>
                <c:pt idx="24">
                  <c:v>95.549758609917973</c:v>
                </c:pt>
                <c:pt idx="25">
                  <c:v>96.14170966826137</c:v>
                </c:pt>
                <c:pt idx="26">
                  <c:v>96.803641167263905</c:v>
                </c:pt>
                <c:pt idx="27">
                  <c:v>97.454646530495708</c:v>
                </c:pt>
                <c:pt idx="28">
                  <c:v>98.08056124674637</c:v>
                </c:pt>
                <c:pt idx="29">
                  <c:v>98.612477771354975</c:v>
                </c:pt>
                <c:pt idx="30">
                  <c:v>99.026864149972525</c:v>
                </c:pt>
                <c:pt idx="31">
                  <c:v>99.33145922119138</c:v>
                </c:pt>
                <c:pt idx="32">
                  <c:v>99.555107994411657</c:v>
                </c:pt>
                <c:pt idx="33">
                  <c:v>99.724339968970384</c:v>
                </c:pt>
                <c:pt idx="34">
                  <c:v>99.845113120340756</c:v>
                </c:pt>
                <c:pt idx="35">
                  <c:v>99.913867211712443</c:v>
                </c:pt>
                <c:pt idx="36">
                  <c:v>99.999999999999915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4EDA-BEC6-6288CAB1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58112"/>
        <c:axId val="1614354784"/>
      </c:lineChart>
      <c:catAx>
        <c:axId val="16143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54784"/>
        <c:crosses val="autoZero"/>
        <c:auto val="1"/>
        <c:lblAlgn val="ctr"/>
        <c:lblOffset val="100"/>
        <c:noMultiLvlLbl val="0"/>
      </c:catAx>
      <c:valAx>
        <c:axId val="1614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CC04G2!$B$6:$B$42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CC04G2!$D$6:$D$42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0.70742298098525169</c:v>
                </c:pt>
                <c:pt idx="10" formatCode="0.00">
                  <c:v>1.7191139107813642</c:v>
                </c:pt>
                <c:pt idx="11" formatCode="0.00">
                  <c:v>3.3621608343600133</c:v>
                </c:pt>
                <c:pt idx="12" formatCode="0.00">
                  <c:v>8.0631006434878145</c:v>
                </c:pt>
                <c:pt idx="13" formatCode="0.00">
                  <c:v>11.93491029210602</c:v>
                </c:pt>
                <c:pt idx="14" formatCode="0.00">
                  <c:v>15.327497921347119</c:v>
                </c:pt>
                <c:pt idx="15" formatCode="0.00">
                  <c:v>13.912651959376616</c:v>
                </c:pt>
                <c:pt idx="16" formatCode="0.00">
                  <c:v>10.824332278946377</c:v>
                </c:pt>
                <c:pt idx="17" formatCode="0.00">
                  <c:v>7.0133762200903451</c:v>
                </c:pt>
                <c:pt idx="18" formatCode="0.00">
                  <c:v>3.4762613151640864</c:v>
                </c:pt>
                <c:pt idx="19" formatCode="0.00">
                  <c:v>1.5821933338164766</c:v>
                </c:pt>
                <c:pt idx="20" formatCode="0.00">
                  <c:v>0.17536383863821584</c:v>
                </c:pt>
                <c:pt idx="21" formatCode="0.00">
                  <c:v>1.4327593669566874E-2</c:v>
                </c:pt>
                <c:pt idx="22" formatCode="0.00">
                  <c:v>0.13450828995377404</c:v>
                </c:pt>
                <c:pt idx="23" formatCode="0.00">
                  <c:v>0.93807892435877394</c:v>
                </c:pt>
                <c:pt idx="24" formatCode="0.00">
                  <c:v>2.2771954625918989</c:v>
                </c:pt>
                <c:pt idx="25" formatCode="0.00">
                  <c:v>3.0644727463738137</c:v>
                </c:pt>
                <c:pt idx="26" formatCode="0.00">
                  <c:v>3.2106578170048272</c:v>
                </c:pt>
                <c:pt idx="27" formatCode="0.00">
                  <c:v>2.9229054351941444</c:v>
                </c:pt>
                <c:pt idx="28" formatCode="0.00">
                  <c:v>2.457302850887396</c:v>
                </c:pt>
                <c:pt idx="29" formatCode="0.00">
                  <c:v>1.8839987219917902</c:v>
                </c:pt>
                <c:pt idx="30" formatCode="0.00">
                  <c:v>1.4088753604961948</c:v>
                </c:pt>
                <c:pt idx="31" formatCode="0.00">
                  <c:v>1.0309406444749127</c:v>
                </c:pt>
                <c:pt idx="32" formatCode="0.00">
                  <c:v>0.77089304750471577</c:v>
                </c:pt>
                <c:pt idx="33" formatCode="0.00">
                  <c:v>0.60799188095449386</c:v>
                </c:pt>
                <c:pt idx="34" formatCode="0.00">
                  <c:v>0.45422033634132342</c:v>
                </c:pt>
                <c:pt idx="35" formatCode="0.00">
                  <c:v>0.2650484577298885</c:v>
                </c:pt>
                <c:pt idx="36" formatCode="0.00">
                  <c:v>0.46019690137276525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5-4FA2-B932-0343048A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5236768"/>
        <c:axId val="1685239680"/>
      </c:barChart>
      <c:catAx>
        <c:axId val="16852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9680"/>
        <c:crosses val="autoZero"/>
        <c:auto val="1"/>
        <c:lblAlgn val="ctr"/>
        <c:lblOffset val="100"/>
        <c:noMultiLvlLbl val="0"/>
      </c:catAx>
      <c:valAx>
        <c:axId val="168523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CC04G2!$B$6:$B$42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CC04G2!$E$6:$E$42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0.70742298098525169</c:v>
                </c:pt>
                <c:pt idx="10">
                  <c:v>2.4265368917666157</c:v>
                </c:pt>
                <c:pt idx="11">
                  <c:v>5.788697726126629</c:v>
                </c:pt>
                <c:pt idx="12">
                  <c:v>13.851798369614443</c:v>
                </c:pt>
                <c:pt idx="13">
                  <c:v>25.786708661720461</c:v>
                </c:pt>
                <c:pt idx="14">
                  <c:v>41.114206583067578</c:v>
                </c:pt>
                <c:pt idx="15">
                  <c:v>55.026858542444195</c:v>
                </c:pt>
                <c:pt idx="16">
                  <c:v>65.851190821390574</c:v>
                </c:pt>
                <c:pt idx="17">
                  <c:v>72.864567041480925</c:v>
                </c:pt>
                <c:pt idx="18">
                  <c:v>76.340828356645005</c:v>
                </c:pt>
                <c:pt idx="19">
                  <c:v>77.923021690461482</c:v>
                </c:pt>
                <c:pt idx="20">
                  <c:v>78.098385529099701</c:v>
                </c:pt>
                <c:pt idx="21">
                  <c:v>78.112713122769264</c:v>
                </c:pt>
                <c:pt idx="22">
                  <c:v>78.247221412723036</c:v>
                </c:pt>
                <c:pt idx="23">
                  <c:v>79.185300337081813</c:v>
                </c:pt>
                <c:pt idx="24">
                  <c:v>81.462495799673718</c:v>
                </c:pt>
                <c:pt idx="25">
                  <c:v>84.526968546047527</c:v>
                </c:pt>
                <c:pt idx="26">
                  <c:v>87.737626363052357</c:v>
                </c:pt>
                <c:pt idx="27">
                  <c:v>90.660531798246495</c:v>
                </c:pt>
                <c:pt idx="28">
                  <c:v>93.117834649133897</c:v>
                </c:pt>
                <c:pt idx="29">
                  <c:v>95.001833371125684</c:v>
                </c:pt>
                <c:pt idx="30">
                  <c:v>96.410708731621881</c:v>
                </c:pt>
                <c:pt idx="31">
                  <c:v>97.441649376096791</c:v>
                </c:pt>
                <c:pt idx="32">
                  <c:v>98.212542423601505</c:v>
                </c:pt>
                <c:pt idx="33">
                  <c:v>98.820534304556006</c:v>
                </c:pt>
                <c:pt idx="34">
                  <c:v>99.274754640897328</c:v>
                </c:pt>
                <c:pt idx="35">
                  <c:v>99.539803098627218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7-4F2C-ACA0-A5BD32D3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06192"/>
        <c:axId val="1700004112"/>
      </c:lineChart>
      <c:catAx>
        <c:axId val="17000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4112"/>
        <c:crosses val="autoZero"/>
        <c:auto val="1"/>
        <c:lblAlgn val="ctr"/>
        <c:lblOffset val="100"/>
        <c:noMultiLvlLbl val="0"/>
      </c:catAx>
      <c:valAx>
        <c:axId val="1700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CC16AFstar!$B$6:$B$42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CC16AFstar!$D$6:$D$42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0.1541321232650838</c:v>
                </c:pt>
                <c:pt idx="11" formatCode="0.00">
                  <c:v>8.5628957369490999E-2</c:v>
                </c:pt>
                <c:pt idx="12" formatCode="0.00">
                  <c:v>0.171257914738982</c:v>
                </c:pt>
                <c:pt idx="13" formatCode="0.00">
                  <c:v>0.2055094976867784</c:v>
                </c:pt>
                <c:pt idx="14" formatCode="0.00">
                  <c:v>0.22263528916067662</c:v>
                </c:pt>
                <c:pt idx="15" formatCode="0.00">
                  <c:v>1.1303022372772813</c:v>
                </c:pt>
                <c:pt idx="16" formatCode="0.00">
                  <c:v>7.6038514144108023</c:v>
                </c:pt>
                <c:pt idx="17" formatCode="0.00">
                  <c:v>19.735035467985487</c:v>
                </c:pt>
                <c:pt idx="18" formatCode="0.00">
                  <c:v>24.336468608189353</c:v>
                </c:pt>
                <c:pt idx="19" formatCode="0.00">
                  <c:v>21.677862793849343</c:v>
                </c:pt>
                <c:pt idx="20" formatCode="0.00">
                  <c:v>6.4258532113253848</c:v>
                </c:pt>
                <c:pt idx="21" formatCode="0.00">
                  <c:v>1.3904843942111318</c:v>
                </c:pt>
                <c:pt idx="22" formatCode="0.00">
                  <c:v>0.54279038857406803</c:v>
                </c:pt>
                <c:pt idx="23" formatCode="0.00">
                  <c:v>0.88096284362485489</c:v>
                </c:pt>
                <c:pt idx="24" formatCode="0.00">
                  <c:v>1.4870758158755848</c:v>
                </c:pt>
                <c:pt idx="25" formatCode="0.00">
                  <c:v>2.212574948967017</c:v>
                </c:pt>
                <c:pt idx="26" formatCode="0.00">
                  <c:v>2.3707105603346381</c:v>
                </c:pt>
                <c:pt idx="27" formatCode="0.00">
                  <c:v>1.9651074381589906</c:v>
                </c:pt>
                <c:pt idx="28" formatCode="0.00">
                  <c:v>1.6480418725005819</c:v>
                </c:pt>
                <c:pt idx="29" formatCode="0.00">
                  <c:v>1.3557320386688796</c:v>
                </c:pt>
                <c:pt idx="30" formatCode="0.00">
                  <c:v>1.0948972143455891</c:v>
                </c:pt>
                <c:pt idx="31" formatCode="0.00">
                  <c:v>0.89127918999860833</c:v>
                </c:pt>
                <c:pt idx="32" formatCode="0.00">
                  <c:v>0.72857382295796747</c:v>
                </c:pt>
                <c:pt idx="33" formatCode="0.00">
                  <c:v>0.58162128466782392</c:v>
                </c:pt>
                <c:pt idx="34" formatCode="0.00">
                  <c:v>0.41252460477717268</c:v>
                </c:pt>
                <c:pt idx="35" formatCode="0.00">
                  <c:v>0.23021035646843369</c:v>
                </c:pt>
                <c:pt idx="36" formatCode="0.00">
                  <c:v>0.45887571061001892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965-876A-17494A4F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511904"/>
        <c:axId val="1833512320"/>
      </c:barChart>
      <c:catAx>
        <c:axId val="18335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12320"/>
        <c:crosses val="autoZero"/>
        <c:auto val="1"/>
        <c:lblAlgn val="ctr"/>
        <c:lblOffset val="100"/>
        <c:noMultiLvlLbl val="0"/>
      </c:catAx>
      <c:valAx>
        <c:axId val="1833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CC16AFstar!$B$6:$B$42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CC16AFstar!$E$6:$E$42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0.1541321232650838</c:v>
                </c:pt>
                <c:pt idx="11">
                  <c:v>0.2397610806345748</c:v>
                </c:pt>
                <c:pt idx="12">
                  <c:v>0.41101899537355679</c:v>
                </c:pt>
                <c:pt idx="13">
                  <c:v>0.61652849306033519</c:v>
                </c:pt>
                <c:pt idx="14">
                  <c:v>0.83916378222101184</c:v>
                </c:pt>
                <c:pt idx="15">
                  <c:v>1.9694660194982931</c:v>
                </c:pt>
                <c:pt idx="16">
                  <c:v>9.5733174339090947</c:v>
                </c:pt>
                <c:pt idx="17">
                  <c:v>29.30835290189458</c:v>
                </c:pt>
                <c:pt idx="18">
                  <c:v>53.644821510083929</c:v>
                </c:pt>
                <c:pt idx="19">
                  <c:v>75.322684303933272</c:v>
                </c:pt>
                <c:pt idx="20">
                  <c:v>81.748537515258661</c:v>
                </c:pt>
                <c:pt idx="21">
                  <c:v>83.13902190946979</c:v>
                </c:pt>
                <c:pt idx="22">
                  <c:v>83.681812298043852</c:v>
                </c:pt>
                <c:pt idx="23">
                  <c:v>84.562775141668709</c:v>
                </c:pt>
                <c:pt idx="24">
                  <c:v>86.049850957544294</c:v>
                </c:pt>
                <c:pt idx="25">
                  <c:v>88.262425906511311</c:v>
                </c:pt>
                <c:pt idx="26">
                  <c:v>90.633136466845954</c:v>
                </c:pt>
                <c:pt idx="27">
                  <c:v>92.598243905004949</c:v>
                </c:pt>
                <c:pt idx="28">
                  <c:v>94.246285777505534</c:v>
                </c:pt>
                <c:pt idx="29">
                  <c:v>95.60201781617441</c:v>
                </c:pt>
                <c:pt idx="30">
                  <c:v>96.696915030520003</c:v>
                </c:pt>
                <c:pt idx="31">
                  <c:v>97.588194220518616</c:v>
                </c:pt>
                <c:pt idx="32">
                  <c:v>98.316768043476586</c:v>
                </c:pt>
                <c:pt idx="33">
                  <c:v>98.898389328144404</c:v>
                </c:pt>
                <c:pt idx="34">
                  <c:v>99.310913932921579</c:v>
                </c:pt>
                <c:pt idx="35">
                  <c:v>99.541124289390012</c:v>
                </c:pt>
                <c:pt idx="36">
                  <c:v>100.00000000000003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E-478E-A903-F7395CE5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238432"/>
        <c:axId val="1685242176"/>
      </c:lineChart>
      <c:catAx>
        <c:axId val="16852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</a:t>
                </a:r>
                <a:r>
                  <a:rPr lang="en-GB" baseline="0"/>
                  <a:t>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42176"/>
        <c:crosses val="autoZero"/>
        <c:auto val="1"/>
        <c:lblAlgn val="ctr"/>
        <c:lblOffset val="100"/>
        <c:noMultiLvlLbl val="0"/>
      </c:catAx>
      <c:valAx>
        <c:axId val="1685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CC16G2!$B$6:$B$42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CC16G2!$D$6:$D$42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0.23340500254906171</c:v>
                </c:pt>
                <c:pt idx="10" formatCode="0.00">
                  <c:v>1.1351970578522548</c:v>
                </c:pt>
                <c:pt idx="11" formatCode="0.00">
                  <c:v>2.3764872986813561</c:v>
                </c:pt>
                <c:pt idx="12" formatCode="0.00">
                  <c:v>6.2488884773362434</c:v>
                </c:pt>
                <c:pt idx="13" formatCode="0.00">
                  <c:v>10.48200647811241</c:v>
                </c:pt>
                <c:pt idx="14" formatCode="0.00">
                  <c:v>13.060070824449774</c:v>
                </c:pt>
                <c:pt idx="15" formatCode="0.00">
                  <c:v>14.831826980163104</c:v>
                </c:pt>
                <c:pt idx="16" formatCode="0.00">
                  <c:v>11.914264448299832</c:v>
                </c:pt>
                <c:pt idx="17" formatCode="0.00">
                  <c:v>8.3255249651466823</c:v>
                </c:pt>
                <c:pt idx="18" formatCode="0.00">
                  <c:v>6.4984770924960369</c:v>
                </c:pt>
                <c:pt idx="19" formatCode="0.00">
                  <c:v>3.882476729382617</c:v>
                </c:pt>
                <c:pt idx="20" formatCode="0.00">
                  <c:v>0.95555038777639534</c:v>
                </c:pt>
                <c:pt idx="21" formatCode="0.00">
                  <c:v>5.0949261695935097E-2</c:v>
                </c:pt>
                <c:pt idx="22" formatCode="0.00">
                  <c:v>5.4050780241707147E-2</c:v>
                </c:pt>
                <c:pt idx="23" formatCode="0.00">
                  <c:v>0.67773658148323457</c:v>
                </c:pt>
                <c:pt idx="24" formatCode="0.00">
                  <c:v>1.9184026123332514</c:v>
                </c:pt>
                <c:pt idx="25" formatCode="0.00">
                  <c:v>2.6822321155609572</c:v>
                </c:pt>
                <c:pt idx="26" formatCode="0.00">
                  <c:v>2.8500188033292915</c:v>
                </c:pt>
                <c:pt idx="27" formatCode="0.00">
                  <c:v>2.6066755402596984</c:v>
                </c:pt>
                <c:pt idx="28" formatCode="0.00">
                  <c:v>2.3047832934502934</c:v>
                </c:pt>
                <c:pt idx="29" formatCode="0.00">
                  <c:v>1.8762297442026736</c:v>
                </c:pt>
                <c:pt idx="30" formatCode="0.00">
                  <c:v>1.4322402913011185</c:v>
                </c:pt>
                <c:pt idx="31" formatCode="0.00">
                  <c:v>1.0449890315367731</c:v>
                </c:pt>
                <c:pt idx="32" formatCode="0.00">
                  <c:v>0.78246076423158695</c:v>
                </c:pt>
                <c:pt idx="33" formatCode="0.00">
                  <c:v>0.61555455525123826</c:v>
                </c:pt>
                <c:pt idx="34" formatCode="0.00">
                  <c:v>0.45381638973241001</c:v>
                </c:pt>
                <c:pt idx="35" formatCode="0.00">
                  <c:v>0.26483428713470902</c:v>
                </c:pt>
                <c:pt idx="36" formatCode="0.00">
                  <c:v>0.44085020600935987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F76-B4BD-58249CFF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7778512"/>
        <c:axId val="1617777264"/>
      </c:barChart>
      <c:catAx>
        <c:axId val="16177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7264"/>
        <c:crosses val="autoZero"/>
        <c:auto val="1"/>
        <c:lblAlgn val="ctr"/>
        <c:lblOffset val="100"/>
        <c:noMultiLvlLbl val="0"/>
      </c:catAx>
      <c:valAx>
        <c:axId val="161777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CC16G2!$B$6:$B$42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CC16G2!$E$6:$E$42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0.23340500254906171</c:v>
                </c:pt>
                <c:pt idx="10">
                  <c:v>1.3686020604013165</c:v>
                </c:pt>
                <c:pt idx="11">
                  <c:v>3.7450893590826726</c:v>
                </c:pt>
                <c:pt idx="12">
                  <c:v>9.9939778364189156</c:v>
                </c:pt>
                <c:pt idx="13">
                  <c:v>20.475984314531324</c:v>
                </c:pt>
                <c:pt idx="14">
                  <c:v>33.536055138981098</c:v>
                </c:pt>
                <c:pt idx="15">
                  <c:v>48.367882119144198</c:v>
                </c:pt>
                <c:pt idx="16">
                  <c:v>60.28214656744403</c:v>
                </c:pt>
                <c:pt idx="17">
                  <c:v>68.607671532590714</c:v>
                </c:pt>
                <c:pt idx="18">
                  <c:v>75.106148625086746</c:v>
                </c:pt>
                <c:pt idx="19">
                  <c:v>78.988625354469363</c:v>
                </c:pt>
                <c:pt idx="20">
                  <c:v>79.944175742245761</c:v>
                </c:pt>
                <c:pt idx="21">
                  <c:v>79.995125003941695</c:v>
                </c:pt>
                <c:pt idx="22">
                  <c:v>80.049175784183404</c:v>
                </c:pt>
                <c:pt idx="23">
                  <c:v>80.726912365666635</c:v>
                </c:pt>
                <c:pt idx="24">
                  <c:v>82.645314977999888</c:v>
                </c:pt>
                <c:pt idx="25">
                  <c:v>85.327547093560838</c:v>
                </c:pt>
                <c:pt idx="26">
                  <c:v>88.17756589689013</c:v>
                </c:pt>
                <c:pt idx="27">
                  <c:v>90.784241437149831</c:v>
                </c:pt>
                <c:pt idx="28">
                  <c:v>93.08902473060013</c:v>
                </c:pt>
                <c:pt idx="29">
                  <c:v>94.965254474802805</c:v>
                </c:pt>
                <c:pt idx="30">
                  <c:v>96.397494766103918</c:v>
                </c:pt>
                <c:pt idx="31">
                  <c:v>97.442483797640691</c:v>
                </c:pt>
                <c:pt idx="32">
                  <c:v>98.224944561872277</c:v>
                </c:pt>
                <c:pt idx="33">
                  <c:v>98.840499117123514</c:v>
                </c:pt>
                <c:pt idx="34">
                  <c:v>99.294315506855924</c:v>
                </c:pt>
                <c:pt idx="35">
                  <c:v>99.559149793990628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5-476F-871F-2FE1F428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07760"/>
        <c:axId val="1619711504"/>
      </c:lineChart>
      <c:catAx>
        <c:axId val="16197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11504"/>
        <c:crosses val="autoZero"/>
        <c:auto val="1"/>
        <c:lblAlgn val="ctr"/>
        <c:lblOffset val="100"/>
        <c:noMultiLvlLbl val="0"/>
      </c:catAx>
      <c:valAx>
        <c:axId val="16197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CC40AF!$B$6:$B$42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CC40AF!$D$6:$D$42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6.9396252602359473E-2</c:v>
                </c:pt>
                <c:pt idx="13" formatCode="0.00">
                  <c:v>0.34698126301179738</c:v>
                </c:pt>
                <c:pt idx="14" formatCode="0.00">
                  <c:v>2.1512838306731434</c:v>
                </c:pt>
                <c:pt idx="15" formatCode="0.00">
                  <c:v>11.103400416377516</c:v>
                </c:pt>
                <c:pt idx="16" formatCode="0.00">
                  <c:v>20.263705759888964</c:v>
                </c:pt>
                <c:pt idx="17" formatCode="0.00">
                  <c:v>23.489859876383402</c:v>
                </c:pt>
                <c:pt idx="18" formatCode="0.00">
                  <c:v>17.131114922949344</c:v>
                </c:pt>
                <c:pt idx="19" formatCode="0.00">
                  <c:v>9.5129941248638197</c:v>
                </c:pt>
                <c:pt idx="20" formatCode="0.00">
                  <c:v>2.5638821069695492</c:v>
                </c:pt>
                <c:pt idx="21" formatCode="0.00">
                  <c:v>0.32610456643305463</c:v>
                </c:pt>
                <c:pt idx="22" formatCode="0.00">
                  <c:v>0.65686112103185446</c:v>
                </c:pt>
                <c:pt idx="23" formatCode="0.00">
                  <c:v>1.1480250208937992</c:v>
                </c:pt>
                <c:pt idx="24" formatCode="0.00">
                  <c:v>1.4031400743046671</c:v>
                </c:pt>
                <c:pt idx="25" formatCode="0.00">
                  <c:v>1.8244836186469222</c:v>
                </c:pt>
                <c:pt idx="26" formatCode="0.00">
                  <c:v>1.7890250898471953</c:v>
                </c:pt>
                <c:pt idx="27" formatCode="0.00">
                  <c:v>1.3809367925588174</c:v>
                </c:pt>
                <c:pt idx="28" formatCode="0.00">
                  <c:v>1.0921724432554709</c:v>
                </c:pt>
                <c:pt idx="29" formatCode="0.00">
                  <c:v>0.86616674095693225</c:v>
                </c:pt>
                <c:pt idx="30" formatCode="0.00">
                  <c:v>0.68209777355230872</c:v>
                </c:pt>
                <c:pt idx="31" formatCode="0.00">
                  <c:v>0.53621554413300665</c:v>
                </c:pt>
                <c:pt idx="32" formatCode="0.00">
                  <c:v>0.43815246736160407</c:v>
                </c:pt>
                <c:pt idx="33" formatCode="0.00">
                  <c:v>0.36808840172707563</c:v>
                </c:pt>
                <c:pt idx="34" formatCode="0.00">
                  <c:v>0.28334643600146775</c:v>
                </c:pt>
                <c:pt idx="35" formatCode="0.00">
                  <c:v>0.17470585195953323</c:v>
                </c:pt>
                <c:pt idx="36" formatCode="0.00">
                  <c:v>0.39785950361639066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584-AA99-047ECB86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8369264"/>
        <c:axId val="1828375088"/>
      </c:barChart>
      <c:catAx>
        <c:axId val="182836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75088"/>
        <c:crosses val="autoZero"/>
        <c:auto val="1"/>
        <c:lblAlgn val="ctr"/>
        <c:lblOffset val="100"/>
        <c:noMultiLvlLbl val="0"/>
      </c:catAx>
      <c:valAx>
        <c:axId val="182837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grain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CC40AF!$B$6:$B$42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CC40AF!$E$6:$E$42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6.9396252602359473E-2</c:v>
                </c:pt>
                <c:pt idx="13">
                  <c:v>0.41637751561415687</c:v>
                </c:pt>
                <c:pt idx="14">
                  <c:v>2.5676613462873004</c:v>
                </c:pt>
                <c:pt idx="15">
                  <c:v>13.671061762664817</c:v>
                </c:pt>
                <c:pt idx="16">
                  <c:v>33.934767522553784</c:v>
                </c:pt>
                <c:pt idx="17">
                  <c:v>57.42462739893719</c:v>
                </c:pt>
                <c:pt idx="18">
                  <c:v>74.555742321886527</c:v>
                </c:pt>
                <c:pt idx="19">
                  <c:v>84.06873644675035</c:v>
                </c:pt>
                <c:pt idx="20">
                  <c:v>86.632618553719894</c:v>
                </c:pt>
                <c:pt idx="21">
                  <c:v>86.958723120152953</c:v>
                </c:pt>
                <c:pt idx="22">
                  <c:v>87.615584241184806</c:v>
                </c:pt>
                <c:pt idx="23">
                  <c:v>88.763609262078603</c:v>
                </c:pt>
                <c:pt idx="24">
                  <c:v>90.166749336383276</c:v>
                </c:pt>
                <c:pt idx="25">
                  <c:v>91.991232955030199</c:v>
                </c:pt>
                <c:pt idx="26">
                  <c:v>93.780258044877399</c:v>
                </c:pt>
                <c:pt idx="27">
                  <c:v>95.161194837436213</c:v>
                </c:pt>
                <c:pt idx="28">
                  <c:v>96.253367280691677</c:v>
                </c:pt>
                <c:pt idx="29">
                  <c:v>97.119534021648604</c:v>
                </c:pt>
                <c:pt idx="30">
                  <c:v>97.801631795200919</c:v>
                </c:pt>
                <c:pt idx="31">
                  <c:v>98.337847339333919</c:v>
                </c:pt>
                <c:pt idx="32">
                  <c:v>98.775999806695523</c:v>
                </c:pt>
                <c:pt idx="33">
                  <c:v>99.144088208422602</c:v>
                </c:pt>
                <c:pt idx="34">
                  <c:v>99.427434644424068</c:v>
                </c:pt>
                <c:pt idx="35">
                  <c:v>99.602140496383598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A-4D0E-BC39-2E5046AE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94240"/>
        <c:axId val="1833499648"/>
      </c:lineChart>
      <c:catAx>
        <c:axId val="18334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9648"/>
        <c:crosses val="autoZero"/>
        <c:auto val="1"/>
        <c:lblAlgn val="ctr"/>
        <c:lblOffset val="100"/>
        <c:noMultiLvlLbl val="0"/>
      </c:catAx>
      <c:valAx>
        <c:axId val="1833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TGSD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TGSD!$A$5:$A$41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TGSD!$K$5:$K$41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0.91083690995057176</c:v>
                </c:pt>
                <c:pt idx="8">
                  <c:v>2.0015666942841168</c:v>
                </c:pt>
                <c:pt idx="9">
                  <c:v>4.7196032848176621</c:v>
                </c:pt>
                <c:pt idx="10">
                  <c:v>7.9008123335326559</c:v>
                </c:pt>
                <c:pt idx="11">
                  <c:v>8.6121128943113057</c:v>
                </c:pt>
                <c:pt idx="12">
                  <c:v>9.4485113734827166</c:v>
                </c:pt>
                <c:pt idx="13">
                  <c:v>11.650648284032908</c:v>
                </c:pt>
                <c:pt idx="14">
                  <c:v>10.666406810397334</c:v>
                </c:pt>
                <c:pt idx="15">
                  <c:v>9.8941080910635311</c:v>
                </c:pt>
                <c:pt idx="16">
                  <c:v>8.1272292271526059</c:v>
                </c:pt>
                <c:pt idx="17">
                  <c:v>6.4885392424615622</c:v>
                </c:pt>
                <c:pt idx="18">
                  <c:v>4.2467174904462377</c:v>
                </c:pt>
                <c:pt idx="19">
                  <c:v>2.7181973544113216</c:v>
                </c:pt>
                <c:pt idx="20">
                  <c:v>0.61461824783680841</c:v>
                </c:pt>
                <c:pt idx="21">
                  <c:v>9.9026006643004413E-2</c:v>
                </c:pt>
                <c:pt idx="22">
                  <c:v>8.0848687655858772E-2</c:v>
                </c:pt>
                <c:pt idx="23">
                  <c:v>0.44744424456393989</c:v>
                </c:pt>
                <c:pt idx="24">
                  <c:v>1.1538408631016428</c:v>
                </c:pt>
                <c:pt idx="25">
                  <c:v>1.655721181493262</c:v>
                </c:pt>
                <c:pt idx="26">
                  <c:v>1.7276129136516061</c:v>
                </c:pt>
                <c:pt idx="27">
                  <c:v>1.5322629583441543</c:v>
                </c:pt>
                <c:pt idx="28">
                  <c:v>1.317274432235477</c:v>
                </c:pt>
                <c:pt idx="29">
                  <c:v>1.0518076614933964</c:v>
                </c:pt>
                <c:pt idx="30">
                  <c:v>0.80845047028461692</c:v>
                </c:pt>
                <c:pt idx="31">
                  <c:v>0.60303841216396958</c:v>
                </c:pt>
                <c:pt idx="32">
                  <c:v>0.45590517444223966</c:v>
                </c:pt>
                <c:pt idx="33">
                  <c:v>0.35879374057558489</c:v>
                </c:pt>
                <c:pt idx="34">
                  <c:v>0.2668959935209772</c:v>
                </c:pt>
                <c:pt idx="35">
                  <c:v>0.15756422092800978</c:v>
                </c:pt>
                <c:pt idx="36">
                  <c:v>0.28360480072091465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249-A7AA-9E0C4C3F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52304"/>
        <c:axId val="1775148976"/>
      </c:barChart>
      <c:catAx>
        <c:axId val="17751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48976"/>
        <c:crosses val="autoZero"/>
        <c:auto val="1"/>
        <c:lblAlgn val="ctr"/>
        <c:lblOffset val="100"/>
        <c:noMultiLvlLbl val="0"/>
      </c:catAx>
      <c:valAx>
        <c:axId val="1775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suze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CC41AF!$B$6:$B$42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CC41AF!$D$6:$D$42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1.8010291595197254</c:v>
                </c:pt>
                <c:pt idx="14" formatCode="0.00">
                  <c:v>5.8319039451114927</c:v>
                </c:pt>
                <c:pt idx="15" formatCode="0.00">
                  <c:v>16.466552315608919</c:v>
                </c:pt>
                <c:pt idx="16" formatCode="0.00">
                  <c:v>21.012006861063469</c:v>
                </c:pt>
                <c:pt idx="17" formatCode="0.00">
                  <c:v>40.08629698741543</c:v>
                </c:pt>
                <c:pt idx="18" formatCode="0.00">
                  <c:v>11.936371375975076</c:v>
                </c:pt>
                <c:pt idx="19" formatCode="0.00">
                  <c:v>0.97096608392574779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2.8046930951801378E-2</c:v>
                </c:pt>
                <c:pt idx="24" formatCode="0.00">
                  <c:v>0.17112439669766644</c:v>
                </c:pt>
                <c:pt idx="25" formatCode="0.00">
                  <c:v>0.24804019509939468</c:v>
                </c:pt>
                <c:pt idx="26" formatCode="0.00">
                  <c:v>0.21730354996847165</c:v>
                </c:pt>
                <c:pt idx="27" formatCode="0.00">
                  <c:v>0.20315027427782387</c:v>
                </c:pt>
                <c:pt idx="28" formatCode="0.00">
                  <c:v>0.20510005205727683</c:v>
                </c:pt>
                <c:pt idx="29" formatCode="0.00">
                  <c:v>0.18226202224490071</c:v>
                </c:pt>
                <c:pt idx="30" formatCode="0.00">
                  <c:v>0.15693650737316786</c:v>
                </c:pt>
                <c:pt idx="31" formatCode="0.00">
                  <c:v>0.13524002226416398</c:v>
                </c:pt>
                <c:pt idx="32" formatCode="0.00">
                  <c:v>0.10947214209831216</c:v>
                </c:pt>
                <c:pt idx="33" formatCode="0.00">
                  <c:v>8.5119231441985646E-2</c:v>
                </c:pt>
                <c:pt idx="34" formatCode="0.00">
                  <c:v>6.0987228072209888E-2</c:v>
                </c:pt>
                <c:pt idx="35" formatCode="0.00">
                  <c:v>3.5372594662886794E-2</c:v>
                </c:pt>
                <c:pt idx="36" formatCode="0.00">
                  <c:v>5.6718124170087064E-2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2-401B-9625-BD4E3B3C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8371344"/>
        <c:axId val="1828368848"/>
      </c:barChart>
      <c:catAx>
        <c:axId val="18283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848"/>
        <c:crosses val="autoZero"/>
        <c:auto val="1"/>
        <c:lblAlgn val="ctr"/>
        <c:lblOffset val="100"/>
        <c:noMultiLvlLbl val="0"/>
      </c:catAx>
      <c:valAx>
        <c:axId val="182836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CC41AF!$B$6:$B$42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CC41AF!$E$6:$E$42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1.8010291595197254</c:v>
                </c:pt>
                <c:pt idx="14">
                  <c:v>7.6329331046312179</c:v>
                </c:pt>
                <c:pt idx="15">
                  <c:v>24.099485420240136</c:v>
                </c:pt>
                <c:pt idx="16">
                  <c:v>45.111492281303605</c:v>
                </c:pt>
                <c:pt idx="17">
                  <c:v>85.197789268719035</c:v>
                </c:pt>
                <c:pt idx="18">
                  <c:v>97.134160644694106</c:v>
                </c:pt>
                <c:pt idx="19">
                  <c:v>98.105126728619851</c:v>
                </c:pt>
                <c:pt idx="20">
                  <c:v>98.105126728619851</c:v>
                </c:pt>
                <c:pt idx="21">
                  <c:v>98.105126728619851</c:v>
                </c:pt>
                <c:pt idx="22">
                  <c:v>98.105126728619851</c:v>
                </c:pt>
                <c:pt idx="23">
                  <c:v>98.133173659571654</c:v>
                </c:pt>
                <c:pt idx="24">
                  <c:v>98.304298056269317</c:v>
                </c:pt>
                <c:pt idx="25">
                  <c:v>98.55233825136871</c:v>
                </c:pt>
                <c:pt idx="26">
                  <c:v>98.769641801337187</c:v>
                </c:pt>
                <c:pt idx="27">
                  <c:v>98.972792075615004</c:v>
                </c:pt>
                <c:pt idx="28">
                  <c:v>99.17789212767228</c:v>
                </c:pt>
                <c:pt idx="29">
                  <c:v>99.360154149917179</c:v>
                </c:pt>
                <c:pt idx="30">
                  <c:v>99.517090657290353</c:v>
                </c:pt>
                <c:pt idx="31">
                  <c:v>99.652330679554524</c:v>
                </c:pt>
                <c:pt idx="32">
                  <c:v>99.761802821652836</c:v>
                </c:pt>
                <c:pt idx="33">
                  <c:v>99.846922053094815</c:v>
                </c:pt>
                <c:pt idx="34">
                  <c:v>99.907909281167022</c:v>
                </c:pt>
                <c:pt idx="35">
                  <c:v>99.943281875829911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0F4-B834-67E4E47D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05776"/>
        <c:axId val="1700007440"/>
      </c:lineChart>
      <c:catAx>
        <c:axId val="17000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sise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7440"/>
        <c:crosses val="autoZero"/>
        <c:auto val="1"/>
        <c:lblAlgn val="ctr"/>
        <c:lblOffset val="100"/>
        <c:noMultiLvlLbl val="0"/>
      </c:catAx>
      <c:valAx>
        <c:axId val="17000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TGSD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TGSD!$A$5:$A$41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TGSD!$L$5:$L$41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0.91083690995057176</c:v>
                </c:pt>
                <c:pt idx="8">
                  <c:v>2.9124036042346884</c:v>
                </c:pt>
                <c:pt idx="9">
                  <c:v>7.6320068890523505</c:v>
                </c:pt>
                <c:pt idx="10">
                  <c:v>15.532819222585006</c:v>
                </c:pt>
                <c:pt idx="11">
                  <c:v>24.144932116896314</c:v>
                </c:pt>
                <c:pt idx="12">
                  <c:v>33.59344349037903</c:v>
                </c:pt>
                <c:pt idx="13">
                  <c:v>45.244091774411942</c:v>
                </c:pt>
                <c:pt idx="14">
                  <c:v>55.910498584809275</c:v>
                </c:pt>
                <c:pt idx="15">
                  <c:v>65.804606675872805</c:v>
                </c:pt>
                <c:pt idx="16">
                  <c:v>73.931835903025416</c:v>
                </c:pt>
                <c:pt idx="17">
                  <c:v>80.420375145486972</c:v>
                </c:pt>
                <c:pt idx="18">
                  <c:v>84.667092635933216</c:v>
                </c:pt>
                <c:pt idx="19">
                  <c:v>87.385289990344532</c:v>
                </c:pt>
                <c:pt idx="20">
                  <c:v>87.999908238181334</c:v>
                </c:pt>
                <c:pt idx="21">
                  <c:v>88.098934244824335</c:v>
                </c:pt>
                <c:pt idx="22">
                  <c:v>88.179782932480194</c:v>
                </c:pt>
                <c:pt idx="23">
                  <c:v>88.627227177044134</c:v>
                </c:pt>
                <c:pt idx="24">
                  <c:v>89.781068040145783</c:v>
                </c:pt>
                <c:pt idx="25">
                  <c:v>91.436789221639046</c:v>
                </c:pt>
                <c:pt idx="26">
                  <c:v>93.164402135290658</c:v>
                </c:pt>
                <c:pt idx="27">
                  <c:v>94.696665093634806</c:v>
                </c:pt>
                <c:pt idx="28">
                  <c:v>96.013939525870285</c:v>
                </c:pt>
                <c:pt idx="29">
                  <c:v>97.065747187363684</c:v>
                </c:pt>
                <c:pt idx="30">
                  <c:v>97.874197657648295</c:v>
                </c:pt>
                <c:pt idx="31">
                  <c:v>98.477236069812264</c:v>
                </c:pt>
                <c:pt idx="32">
                  <c:v>98.9331412442545</c:v>
                </c:pt>
                <c:pt idx="33">
                  <c:v>99.291934984830078</c:v>
                </c:pt>
                <c:pt idx="34">
                  <c:v>99.558830978351054</c:v>
                </c:pt>
                <c:pt idx="35">
                  <c:v>99.716395199279063</c:v>
                </c:pt>
                <c:pt idx="36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0A1-9682-5673344A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93824"/>
        <c:axId val="1833495072"/>
      </c:lineChart>
      <c:catAx>
        <c:axId val="18334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5072"/>
        <c:crosses val="autoZero"/>
        <c:auto val="1"/>
        <c:lblAlgn val="ctr"/>
        <c:lblOffset val="100"/>
        <c:noMultiLvlLbl val="0"/>
      </c:catAx>
      <c:valAx>
        <c:axId val="1833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7534132766963"/>
          <c:y val="7.3170731707317069E-2"/>
          <c:w val="0.8194061992573789"/>
          <c:h val="0.7491289198606271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pct70">
              <a:fgClr>
                <a:srgbClr val="DD0806"/>
              </a:fgClr>
              <a:bgClr>
                <a:srgbClr val="1FB714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CC02A!$B$9:$B$42</c:f>
              <c:strCache>
                <c:ptCount val="34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  <c:pt idx="25">
                  <c:v>6.5</c:v>
                </c:pt>
                <c:pt idx="26">
                  <c:v>7.0</c:v>
                </c:pt>
                <c:pt idx="27">
                  <c:v>7.5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9.5</c:v>
                </c:pt>
                <c:pt idx="32">
                  <c:v>10.0</c:v>
                </c:pt>
                <c:pt idx="33">
                  <c:v>&gt;10.5</c:v>
                </c:pt>
              </c:strCache>
            </c:strRef>
          </c:cat>
          <c:val>
            <c:numRef>
              <c:f>CC02A!$D$9:$D$42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1.395743792139273</c:v>
                </c:pt>
                <c:pt idx="6">
                  <c:v>4.8295205551013787</c:v>
                </c:pt>
                <c:pt idx="7">
                  <c:v>10.63482659320278</c:v>
                </c:pt>
                <c:pt idx="8">
                  <c:v>12.252901254886362</c:v>
                </c:pt>
                <c:pt idx="9">
                  <c:v>15.56316086810163</c:v>
                </c:pt>
                <c:pt idx="10">
                  <c:v>13.82156905667121</c:v>
                </c:pt>
                <c:pt idx="11">
                  <c:v>12.160263392576235</c:v>
                </c:pt>
                <c:pt idx="12">
                  <c:v>11.524150071380017</c:v>
                </c:pt>
                <c:pt idx="13">
                  <c:v>7.750701146614106</c:v>
                </c:pt>
                <c:pt idx="14">
                  <c:v>3.8352074996393299</c:v>
                </c:pt>
                <c:pt idx="15">
                  <c:v>1.2845783573671188</c:v>
                </c:pt>
                <c:pt idx="16">
                  <c:v>0.41378245165190847</c:v>
                </c:pt>
                <c:pt idx="17">
                  <c:v>6.1865942111240116E-3</c:v>
                </c:pt>
                <c:pt idx="18">
                  <c:v>0</c:v>
                </c:pt>
                <c:pt idx="19">
                  <c:v>3.3713195210837601E-3</c:v>
                </c:pt>
                <c:pt idx="20">
                  <c:v>6.3869438548175908E-2</c:v>
                </c:pt>
                <c:pt idx="21">
                  <c:v>0.36953838952160462</c:v>
                </c:pt>
                <c:pt idx="22">
                  <c:v>0.58147952259961833</c:v>
                </c:pt>
                <c:pt idx="23">
                  <c:v>0.62746697150927055</c:v>
                </c:pt>
                <c:pt idx="24">
                  <c:v>0.60759861190305275</c:v>
                </c:pt>
                <c:pt idx="25">
                  <c:v>0.55878435593443798</c:v>
                </c:pt>
                <c:pt idx="26">
                  <c:v>0.46243171678883849</c:v>
                </c:pt>
                <c:pt idx="27">
                  <c:v>0.36131094842052752</c:v>
                </c:pt>
                <c:pt idx="28">
                  <c:v>0.26637741479875338</c:v>
                </c:pt>
                <c:pt idx="29">
                  <c:v>0.1934917478838945</c:v>
                </c:pt>
                <c:pt idx="30">
                  <c:v>0.14532727753335475</c:v>
                </c:pt>
                <c:pt idx="31">
                  <c:v>0.10557365037122046</c:v>
                </c:pt>
                <c:pt idx="32">
                  <c:v>6.2209972793631475E-2</c:v>
                </c:pt>
                <c:pt idx="33">
                  <c:v>0.11857702833001972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4-4F73-9603-9C49C6D1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98316735"/>
        <c:axId val="1"/>
      </c:barChart>
      <c:catAx>
        <c:axId val="149831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H"/>
                  <a:t>Diameters (phi)</a:t>
                </a:r>
              </a:p>
            </c:rich>
          </c:tx>
          <c:layout>
            <c:manualLayout>
              <c:xMode val="edge"/>
              <c:yMode val="edge"/>
              <c:x val="0.41705074601523867"/>
              <c:y val="0.8818601333369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H"/>
                  <a:t>Wt%</a:t>
                </a:r>
              </a:p>
            </c:rich>
          </c:tx>
          <c:layout>
            <c:manualLayout>
              <c:xMode val="edge"/>
              <c:yMode val="edge"/>
              <c:x val="1.1520682556189909E-2"/>
              <c:y val="0.35865126615270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16735"/>
        <c:crosses val="autoZero"/>
        <c:crossBetween val="between"/>
      </c:valAx>
      <c:spPr>
        <a:solidFill>
          <a:srgbClr val="CCFFCC"/>
        </a:solidFill>
        <a:ln w="12700">
          <a:solidFill>
            <a:srgbClr val="FFFF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8371382852401E-2"/>
          <c:y val="4.5139041948248797E-2"/>
          <c:w val="0.93995487058276939"/>
          <c:h val="0.87500296699682278"/>
        </c:manualLayout>
      </c:layout>
      <c:lineChart>
        <c:grouping val="standard"/>
        <c:varyColors val="0"/>
        <c:ser>
          <c:idx val="0"/>
          <c:order val="0"/>
          <c:spPr>
            <a:ln w="3175">
              <a:solidFill>
                <a:srgbClr val="DD0806"/>
              </a:solidFill>
              <a:prstDash val="solid"/>
            </a:ln>
          </c:spPr>
          <c:marker>
            <c:symbol val="square"/>
            <c:size val="7"/>
            <c:spPr>
              <a:noFill/>
              <a:ln w="9525">
                <a:noFill/>
              </a:ln>
            </c:spPr>
          </c:marker>
          <c:cat>
            <c:strRef>
              <c:f>CC02A!$B$9:$B$42</c:f>
              <c:strCache>
                <c:ptCount val="34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  <c:pt idx="25">
                  <c:v>6.5</c:v>
                </c:pt>
                <c:pt idx="26">
                  <c:v>7.0</c:v>
                </c:pt>
                <c:pt idx="27">
                  <c:v>7.5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9.5</c:v>
                </c:pt>
                <c:pt idx="32">
                  <c:v>10.0</c:v>
                </c:pt>
                <c:pt idx="33">
                  <c:v>&gt;10.5</c:v>
                </c:pt>
              </c:strCache>
            </c:strRef>
          </c:cat>
          <c:val>
            <c:numRef>
              <c:f>CC02A!$E$9:$E$42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1.395743792139273</c:v>
                </c:pt>
                <c:pt idx="6">
                  <c:v>6.2252643472406515</c:v>
                </c:pt>
                <c:pt idx="7">
                  <c:v>16.860090940443431</c:v>
                </c:pt>
                <c:pt idx="8">
                  <c:v>29.112992195329795</c:v>
                </c:pt>
                <c:pt idx="9">
                  <c:v>44.676153063431428</c:v>
                </c:pt>
                <c:pt idx="10">
                  <c:v>58.497722120102637</c:v>
                </c:pt>
                <c:pt idx="11">
                  <c:v>70.657985512678877</c:v>
                </c:pt>
                <c:pt idx="12">
                  <c:v>82.182135584058898</c:v>
                </c:pt>
                <c:pt idx="13">
                  <c:v>89.932836730673003</c:v>
                </c:pt>
                <c:pt idx="14">
                  <c:v>93.768044230312327</c:v>
                </c:pt>
                <c:pt idx="15">
                  <c:v>95.052622587679451</c:v>
                </c:pt>
                <c:pt idx="16">
                  <c:v>95.466405039331363</c:v>
                </c:pt>
                <c:pt idx="17">
                  <c:v>95.472591633542493</c:v>
                </c:pt>
                <c:pt idx="18">
                  <c:v>95.472591633542493</c:v>
                </c:pt>
                <c:pt idx="19">
                  <c:v>95.475962953063572</c:v>
                </c:pt>
                <c:pt idx="20">
                  <c:v>95.539832391611753</c:v>
                </c:pt>
                <c:pt idx="21">
                  <c:v>95.909370781133362</c:v>
                </c:pt>
                <c:pt idx="22">
                  <c:v>96.490850303732984</c:v>
                </c:pt>
                <c:pt idx="23">
                  <c:v>97.118317275242248</c:v>
                </c:pt>
                <c:pt idx="24">
                  <c:v>97.725915887145305</c:v>
                </c:pt>
                <c:pt idx="25">
                  <c:v>98.28470024307974</c:v>
                </c:pt>
                <c:pt idx="26">
                  <c:v>98.747131959868582</c:v>
                </c:pt>
                <c:pt idx="27">
                  <c:v>99.108442908289106</c:v>
                </c:pt>
                <c:pt idx="28">
                  <c:v>99.37482032308786</c:v>
                </c:pt>
                <c:pt idx="29">
                  <c:v>99.568312070971757</c:v>
                </c:pt>
                <c:pt idx="30">
                  <c:v>99.713639348505112</c:v>
                </c:pt>
                <c:pt idx="31">
                  <c:v>99.819212998876338</c:v>
                </c:pt>
                <c:pt idx="32">
                  <c:v>99.881422971669963</c:v>
                </c:pt>
                <c:pt idx="33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F-40CD-8FDD-D8FFB641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12159"/>
        <c:axId val="1"/>
      </c:lineChart>
      <c:catAx>
        <c:axId val="1498312159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General" sourceLinked="1"/>
        <c:majorTickMark val="out"/>
        <c:minorTickMark val="out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8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8312159"/>
        <c:crosses val="autoZero"/>
        <c:crossBetween val="between"/>
        <c:minorUnit val="10"/>
      </c:valAx>
      <c:spPr>
        <a:solidFill>
          <a:srgbClr val="CCFFCC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Grain 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CC02B!$B$6:$B$42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CC02B!$D$6:$D$42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2.7673065572123776</c:v>
                </c:pt>
                <c:pt idx="8" formatCode="0.00">
                  <c:v>4.2373400064466482</c:v>
                </c:pt>
                <c:pt idx="9" formatCode="0.00">
                  <c:v>9.4138680499040799</c:v>
                </c:pt>
                <c:pt idx="10" formatCode="0.00">
                  <c:v>12.652339174178726</c:v>
                </c:pt>
                <c:pt idx="11" formatCode="0.00">
                  <c:v>13.230301043108437</c:v>
                </c:pt>
                <c:pt idx="12" formatCode="0.00">
                  <c:v>9.407585855676583</c:v>
                </c:pt>
                <c:pt idx="13" formatCode="0.00">
                  <c:v>14.763156434617677</c:v>
                </c:pt>
                <c:pt idx="14" formatCode="0.00">
                  <c:v>9.6997078872551885</c:v>
                </c:pt>
                <c:pt idx="15" formatCode="0.00">
                  <c:v>7.7113934142524254</c:v>
                </c:pt>
                <c:pt idx="16" formatCode="0.00">
                  <c:v>5.6225638336097106</c:v>
                </c:pt>
                <c:pt idx="17" formatCode="0.00">
                  <c:v>3.1630847935446815</c:v>
                </c:pt>
                <c:pt idx="18" formatCode="0.00">
                  <c:v>1.0365620475369857</c:v>
                </c:pt>
                <c:pt idx="19" formatCode="0.00">
                  <c:v>0.35808507096732234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2.8889694331401456E-3</c:v>
                </c:pt>
                <c:pt idx="23" formatCode="0.00">
                  <c:v>4.4884608079401173E-2</c:v>
                </c:pt>
                <c:pt idx="24" formatCode="0.00">
                  <c:v>0.32767650168075541</c:v>
                </c:pt>
                <c:pt idx="25" formatCode="0.00">
                  <c:v>0.79350276960928001</c:v>
                </c:pt>
                <c:pt idx="26" formatCode="0.00">
                  <c:v>0.90970702487293253</c:v>
                </c:pt>
                <c:pt idx="27" formatCode="0.00">
                  <c:v>0.81374105220203707</c:v>
                </c:pt>
                <c:pt idx="28" formatCode="0.00">
                  <c:v>0.74583298826605282</c:v>
                </c:pt>
                <c:pt idx="29" formatCode="0.00">
                  <c:v>0.6251984715296568</c:v>
                </c:pt>
                <c:pt idx="30" formatCode="0.00">
                  <c:v>0.48352931317870285</c:v>
                </c:pt>
                <c:pt idx="31" formatCode="0.00">
                  <c:v>0.35143396599292748</c:v>
                </c:pt>
                <c:pt idx="32" formatCode="0.00">
                  <c:v>0.25414799165714752</c:v>
                </c:pt>
                <c:pt idx="33" formatCode="0.00">
                  <c:v>0.19579262867077035</c:v>
                </c:pt>
                <c:pt idx="34" formatCode="0.00">
                  <c:v>0.14871895435183555</c:v>
                </c:pt>
                <c:pt idx="35" formatCode="0.00">
                  <c:v>9.1254468503941172E-2</c:v>
                </c:pt>
                <c:pt idx="36" formatCode="0.00">
                  <c:v>0.14839612366062788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B-4DE5-B428-F88AE9BE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1829712"/>
        <c:axId val="1691829296"/>
      </c:barChart>
      <c:catAx>
        <c:axId val="16918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</a:t>
                </a:r>
                <a:r>
                  <a:rPr lang="en-GB" baseline="0"/>
                  <a:t> size /phi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29296"/>
        <c:crosses val="autoZero"/>
        <c:auto val="1"/>
        <c:lblAlgn val="ctr"/>
        <c:lblOffset val="100"/>
        <c:noMultiLvlLbl val="0"/>
      </c:catAx>
      <c:valAx>
        <c:axId val="169182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CC02B!$B$6:$B$42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CC02B!$E$6:$E$42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2.7673065572123776</c:v>
                </c:pt>
                <c:pt idx="8">
                  <c:v>7.0046465636590263</c:v>
                </c:pt>
                <c:pt idx="9">
                  <c:v>16.418514613563104</c:v>
                </c:pt>
                <c:pt idx="10">
                  <c:v>29.070853787741832</c:v>
                </c:pt>
                <c:pt idx="11">
                  <c:v>42.301154830850265</c:v>
                </c:pt>
                <c:pt idx="12">
                  <c:v>51.708740686526852</c:v>
                </c:pt>
                <c:pt idx="13">
                  <c:v>66.471897121144536</c:v>
                </c:pt>
                <c:pt idx="14">
                  <c:v>76.171605008399723</c:v>
                </c:pt>
                <c:pt idx="15">
                  <c:v>83.88299842265215</c:v>
                </c:pt>
                <c:pt idx="16">
                  <c:v>89.505562256261868</c:v>
                </c:pt>
                <c:pt idx="17">
                  <c:v>92.668647049806552</c:v>
                </c:pt>
                <c:pt idx="18">
                  <c:v>93.705209097343541</c:v>
                </c:pt>
                <c:pt idx="19">
                  <c:v>94.063294168310861</c:v>
                </c:pt>
                <c:pt idx="20">
                  <c:v>94.063294168310861</c:v>
                </c:pt>
                <c:pt idx="21">
                  <c:v>94.063294168310861</c:v>
                </c:pt>
                <c:pt idx="22">
                  <c:v>94.066183137744005</c:v>
                </c:pt>
                <c:pt idx="23">
                  <c:v>94.111067745823405</c:v>
                </c:pt>
                <c:pt idx="24">
                  <c:v>94.438744247504161</c:v>
                </c:pt>
                <c:pt idx="25">
                  <c:v>95.232247017113437</c:v>
                </c:pt>
                <c:pt idx="26">
                  <c:v>96.141954041986367</c:v>
                </c:pt>
                <c:pt idx="27">
                  <c:v>96.9556950941884</c:v>
                </c:pt>
                <c:pt idx="28">
                  <c:v>97.701528082454459</c:v>
                </c:pt>
                <c:pt idx="29">
                  <c:v>98.326726553984116</c:v>
                </c:pt>
                <c:pt idx="30">
                  <c:v>98.810255867162823</c:v>
                </c:pt>
                <c:pt idx="31">
                  <c:v>99.161689833155748</c:v>
                </c:pt>
                <c:pt idx="32">
                  <c:v>99.415837824812897</c:v>
                </c:pt>
                <c:pt idx="33">
                  <c:v>99.61163045348367</c:v>
                </c:pt>
                <c:pt idx="34">
                  <c:v>99.760349407835506</c:v>
                </c:pt>
                <c:pt idx="35">
                  <c:v>99.851603876339453</c:v>
                </c:pt>
                <c:pt idx="36">
                  <c:v>100.00000000000009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3-4C56-B70D-B07EC62E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886624"/>
        <c:axId val="1361887040"/>
      </c:lineChart>
      <c:catAx>
        <c:axId val="13618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87040"/>
        <c:crosses val="autoZero"/>
        <c:auto val="1"/>
        <c:lblAlgn val="ctr"/>
        <c:lblOffset val="100"/>
        <c:noMultiLvlLbl val="0"/>
      </c:catAx>
      <c:valAx>
        <c:axId val="13618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grain size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CC02F!$B$6:$B$42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CC02F!$D$6:$D$42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2.0420853236150163</c:v>
                </c:pt>
                <c:pt idx="9" formatCode="0.00">
                  <c:v>3.7956765987414847</c:v>
                </c:pt>
                <c:pt idx="10" formatCode="0.00">
                  <c:v>8.7679563756323411</c:v>
                </c:pt>
                <c:pt idx="11" formatCode="0.00">
                  <c:v>8.2758194693871712</c:v>
                </c:pt>
                <c:pt idx="12" formatCode="0.00">
                  <c:v>11.109849239833496</c:v>
                </c:pt>
                <c:pt idx="13" formatCode="0.00">
                  <c:v>9.8201111407082227</c:v>
                </c:pt>
                <c:pt idx="14" formatCode="0.00">
                  <c:v>10.759130984808202</c:v>
                </c:pt>
                <c:pt idx="15" formatCode="0.00">
                  <c:v>9.0734206622672744</c:v>
                </c:pt>
                <c:pt idx="16" formatCode="0.00">
                  <c:v>7.2915456568968304</c:v>
                </c:pt>
                <c:pt idx="17" formatCode="0.00">
                  <c:v>5.5605813659655432</c:v>
                </c:pt>
                <c:pt idx="18" formatCode="0.00">
                  <c:v>3.9201250118149753</c:v>
                </c:pt>
                <c:pt idx="19" formatCode="0.00">
                  <c:v>2.602103182445727</c:v>
                </c:pt>
                <c:pt idx="20" formatCode="0.00">
                  <c:v>0.38579900513375892</c:v>
                </c:pt>
                <c:pt idx="21" formatCode="0.00">
                  <c:v>1.8128165382123178E-2</c:v>
                </c:pt>
                <c:pt idx="22" formatCode="0.00">
                  <c:v>7.2391835703467591E-2</c:v>
                </c:pt>
                <c:pt idx="23" formatCode="0.00">
                  <c:v>0.86345122199350044</c:v>
                </c:pt>
                <c:pt idx="24" formatCode="0.00">
                  <c:v>2.051430211072895</c:v>
                </c:pt>
                <c:pt idx="25" formatCode="0.00">
                  <c:v>2.4926357799877015</c:v>
                </c:pt>
                <c:pt idx="26" formatCode="0.00">
                  <c:v>2.3891071951991147</c:v>
                </c:pt>
                <c:pt idx="27" formatCode="0.00">
                  <c:v>2.023189237754726</c:v>
                </c:pt>
                <c:pt idx="28" formatCode="0.00">
                  <c:v>1.6492470920150226</c:v>
                </c:pt>
                <c:pt idx="29" formatCode="0.00">
                  <c:v>1.273581733970873</c:v>
                </c:pt>
                <c:pt idx="30" formatCode="0.00">
                  <c:v>0.98270301004579186</c:v>
                </c:pt>
                <c:pt idx="31" formatCode="0.00">
                  <c:v>0.75175265736593866</c:v>
                </c:pt>
                <c:pt idx="32" formatCode="0.00">
                  <c:v>0.58547857789526192</c:v>
                </c:pt>
                <c:pt idx="33" formatCode="0.00">
                  <c:v>0.46933676528590274</c:v>
                </c:pt>
                <c:pt idx="34" formatCode="0.00">
                  <c:v>0.35265189671431935</c:v>
                </c:pt>
                <c:pt idx="35" formatCode="0.00">
                  <c:v>0.20986033490771366</c:v>
                </c:pt>
                <c:pt idx="36" formatCode="0.00">
                  <c:v>0.41085026745557318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1-44CF-B7B9-50CD925D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9710672"/>
        <c:axId val="1619711920"/>
      </c:barChart>
      <c:catAx>
        <c:axId val="161971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11920"/>
        <c:crosses val="autoZero"/>
        <c:auto val="1"/>
        <c:lblAlgn val="ctr"/>
        <c:lblOffset val="100"/>
        <c:noMultiLvlLbl val="0"/>
      </c:catAx>
      <c:valAx>
        <c:axId val="161971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Cumulate grain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CC02F!$B$6:$B$42</c:f>
              <c:strCache>
                <c:ptCount val="37"/>
                <c:pt idx="0">
                  <c:v>-7.5</c:v>
                </c:pt>
                <c:pt idx="1">
                  <c:v>-7.0</c:v>
                </c:pt>
                <c:pt idx="2">
                  <c:v>-6.5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-3.5</c:v>
                </c:pt>
                <c:pt idx="9">
                  <c:v>-3.0</c:v>
                </c:pt>
                <c:pt idx="10">
                  <c:v>-2.5</c:v>
                </c:pt>
                <c:pt idx="11">
                  <c:v>-2.0</c:v>
                </c:pt>
                <c:pt idx="12">
                  <c:v>-1.5</c:v>
                </c:pt>
                <c:pt idx="13">
                  <c:v>-1.0</c:v>
                </c:pt>
                <c:pt idx="14">
                  <c:v>-0.5</c:v>
                </c:pt>
                <c:pt idx="15">
                  <c:v>0.0</c:v>
                </c:pt>
                <c:pt idx="16">
                  <c:v>0.5</c:v>
                </c:pt>
                <c:pt idx="17">
                  <c:v>1.0</c:v>
                </c:pt>
                <c:pt idx="18">
                  <c:v>1.5</c:v>
                </c:pt>
                <c:pt idx="19">
                  <c:v>2.0</c:v>
                </c:pt>
                <c:pt idx="20">
                  <c:v>2.5</c:v>
                </c:pt>
                <c:pt idx="21">
                  <c:v>3.0</c:v>
                </c:pt>
                <c:pt idx="22">
                  <c:v>3.5</c:v>
                </c:pt>
                <c:pt idx="23">
                  <c:v>4.0</c:v>
                </c:pt>
                <c:pt idx="24">
                  <c:v>4.5</c:v>
                </c:pt>
                <c:pt idx="25">
                  <c:v>5.0</c:v>
                </c:pt>
                <c:pt idx="26">
                  <c:v>5.5</c:v>
                </c:pt>
                <c:pt idx="27">
                  <c:v>6.0</c:v>
                </c:pt>
                <c:pt idx="28">
                  <c:v>6.5</c:v>
                </c:pt>
                <c:pt idx="29">
                  <c:v>7.0</c:v>
                </c:pt>
                <c:pt idx="30">
                  <c:v>7.5</c:v>
                </c:pt>
                <c:pt idx="31">
                  <c:v>8.0</c:v>
                </c:pt>
                <c:pt idx="32">
                  <c:v>8.5</c:v>
                </c:pt>
                <c:pt idx="33">
                  <c:v>9.0</c:v>
                </c:pt>
                <c:pt idx="34">
                  <c:v>9.5</c:v>
                </c:pt>
                <c:pt idx="35">
                  <c:v>10.0</c:v>
                </c:pt>
                <c:pt idx="36">
                  <c:v>&gt;10.5</c:v>
                </c:pt>
              </c:strCache>
            </c:strRef>
          </c:cat>
          <c:val>
            <c:numRef>
              <c:f>CC02F!$E$6:$E$42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2.0420853236150163</c:v>
                </c:pt>
                <c:pt idx="9">
                  <c:v>5.8377619223565009</c:v>
                </c:pt>
                <c:pt idx="10">
                  <c:v>14.605718297988842</c:v>
                </c:pt>
                <c:pt idx="11">
                  <c:v>22.881537767376013</c:v>
                </c:pt>
                <c:pt idx="12">
                  <c:v>33.991387007209511</c:v>
                </c:pt>
                <c:pt idx="13">
                  <c:v>43.811498147917732</c:v>
                </c:pt>
                <c:pt idx="14">
                  <c:v>54.570629132725934</c:v>
                </c:pt>
                <c:pt idx="15">
                  <c:v>63.644049794993208</c:v>
                </c:pt>
                <c:pt idx="16">
                  <c:v>70.935595451890038</c:v>
                </c:pt>
                <c:pt idx="17">
                  <c:v>76.496176817855584</c:v>
                </c:pt>
                <c:pt idx="18">
                  <c:v>80.416301829670559</c:v>
                </c:pt>
                <c:pt idx="19">
                  <c:v>83.01840501211629</c:v>
                </c:pt>
                <c:pt idx="20">
                  <c:v>83.404204017250052</c:v>
                </c:pt>
                <c:pt idx="21">
                  <c:v>83.422332182632175</c:v>
                </c:pt>
                <c:pt idx="22">
                  <c:v>83.494724018335646</c:v>
                </c:pt>
                <c:pt idx="23">
                  <c:v>84.358175240329146</c:v>
                </c:pt>
                <c:pt idx="24">
                  <c:v>86.409605451402044</c:v>
                </c:pt>
                <c:pt idx="25">
                  <c:v>88.902241231389752</c:v>
                </c:pt>
                <c:pt idx="26">
                  <c:v>91.291348426588868</c:v>
                </c:pt>
                <c:pt idx="27">
                  <c:v>93.31453766434359</c:v>
                </c:pt>
                <c:pt idx="28">
                  <c:v>94.963784756358606</c:v>
                </c:pt>
                <c:pt idx="29">
                  <c:v>96.237366490329478</c:v>
                </c:pt>
                <c:pt idx="30">
                  <c:v>97.220069500375274</c:v>
                </c:pt>
                <c:pt idx="31">
                  <c:v>97.971822157741215</c:v>
                </c:pt>
                <c:pt idx="32">
                  <c:v>98.557300735636474</c:v>
                </c:pt>
                <c:pt idx="33">
                  <c:v>99.026637500922376</c:v>
                </c:pt>
                <c:pt idx="34">
                  <c:v>99.379289397636697</c:v>
                </c:pt>
                <c:pt idx="35">
                  <c:v>99.589149732544413</c:v>
                </c:pt>
                <c:pt idx="3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F-4AA0-9A5A-EC190B7D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373008"/>
        <c:axId val="1828373840"/>
      </c:lineChart>
      <c:catAx>
        <c:axId val="18283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Grain size /phi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73840"/>
        <c:crosses val="autoZero"/>
        <c:auto val="1"/>
        <c:lblAlgn val="ctr"/>
        <c:lblOffset val="100"/>
        <c:noMultiLvlLbl val="0"/>
      </c:catAx>
      <c:valAx>
        <c:axId val="1828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wt%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114300</xdr:rowOff>
    </xdr:from>
    <xdr:to>
      <xdr:col>18</xdr:col>
      <xdr:colOff>104775</xdr:colOff>
      <xdr:row>42</xdr:row>
      <xdr:rowOff>117475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3190875"/>
          <a:ext cx="6810375" cy="3727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74417</xdr:colOff>
      <xdr:row>28</xdr:row>
      <xdr:rowOff>112712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9810"/>
        <a:stretch/>
      </xdr:blipFill>
      <xdr:spPr bwMode="auto">
        <a:xfrm>
          <a:off x="0" y="3400425"/>
          <a:ext cx="1903217" cy="1246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60960</xdr:colOff>
      <xdr:row>28</xdr:row>
      <xdr:rowOff>112712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94"/>
        <a:stretch/>
      </xdr:blipFill>
      <xdr:spPr bwMode="auto">
        <a:xfrm>
          <a:off x="1828800" y="3400425"/>
          <a:ext cx="1889760" cy="1246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</xdr:row>
      <xdr:rowOff>161925</xdr:rowOff>
    </xdr:from>
    <xdr:to>
      <xdr:col>10</xdr:col>
      <xdr:colOff>717550</xdr:colOff>
      <xdr:row>20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20</xdr:row>
      <xdr:rowOff>92075</xdr:rowOff>
    </xdr:from>
    <xdr:to>
      <xdr:col>10</xdr:col>
      <xdr:colOff>698500</xdr:colOff>
      <xdr:row>37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155575</xdr:rowOff>
    </xdr:from>
    <xdr:to>
      <xdr:col>10</xdr:col>
      <xdr:colOff>692150</xdr:colOff>
      <xdr:row>20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20</xdr:row>
      <xdr:rowOff>123825</xdr:rowOff>
    </xdr:from>
    <xdr:to>
      <xdr:col>10</xdr:col>
      <xdr:colOff>711200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3175</xdr:rowOff>
    </xdr:from>
    <xdr:to>
      <xdr:col>10</xdr:col>
      <xdr:colOff>774700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20</xdr:row>
      <xdr:rowOff>111125</xdr:rowOff>
    </xdr:from>
    <xdr:to>
      <xdr:col>10</xdr:col>
      <xdr:colOff>768350</xdr:colOff>
      <xdr:row>37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117475</xdr:rowOff>
    </xdr:from>
    <xdr:to>
      <xdr:col>11</xdr:col>
      <xdr:colOff>38100</xdr:colOff>
      <xdr:row>22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2</xdr:row>
      <xdr:rowOff>142875</xdr:rowOff>
    </xdr:from>
    <xdr:to>
      <xdr:col>19</xdr:col>
      <xdr:colOff>558800</xdr:colOff>
      <xdr:row>19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19</xdr:row>
      <xdr:rowOff>155575</xdr:rowOff>
    </xdr:from>
    <xdr:to>
      <xdr:col>19</xdr:col>
      <xdr:colOff>584200</xdr:colOff>
      <xdr:row>37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133350</xdr:rowOff>
    </xdr:from>
    <xdr:to>
      <xdr:col>12</xdr:col>
      <xdr:colOff>38100</xdr:colOff>
      <xdr:row>41</xdr:row>
      <xdr:rowOff>123825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104775</xdr:rowOff>
    </xdr:from>
    <xdr:to>
      <xdr:col>12</xdr:col>
      <xdr:colOff>47625</xdr:colOff>
      <xdr:row>17</xdr:row>
      <xdr:rowOff>95250</xdr:rowOff>
    </xdr:to>
    <xdr:graphicFrame macro="">
      <xdr:nvGraphicFramePr>
        <xdr:cNvPr id="3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1</xdr:row>
      <xdr:rowOff>149225</xdr:rowOff>
    </xdr:from>
    <xdr:to>
      <xdr:col>11</xdr:col>
      <xdr:colOff>165099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92075</xdr:colOff>
      <xdr:row>19</xdr:row>
      <xdr:rowOff>98425</xdr:rowOff>
    </xdr:from>
    <xdr:to>
      <xdr:col>10</xdr:col>
      <xdr:colOff>663575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155575</xdr:rowOff>
    </xdr:from>
    <xdr:to>
      <xdr:col>10</xdr:col>
      <xdr:colOff>673100</xdr:colOff>
      <xdr:row>20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20</xdr:row>
      <xdr:rowOff>85725</xdr:rowOff>
    </xdr:from>
    <xdr:to>
      <xdr:col>10</xdr:col>
      <xdr:colOff>673100</xdr:colOff>
      <xdr:row>37</xdr:row>
      <xdr:rowOff>130175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9525</xdr:rowOff>
    </xdr:from>
    <xdr:to>
      <xdr:col>10</xdr:col>
      <xdr:colOff>736600</xdr:colOff>
      <xdr:row>20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20</xdr:row>
      <xdr:rowOff>142875</xdr:rowOff>
    </xdr:from>
    <xdr:to>
      <xdr:col>10</xdr:col>
      <xdr:colOff>742950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9525</xdr:rowOff>
    </xdr:from>
    <xdr:to>
      <xdr:col>10</xdr:col>
      <xdr:colOff>666750</xdr:colOff>
      <xdr:row>19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20</xdr:row>
      <xdr:rowOff>66675</xdr:rowOff>
    </xdr:from>
    <xdr:to>
      <xdr:col>10</xdr:col>
      <xdr:colOff>666750</xdr:colOff>
      <xdr:row>37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22225</xdr:rowOff>
    </xdr:from>
    <xdr:to>
      <xdr:col>10</xdr:col>
      <xdr:colOff>647700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20</xdr:row>
      <xdr:rowOff>142875</xdr:rowOff>
    </xdr:from>
    <xdr:to>
      <xdr:col>10</xdr:col>
      <xdr:colOff>660400</xdr:colOff>
      <xdr:row>38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D34"/>
  <sheetViews>
    <sheetView topLeftCell="A15" workbookViewId="0">
      <selection activeCell="E34" sqref="E34"/>
    </sheetView>
  </sheetViews>
  <sheetFormatPr defaultRowHeight="12.5" x14ac:dyDescent="0.25"/>
  <sheetData>
    <row r="3" spans="1:4" ht="13" x14ac:dyDescent="0.3">
      <c r="A3" s="92" t="s">
        <v>59</v>
      </c>
      <c r="B3" s="92"/>
      <c r="C3" s="92"/>
      <c r="D3" s="92"/>
    </row>
    <row r="4" spans="1:4" ht="13" x14ac:dyDescent="0.3">
      <c r="A4" s="92" t="s">
        <v>60</v>
      </c>
      <c r="B4" s="92"/>
      <c r="C4" s="92"/>
      <c r="D4" s="92"/>
    </row>
    <row r="6" spans="1:4" x14ac:dyDescent="0.25">
      <c r="A6" s="42" t="s">
        <v>77</v>
      </c>
    </row>
    <row r="8" spans="1:4" ht="13" x14ac:dyDescent="0.3">
      <c r="A8" s="94" t="s">
        <v>61</v>
      </c>
    </row>
    <row r="10" spans="1:4" x14ac:dyDescent="0.25">
      <c r="A10" s="93" t="s">
        <v>64</v>
      </c>
    </row>
    <row r="11" spans="1:4" x14ac:dyDescent="0.25">
      <c r="A11" s="93" t="s">
        <v>63</v>
      </c>
    </row>
    <row r="12" spans="1:4" x14ac:dyDescent="0.25">
      <c r="A12" s="93" t="s">
        <v>62</v>
      </c>
    </row>
    <row r="13" spans="1:4" x14ac:dyDescent="0.25">
      <c r="A13" s="95" t="s">
        <v>78</v>
      </c>
      <c r="B13" s="95"/>
      <c r="C13" s="95"/>
    </row>
    <row r="14" spans="1:4" x14ac:dyDescent="0.25">
      <c r="A14" s="95" t="s">
        <v>37</v>
      </c>
      <c r="B14" s="95"/>
      <c r="C14" s="95"/>
    </row>
    <row r="15" spans="1:4" x14ac:dyDescent="0.25">
      <c r="A15" s="42" t="s">
        <v>71</v>
      </c>
    </row>
    <row r="16" spans="1:4" x14ac:dyDescent="0.25">
      <c r="A16" s="42" t="s">
        <v>72</v>
      </c>
    </row>
    <row r="17" spans="1:2" x14ac:dyDescent="0.25">
      <c r="A17" s="42" t="s">
        <v>66</v>
      </c>
    </row>
    <row r="19" spans="1:2" x14ac:dyDescent="0.25">
      <c r="A19" t="s">
        <v>73</v>
      </c>
    </row>
    <row r="31" spans="1:2" ht="13" x14ac:dyDescent="0.3">
      <c r="A31" s="98" t="s">
        <v>69</v>
      </c>
      <c r="B31" s="98"/>
    </row>
    <row r="32" spans="1:2" ht="13" x14ac:dyDescent="0.3">
      <c r="A32" s="98" t="s">
        <v>70</v>
      </c>
      <c r="B32" s="98"/>
    </row>
    <row r="33" spans="1:2" ht="13" x14ac:dyDescent="0.3">
      <c r="A33" s="98" t="s">
        <v>67</v>
      </c>
      <c r="B33" s="98"/>
    </row>
    <row r="34" spans="1:2" ht="13" x14ac:dyDescent="0.3">
      <c r="A34" s="98" t="s">
        <v>68</v>
      </c>
      <c r="B34" s="9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20" workbookViewId="0">
      <selection activeCell="C6" sqref="C6:C42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21" t="s">
        <v>58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94.256762964519581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66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66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66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66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66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66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66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66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66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66">
        <v>0.22</v>
      </c>
      <c r="D15" s="52">
        <f t="shared" si="0"/>
        <v>0.23340500254906171</v>
      </c>
      <c r="E15" s="90">
        <f t="shared" si="1"/>
        <v>0.23340500254906171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66">
        <v>1.07</v>
      </c>
      <c r="D16" s="52">
        <f t="shared" si="0"/>
        <v>1.1351970578522548</v>
      </c>
      <c r="E16" s="90">
        <f t="shared" si="1"/>
        <v>1.3686020604013165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66">
        <v>2.2400000000000002</v>
      </c>
      <c r="D17" s="52">
        <f t="shared" si="0"/>
        <v>2.3764872986813561</v>
      </c>
      <c r="E17" s="90">
        <f t="shared" si="1"/>
        <v>3.7450893590826726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66">
        <v>5.89</v>
      </c>
      <c r="D18" s="52">
        <f t="shared" si="0"/>
        <v>6.2488884773362434</v>
      </c>
      <c r="E18" s="90">
        <f t="shared" si="1"/>
        <v>9.9939778364189156</v>
      </c>
      <c r="F18" s="3"/>
      <c r="G18" s="3"/>
      <c r="H18" s="3"/>
      <c r="I18" s="3"/>
      <c r="J18" s="3"/>
      <c r="K18" s="3"/>
      <c r="L18" s="3"/>
    </row>
    <row r="19" spans="1:12" x14ac:dyDescent="0.25">
      <c r="A19" s="18" t="s">
        <v>18</v>
      </c>
      <c r="B19" s="59">
        <v>-1</v>
      </c>
      <c r="C19" s="66">
        <v>9.8800000000000008</v>
      </c>
      <c r="D19" s="52">
        <f t="shared" si="0"/>
        <v>10.48200647811241</v>
      </c>
      <c r="E19" s="90">
        <f t="shared" si="1"/>
        <v>20.475984314531324</v>
      </c>
      <c r="F19" s="3"/>
      <c r="G19" s="3"/>
      <c r="H19" s="3"/>
      <c r="I19" s="3"/>
      <c r="J19" s="3"/>
      <c r="K19" s="3"/>
      <c r="L19" s="3"/>
    </row>
    <row r="20" spans="1:12" x14ac:dyDescent="0.25">
      <c r="A20" s="12" t="s">
        <v>2</v>
      </c>
      <c r="B20" s="59">
        <v>-0.5</v>
      </c>
      <c r="C20" s="66">
        <v>12.31</v>
      </c>
      <c r="D20" s="52">
        <f t="shared" si="0"/>
        <v>13.060070824449774</v>
      </c>
      <c r="E20" s="90">
        <f t="shared" si="1"/>
        <v>33.536055138981098</v>
      </c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3</v>
      </c>
      <c r="B21" s="59">
        <v>0</v>
      </c>
      <c r="C21" s="66">
        <v>13.98</v>
      </c>
      <c r="D21" s="52">
        <f t="shared" si="0"/>
        <v>14.831826980163104</v>
      </c>
      <c r="E21" s="90">
        <f t="shared" si="1"/>
        <v>48.367882119144198</v>
      </c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4</v>
      </c>
      <c r="B22" s="59">
        <v>0.5</v>
      </c>
      <c r="C22" s="66">
        <v>11.23</v>
      </c>
      <c r="D22" s="52">
        <f t="shared" si="0"/>
        <v>11.914264448299832</v>
      </c>
      <c r="E22" s="90">
        <f t="shared" si="1"/>
        <v>60.28214656744403</v>
      </c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5</v>
      </c>
      <c r="B23" s="59">
        <v>1</v>
      </c>
      <c r="C23" s="66">
        <v>7.8473703319502084</v>
      </c>
      <c r="D23" s="52">
        <f t="shared" si="0"/>
        <v>8.3255249651466823</v>
      </c>
      <c r="E23" s="90">
        <f t="shared" si="1"/>
        <v>68.607671532590714</v>
      </c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6</v>
      </c>
      <c r="B24" s="59">
        <v>1.5</v>
      </c>
      <c r="C24" s="66">
        <v>6.1252541493775938</v>
      </c>
      <c r="D24" s="52">
        <f t="shared" si="0"/>
        <v>6.4984770924960369</v>
      </c>
      <c r="E24" s="90">
        <f t="shared" si="1"/>
        <v>75.106148625086746</v>
      </c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7</v>
      </c>
      <c r="B25" s="59">
        <v>2</v>
      </c>
      <c r="C25" s="66">
        <v>3.6594968879668053</v>
      </c>
      <c r="D25" s="52">
        <f t="shared" si="0"/>
        <v>3.882476729382617</v>
      </c>
      <c r="E25" s="90">
        <f t="shared" si="1"/>
        <v>78.988625354469363</v>
      </c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8</v>
      </c>
      <c r="B26" s="59">
        <v>2.5</v>
      </c>
      <c r="C26" s="66">
        <v>0.90067086401294461</v>
      </c>
      <c r="D26" s="52">
        <f t="shared" si="0"/>
        <v>0.95555038777639534</v>
      </c>
      <c r="E26" s="90">
        <f t="shared" si="1"/>
        <v>79.944175742245761</v>
      </c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9</v>
      </c>
      <c r="B27" s="59">
        <v>3</v>
      </c>
      <c r="C27" s="66">
        <v>4.8023124828910309E-2</v>
      </c>
      <c r="D27" s="52">
        <f t="shared" si="0"/>
        <v>5.0949261695935097E-2</v>
      </c>
      <c r="E27" s="90">
        <f t="shared" si="1"/>
        <v>79.995125003941695</v>
      </c>
      <c r="F27" s="3"/>
      <c r="G27" s="3"/>
      <c r="H27" s="3"/>
      <c r="I27" s="3"/>
      <c r="J27" s="3"/>
      <c r="K27" s="3"/>
    </row>
    <row r="28" spans="1:12" x14ac:dyDescent="0.25">
      <c r="A28" s="12" t="s">
        <v>10</v>
      </c>
      <c r="B28" s="59">
        <v>3.5</v>
      </c>
      <c r="C28" s="66">
        <v>5.0946515812899287E-2</v>
      </c>
      <c r="D28" s="52">
        <f t="shared" si="0"/>
        <v>5.4050780241707147E-2</v>
      </c>
      <c r="E28" s="90">
        <f t="shared" si="1"/>
        <v>80.049175784183404</v>
      </c>
      <c r="F28" s="3"/>
      <c r="G28" s="3"/>
      <c r="H28" s="3"/>
      <c r="I28" s="3"/>
      <c r="J28" s="3"/>
      <c r="K28" s="3"/>
    </row>
    <row r="29" spans="1:12" x14ac:dyDescent="0.25">
      <c r="A29" s="12" t="s">
        <v>11</v>
      </c>
      <c r="B29" s="59">
        <v>4</v>
      </c>
      <c r="C29" s="66">
        <v>0.63881256313249057</v>
      </c>
      <c r="D29" s="52">
        <f t="shared" si="0"/>
        <v>0.67773658148323457</v>
      </c>
      <c r="E29" s="90">
        <f t="shared" si="1"/>
        <v>80.726912365666635</v>
      </c>
      <c r="F29" s="3"/>
      <c r="G29" s="3"/>
      <c r="H29" s="3"/>
      <c r="I29" s="3"/>
      <c r="J29" s="3"/>
      <c r="K29" s="3"/>
    </row>
    <row r="30" spans="1:12" x14ac:dyDescent="0.25">
      <c r="A30" s="12" t="s">
        <v>12</v>
      </c>
      <c r="B30" s="59">
        <v>4.5</v>
      </c>
      <c r="C30" s="66">
        <v>1.8082242030121043</v>
      </c>
      <c r="D30" s="52">
        <f t="shared" si="0"/>
        <v>1.9184026123332514</v>
      </c>
      <c r="E30" s="90">
        <f t="shared" si="1"/>
        <v>82.645314977999888</v>
      </c>
      <c r="F30" s="3"/>
      <c r="G30" s="3"/>
      <c r="H30" s="3"/>
      <c r="I30" s="3"/>
      <c r="J30" s="3"/>
      <c r="K30" s="3"/>
    </row>
    <row r="31" spans="1:12" x14ac:dyDescent="0.25">
      <c r="A31" s="19" t="s">
        <v>13</v>
      </c>
      <c r="B31" s="57">
        <v>5</v>
      </c>
      <c r="C31" s="66">
        <v>2.5281851673225106</v>
      </c>
      <c r="D31" s="52">
        <f>(C31/SUM($C$5:$C$42))*100</f>
        <v>2.6822321155609572</v>
      </c>
      <c r="E31" s="90">
        <f t="shared" si="1"/>
        <v>85.327547093560838</v>
      </c>
      <c r="F31" s="3"/>
      <c r="G31" s="3"/>
      <c r="H31" s="3"/>
      <c r="I31" s="3"/>
      <c r="J31" s="3"/>
      <c r="K31" s="3"/>
    </row>
    <row r="32" spans="1:12" x14ac:dyDescent="0.25">
      <c r="A32" s="19" t="s">
        <v>40</v>
      </c>
      <c r="B32" s="57">
        <v>5.5</v>
      </c>
      <c r="C32" s="66">
        <v>2.6863354678983278</v>
      </c>
      <c r="D32" s="52">
        <f t="shared" si="0"/>
        <v>2.8500188033292915</v>
      </c>
      <c r="E32" s="90">
        <f t="shared" si="1"/>
        <v>88.17756589689013</v>
      </c>
      <c r="F32" s="3"/>
      <c r="G32" s="3"/>
      <c r="H32" s="3"/>
      <c r="I32" s="3"/>
      <c r="J32" s="3"/>
      <c r="K32" s="3"/>
    </row>
    <row r="33" spans="1:11" x14ac:dyDescent="0.25">
      <c r="A33" s="54" t="s">
        <v>41</v>
      </c>
      <c r="B33" s="57">
        <v>6</v>
      </c>
      <c r="C33" s="66">
        <v>2.4569679852366941</v>
      </c>
      <c r="D33" s="52">
        <f t="shared" si="0"/>
        <v>2.6066755402596984</v>
      </c>
      <c r="E33" s="90">
        <f t="shared" si="1"/>
        <v>90.784241437149831</v>
      </c>
      <c r="F33" s="3"/>
      <c r="G33" s="3"/>
      <c r="H33" s="3"/>
      <c r="I33" s="3"/>
      <c r="J33" s="3"/>
      <c r="K33" s="3"/>
    </row>
    <row r="34" spans="1:11" x14ac:dyDescent="0.25">
      <c r="A34" s="54" t="s">
        <v>42</v>
      </c>
      <c r="B34" s="57">
        <v>6.5</v>
      </c>
      <c r="C34" s="66">
        <v>2.1724141257532907</v>
      </c>
      <c r="D34" s="52">
        <f t="shared" si="0"/>
        <v>2.3047832934502934</v>
      </c>
      <c r="E34" s="90">
        <f t="shared" si="1"/>
        <v>93.08902473060013</v>
      </c>
      <c r="F34" s="3"/>
      <c r="G34" s="3"/>
      <c r="H34" s="3"/>
      <c r="I34" s="3"/>
      <c r="J34" s="3"/>
      <c r="K34" s="3"/>
    </row>
    <row r="35" spans="1:11" x14ac:dyDescent="0.25">
      <c r="A35" s="54" t="s">
        <v>43</v>
      </c>
      <c r="B35" s="57">
        <v>7</v>
      </c>
      <c r="C35" s="66">
        <v>1.7684734226629262</v>
      </c>
      <c r="D35" s="52">
        <f t="shared" si="0"/>
        <v>1.8762297442026736</v>
      </c>
      <c r="E35" s="90">
        <f t="shared" si="1"/>
        <v>94.965254474802805</v>
      </c>
      <c r="F35" s="3"/>
      <c r="G35" s="3"/>
      <c r="H35" s="3"/>
      <c r="I35" s="3"/>
      <c r="J35" s="3"/>
      <c r="K35" s="3"/>
    </row>
    <row r="36" spans="1:11" x14ac:dyDescent="0.25">
      <c r="A36" s="54" t="s">
        <v>44</v>
      </c>
      <c r="B36" s="57">
        <v>7.5</v>
      </c>
      <c r="C36" s="66">
        <v>1.3499833364540401</v>
      </c>
      <c r="D36" s="52">
        <f t="shared" si="0"/>
        <v>1.4322402913011185</v>
      </c>
      <c r="E36" s="90">
        <f t="shared" si="1"/>
        <v>96.397494766103918</v>
      </c>
      <c r="F36" s="3"/>
      <c r="G36" s="3"/>
      <c r="H36" s="3"/>
      <c r="I36" s="3"/>
      <c r="J36" s="3"/>
      <c r="K36" s="3"/>
    </row>
    <row r="37" spans="1:11" x14ac:dyDescent="0.25">
      <c r="A37" s="54" t="s">
        <v>45</v>
      </c>
      <c r="B37" s="57">
        <v>8</v>
      </c>
      <c r="C37" s="66">
        <v>0.98497283446084505</v>
      </c>
      <c r="D37" s="52">
        <f t="shared" si="0"/>
        <v>1.0449890315367731</v>
      </c>
      <c r="E37" s="90">
        <f t="shared" si="1"/>
        <v>97.442483797640691</v>
      </c>
      <c r="F37" s="3"/>
      <c r="G37" s="3"/>
      <c r="H37" s="3"/>
      <c r="I37" s="3"/>
      <c r="J37" s="3"/>
      <c r="K37" s="3"/>
    </row>
    <row r="38" spans="1:11" x14ac:dyDescent="0.25">
      <c r="A38" s="54" t="s">
        <v>46</v>
      </c>
      <c r="B38" s="57">
        <v>8.5</v>
      </c>
      <c r="C38" s="66">
        <v>0.73752218783213541</v>
      </c>
      <c r="D38" s="52">
        <f t="shared" si="0"/>
        <v>0.78246076423158695</v>
      </c>
      <c r="E38" s="90">
        <f t="shared" si="1"/>
        <v>98.224944561872277</v>
      </c>
      <c r="F38" s="3"/>
      <c r="G38" s="3"/>
      <c r="H38" s="3"/>
      <c r="I38" s="3"/>
      <c r="J38" s="3"/>
      <c r="K38" s="3"/>
    </row>
    <row r="39" spans="1:11" x14ac:dyDescent="0.25">
      <c r="A39" s="54" t="s">
        <v>47</v>
      </c>
      <c r="B39" s="57">
        <v>9</v>
      </c>
      <c r="C39" s="66">
        <v>0.58020179806046235</v>
      </c>
      <c r="D39" s="52">
        <f t="shared" si="0"/>
        <v>0.61555455525123826</v>
      </c>
      <c r="E39" s="90">
        <f t="shared" si="1"/>
        <v>98.840499117123514</v>
      </c>
      <c r="F39" s="3"/>
      <c r="G39" s="3"/>
      <c r="H39" s="3"/>
      <c r="I39" s="3"/>
      <c r="J39" s="3"/>
      <c r="K39" s="3"/>
    </row>
    <row r="40" spans="1:11" x14ac:dyDescent="0.25">
      <c r="A40" s="54" t="s">
        <v>48</v>
      </c>
      <c r="B40" s="57">
        <v>9.5</v>
      </c>
      <c r="C40" s="66">
        <v>0.4277526387642181</v>
      </c>
      <c r="D40" s="52">
        <f t="shared" si="0"/>
        <v>0.45381638973241001</v>
      </c>
      <c r="E40" s="90">
        <f t="shared" si="1"/>
        <v>99.294315506855924</v>
      </c>
      <c r="F40" s="3"/>
      <c r="G40" s="3"/>
      <c r="H40" s="3"/>
      <c r="I40" s="3"/>
    </row>
    <row r="41" spans="1:11" x14ac:dyDescent="0.25">
      <c r="A41" s="54" t="s">
        <v>49</v>
      </c>
      <c r="B41" s="57">
        <v>10</v>
      </c>
      <c r="C41" s="66">
        <v>0.24962422627333786</v>
      </c>
      <c r="D41" s="52">
        <f t="shared" si="0"/>
        <v>0.26483428713470902</v>
      </c>
      <c r="E41" s="90">
        <f t="shared" si="1"/>
        <v>99.559149793990628</v>
      </c>
      <c r="F41" s="3"/>
      <c r="G41" s="3"/>
      <c r="H41" s="3"/>
      <c r="I41" s="3"/>
    </row>
    <row r="42" spans="1:11" x14ac:dyDescent="0.25">
      <c r="A42" s="55" t="s">
        <v>50</v>
      </c>
      <c r="B42" s="60" t="s">
        <v>51</v>
      </c>
      <c r="C42" s="86">
        <v>0.41553113370683853</v>
      </c>
      <c r="D42" s="61">
        <f t="shared" si="0"/>
        <v>0.44085020600935987</v>
      </c>
      <c r="E42" s="90">
        <f t="shared" si="1"/>
        <v>99.999999999999986</v>
      </c>
      <c r="F42" s="3"/>
      <c r="G42" s="3"/>
      <c r="H42" s="3"/>
      <c r="I42" s="3"/>
    </row>
    <row r="43" spans="1:11" x14ac:dyDescent="0.25">
      <c r="A43" s="13"/>
      <c r="B43" s="14"/>
      <c r="C43" s="3">
        <f>SUM(C5:C42)</f>
        <v>94.256762964519581</v>
      </c>
      <c r="D43" s="10">
        <f>SUM(D5:D42)</f>
        <v>99.999999999999986</v>
      </c>
      <c r="E43" s="63"/>
      <c r="F43" s="10"/>
      <c r="G43" s="3"/>
      <c r="H43" s="3"/>
      <c r="I43" s="3"/>
    </row>
    <row r="44" spans="1:11" x14ac:dyDescent="0.25">
      <c r="A44" s="3"/>
      <c r="B44" s="3"/>
      <c r="C44" s="3"/>
      <c r="D44" s="3"/>
      <c r="E44" s="3"/>
      <c r="F44" s="3"/>
      <c r="G44" s="128"/>
      <c r="H44" s="128"/>
      <c r="I44" s="3"/>
    </row>
    <row r="45" spans="1:11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11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11" ht="13" x14ac:dyDescent="0.3">
      <c r="A47" s="28"/>
      <c r="B47" s="47"/>
      <c r="C47" s="64"/>
      <c r="E47" s="30"/>
      <c r="F47" s="30"/>
      <c r="G47" s="31"/>
      <c r="H47" s="3"/>
      <c r="I47" s="3"/>
    </row>
    <row r="48" spans="1:11" ht="13" x14ac:dyDescent="0.3">
      <c r="A48" s="73" t="s">
        <v>14</v>
      </c>
      <c r="B48" s="72">
        <f>B18+(16-E18)*(B19-B18)/(E19-E18)</f>
        <v>-1.2135079921901248</v>
      </c>
      <c r="C48" s="64"/>
      <c r="D48" s="77" t="s">
        <v>36</v>
      </c>
      <c r="E48" s="78"/>
      <c r="F48" s="79"/>
      <c r="G48" s="129">
        <f>B49</f>
        <v>0.2054828337835877</v>
      </c>
      <c r="H48" s="3"/>
      <c r="I48" s="3"/>
    </row>
    <row r="49" spans="1:11" ht="13" x14ac:dyDescent="0.3">
      <c r="A49" s="73" t="s">
        <v>15</v>
      </c>
      <c r="B49" s="72">
        <f>B21+(50-E21)*(B24-B21)/(E22-E21)</f>
        <v>0.2054828337835877</v>
      </c>
      <c r="C49" s="64"/>
      <c r="D49" s="74" t="s">
        <v>37</v>
      </c>
      <c r="E49" s="75"/>
      <c r="F49" s="76"/>
      <c r="G49" s="81">
        <f>(B50-B48)/2</f>
        <v>2.983018704333857</v>
      </c>
      <c r="H49" s="3" t="s">
        <v>80</v>
      </c>
      <c r="I49" s="3"/>
    </row>
    <row r="50" spans="1:11" ht="13" x14ac:dyDescent="0.3">
      <c r="A50" s="73" t="s">
        <v>16</v>
      </c>
      <c r="B50" s="72">
        <f>B30+(84-E30)*(B31-B30)/(E31-E30)</f>
        <v>4.7525294164775893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5" right="0.75" top="1" bottom="1" header="0" footer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22" workbookViewId="0">
      <selection activeCell="C6" sqref="C6:C42"/>
    </sheetView>
  </sheetViews>
  <sheetFormatPr defaultRowHeight="12.5" x14ac:dyDescent="0.25"/>
  <cols>
    <col min="1" max="256" width="11.453125" customWidth="1"/>
  </cols>
  <sheetData>
    <row r="1" spans="1:12" ht="13" x14ac:dyDescent="0.3">
      <c r="A1" s="20" t="s">
        <v>31</v>
      </c>
      <c r="B1" s="21"/>
      <c r="C1" s="21"/>
      <c r="D1" s="21" t="s">
        <v>39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>
        <v>122.65</v>
      </c>
      <c r="C3" s="24">
        <f>SUM(C5:C42)</f>
        <v>14.41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8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8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8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8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8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8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8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8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8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8">
        <v>0</v>
      </c>
      <c r="D15" s="52">
        <f t="shared" si="0"/>
        <v>0</v>
      </c>
      <c r="E15" s="90">
        <f t="shared" si="1"/>
        <v>0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8">
        <v>0</v>
      </c>
      <c r="D16" s="52">
        <f t="shared" si="0"/>
        <v>0</v>
      </c>
      <c r="E16" s="90">
        <f t="shared" si="1"/>
        <v>0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8">
        <v>0</v>
      </c>
      <c r="D17" s="52">
        <f t="shared" si="0"/>
        <v>0</v>
      </c>
      <c r="E17" s="90">
        <f t="shared" si="1"/>
        <v>0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8">
        <v>0.01</v>
      </c>
      <c r="D18" s="52">
        <f t="shared" si="0"/>
        <v>6.9396252602359473E-2</v>
      </c>
      <c r="E18" s="90">
        <f t="shared" si="1"/>
        <v>6.9396252602359473E-2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8">
        <v>0.05</v>
      </c>
      <c r="D19" s="52">
        <f t="shared" si="0"/>
        <v>0.34698126301179738</v>
      </c>
      <c r="E19" s="90">
        <f t="shared" si="1"/>
        <v>0.41637751561415687</v>
      </c>
      <c r="F19" s="3"/>
      <c r="G19" s="3"/>
      <c r="H19" s="3"/>
      <c r="I19" s="3"/>
      <c r="K19" s="3"/>
      <c r="L19" s="3"/>
    </row>
    <row r="20" spans="1:12" x14ac:dyDescent="0.25">
      <c r="A20" s="12" t="s">
        <v>2</v>
      </c>
      <c r="B20" s="59">
        <v>-0.5</v>
      </c>
      <c r="C20" s="8">
        <v>0.31</v>
      </c>
      <c r="D20" s="52">
        <f t="shared" si="0"/>
        <v>2.1512838306731434</v>
      </c>
      <c r="E20" s="90">
        <f t="shared" si="1"/>
        <v>2.5676613462873004</v>
      </c>
      <c r="F20" s="3"/>
      <c r="G20" s="3"/>
      <c r="H20" s="3"/>
      <c r="I20" s="3"/>
      <c r="K20" s="3"/>
      <c r="L20" s="3"/>
    </row>
    <row r="21" spans="1:12" x14ac:dyDescent="0.25">
      <c r="A21" s="12" t="s">
        <v>3</v>
      </c>
      <c r="B21" s="59">
        <v>0</v>
      </c>
      <c r="C21" s="8">
        <v>1.6</v>
      </c>
      <c r="D21" s="52">
        <f t="shared" si="0"/>
        <v>11.103400416377516</v>
      </c>
      <c r="E21" s="90">
        <f t="shared" si="1"/>
        <v>13.671061762664817</v>
      </c>
      <c r="F21" s="3"/>
      <c r="G21" s="3"/>
      <c r="H21" s="3"/>
      <c r="I21" s="3"/>
      <c r="K21" s="3"/>
      <c r="L21" s="3"/>
    </row>
    <row r="22" spans="1:12" x14ac:dyDescent="0.25">
      <c r="A22" s="12" t="s">
        <v>4</v>
      </c>
      <c r="B22" s="59">
        <v>0.5</v>
      </c>
      <c r="C22" s="65">
        <v>2.92</v>
      </c>
      <c r="D22" s="52">
        <f t="shared" si="0"/>
        <v>20.263705759888964</v>
      </c>
      <c r="E22" s="90">
        <f t="shared" si="1"/>
        <v>33.934767522553784</v>
      </c>
      <c r="F22" s="3"/>
      <c r="G22" s="3"/>
      <c r="H22" s="3"/>
      <c r="I22" s="3"/>
      <c r="K22" s="3"/>
      <c r="L22" s="3"/>
    </row>
    <row r="23" spans="1:12" x14ac:dyDescent="0.25">
      <c r="A23" s="12" t="s">
        <v>5</v>
      </c>
      <c r="B23" s="59">
        <v>1</v>
      </c>
      <c r="C23" s="88">
        <v>3.3848888081868487</v>
      </c>
      <c r="D23" s="52">
        <f t="shared" si="0"/>
        <v>23.489859876383402</v>
      </c>
      <c r="E23" s="90">
        <f t="shared" si="1"/>
        <v>57.42462739893719</v>
      </c>
      <c r="F23" s="3"/>
      <c r="G23" s="3"/>
      <c r="H23" s="3"/>
      <c r="I23" s="3"/>
      <c r="K23" s="3"/>
      <c r="L23" s="3"/>
    </row>
    <row r="24" spans="1:12" x14ac:dyDescent="0.25">
      <c r="A24" s="12" t="s">
        <v>6</v>
      </c>
      <c r="B24" s="59">
        <v>1.5</v>
      </c>
      <c r="C24" s="70">
        <v>2.468593660397</v>
      </c>
      <c r="D24" s="52">
        <f t="shared" si="0"/>
        <v>17.131114922949344</v>
      </c>
      <c r="E24" s="90">
        <f t="shared" si="1"/>
        <v>74.555742321886527</v>
      </c>
      <c r="F24" s="3"/>
      <c r="G24" s="3"/>
      <c r="H24" s="3"/>
      <c r="I24" s="3"/>
      <c r="K24" s="3"/>
      <c r="L24" s="3"/>
    </row>
    <row r="25" spans="1:12" x14ac:dyDescent="0.25">
      <c r="A25" s="12" t="s">
        <v>7</v>
      </c>
      <c r="B25" s="59">
        <v>2</v>
      </c>
      <c r="C25" s="70">
        <v>1.3708224533928766</v>
      </c>
      <c r="D25" s="52">
        <f t="shared" si="0"/>
        <v>9.5129941248638197</v>
      </c>
      <c r="E25" s="90">
        <f t="shared" si="1"/>
        <v>84.06873644675035</v>
      </c>
      <c r="F25" s="3"/>
      <c r="G25" s="3"/>
      <c r="H25" s="3"/>
      <c r="I25" s="3"/>
      <c r="K25" s="3"/>
      <c r="L25" s="3"/>
    </row>
    <row r="26" spans="1:12" x14ac:dyDescent="0.25">
      <c r="A26" s="12" t="s">
        <v>8</v>
      </c>
      <c r="B26" s="59">
        <v>2.5</v>
      </c>
      <c r="C26" s="70">
        <v>0.36945541161431206</v>
      </c>
      <c r="D26" s="52">
        <f t="shared" si="0"/>
        <v>2.5638821069695492</v>
      </c>
      <c r="E26" s="90">
        <f t="shared" si="1"/>
        <v>86.632618553719894</v>
      </c>
      <c r="F26" s="3"/>
      <c r="G26" s="3"/>
      <c r="H26" s="3"/>
      <c r="I26" s="3"/>
      <c r="K26" s="3"/>
      <c r="L26" s="3"/>
    </row>
    <row r="27" spans="1:12" x14ac:dyDescent="0.25">
      <c r="A27" s="12" t="s">
        <v>9</v>
      </c>
      <c r="B27" s="59">
        <v>3</v>
      </c>
      <c r="C27" s="70">
        <v>4.6991668023003169E-2</v>
      </c>
      <c r="D27" s="52">
        <f t="shared" si="0"/>
        <v>0.32610456643305463</v>
      </c>
      <c r="E27" s="90">
        <f t="shared" si="1"/>
        <v>86.958723120152953</v>
      </c>
      <c r="F27" s="3"/>
      <c r="G27" s="3"/>
      <c r="H27" s="3"/>
      <c r="I27" s="3"/>
    </row>
    <row r="28" spans="1:12" x14ac:dyDescent="0.25">
      <c r="A28" s="12" t="s">
        <v>10</v>
      </c>
      <c r="B28" s="59">
        <v>3.5</v>
      </c>
      <c r="C28" s="70">
        <v>9.4653687540690215E-2</v>
      </c>
      <c r="D28" s="52">
        <f t="shared" si="0"/>
        <v>0.65686112103185446</v>
      </c>
      <c r="E28" s="90">
        <f t="shared" si="1"/>
        <v>87.615584241184806</v>
      </c>
      <c r="F28" s="3"/>
      <c r="G28" s="3"/>
      <c r="H28" s="3"/>
      <c r="I28" s="3"/>
    </row>
    <row r="29" spans="1:12" x14ac:dyDescent="0.25">
      <c r="A29" s="12" t="s">
        <v>11</v>
      </c>
      <c r="B29" s="59">
        <v>4</v>
      </c>
      <c r="C29" s="70">
        <v>0.16543040551079646</v>
      </c>
      <c r="D29" s="52">
        <f t="shared" si="0"/>
        <v>1.1480250208937992</v>
      </c>
      <c r="E29" s="90">
        <f t="shared" si="1"/>
        <v>88.763609262078603</v>
      </c>
      <c r="F29" s="3"/>
      <c r="G29" s="3"/>
      <c r="H29" s="3"/>
      <c r="I29" s="3"/>
    </row>
    <row r="30" spans="1:12" x14ac:dyDescent="0.25">
      <c r="A30" s="12" t="s">
        <v>12</v>
      </c>
      <c r="B30" s="59">
        <v>4.5</v>
      </c>
      <c r="C30" s="70">
        <v>0.20219248470730253</v>
      </c>
      <c r="D30" s="52">
        <f t="shared" si="0"/>
        <v>1.4031400743046671</v>
      </c>
      <c r="E30" s="90">
        <f t="shared" si="1"/>
        <v>90.166749336383276</v>
      </c>
      <c r="F30" s="3"/>
      <c r="G30" s="3"/>
      <c r="H30" s="3"/>
      <c r="I30" s="3"/>
    </row>
    <row r="31" spans="1:12" x14ac:dyDescent="0.25">
      <c r="A31" s="19" t="s">
        <v>13</v>
      </c>
      <c r="B31" s="57">
        <v>5</v>
      </c>
      <c r="C31" s="70">
        <v>0.26290808944702149</v>
      </c>
      <c r="D31" s="52">
        <f t="shared" si="0"/>
        <v>1.8244836186469222</v>
      </c>
      <c r="E31" s="90">
        <f t="shared" si="1"/>
        <v>91.991232955030199</v>
      </c>
      <c r="F31" s="3"/>
      <c r="G31" s="3"/>
      <c r="H31" s="3"/>
      <c r="I31" s="3"/>
    </row>
    <row r="32" spans="1:12" x14ac:dyDescent="0.25">
      <c r="A32" s="19" t="s">
        <v>40</v>
      </c>
      <c r="B32" s="57">
        <v>5.5</v>
      </c>
      <c r="C32" s="70">
        <v>0.25779851544698085</v>
      </c>
      <c r="D32" s="52">
        <f t="shared" si="0"/>
        <v>1.7890250898471953</v>
      </c>
      <c r="E32" s="90">
        <f t="shared" si="1"/>
        <v>93.780258044877399</v>
      </c>
      <c r="F32" s="3"/>
      <c r="G32" s="3"/>
      <c r="H32" s="3"/>
      <c r="I32" s="3"/>
    </row>
    <row r="33" spans="1:9" x14ac:dyDescent="0.25">
      <c r="A33" s="54" t="s">
        <v>41</v>
      </c>
      <c r="B33" s="57">
        <v>6</v>
      </c>
      <c r="C33" s="70">
        <v>0.19899299180772559</v>
      </c>
      <c r="D33" s="52">
        <f t="shared" si="0"/>
        <v>1.3809367925588174</v>
      </c>
      <c r="E33" s="90">
        <f t="shared" si="1"/>
        <v>95.161194837436213</v>
      </c>
      <c r="F33" s="3"/>
      <c r="G33" s="3"/>
      <c r="H33" s="3"/>
      <c r="I33" s="3"/>
    </row>
    <row r="34" spans="1:9" x14ac:dyDescent="0.25">
      <c r="A34" s="54" t="s">
        <v>42</v>
      </c>
      <c r="B34" s="57">
        <v>6.5</v>
      </c>
      <c r="C34" s="70">
        <v>0.15738204907311337</v>
      </c>
      <c r="D34" s="52">
        <f t="shared" si="0"/>
        <v>1.0921724432554709</v>
      </c>
      <c r="E34" s="90">
        <f t="shared" si="1"/>
        <v>96.253367280691677</v>
      </c>
      <c r="F34" s="3"/>
      <c r="G34" s="3"/>
      <c r="H34" s="3"/>
      <c r="I34" s="3"/>
    </row>
    <row r="35" spans="1:9" x14ac:dyDescent="0.25">
      <c r="A35" s="54" t="s">
        <v>43</v>
      </c>
      <c r="B35" s="57">
        <v>7</v>
      </c>
      <c r="C35" s="70">
        <v>0.12481462737189394</v>
      </c>
      <c r="D35" s="52">
        <f t="shared" si="0"/>
        <v>0.86616674095693225</v>
      </c>
      <c r="E35" s="90">
        <f t="shared" si="1"/>
        <v>97.119534021648604</v>
      </c>
      <c r="F35" s="3"/>
      <c r="G35" s="3"/>
      <c r="H35" s="3"/>
      <c r="I35" s="3"/>
    </row>
    <row r="36" spans="1:9" x14ac:dyDescent="0.25">
      <c r="A36" s="54" t="s">
        <v>44</v>
      </c>
      <c r="B36" s="57">
        <v>7.5</v>
      </c>
      <c r="C36" s="70">
        <v>9.8290289168887685E-2</v>
      </c>
      <c r="D36" s="52">
        <f t="shared" si="0"/>
        <v>0.68209777355230872</v>
      </c>
      <c r="E36" s="90">
        <f t="shared" si="1"/>
        <v>97.801631795200919</v>
      </c>
      <c r="F36" s="3"/>
      <c r="G36" s="3"/>
      <c r="H36" s="3"/>
      <c r="I36" s="3"/>
    </row>
    <row r="37" spans="1:9" x14ac:dyDescent="0.25">
      <c r="A37" s="54" t="s">
        <v>45</v>
      </c>
      <c r="B37" s="57">
        <v>8</v>
      </c>
      <c r="C37" s="70">
        <v>7.7268659909566259E-2</v>
      </c>
      <c r="D37" s="52">
        <f t="shared" si="0"/>
        <v>0.53621554413300665</v>
      </c>
      <c r="E37" s="90">
        <f t="shared" si="1"/>
        <v>98.337847339333919</v>
      </c>
      <c r="F37" s="3"/>
      <c r="G37" s="3"/>
      <c r="H37" s="3"/>
      <c r="I37" s="3"/>
    </row>
    <row r="38" spans="1:9" x14ac:dyDescent="0.25">
      <c r="A38" s="54" t="s">
        <v>46</v>
      </c>
      <c r="B38" s="57">
        <v>8.5</v>
      </c>
      <c r="C38" s="70">
        <v>6.3137770546807151E-2</v>
      </c>
      <c r="D38" s="52">
        <f t="shared" si="0"/>
        <v>0.43815246736160407</v>
      </c>
      <c r="E38" s="90">
        <f t="shared" si="1"/>
        <v>98.775999806695523</v>
      </c>
      <c r="F38" s="3"/>
      <c r="G38" s="3"/>
      <c r="H38" s="3"/>
      <c r="I38" s="3"/>
    </row>
    <row r="39" spans="1:9" x14ac:dyDescent="0.25">
      <c r="A39" s="54" t="s">
        <v>47</v>
      </c>
      <c r="B39" s="57">
        <v>9</v>
      </c>
      <c r="C39" s="70">
        <v>5.3041538688871598E-2</v>
      </c>
      <c r="D39" s="52">
        <f t="shared" si="0"/>
        <v>0.36808840172707563</v>
      </c>
      <c r="E39" s="90">
        <f t="shared" si="1"/>
        <v>99.144088208422602</v>
      </c>
      <c r="F39" s="3"/>
      <c r="G39" s="3"/>
      <c r="H39" s="3"/>
      <c r="I39" s="3"/>
    </row>
    <row r="40" spans="1:9" x14ac:dyDescent="0.25">
      <c r="A40" s="54" t="s">
        <v>48</v>
      </c>
      <c r="B40" s="57">
        <v>9.5</v>
      </c>
      <c r="C40" s="70">
        <v>4.0830221427811508E-2</v>
      </c>
      <c r="D40" s="52">
        <f t="shared" si="0"/>
        <v>0.28334643600146775</v>
      </c>
      <c r="E40" s="90">
        <f t="shared" si="1"/>
        <v>99.427434644424068</v>
      </c>
      <c r="F40" s="3"/>
      <c r="G40" s="3"/>
      <c r="H40" s="3"/>
      <c r="I40" s="3"/>
    </row>
    <row r="41" spans="1:9" x14ac:dyDescent="0.25">
      <c r="A41" s="54" t="s">
        <v>49</v>
      </c>
      <c r="B41" s="57">
        <v>10</v>
      </c>
      <c r="C41" s="70">
        <v>2.5175113267368737E-2</v>
      </c>
      <c r="D41" s="52">
        <f t="shared" si="0"/>
        <v>0.17470585195953323</v>
      </c>
      <c r="E41" s="90">
        <f t="shared" si="1"/>
        <v>99.602140496383598</v>
      </c>
      <c r="F41" s="3"/>
      <c r="G41" s="3"/>
      <c r="H41" s="3"/>
      <c r="I41" s="3"/>
    </row>
    <row r="42" spans="1:9" x14ac:dyDescent="0.25">
      <c r="A42" s="55" t="s">
        <v>50</v>
      </c>
      <c r="B42" s="60" t="s">
        <v>51</v>
      </c>
      <c r="C42" s="71">
        <v>5.7331554471121898E-2</v>
      </c>
      <c r="D42" s="61">
        <f t="shared" si="0"/>
        <v>0.39785950361639066</v>
      </c>
      <c r="E42" s="90">
        <f t="shared" si="1"/>
        <v>99.999999999999986</v>
      </c>
      <c r="F42" s="3"/>
      <c r="G42" s="3"/>
      <c r="H42" s="3"/>
      <c r="I42" s="3"/>
    </row>
    <row r="43" spans="1:9" x14ac:dyDescent="0.25">
      <c r="A43" s="13"/>
      <c r="B43" s="14"/>
      <c r="C43" s="85">
        <f>SUM(C5:C42)</f>
        <v>14.41</v>
      </c>
      <c r="D43" s="10">
        <f>SUM(D5:D42)</f>
        <v>99.999999999999986</v>
      </c>
      <c r="E43" s="63"/>
      <c r="F43" s="10"/>
      <c r="G43" s="3"/>
      <c r="H43" s="3"/>
      <c r="I43" s="3"/>
    </row>
    <row r="44" spans="1:9" x14ac:dyDescent="0.25">
      <c r="A44" s="3"/>
      <c r="B44" s="3"/>
      <c r="C44" s="85"/>
      <c r="D44" s="3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9" ht="13" x14ac:dyDescent="0.3">
      <c r="A47" s="28"/>
      <c r="B47" s="47"/>
      <c r="C47" s="64"/>
      <c r="E47" s="30"/>
      <c r="F47" s="30"/>
      <c r="G47" s="31"/>
      <c r="H47" s="3"/>
      <c r="I47" s="3"/>
    </row>
    <row r="48" spans="1:9" ht="13" x14ac:dyDescent="0.3">
      <c r="A48" s="73" t="s">
        <v>14</v>
      </c>
      <c r="B48" s="72">
        <f>B21+(16-E21)*(B22-B21)/(E22-E21)</f>
        <v>5.7465753424657519E-2</v>
      </c>
      <c r="C48" s="64"/>
      <c r="D48" s="77" t="s">
        <v>36</v>
      </c>
      <c r="E48" s="78"/>
      <c r="F48" s="79"/>
      <c r="G48" s="129">
        <f>B49</f>
        <v>0.84196101130424639</v>
      </c>
      <c r="H48" s="3"/>
      <c r="I48" s="3"/>
    </row>
    <row r="49" spans="1:11" ht="13" x14ac:dyDescent="0.3">
      <c r="A49" s="73" t="s">
        <v>15</v>
      </c>
      <c r="B49" s="72">
        <f>B22+(50-E22)*(B23-B22)/(E23-E22)</f>
        <v>0.84196101130424639</v>
      </c>
      <c r="C49" s="64"/>
      <c r="D49" s="74" t="s">
        <v>37</v>
      </c>
      <c r="E49" s="75"/>
      <c r="F49" s="76"/>
      <c r="G49" s="81">
        <f>(B50-B48)/2</f>
        <v>0.96946074020133322</v>
      </c>
      <c r="H49" s="3" t="s">
        <v>81</v>
      </c>
      <c r="I49" s="3"/>
    </row>
    <row r="50" spans="1:11" ht="13" x14ac:dyDescent="0.3">
      <c r="A50" s="73" t="s">
        <v>16</v>
      </c>
      <c r="B50" s="72">
        <f>B24+(84-E24)*(B25-B24)/(E25-E24)</f>
        <v>1.9963872338273239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24" workbookViewId="0">
      <selection activeCell="C6" sqref="C6:C42"/>
    </sheetView>
  </sheetViews>
  <sheetFormatPr defaultRowHeight="12.5" x14ac:dyDescent="0.25"/>
  <cols>
    <col min="1" max="256" width="11.453125" customWidth="1"/>
  </cols>
  <sheetData>
    <row r="1" spans="1:12" ht="13" x14ac:dyDescent="0.3">
      <c r="A1" s="20" t="s">
        <v>31</v>
      </c>
      <c r="B1" s="21"/>
      <c r="C1" s="21"/>
      <c r="D1" s="21" t="s">
        <v>57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11.66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8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8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8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8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8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8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8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8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8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8">
        <v>0</v>
      </c>
      <c r="D15" s="52">
        <f t="shared" si="0"/>
        <v>0</v>
      </c>
      <c r="E15" s="90">
        <f t="shared" si="1"/>
        <v>0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8">
        <v>0</v>
      </c>
      <c r="D16" s="52">
        <f t="shared" si="0"/>
        <v>0</v>
      </c>
      <c r="E16" s="90">
        <f t="shared" si="1"/>
        <v>0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8">
        <v>0</v>
      </c>
      <c r="D17" s="52">
        <f t="shared" si="0"/>
        <v>0</v>
      </c>
      <c r="E17" s="90">
        <f t="shared" si="1"/>
        <v>0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8">
        <v>0</v>
      </c>
      <c r="D18" s="52">
        <f t="shared" si="0"/>
        <v>0</v>
      </c>
      <c r="E18" s="90">
        <f t="shared" si="1"/>
        <v>0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8">
        <v>0.21</v>
      </c>
      <c r="D19" s="52">
        <f t="shared" si="0"/>
        <v>1.8010291595197254</v>
      </c>
      <c r="E19" s="90">
        <f t="shared" si="1"/>
        <v>1.8010291595197254</v>
      </c>
      <c r="F19" s="3"/>
      <c r="G19" s="3"/>
      <c r="H19" s="3"/>
      <c r="I19" s="3"/>
      <c r="J19" s="3"/>
      <c r="K19" s="3"/>
      <c r="L19" s="3"/>
    </row>
    <row r="20" spans="1:12" x14ac:dyDescent="0.25">
      <c r="A20" s="12" t="s">
        <v>2</v>
      </c>
      <c r="B20" s="59">
        <v>-0.5</v>
      </c>
      <c r="C20" s="8">
        <v>0.68</v>
      </c>
      <c r="D20" s="52">
        <f t="shared" si="0"/>
        <v>5.8319039451114927</v>
      </c>
      <c r="E20" s="90">
        <f t="shared" si="1"/>
        <v>7.6329331046312179</v>
      </c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3</v>
      </c>
      <c r="B21" s="59">
        <v>0</v>
      </c>
      <c r="C21" s="8">
        <v>1.92</v>
      </c>
      <c r="D21" s="52">
        <f t="shared" si="0"/>
        <v>16.466552315608919</v>
      </c>
      <c r="E21" s="90">
        <f t="shared" si="1"/>
        <v>24.099485420240136</v>
      </c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4</v>
      </c>
      <c r="B22" s="59">
        <v>0.5</v>
      </c>
      <c r="C22" s="8">
        <v>2.4500000000000002</v>
      </c>
      <c r="D22" s="52">
        <f t="shared" si="0"/>
        <v>21.012006861063469</v>
      </c>
      <c r="E22" s="90">
        <f t="shared" si="1"/>
        <v>45.111492281303605</v>
      </c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5</v>
      </c>
      <c r="B23" s="59">
        <v>1</v>
      </c>
      <c r="C23" s="67">
        <v>4.6740622287326392</v>
      </c>
      <c r="D23" s="52">
        <f t="shared" si="0"/>
        <v>40.08629698741543</v>
      </c>
      <c r="E23" s="90">
        <f t="shared" si="1"/>
        <v>85.197789268719035</v>
      </c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6</v>
      </c>
      <c r="B24" s="59">
        <v>1.5</v>
      </c>
      <c r="C24" s="70">
        <v>1.3917809024386938</v>
      </c>
      <c r="D24" s="52">
        <f t="shared" si="0"/>
        <v>11.936371375975076</v>
      </c>
      <c r="E24" s="90">
        <f t="shared" si="1"/>
        <v>97.134160644694106</v>
      </c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7</v>
      </c>
      <c r="B25" s="59">
        <v>2</v>
      </c>
      <c r="C25" s="70">
        <v>0.11321464538574219</v>
      </c>
      <c r="D25" s="52">
        <f t="shared" si="0"/>
        <v>0.97096608392574779</v>
      </c>
      <c r="E25" s="90">
        <f t="shared" si="1"/>
        <v>98.105126728619851</v>
      </c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8</v>
      </c>
      <c r="B26" s="59">
        <v>2.5</v>
      </c>
      <c r="C26" s="70">
        <v>0</v>
      </c>
      <c r="D26" s="52">
        <f t="shared" si="0"/>
        <v>0</v>
      </c>
      <c r="E26" s="90">
        <f t="shared" si="1"/>
        <v>98.105126728619851</v>
      </c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9</v>
      </c>
      <c r="B27" s="59">
        <v>3</v>
      </c>
      <c r="C27" s="70">
        <v>0</v>
      </c>
      <c r="D27" s="52">
        <f t="shared" si="0"/>
        <v>0</v>
      </c>
      <c r="E27" s="90">
        <f t="shared" si="1"/>
        <v>98.105126728619851</v>
      </c>
      <c r="F27" s="3"/>
      <c r="G27" s="3"/>
      <c r="H27" s="3"/>
      <c r="I27" s="3"/>
      <c r="J27" s="3"/>
    </row>
    <row r="28" spans="1:12" x14ac:dyDescent="0.25">
      <c r="A28" s="12" t="s">
        <v>10</v>
      </c>
      <c r="B28" s="59">
        <v>3.5</v>
      </c>
      <c r="C28" s="70">
        <v>0</v>
      </c>
      <c r="D28" s="52">
        <f t="shared" si="0"/>
        <v>0</v>
      </c>
      <c r="E28" s="90">
        <f t="shared" si="1"/>
        <v>98.105126728619851</v>
      </c>
      <c r="F28" s="3"/>
      <c r="G28" s="3"/>
      <c r="H28" s="3"/>
      <c r="I28" s="3"/>
      <c r="J28" s="3"/>
    </row>
    <row r="29" spans="1:12" x14ac:dyDescent="0.25">
      <c r="A29" s="12" t="s">
        <v>11</v>
      </c>
      <c r="B29" s="59">
        <v>4</v>
      </c>
      <c r="C29" s="70">
        <v>3.2702721489800413E-3</v>
      </c>
      <c r="D29" s="52">
        <f t="shared" si="0"/>
        <v>2.8046930951801378E-2</v>
      </c>
      <c r="E29" s="90">
        <f t="shared" si="1"/>
        <v>98.133173659571654</v>
      </c>
      <c r="F29" s="3"/>
      <c r="G29" s="3"/>
      <c r="H29" s="3"/>
      <c r="I29" s="3"/>
      <c r="J29" s="3"/>
    </row>
    <row r="30" spans="1:12" x14ac:dyDescent="0.25">
      <c r="A30" s="12" t="s">
        <v>12</v>
      </c>
      <c r="B30" s="59">
        <v>4.5</v>
      </c>
      <c r="C30" s="70">
        <v>1.9953104654947908E-2</v>
      </c>
      <c r="D30" s="52">
        <f t="shared" si="0"/>
        <v>0.17112439669766644</v>
      </c>
      <c r="E30" s="90">
        <f t="shared" si="1"/>
        <v>98.304298056269317</v>
      </c>
      <c r="F30" s="3"/>
      <c r="G30" s="3"/>
      <c r="H30" s="3"/>
      <c r="I30" s="3"/>
      <c r="J30" s="3"/>
    </row>
    <row r="31" spans="1:12" x14ac:dyDescent="0.25">
      <c r="A31" s="19" t="s">
        <v>13</v>
      </c>
      <c r="B31" s="57">
        <v>5</v>
      </c>
      <c r="C31" s="70">
        <v>2.8921486748589419E-2</v>
      </c>
      <c r="D31" s="52">
        <f t="shared" si="0"/>
        <v>0.24804019509939468</v>
      </c>
      <c r="E31" s="90">
        <f t="shared" si="1"/>
        <v>98.55233825136871</v>
      </c>
      <c r="F31" s="3"/>
      <c r="G31" s="3"/>
      <c r="H31" s="3"/>
      <c r="I31" s="3"/>
      <c r="J31" s="3"/>
    </row>
    <row r="32" spans="1:12" x14ac:dyDescent="0.25">
      <c r="A32" s="19" t="s">
        <v>40</v>
      </c>
      <c r="B32" s="57">
        <v>5.5</v>
      </c>
      <c r="C32" s="70">
        <v>2.5337593926323794E-2</v>
      </c>
      <c r="D32" s="52">
        <f t="shared" si="0"/>
        <v>0.21730354996847165</v>
      </c>
      <c r="E32" s="90">
        <f t="shared" si="1"/>
        <v>98.769641801337187</v>
      </c>
      <c r="F32" s="3"/>
      <c r="G32" s="3"/>
      <c r="H32" s="3"/>
      <c r="I32" s="3"/>
      <c r="J32" s="3"/>
    </row>
    <row r="33" spans="1:10" x14ac:dyDescent="0.25">
      <c r="A33" s="54" t="s">
        <v>41</v>
      </c>
      <c r="B33" s="57">
        <v>6</v>
      </c>
      <c r="C33" s="70">
        <v>2.3687321980794266E-2</v>
      </c>
      <c r="D33" s="52">
        <f t="shared" si="0"/>
        <v>0.20315027427782387</v>
      </c>
      <c r="E33" s="90">
        <f t="shared" si="1"/>
        <v>98.972792075615004</v>
      </c>
      <c r="F33" s="3"/>
      <c r="G33" s="3"/>
      <c r="H33" s="3"/>
      <c r="I33" s="3"/>
      <c r="J33" s="3"/>
    </row>
    <row r="34" spans="1:10" x14ac:dyDescent="0.25">
      <c r="A34" s="54" t="s">
        <v>42</v>
      </c>
      <c r="B34" s="57">
        <v>6.5</v>
      </c>
      <c r="C34" s="70">
        <v>2.3914666069878479E-2</v>
      </c>
      <c r="D34" s="52">
        <f t="shared" si="0"/>
        <v>0.20510005205727683</v>
      </c>
      <c r="E34" s="90">
        <f t="shared" si="1"/>
        <v>99.17789212767228</v>
      </c>
      <c r="F34" s="3"/>
      <c r="G34" s="3"/>
      <c r="H34" s="3"/>
      <c r="I34" s="3"/>
      <c r="J34" s="3"/>
    </row>
    <row r="35" spans="1:10" x14ac:dyDescent="0.25">
      <c r="A35" s="54" t="s">
        <v>43</v>
      </c>
      <c r="B35" s="57">
        <v>7</v>
      </c>
      <c r="C35" s="70">
        <v>2.1251751793755422E-2</v>
      </c>
      <c r="D35" s="52">
        <f t="shared" si="0"/>
        <v>0.18226202224490071</v>
      </c>
      <c r="E35" s="90">
        <f t="shared" si="1"/>
        <v>99.360154149917179</v>
      </c>
      <c r="F35" s="3"/>
      <c r="G35" s="3"/>
      <c r="H35" s="3"/>
      <c r="I35" s="3"/>
      <c r="J35" s="3"/>
    </row>
    <row r="36" spans="1:10" x14ac:dyDescent="0.25">
      <c r="A36" s="54" t="s">
        <v>44</v>
      </c>
      <c r="B36" s="57">
        <v>7.5</v>
      </c>
      <c r="C36" s="70">
        <v>1.8298796759711373E-2</v>
      </c>
      <c r="D36" s="52">
        <f t="shared" si="0"/>
        <v>0.15693650737316786</v>
      </c>
      <c r="E36" s="90">
        <f t="shared" si="1"/>
        <v>99.517090657290353</v>
      </c>
      <c r="F36" s="3"/>
      <c r="G36" s="3"/>
      <c r="H36" s="3"/>
      <c r="I36" s="3"/>
      <c r="J36" s="3"/>
    </row>
    <row r="37" spans="1:10" x14ac:dyDescent="0.25">
      <c r="A37" s="54" t="s">
        <v>45</v>
      </c>
      <c r="B37" s="57">
        <v>8</v>
      </c>
      <c r="C37" s="70">
        <v>1.5768986596001521E-2</v>
      </c>
      <c r="D37" s="52">
        <f t="shared" si="0"/>
        <v>0.13524002226416398</v>
      </c>
      <c r="E37" s="90">
        <f t="shared" si="1"/>
        <v>99.652330679554524</v>
      </c>
      <c r="F37" s="3"/>
      <c r="G37" s="3"/>
      <c r="H37" s="3"/>
      <c r="I37" s="3"/>
      <c r="J37" s="3"/>
    </row>
    <row r="38" spans="1:10" x14ac:dyDescent="0.25">
      <c r="A38" s="54" t="s">
        <v>46</v>
      </c>
      <c r="B38" s="57">
        <v>8.5</v>
      </c>
      <c r="C38" s="70">
        <v>1.2764451768663197E-2</v>
      </c>
      <c r="D38" s="52">
        <f t="shared" si="0"/>
        <v>0.10947214209831216</v>
      </c>
      <c r="E38" s="90">
        <f t="shared" si="1"/>
        <v>99.761802821652836</v>
      </c>
      <c r="F38" s="3"/>
      <c r="G38" s="3"/>
      <c r="H38" s="3"/>
      <c r="I38" s="3"/>
      <c r="J38" s="3"/>
    </row>
    <row r="39" spans="1:10" x14ac:dyDescent="0.25">
      <c r="A39" s="54" t="s">
        <v>47</v>
      </c>
      <c r="B39" s="57">
        <v>9</v>
      </c>
      <c r="C39" s="70">
        <v>9.9249023861355257E-3</v>
      </c>
      <c r="D39" s="52">
        <f t="shared" si="0"/>
        <v>8.5119231441985646E-2</v>
      </c>
      <c r="E39" s="90">
        <f t="shared" si="1"/>
        <v>99.846922053094815</v>
      </c>
      <c r="F39" s="3"/>
      <c r="G39" s="3"/>
      <c r="H39" s="3"/>
      <c r="I39" s="3"/>
      <c r="J39" s="3"/>
    </row>
    <row r="40" spans="1:10" x14ac:dyDescent="0.25">
      <c r="A40" s="54" t="s">
        <v>48</v>
      </c>
      <c r="B40" s="57">
        <v>9.5</v>
      </c>
      <c r="C40" s="70">
        <v>7.1111107932196735E-3</v>
      </c>
      <c r="D40" s="52">
        <f t="shared" si="0"/>
        <v>6.0987228072209888E-2</v>
      </c>
      <c r="E40" s="90">
        <f t="shared" si="1"/>
        <v>99.907909281167022</v>
      </c>
      <c r="F40" s="3"/>
      <c r="G40" s="3"/>
      <c r="H40" s="3"/>
      <c r="I40" s="3"/>
    </row>
    <row r="41" spans="1:10" x14ac:dyDescent="0.25">
      <c r="A41" s="54" t="s">
        <v>49</v>
      </c>
      <c r="B41" s="57">
        <v>10</v>
      </c>
      <c r="C41" s="70">
        <v>4.1244445376926002E-3</v>
      </c>
      <c r="D41" s="52">
        <f t="shared" si="0"/>
        <v>3.5372594662886794E-2</v>
      </c>
      <c r="E41" s="90">
        <f t="shared" si="1"/>
        <v>99.943281875829911</v>
      </c>
      <c r="F41" s="3"/>
      <c r="G41" s="3"/>
      <c r="H41" s="3"/>
      <c r="I41" s="3"/>
    </row>
    <row r="42" spans="1:10" x14ac:dyDescent="0.25">
      <c r="A42" s="55" t="s">
        <v>50</v>
      </c>
      <c r="B42" s="60" t="s">
        <v>51</v>
      </c>
      <c r="C42" s="71">
        <v>6.6133332782321516E-3</v>
      </c>
      <c r="D42" s="61">
        <f t="shared" si="0"/>
        <v>5.6718124170087064E-2</v>
      </c>
      <c r="E42" s="90">
        <f t="shared" si="1"/>
        <v>100</v>
      </c>
      <c r="F42" s="3"/>
      <c r="G42" s="3"/>
      <c r="H42" s="3"/>
      <c r="I42" s="3"/>
    </row>
    <row r="43" spans="1:10" x14ac:dyDescent="0.25">
      <c r="A43" s="13"/>
      <c r="B43" s="14"/>
      <c r="C43" s="85">
        <f>SUM(C5:C42)</f>
        <v>11.66</v>
      </c>
      <c r="D43" s="10">
        <f>SUM(D5:D42)</f>
        <v>100</v>
      </c>
      <c r="E43" s="63"/>
      <c r="F43" s="10"/>
      <c r="G43" s="3"/>
      <c r="H43" s="3"/>
      <c r="I43" s="3"/>
    </row>
    <row r="44" spans="1:10" x14ac:dyDescent="0.25">
      <c r="A44" s="3"/>
      <c r="B44" s="3"/>
      <c r="C44" s="85"/>
      <c r="D44" s="3"/>
      <c r="E44" s="3"/>
      <c r="F44" s="3"/>
      <c r="G44" s="128"/>
      <c r="H44" s="128"/>
      <c r="I44" s="3"/>
    </row>
    <row r="45" spans="1:10" ht="13" x14ac:dyDescent="0.3">
      <c r="A45" s="32"/>
      <c r="B45" s="33"/>
      <c r="C45" s="85"/>
      <c r="D45" s="3"/>
      <c r="E45" s="3"/>
      <c r="F45" s="3"/>
      <c r="G45" s="3"/>
      <c r="H45" s="3"/>
      <c r="I45" s="3"/>
    </row>
    <row r="46" spans="1:10" ht="13" x14ac:dyDescent="0.3">
      <c r="A46" s="32" t="s">
        <v>35</v>
      </c>
      <c r="B46" s="33"/>
      <c r="C46" s="64"/>
      <c r="D46" s="3"/>
      <c r="E46" s="3"/>
      <c r="F46" s="3"/>
      <c r="G46" s="3"/>
      <c r="H46" s="3"/>
      <c r="I46" s="3"/>
    </row>
    <row r="47" spans="1:10" x14ac:dyDescent="0.25">
      <c r="A47" s="27"/>
      <c r="B47" s="26"/>
      <c r="C47" s="64"/>
      <c r="D47" s="3"/>
      <c r="E47" s="3"/>
      <c r="F47" s="3"/>
      <c r="G47" s="3"/>
      <c r="H47" s="3"/>
      <c r="I47" s="3"/>
    </row>
    <row r="48" spans="1:10" ht="13" x14ac:dyDescent="0.3">
      <c r="A48" s="28"/>
      <c r="B48" s="47"/>
      <c r="C48" s="64"/>
      <c r="E48" s="30"/>
      <c r="F48" s="30"/>
      <c r="G48" s="31"/>
      <c r="H48" s="3"/>
      <c r="I48" s="3"/>
    </row>
    <row r="49" spans="1:11" ht="13" x14ac:dyDescent="0.3">
      <c r="A49" s="73" t="s">
        <v>14</v>
      </c>
      <c r="B49" s="72">
        <f>B20+(16-E20)*(B21-B20)/(E21-E20)</f>
        <v>-0.24593749999999998</v>
      </c>
      <c r="C49" s="64"/>
      <c r="D49" s="77" t="s">
        <v>36</v>
      </c>
      <c r="E49" s="78"/>
      <c r="F49" s="79"/>
      <c r="G49" s="129">
        <f>B50</f>
        <v>0.5609747979494224</v>
      </c>
      <c r="H49" s="3"/>
      <c r="I49" s="3"/>
    </row>
    <row r="50" spans="1:11" ht="13" x14ac:dyDescent="0.3">
      <c r="A50" s="73" t="s">
        <v>15</v>
      </c>
      <c r="B50" s="72">
        <f>B22+(50-E22)*(B23-B22)/(E23-E22)</f>
        <v>0.5609747979494224</v>
      </c>
      <c r="C50" s="64"/>
      <c r="D50" s="74" t="s">
        <v>37</v>
      </c>
      <c r="E50" s="75"/>
      <c r="F50" s="76"/>
      <c r="G50" s="81">
        <f>(B51-B49)/2</f>
        <v>0.61549868317707124</v>
      </c>
      <c r="H50" s="40" t="s">
        <v>81</v>
      </c>
      <c r="I50" s="31"/>
      <c r="J50" s="42"/>
    </row>
    <row r="51" spans="1:11" ht="13" x14ac:dyDescent="0.3">
      <c r="A51" s="73" t="s">
        <v>16</v>
      </c>
      <c r="B51" s="72">
        <f>B22+(84-E22)*(B23-B22)/(E23-E22)</f>
        <v>0.98505986635414255</v>
      </c>
      <c r="C51" s="64"/>
      <c r="D51" s="39"/>
      <c r="E51" s="35"/>
      <c r="F51" s="36"/>
      <c r="G51" s="40"/>
      <c r="H51" s="40"/>
      <c r="I51" s="43"/>
      <c r="J51" s="42"/>
    </row>
    <row r="52" spans="1:11" ht="13" x14ac:dyDescent="0.3">
      <c r="A52" s="29"/>
      <c r="B52" s="47"/>
      <c r="C52" s="64"/>
      <c r="D52" s="39"/>
      <c r="E52" s="34"/>
      <c r="F52" s="34"/>
      <c r="G52" s="41"/>
      <c r="H52" s="40"/>
      <c r="I52" s="3"/>
      <c r="K52" s="14"/>
    </row>
    <row r="53" spans="1:11" ht="13" x14ac:dyDescent="0.3">
      <c r="B53" s="47"/>
      <c r="C53" s="64"/>
      <c r="D53" s="39"/>
      <c r="E53" s="38"/>
      <c r="F53" s="37"/>
      <c r="G53" s="44"/>
      <c r="H53" s="3"/>
      <c r="I53" s="3"/>
      <c r="J53" s="3"/>
    </row>
    <row r="54" spans="1:11" ht="13" x14ac:dyDescent="0.3">
      <c r="A54" s="29"/>
      <c r="B54" s="47"/>
      <c r="C54" s="64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"/>
  <sheetViews>
    <sheetView workbookViewId="0">
      <selection activeCell="A13" sqref="A13"/>
    </sheetView>
  </sheetViews>
  <sheetFormatPr defaultRowHeight="12.5" x14ac:dyDescent="0.25"/>
  <cols>
    <col min="1" max="1" width="11.36328125" customWidth="1"/>
  </cols>
  <sheetData>
    <row r="2" spans="1:13" x14ac:dyDescent="0.25">
      <c r="A2" s="42" t="s">
        <v>76</v>
      </c>
    </row>
    <row r="4" spans="1:13" ht="13" x14ac:dyDescent="0.3">
      <c r="A4" s="92" t="s">
        <v>82</v>
      </c>
      <c r="B4" s="92" t="s">
        <v>92</v>
      </c>
      <c r="C4" s="92" t="s">
        <v>93</v>
      </c>
    </row>
    <row r="5" spans="1:13" x14ac:dyDescent="0.25">
      <c r="A5" t="s">
        <v>83</v>
      </c>
      <c r="B5">
        <v>-1.3074080115383524</v>
      </c>
      <c r="C5">
        <v>1.3288542173060571</v>
      </c>
    </row>
    <row r="6" spans="1:13" x14ac:dyDescent="0.25">
      <c r="A6" t="s">
        <v>84</v>
      </c>
      <c r="B6">
        <v>-1.5908171720535396</v>
      </c>
      <c r="C6">
        <v>1.5163166338042868</v>
      </c>
    </row>
    <row r="7" spans="1:13" x14ac:dyDescent="0.25">
      <c r="A7" t="s">
        <v>85</v>
      </c>
      <c r="B7">
        <v>-0.71240698431776794</v>
      </c>
      <c r="C7">
        <v>3.1041763187558713</v>
      </c>
    </row>
    <row r="8" spans="1:13" x14ac:dyDescent="0.25">
      <c r="A8" t="s">
        <v>86</v>
      </c>
      <c r="B8">
        <v>-0.59019991671534566</v>
      </c>
      <c r="C8">
        <v>1.0393805680513366</v>
      </c>
    </row>
    <row r="9" spans="1:13" x14ac:dyDescent="0.25">
      <c r="A9" t="s">
        <v>87</v>
      </c>
      <c r="B9">
        <v>-0.18065781265577757</v>
      </c>
      <c r="C9">
        <v>3.1620115744338388</v>
      </c>
    </row>
    <row r="10" spans="1:13" x14ac:dyDescent="0.25">
      <c r="A10" t="s">
        <v>88</v>
      </c>
      <c r="B10">
        <v>1.4251160558919911</v>
      </c>
      <c r="C10">
        <v>1.5088833396181012</v>
      </c>
    </row>
    <row r="11" spans="1:13" x14ac:dyDescent="0.25">
      <c r="A11" t="s">
        <v>89</v>
      </c>
      <c r="B11">
        <v>0.2054828337835877</v>
      </c>
      <c r="C11">
        <v>2.983018704333857</v>
      </c>
      <c r="M11" s="42" t="s">
        <v>94</v>
      </c>
    </row>
    <row r="12" spans="1:13" x14ac:dyDescent="0.25">
      <c r="A12" t="s">
        <v>90</v>
      </c>
      <c r="B12">
        <v>0.84196101130424639</v>
      </c>
      <c r="C12">
        <v>0.96946074020133322</v>
      </c>
    </row>
    <row r="13" spans="1:13" x14ac:dyDescent="0.25">
      <c r="A13" t="s">
        <v>91</v>
      </c>
      <c r="B13">
        <v>0.5609747979494224</v>
      </c>
      <c r="C13">
        <v>0.61549868317707124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L42"/>
  <sheetViews>
    <sheetView tabSelected="1" topLeftCell="G15" workbookViewId="0">
      <selection activeCell="N38" sqref="N38"/>
    </sheetView>
  </sheetViews>
  <sheetFormatPr defaultRowHeight="12.5" x14ac:dyDescent="0.25"/>
  <cols>
    <col min="6" max="6" width="10.7265625" bestFit="1" customWidth="1"/>
    <col min="12" max="12" width="13.6328125" bestFit="1" customWidth="1"/>
  </cols>
  <sheetData>
    <row r="2" spans="1:12" x14ac:dyDescent="0.25">
      <c r="B2" s="93" t="s">
        <v>65</v>
      </c>
    </row>
    <row r="4" spans="1:12" x14ac:dyDescent="0.25">
      <c r="A4" s="42" t="s">
        <v>98</v>
      </c>
      <c r="B4" s="42" t="s">
        <v>83</v>
      </c>
      <c r="C4" s="42" t="s">
        <v>84</v>
      </c>
      <c r="D4" s="42" t="s">
        <v>85</v>
      </c>
      <c r="E4" s="42" t="s">
        <v>87</v>
      </c>
      <c r="F4" t="s">
        <v>88</v>
      </c>
      <c r="G4" t="s">
        <v>89</v>
      </c>
      <c r="H4" t="s">
        <v>90</v>
      </c>
      <c r="I4" t="s">
        <v>91</v>
      </c>
      <c r="J4" s="42" t="s">
        <v>95</v>
      </c>
      <c r="K4" s="42" t="s">
        <v>96</v>
      </c>
      <c r="L4" s="42" t="s">
        <v>97</v>
      </c>
    </row>
    <row r="5" spans="1:12" x14ac:dyDescent="0.25">
      <c r="A5" s="106">
        <v>-7.5</v>
      </c>
      <c r="B5" s="107">
        <v>0</v>
      </c>
      <c r="C5" s="8">
        <v>0</v>
      </c>
      <c r="D5" s="8">
        <v>0</v>
      </c>
      <c r="E5" s="66">
        <v>0</v>
      </c>
      <c r="F5" s="66">
        <v>0</v>
      </c>
      <c r="G5" s="66">
        <v>0</v>
      </c>
      <c r="H5" s="8">
        <v>0</v>
      </c>
      <c r="I5" s="8">
        <v>0</v>
      </c>
      <c r="J5" s="125">
        <f>SUM(B5:I5)</f>
        <v>0</v>
      </c>
      <c r="K5">
        <f>J5/$J$42*100</f>
        <v>0</v>
      </c>
      <c r="L5">
        <f>K5</f>
        <v>0</v>
      </c>
    </row>
    <row r="6" spans="1:12" x14ac:dyDescent="0.25">
      <c r="A6" s="109">
        <v>-7</v>
      </c>
      <c r="B6" s="107">
        <v>0</v>
      </c>
      <c r="C6" s="8">
        <v>0</v>
      </c>
      <c r="D6" s="8">
        <v>0</v>
      </c>
      <c r="E6" s="66">
        <v>0</v>
      </c>
      <c r="F6" s="66">
        <v>0</v>
      </c>
      <c r="G6" s="66">
        <v>0</v>
      </c>
      <c r="H6" s="8">
        <v>0</v>
      </c>
      <c r="I6" s="8">
        <v>0</v>
      </c>
      <c r="J6" s="125">
        <f t="shared" ref="J6:J41" si="0">SUM(B6:I6)</f>
        <v>0</v>
      </c>
      <c r="K6">
        <f t="shared" ref="K6:K41" si="1">J6/$J$42*100</f>
        <v>0</v>
      </c>
      <c r="L6">
        <f>L5+K6</f>
        <v>0</v>
      </c>
    </row>
    <row r="7" spans="1:12" x14ac:dyDescent="0.25">
      <c r="A7" s="110">
        <v>-6.5</v>
      </c>
      <c r="B7" s="107">
        <v>0</v>
      </c>
      <c r="C7" s="8">
        <v>0</v>
      </c>
      <c r="D7" s="8">
        <v>0</v>
      </c>
      <c r="E7" s="66">
        <v>0</v>
      </c>
      <c r="F7" s="66">
        <v>0</v>
      </c>
      <c r="G7" s="66">
        <v>0</v>
      </c>
      <c r="H7" s="8">
        <v>0</v>
      </c>
      <c r="I7" s="8">
        <v>0</v>
      </c>
      <c r="J7" s="125">
        <f t="shared" si="0"/>
        <v>0</v>
      </c>
      <c r="K7">
        <f t="shared" si="1"/>
        <v>0</v>
      </c>
      <c r="L7">
        <f t="shared" ref="L7:L41" si="2">L6+K7</f>
        <v>0</v>
      </c>
    </row>
    <row r="8" spans="1:12" x14ac:dyDescent="0.25">
      <c r="A8" s="109">
        <v>-6</v>
      </c>
      <c r="B8" s="107">
        <v>0</v>
      </c>
      <c r="C8" s="8">
        <v>0</v>
      </c>
      <c r="D8" s="8">
        <v>0</v>
      </c>
      <c r="E8" s="66">
        <v>0</v>
      </c>
      <c r="F8" s="66">
        <v>0</v>
      </c>
      <c r="G8" s="66">
        <v>0</v>
      </c>
      <c r="H8" s="8">
        <v>0</v>
      </c>
      <c r="I8" s="8">
        <v>0</v>
      </c>
      <c r="J8" s="125">
        <f t="shared" si="0"/>
        <v>0</v>
      </c>
      <c r="K8">
        <f t="shared" si="1"/>
        <v>0</v>
      </c>
      <c r="L8">
        <f t="shared" si="2"/>
        <v>0</v>
      </c>
    </row>
    <row r="9" spans="1:12" x14ac:dyDescent="0.25">
      <c r="A9" s="109">
        <v>-5.5</v>
      </c>
      <c r="B9" s="107">
        <v>0</v>
      </c>
      <c r="C9" s="8">
        <v>0</v>
      </c>
      <c r="D9" s="8">
        <v>0</v>
      </c>
      <c r="E9" s="66">
        <v>0</v>
      </c>
      <c r="F9" s="66">
        <v>0</v>
      </c>
      <c r="G9" s="66">
        <v>0</v>
      </c>
      <c r="H9" s="8">
        <v>0</v>
      </c>
      <c r="I9" s="8">
        <v>0</v>
      </c>
      <c r="J9" s="125">
        <f t="shared" si="0"/>
        <v>0</v>
      </c>
      <c r="K9">
        <f t="shared" si="1"/>
        <v>0</v>
      </c>
      <c r="L9">
        <f t="shared" si="2"/>
        <v>0</v>
      </c>
    </row>
    <row r="10" spans="1:12" x14ac:dyDescent="0.25">
      <c r="A10" s="109">
        <v>-5</v>
      </c>
      <c r="B10" s="107">
        <v>0</v>
      </c>
      <c r="C10" s="8">
        <v>0</v>
      </c>
      <c r="D10" s="8">
        <v>0</v>
      </c>
      <c r="E10" s="66">
        <v>0</v>
      </c>
      <c r="F10" s="66">
        <v>0</v>
      </c>
      <c r="G10" s="66">
        <v>0</v>
      </c>
      <c r="H10" s="8">
        <v>0</v>
      </c>
      <c r="I10" s="8">
        <v>0</v>
      </c>
      <c r="J10" s="125">
        <f t="shared" si="0"/>
        <v>0</v>
      </c>
      <c r="K10">
        <f t="shared" si="1"/>
        <v>0</v>
      </c>
      <c r="L10">
        <f t="shared" si="2"/>
        <v>0</v>
      </c>
    </row>
    <row r="11" spans="1:12" x14ac:dyDescent="0.25">
      <c r="A11" s="109">
        <v>-4.5</v>
      </c>
      <c r="B11" s="107">
        <v>0</v>
      </c>
      <c r="C11" s="8">
        <v>0</v>
      </c>
      <c r="D11" s="65">
        <v>0</v>
      </c>
      <c r="E11" s="66">
        <v>0</v>
      </c>
      <c r="F11" s="66">
        <v>0</v>
      </c>
      <c r="G11" s="66">
        <v>0</v>
      </c>
      <c r="H11" s="8">
        <v>0</v>
      </c>
      <c r="I11" s="8">
        <v>0</v>
      </c>
      <c r="J11" s="125">
        <f t="shared" si="0"/>
        <v>0</v>
      </c>
      <c r="K11">
        <f t="shared" si="1"/>
        <v>0</v>
      </c>
      <c r="L11">
        <f t="shared" si="2"/>
        <v>0</v>
      </c>
    </row>
    <row r="12" spans="1:12" x14ac:dyDescent="0.25">
      <c r="A12" s="109">
        <v>-4</v>
      </c>
      <c r="B12" s="107">
        <v>0</v>
      </c>
      <c r="C12" s="8">
        <v>8.81</v>
      </c>
      <c r="D12" s="65">
        <v>0</v>
      </c>
      <c r="E12" s="66">
        <v>0</v>
      </c>
      <c r="F12" s="66">
        <v>0</v>
      </c>
      <c r="G12" s="66">
        <v>0</v>
      </c>
      <c r="H12" s="8">
        <v>0</v>
      </c>
      <c r="I12" s="8">
        <v>0</v>
      </c>
      <c r="J12" s="125">
        <f t="shared" si="0"/>
        <v>8.81</v>
      </c>
      <c r="K12">
        <f t="shared" si="1"/>
        <v>0.91083690995057176</v>
      </c>
      <c r="L12">
        <f t="shared" si="2"/>
        <v>0.91083690995057176</v>
      </c>
    </row>
    <row r="13" spans="1:12" x14ac:dyDescent="0.25">
      <c r="A13" s="109">
        <v>-3.5</v>
      </c>
      <c r="B13" s="107">
        <v>2.2599999999999998</v>
      </c>
      <c r="C13" s="8">
        <v>13.49</v>
      </c>
      <c r="D13" s="65">
        <v>3.61</v>
      </c>
      <c r="E13" s="66">
        <v>0</v>
      </c>
      <c r="F13" s="66">
        <v>0</v>
      </c>
      <c r="G13" s="66">
        <v>0</v>
      </c>
      <c r="H13" s="8">
        <v>0</v>
      </c>
      <c r="I13" s="8">
        <v>0</v>
      </c>
      <c r="J13" s="125">
        <f t="shared" si="0"/>
        <v>19.36</v>
      </c>
      <c r="K13">
        <f t="shared" si="1"/>
        <v>2.0015666942841168</v>
      </c>
      <c r="L13">
        <f t="shared" si="2"/>
        <v>2.9124036042346884</v>
      </c>
    </row>
    <row r="14" spans="1:12" ht="14" x14ac:dyDescent="0.3">
      <c r="A14" s="112">
        <v>-3</v>
      </c>
      <c r="B14" s="107">
        <v>7.82</v>
      </c>
      <c r="C14" s="8">
        <v>29.97</v>
      </c>
      <c r="D14" s="65">
        <v>6.71</v>
      </c>
      <c r="E14" s="68">
        <v>0.93</v>
      </c>
      <c r="F14" s="66">
        <v>0</v>
      </c>
      <c r="G14" s="66">
        <v>0.22</v>
      </c>
      <c r="H14" s="8">
        <v>0</v>
      </c>
      <c r="I14" s="8">
        <v>0</v>
      </c>
      <c r="J14" s="125">
        <f t="shared" si="0"/>
        <v>45.65</v>
      </c>
      <c r="K14">
        <f t="shared" si="1"/>
        <v>4.7196032848176621</v>
      </c>
      <c r="L14">
        <f t="shared" si="2"/>
        <v>7.6320068890523505</v>
      </c>
    </row>
    <row r="15" spans="1:12" ht="14" x14ac:dyDescent="0.3">
      <c r="A15" s="112">
        <v>-2.5</v>
      </c>
      <c r="B15" s="107">
        <v>17.22</v>
      </c>
      <c r="C15" s="8">
        <v>40.28</v>
      </c>
      <c r="D15" s="65">
        <v>15.5</v>
      </c>
      <c r="E15" s="68">
        <v>2.2599999999999998</v>
      </c>
      <c r="F15" s="66">
        <v>0.09</v>
      </c>
      <c r="G15" s="66">
        <v>1.07</v>
      </c>
      <c r="H15" s="8">
        <v>0</v>
      </c>
      <c r="I15" s="8">
        <v>0</v>
      </c>
      <c r="J15" s="125">
        <f t="shared" si="0"/>
        <v>76.42</v>
      </c>
      <c r="K15">
        <f t="shared" si="1"/>
        <v>7.9008123335326559</v>
      </c>
      <c r="L15">
        <f t="shared" si="2"/>
        <v>15.532819222585006</v>
      </c>
    </row>
    <row r="16" spans="1:12" ht="14" x14ac:dyDescent="0.3">
      <c r="A16" s="112">
        <v>-2</v>
      </c>
      <c r="B16" s="107">
        <v>19.84</v>
      </c>
      <c r="C16" s="8">
        <v>42.12</v>
      </c>
      <c r="D16" s="65">
        <v>14.63</v>
      </c>
      <c r="E16" s="68">
        <v>4.42</v>
      </c>
      <c r="F16" s="66">
        <v>0.05</v>
      </c>
      <c r="G16" s="66">
        <v>2.2400000000000002</v>
      </c>
      <c r="H16" s="8">
        <v>0</v>
      </c>
      <c r="I16" s="8">
        <v>0</v>
      </c>
      <c r="J16" s="125">
        <f t="shared" si="0"/>
        <v>83.299999999999983</v>
      </c>
      <c r="K16">
        <f t="shared" si="1"/>
        <v>8.6121128943113057</v>
      </c>
      <c r="L16">
        <f t="shared" si="2"/>
        <v>24.144932116896314</v>
      </c>
    </row>
    <row r="17" spans="1:12" ht="14" x14ac:dyDescent="0.3">
      <c r="A17" s="112">
        <v>-1.5</v>
      </c>
      <c r="B17" s="107">
        <v>25.2</v>
      </c>
      <c r="C17" s="8">
        <v>29.95</v>
      </c>
      <c r="D17" s="65">
        <v>19.64</v>
      </c>
      <c r="E17" s="68">
        <v>10.6</v>
      </c>
      <c r="F17" s="66">
        <v>0.1</v>
      </c>
      <c r="G17" s="66">
        <v>5.89</v>
      </c>
      <c r="H17" s="8">
        <v>0.01</v>
      </c>
      <c r="I17" s="8">
        <v>0</v>
      </c>
      <c r="J17" s="125">
        <f t="shared" si="0"/>
        <v>91.389999999999986</v>
      </c>
      <c r="K17">
        <f t="shared" si="1"/>
        <v>9.4485113734827166</v>
      </c>
      <c r="L17">
        <f t="shared" si="2"/>
        <v>33.59344349037903</v>
      </c>
    </row>
    <row r="18" spans="1:12" ht="14" x14ac:dyDescent="0.3">
      <c r="A18" s="112">
        <v>-1</v>
      </c>
      <c r="B18" s="107">
        <v>22.38</v>
      </c>
      <c r="C18" s="8">
        <v>47</v>
      </c>
      <c r="D18" s="65">
        <v>17.36</v>
      </c>
      <c r="E18" s="68">
        <v>15.69</v>
      </c>
      <c r="F18" s="66">
        <v>0.12</v>
      </c>
      <c r="G18" s="66">
        <v>9.8800000000000008</v>
      </c>
      <c r="H18" s="8">
        <v>0.05</v>
      </c>
      <c r="I18" s="8">
        <v>0.21</v>
      </c>
      <c r="J18" s="125">
        <f t="shared" si="0"/>
        <v>112.68999999999998</v>
      </c>
      <c r="K18">
        <f t="shared" si="1"/>
        <v>11.650648284032908</v>
      </c>
      <c r="L18">
        <f t="shared" si="2"/>
        <v>45.244091774411942</v>
      </c>
    </row>
    <row r="19" spans="1:12" ht="14" x14ac:dyDescent="0.3">
      <c r="A19" s="112">
        <v>-0.5</v>
      </c>
      <c r="B19" s="107">
        <v>19.690000000000001</v>
      </c>
      <c r="C19" s="8">
        <v>30.88</v>
      </c>
      <c r="D19" s="65">
        <v>19.02</v>
      </c>
      <c r="E19" s="68">
        <v>20.149999999999999</v>
      </c>
      <c r="F19" s="66">
        <v>0.13</v>
      </c>
      <c r="G19" s="66">
        <v>12.31</v>
      </c>
      <c r="H19" s="8">
        <v>0.31</v>
      </c>
      <c r="I19" s="8">
        <v>0.68</v>
      </c>
      <c r="J19" s="125">
        <f t="shared" si="0"/>
        <v>103.17000000000002</v>
      </c>
      <c r="K19">
        <f t="shared" si="1"/>
        <v>10.666406810397334</v>
      </c>
      <c r="L19">
        <f t="shared" si="2"/>
        <v>55.910498584809275</v>
      </c>
    </row>
    <row r="20" spans="1:12" ht="14" x14ac:dyDescent="0.3">
      <c r="A20" s="112">
        <v>0</v>
      </c>
      <c r="B20" s="107">
        <v>18.66</v>
      </c>
      <c r="C20" s="8">
        <v>24.55</v>
      </c>
      <c r="D20" s="65">
        <v>16.04</v>
      </c>
      <c r="E20" s="68">
        <v>18.29</v>
      </c>
      <c r="F20" s="66">
        <v>0.66</v>
      </c>
      <c r="G20" s="66">
        <v>13.98</v>
      </c>
      <c r="H20" s="8">
        <v>1.6</v>
      </c>
      <c r="I20" s="8">
        <v>1.92</v>
      </c>
      <c r="J20" s="125">
        <f t="shared" si="0"/>
        <v>95.699999999999989</v>
      </c>
      <c r="K20">
        <f t="shared" si="1"/>
        <v>9.8941080910635311</v>
      </c>
      <c r="L20">
        <f t="shared" si="2"/>
        <v>65.804606675872805</v>
      </c>
    </row>
    <row r="21" spans="1:12" ht="14" x14ac:dyDescent="0.3">
      <c r="A21" s="112">
        <v>0.5</v>
      </c>
      <c r="B21" s="107">
        <v>12.55</v>
      </c>
      <c r="C21" s="8">
        <v>17.899999999999999</v>
      </c>
      <c r="D21" s="65">
        <v>12.89</v>
      </c>
      <c r="E21" s="68">
        <v>14.23</v>
      </c>
      <c r="F21" s="66">
        <v>4.4400000000000004</v>
      </c>
      <c r="G21" s="66">
        <v>11.23</v>
      </c>
      <c r="H21" s="65">
        <v>2.92</v>
      </c>
      <c r="I21" s="8">
        <v>2.4500000000000002</v>
      </c>
      <c r="J21" s="125">
        <f t="shared" si="0"/>
        <v>78.610000000000014</v>
      </c>
      <c r="K21">
        <f t="shared" si="1"/>
        <v>8.1272292271526059</v>
      </c>
      <c r="L21">
        <f t="shared" si="2"/>
        <v>73.931835903025416</v>
      </c>
    </row>
    <row r="22" spans="1:12" x14ac:dyDescent="0.25">
      <c r="A22" s="112">
        <v>1</v>
      </c>
      <c r="B22" s="115">
        <v>6.21</v>
      </c>
      <c r="C22" s="82">
        <v>10.07</v>
      </c>
      <c r="D22" s="82">
        <v>9.83</v>
      </c>
      <c r="E22" s="67">
        <v>9.2200000000000006</v>
      </c>
      <c r="F22" s="66">
        <v>11.523575712143929</v>
      </c>
      <c r="G22" s="66">
        <v>7.8473703319502084</v>
      </c>
      <c r="H22" s="88">
        <v>3.3848888081868487</v>
      </c>
      <c r="I22" s="67">
        <v>4.6740622287326392</v>
      </c>
      <c r="J22" s="125">
        <f t="shared" si="0"/>
        <v>62.759897081013627</v>
      </c>
      <c r="K22">
        <f t="shared" si="1"/>
        <v>6.4885392424615622</v>
      </c>
      <c r="L22">
        <f t="shared" si="2"/>
        <v>80.420375145486972</v>
      </c>
    </row>
    <row r="23" spans="1:12" x14ac:dyDescent="0.25">
      <c r="A23" s="112">
        <v>1.5</v>
      </c>
      <c r="B23" s="126">
        <v>2.08</v>
      </c>
      <c r="C23" s="70">
        <v>3.3</v>
      </c>
      <c r="D23" s="70">
        <v>6.93</v>
      </c>
      <c r="E23" s="70">
        <v>4.57</v>
      </c>
      <c r="F23" s="66">
        <v>14.210419790104947</v>
      </c>
      <c r="G23" s="66">
        <v>6.1252541493775938</v>
      </c>
      <c r="H23" s="70">
        <v>2.468593660397</v>
      </c>
      <c r="I23" s="70">
        <v>1.3917809024386938</v>
      </c>
      <c r="J23" s="125">
        <f t="shared" si="0"/>
        <v>41.076048502318237</v>
      </c>
      <c r="K23">
        <f t="shared" si="1"/>
        <v>4.2467174904462377</v>
      </c>
      <c r="L23">
        <f t="shared" si="2"/>
        <v>84.667092635933216</v>
      </c>
    </row>
    <row r="24" spans="1:12" x14ac:dyDescent="0.25">
      <c r="A24" s="112">
        <v>2</v>
      </c>
      <c r="B24" s="126">
        <v>0.67</v>
      </c>
      <c r="C24" s="70">
        <v>1.1399999999999999</v>
      </c>
      <c r="D24" s="70">
        <v>4.5999999999999996</v>
      </c>
      <c r="E24" s="70">
        <v>2.08</v>
      </c>
      <c r="F24" s="66">
        <v>12.658020989505248</v>
      </c>
      <c r="G24" s="66">
        <v>3.6594968879668053</v>
      </c>
      <c r="H24" s="70">
        <v>1.3708224533928766</v>
      </c>
      <c r="I24" s="70">
        <v>0.11321464538574219</v>
      </c>
      <c r="J24" s="125">
        <f t="shared" si="0"/>
        <v>26.291554976250673</v>
      </c>
      <c r="K24">
        <f t="shared" si="1"/>
        <v>2.7181973544113216</v>
      </c>
      <c r="L24">
        <f t="shared" si="2"/>
        <v>87.385289990344532</v>
      </c>
    </row>
    <row r="25" spans="1:12" x14ac:dyDescent="0.25">
      <c r="A25" s="112">
        <v>2.5</v>
      </c>
      <c r="B25" s="126">
        <v>1.0017384992778898E-2</v>
      </c>
      <c r="C25" s="70">
        <v>0</v>
      </c>
      <c r="D25" s="70">
        <v>0.68201577692521265</v>
      </c>
      <c r="E25" s="70">
        <v>0.23053869370542937</v>
      </c>
      <c r="F25" s="66">
        <v>3.752149628307206</v>
      </c>
      <c r="G25" s="66">
        <v>0.90067086401294461</v>
      </c>
      <c r="H25" s="70">
        <v>0.36945541161431206</v>
      </c>
      <c r="I25" s="70">
        <v>0</v>
      </c>
      <c r="J25" s="125">
        <f t="shared" si="0"/>
        <v>5.9448477595578835</v>
      </c>
      <c r="K25">
        <f t="shared" si="1"/>
        <v>0.61461824783680841</v>
      </c>
      <c r="L25">
        <f t="shared" si="2"/>
        <v>87.999908238181334</v>
      </c>
    </row>
    <row r="26" spans="1:12" x14ac:dyDescent="0.25">
      <c r="A26" s="112">
        <v>3</v>
      </c>
      <c r="B26" s="126">
        <v>0</v>
      </c>
      <c r="C26" s="70">
        <v>0</v>
      </c>
      <c r="D26" s="70">
        <v>3.2046984654693224E-2</v>
      </c>
      <c r="E26" s="70">
        <v>1.8835495129292362E-2</v>
      </c>
      <c r="F26" s="66">
        <v>0.81192416498262288</v>
      </c>
      <c r="G26" s="66">
        <v>4.8023124828910309E-2</v>
      </c>
      <c r="H26" s="70">
        <v>4.6991668023003169E-2</v>
      </c>
      <c r="I26" s="70">
        <v>0</v>
      </c>
      <c r="J26" s="125">
        <f t="shared" si="0"/>
        <v>0.95782143761852201</v>
      </c>
      <c r="K26">
        <f t="shared" si="1"/>
        <v>9.9026006643004413E-2</v>
      </c>
      <c r="L26">
        <f t="shared" si="2"/>
        <v>88.098934244824335</v>
      </c>
    </row>
    <row r="27" spans="1:12" x14ac:dyDescent="0.25">
      <c r="A27" s="112">
        <v>3.5</v>
      </c>
      <c r="B27" s="126">
        <v>5.4588687125531011E-3</v>
      </c>
      <c r="C27" s="70">
        <v>9.1973260568584628E-3</v>
      </c>
      <c r="D27" s="70">
        <v>0.12797434263270091</v>
      </c>
      <c r="E27" s="70">
        <v>0.1768287333312088</v>
      </c>
      <c r="F27" s="66">
        <v>0.31694324282842457</v>
      </c>
      <c r="G27" s="66">
        <v>5.0946515812899287E-2</v>
      </c>
      <c r="H27" s="70">
        <v>9.4653687540690215E-2</v>
      </c>
      <c r="I27" s="70">
        <v>0</v>
      </c>
      <c r="J27" s="125">
        <f t="shared" si="0"/>
        <v>0.78200271691533541</v>
      </c>
      <c r="K27">
        <f t="shared" si="1"/>
        <v>8.0848687655858772E-2</v>
      </c>
      <c r="L27">
        <f t="shared" si="2"/>
        <v>88.179782932480194</v>
      </c>
    </row>
    <row r="28" spans="1:12" x14ac:dyDescent="0.25">
      <c r="A28" s="112">
        <v>4</v>
      </c>
      <c r="B28" s="126">
        <v>0.10341792808380566</v>
      </c>
      <c r="C28" s="70">
        <v>0.14289468441756623</v>
      </c>
      <c r="D28" s="70">
        <v>1.5264097319295848</v>
      </c>
      <c r="E28" s="70">
        <v>1.2332273945053642</v>
      </c>
      <c r="F28" s="66">
        <v>0.51440708300550664</v>
      </c>
      <c r="G28" s="66">
        <v>0.63881256313249057</v>
      </c>
      <c r="H28" s="70">
        <v>0.16543040551079646</v>
      </c>
      <c r="I28" s="70">
        <v>3.2702721489800413E-3</v>
      </c>
      <c r="J28" s="125">
        <f t="shared" si="0"/>
        <v>4.3278700627340951</v>
      </c>
      <c r="K28">
        <f t="shared" si="1"/>
        <v>0.44744424456393989</v>
      </c>
      <c r="L28">
        <f t="shared" si="2"/>
        <v>88.627227177044134</v>
      </c>
    </row>
    <row r="29" spans="1:12" x14ac:dyDescent="0.25">
      <c r="A29" s="112">
        <v>4.5</v>
      </c>
      <c r="B29" s="126">
        <v>0.59835964524604601</v>
      </c>
      <c r="C29" s="70">
        <v>1.0431912475629295</v>
      </c>
      <c r="D29" s="70">
        <v>3.6265198992093151</v>
      </c>
      <c r="E29" s="70">
        <v>2.9936711658150355</v>
      </c>
      <c r="F29" s="66">
        <v>0.86832530814244124</v>
      </c>
      <c r="G29" s="66">
        <v>1.8082242030121043</v>
      </c>
      <c r="H29" s="70">
        <v>0.20219248470730253</v>
      </c>
      <c r="I29" s="70">
        <v>1.9953104654947908E-2</v>
      </c>
      <c r="J29" s="125">
        <f t="shared" si="0"/>
        <v>11.160437058350121</v>
      </c>
      <c r="K29">
        <f t="shared" si="1"/>
        <v>1.1538408631016428</v>
      </c>
      <c r="L29">
        <f t="shared" si="2"/>
        <v>89.781068040145783</v>
      </c>
    </row>
    <row r="30" spans="1:12" x14ac:dyDescent="0.25">
      <c r="A30" s="109">
        <v>5</v>
      </c>
      <c r="B30" s="126">
        <v>0.94153649722556443</v>
      </c>
      <c r="C30" s="70">
        <v>2.5261962329536196</v>
      </c>
      <c r="D30" s="70">
        <v>4.4064834420464338</v>
      </c>
      <c r="E30" s="70">
        <v>4.0286500873330588</v>
      </c>
      <c r="F30" s="66">
        <v>1.2919548578757669</v>
      </c>
      <c r="G30" s="66">
        <v>2.5281851673225106</v>
      </c>
      <c r="H30" s="70">
        <v>0.26290808944702149</v>
      </c>
      <c r="I30" s="70">
        <v>2.8921486748589419E-2</v>
      </c>
      <c r="J30" s="125">
        <f t="shared" si="0"/>
        <v>16.014835860952566</v>
      </c>
      <c r="K30">
        <f t="shared" si="1"/>
        <v>1.655721181493262</v>
      </c>
      <c r="L30">
        <f t="shared" si="2"/>
        <v>91.436789221639046</v>
      </c>
    </row>
    <row r="31" spans="1:12" x14ac:dyDescent="0.25">
      <c r="A31" s="109">
        <v>5.5</v>
      </c>
      <c r="B31" s="126">
        <v>1.0159997584065557</v>
      </c>
      <c r="C31" s="70">
        <v>2.8961442194549973</v>
      </c>
      <c r="D31" s="70">
        <v>4.2234655305200022</v>
      </c>
      <c r="E31" s="70">
        <v>4.2208294755365596</v>
      </c>
      <c r="F31" s="66">
        <v>1.3842925531049999</v>
      </c>
      <c r="G31" s="66">
        <v>2.6863354678983278</v>
      </c>
      <c r="H31" s="70">
        <v>0.25779851544698085</v>
      </c>
      <c r="I31" s="70">
        <v>2.5337593926323794E-2</v>
      </c>
      <c r="J31" s="125">
        <f t="shared" si="0"/>
        <v>16.71020311429475</v>
      </c>
      <c r="K31">
        <f t="shared" si="1"/>
        <v>1.7276129136516061</v>
      </c>
      <c r="L31">
        <f t="shared" si="2"/>
        <v>93.164402135290658</v>
      </c>
    </row>
    <row r="32" spans="1:12" x14ac:dyDescent="0.25">
      <c r="A32" s="109">
        <v>6</v>
      </c>
      <c r="B32" s="126">
        <v>0.98382874466969394</v>
      </c>
      <c r="C32" s="70">
        <v>2.5906268502184435</v>
      </c>
      <c r="D32" s="70">
        <v>3.5765954849355222</v>
      </c>
      <c r="E32" s="70">
        <v>3.8425413476738965</v>
      </c>
      <c r="F32" s="66">
        <v>1.1474549606387854</v>
      </c>
      <c r="G32" s="66">
        <v>2.4569679852366941</v>
      </c>
      <c r="H32" s="70">
        <v>0.19899299180772559</v>
      </c>
      <c r="I32" s="70">
        <v>2.3687321980794266E-2</v>
      </c>
      <c r="J32" s="125">
        <f t="shared" si="0"/>
        <v>14.820695687161558</v>
      </c>
      <c r="K32">
        <f t="shared" si="1"/>
        <v>1.5322629583441543</v>
      </c>
      <c r="L32">
        <f t="shared" si="2"/>
        <v>94.696665093634806</v>
      </c>
    </row>
    <row r="33" spans="1:12" x14ac:dyDescent="0.25">
      <c r="A33" s="109">
        <v>6.5</v>
      </c>
      <c r="B33" s="126">
        <v>0.90478829390044468</v>
      </c>
      <c r="C33" s="70">
        <v>2.3744346680705131</v>
      </c>
      <c r="D33" s="70">
        <v>2.9155402731333995</v>
      </c>
      <c r="E33" s="70">
        <v>3.2304458757368559</v>
      </c>
      <c r="F33" s="66">
        <v>0.96231574173514789</v>
      </c>
      <c r="G33" s="66">
        <v>2.1724141257532907</v>
      </c>
      <c r="H33" s="70">
        <v>0.15738204907311337</v>
      </c>
      <c r="I33" s="70">
        <v>2.3914666069878479E-2</v>
      </c>
      <c r="J33" s="125">
        <f t="shared" si="0"/>
        <v>12.741235693472643</v>
      </c>
      <c r="K33">
        <f t="shared" si="1"/>
        <v>1.317274432235477</v>
      </c>
      <c r="L33">
        <f t="shared" si="2"/>
        <v>96.013939525870285</v>
      </c>
    </row>
    <row r="34" spans="1:12" x14ac:dyDescent="0.25">
      <c r="A34" s="109">
        <v>7</v>
      </c>
      <c r="B34" s="126">
        <v>0.7487732962372301</v>
      </c>
      <c r="C34" s="70">
        <v>1.9903824965907326</v>
      </c>
      <c r="D34" s="70">
        <v>2.2514387652989267</v>
      </c>
      <c r="E34" s="70">
        <v>2.4767626420789024</v>
      </c>
      <c r="F34" s="66">
        <v>0.79163175654402951</v>
      </c>
      <c r="G34" s="66">
        <v>1.7684734226629262</v>
      </c>
      <c r="H34" s="70">
        <v>0.12481462737189394</v>
      </c>
      <c r="I34" s="70">
        <v>2.1251751793755422E-2</v>
      </c>
      <c r="J34" s="125">
        <f t="shared" si="0"/>
        <v>10.173528758578396</v>
      </c>
      <c r="K34">
        <f t="shared" si="1"/>
        <v>1.0518076614933964</v>
      </c>
      <c r="L34">
        <f t="shared" si="2"/>
        <v>97.065747187363684</v>
      </c>
    </row>
    <row r="35" spans="1:12" x14ac:dyDescent="0.25">
      <c r="A35" s="109">
        <v>7.5</v>
      </c>
      <c r="B35" s="126">
        <v>0.58503770393192056</v>
      </c>
      <c r="C35" s="70">
        <v>1.5393644184457609</v>
      </c>
      <c r="D35" s="70">
        <v>1.7372231342347726</v>
      </c>
      <c r="E35" s="70">
        <v>1.8521508637401438</v>
      </c>
      <c r="F35" s="66">
        <v>0.63932648953150362</v>
      </c>
      <c r="G35" s="66">
        <v>1.3499833364540401</v>
      </c>
      <c r="H35" s="70">
        <v>9.8290289168887685E-2</v>
      </c>
      <c r="I35" s="70">
        <v>1.8298796759711373E-2</v>
      </c>
      <c r="J35" s="125">
        <f t="shared" si="0"/>
        <v>7.8196750322667405</v>
      </c>
      <c r="K35">
        <f t="shared" si="1"/>
        <v>0.80845047028461692</v>
      </c>
      <c r="L35">
        <f t="shared" si="2"/>
        <v>97.874197657648295</v>
      </c>
    </row>
    <row r="36" spans="1:12" x14ac:dyDescent="0.25">
      <c r="A36" s="109">
        <v>8</v>
      </c>
      <c r="B36" s="126">
        <v>0.4313205337796775</v>
      </c>
      <c r="C36" s="70">
        <v>1.1188255353669796</v>
      </c>
      <c r="D36" s="70">
        <v>1.3289489237829037</v>
      </c>
      <c r="E36" s="70">
        <v>1.3553062667350035</v>
      </c>
      <c r="F36" s="66">
        <v>0.52043094846566762</v>
      </c>
      <c r="G36" s="66">
        <v>0.98497283446084505</v>
      </c>
      <c r="H36" s="70">
        <v>7.7268659909566259E-2</v>
      </c>
      <c r="I36" s="70">
        <v>1.5768986596001521E-2</v>
      </c>
      <c r="J36" s="125">
        <f t="shared" si="0"/>
        <v>5.8328426890966458</v>
      </c>
      <c r="K36">
        <f t="shared" si="1"/>
        <v>0.60303841216396958</v>
      </c>
      <c r="L36">
        <f t="shared" si="2"/>
        <v>98.477236069812264</v>
      </c>
    </row>
    <row r="37" spans="1:12" x14ac:dyDescent="0.25">
      <c r="A37" s="109">
        <v>8.5</v>
      </c>
      <c r="B37" s="126">
        <v>0.31330345345642546</v>
      </c>
      <c r="C37" s="70">
        <v>0.80910580747329675</v>
      </c>
      <c r="D37" s="70">
        <v>1.0350094786736528</v>
      </c>
      <c r="E37" s="70">
        <v>1.0134397007867804</v>
      </c>
      <c r="F37" s="66">
        <v>0.42542490609464856</v>
      </c>
      <c r="G37" s="66">
        <v>0.73752218783213541</v>
      </c>
      <c r="H37" s="70">
        <v>6.3137770546807151E-2</v>
      </c>
      <c r="I37" s="70">
        <v>1.2764451768663197E-2</v>
      </c>
      <c r="J37" s="125">
        <f t="shared" si="0"/>
        <v>4.4097077566324092</v>
      </c>
      <c r="K37">
        <f t="shared" si="1"/>
        <v>0.45590517444223966</v>
      </c>
      <c r="L37">
        <f t="shared" si="2"/>
        <v>98.9331412442545</v>
      </c>
    </row>
    <row r="38" spans="1:12" x14ac:dyDescent="0.25">
      <c r="A38" s="109">
        <v>9</v>
      </c>
      <c r="B38" s="126">
        <v>0.23531514098441977</v>
      </c>
      <c r="C38" s="70">
        <v>0.62332561388756413</v>
      </c>
      <c r="D38" s="70">
        <v>0.8296938933397513</v>
      </c>
      <c r="E38" s="70">
        <v>0.79928481896387171</v>
      </c>
      <c r="F38" s="66">
        <v>0.33961717071837866</v>
      </c>
      <c r="G38" s="66">
        <v>0.58020179806046235</v>
      </c>
      <c r="H38" s="70">
        <v>5.3041538688871598E-2</v>
      </c>
      <c r="I38" s="70">
        <v>9.9249023861355257E-3</v>
      </c>
      <c r="J38" s="125">
        <f t="shared" si="0"/>
        <v>3.4704048770294551</v>
      </c>
      <c r="K38">
        <f t="shared" si="1"/>
        <v>0.35879374057558489</v>
      </c>
      <c r="L38">
        <f t="shared" si="2"/>
        <v>99.291934984830078</v>
      </c>
    </row>
    <row r="39" spans="1:12" x14ac:dyDescent="0.25">
      <c r="A39" s="109">
        <v>9.5</v>
      </c>
      <c r="B39" s="126">
        <v>0.17094573601739513</v>
      </c>
      <c r="C39" s="70">
        <v>0.47346181593972153</v>
      </c>
      <c r="D39" s="70">
        <v>0.62341829325966924</v>
      </c>
      <c r="E39" s="70">
        <v>0.5971320188228908</v>
      </c>
      <c r="F39" s="66">
        <v>0.24087914734096266</v>
      </c>
      <c r="G39" s="66">
        <v>0.4277526387642181</v>
      </c>
      <c r="H39" s="70">
        <v>4.0830221427811508E-2</v>
      </c>
      <c r="I39" s="70">
        <v>7.1111107932196735E-3</v>
      </c>
      <c r="J39" s="125">
        <f t="shared" si="0"/>
        <v>2.5815309823658881</v>
      </c>
      <c r="K39">
        <f t="shared" si="1"/>
        <v>0.2668959935209772</v>
      </c>
      <c r="L39">
        <f t="shared" si="2"/>
        <v>99.558830978351054</v>
      </c>
    </row>
    <row r="40" spans="1:12" x14ac:dyDescent="0.25">
      <c r="A40" s="109">
        <v>10</v>
      </c>
      <c r="B40" s="126">
        <v>0.10073090728070959</v>
      </c>
      <c r="C40" s="70">
        <v>0.2905178197277774</v>
      </c>
      <c r="D40" s="70">
        <v>0.37099126087234535</v>
      </c>
      <c r="E40" s="70">
        <v>0.3484408512506823</v>
      </c>
      <c r="F40" s="66">
        <v>0.13442319253933602</v>
      </c>
      <c r="G40" s="66">
        <v>0.24962422627333786</v>
      </c>
      <c r="H40" s="70">
        <v>2.5175113267368737E-2</v>
      </c>
      <c r="I40" s="70">
        <v>4.1244445376926002E-3</v>
      </c>
      <c r="J40" s="125">
        <f t="shared" si="0"/>
        <v>1.5240278157492499</v>
      </c>
      <c r="K40">
        <f t="shared" si="1"/>
        <v>0.15756422092800978</v>
      </c>
      <c r="L40">
        <f t="shared" si="2"/>
        <v>99.716395199279063</v>
      </c>
    </row>
    <row r="41" spans="1:12" x14ac:dyDescent="0.25">
      <c r="A41" s="120" t="s">
        <v>51</v>
      </c>
      <c r="B41" s="127">
        <v>0.19200091416140361</v>
      </c>
      <c r="C41" s="71">
        <v>0.47243405181936171</v>
      </c>
      <c r="D41" s="71">
        <v>0.72630141765527578</v>
      </c>
      <c r="E41" s="71">
        <v>0.60498899495829961</v>
      </c>
      <c r="F41" s="66">
        <v>0.26794423563395686</v>
      </c>
      <c r="G41" s="86">
        <v>0.41553113370683853</v>
      </c>
      <c r="H41" s="71">
        <v>5.7331554471121898E-2</v>
      </c>
      <c r="I41" s="71">
        <v>6.6133332782321516E-3</v>
      </c>
      <c r="J41" s="125">
        <f t="shared" si="0"/>
        <v>2.7431456356844905</v>
      </c>
      <c r="K41">
        <f t="shared" si="1"/>
        <v>0.28360480072091465</v>
      </c>
      <c r="L41">
        <f t="shared" si="2"/>
        <v>99.999999999999972</v>
      </c>
    </row>
    <row r="42" spans="1:12" x14ac:dyDescent="0.25">
      <c r="I42" s="42" t="s">
        <v>95</v>
      </c>
      <c r="J42" s="125">
        <f>SUM(J5:J41)</f>
        <v>967.24231349804336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9"/>
  <sheetViews>
    <sheetView topLeftCell="A25" workbookViewId="0">
      <selection activeCell="B5" sqref="B5:B42"/>
    </sheetView>
  </sheetViews>
  <sheetFormatPr defaultColWidth="8.81640625" defaultRowHeight="12.5" x14ac:dyDescent="0.25"/>
  <cols>
    <col min="2" max="2" width="9" bestFit="1" customWidth="1"/>
    <col min="3" max="3" width="9.453125" style="125" bestFit="1" customWidth="1"/>
    <col min="258" max="258" width="9" bestFit="1" customWidth="1"/>
    <col min="259" max="259" width="9.453125" bestFit="1" customWidth="1"/>
    <col min="514" max="514" width="9" bestFit="1" customWidth="1"/>
    <col min="515" max="515" width="9.453125" bestFit="1" customWidth="1"/>
    <col min="770" max="770" width="9" bestFit="1" customWidth="1"/>
    <col min="771" max="771" width="9.453125" bestFit="1" customWidth="1"/>
    <col min="1026" max="1026" width="9" bestFit="1" customWidth="1"/>
    <col min="1027" max="1027" width="9.453125" bestFit="1" customWidth="1"/>
    <col min="1282" max="1282" width="9" bestFit="1" customWidth="1"/>
    <col min="1283" max="1283" width="9.453125" bestFit="1" customWidth="1"/>
    <col min="1538" max="1538" width="9" bestFit="1" customWidth="1"/>
    <col min="1539" max="1539" width="9.453125" bestFit="1" customWidth="1"/>
    <col min="1794" max="1794" width="9" bestFit="1" customWidth="1"/>
    <col min="1795" max="1795" width="9.453125" bestFit="1" customWidth="1"/>
    <col min="2050" max="2050" width="9" bestFit="1" customWidth="1"/>
    <col min="2051" max="2051" width="9.453125" bestFit="1" customWidth="1"/>
    <col min="2306" max="2306" width="9" bestFit="1" customWidth="1"/>
    <col min="2307" max="2307" width="9.453125" bestFit="1" customWidth="1"/>
    <col min="2562" max="2562" width="9" bestFit="1" customWidth="1"/>
    <col min="2563" max="2563" width="9.453125" bestFit="1" customWidth="1"/>
    <col min="2818" max="2818" width="9" bestFit="1" customWidth="1"/>
    <col min="2819" max="2819" width="9.453125" bestFit="1" customWidth="1"/>
    <col min="3074" max="3074" width="9" bestFit="1" customWidth="1"/>
    <col min="3075" max="3075" width="9.453125" bestFit="1" customWidth="1"/>
    <col min="3330" max="3330" width="9" bestFit="1" customWidth="1"/>
    <col min="3331" max="3331" width="9.453125" bestFit="1" customWidth="1"/>
    <col min="3586" max="3586" width="9" bestFit="1" customWidth="1"/>
    <col min="3587" max="3587" width="9.453125" bestFit="1" customWidth="1"/>
    <col min="3842" max="3842" width="9" bestFit="1" customWidth="1"/>
    <col min="3843" max="3843" width="9.453125" bestFit="1" customWidth="1"/>
    <col min="4098" max="4098" width="9" bestFit="1" customWidth="1"/>
    <col min="4099" max="4099" width="9.453125" bestFit="1" customWidth="1"/>
    <col min="4354" max="4354" width="9" bestFit="1" customWidth="1"/>
    <col min="4355" max="4355" width="9.453125" bestFit="1" customWidth="1"/>
    <col min="4610" max="4610" width="9" bestFit="1" customWidth="1"/>
    <col min="4611" max="4611" width="9.453125" bestFit="1" customWidth="1"/>
    <col min="4866" max="4866" width="9" bestFit="1" customWidth="1"/>
    <col min="4867" max="4867" width="9.453125" bestFit="1" customWidth="1"/>
    <col min="5122" max="5122" width="9" bestFit="1" customWidth="1"/>
    <col min="5123" max="5123" width="9.453125" bestFit="1" customWidth="1"/>
    <col min="5378" max="5378" width="9" bestFit="1" customWidth="1"/>
    <col min="5379" max="5379" width="9.453125" bestFit="1" customWidth="1"/>
    <col min="5634" max="5634" width="9" bestFit="1" customWidth="1"/>
    <col min="5635" max="5635" width="9.453125" bestFit="1" customWidth="1"/>
    <col min="5890" max="5890" width="9" bestFit="1" customWidth="1"/>
    <col min="5891" max="5891" width="9.453125" bestFit="1" customWidth="1"/>
    <col min="6146" max="6146" width="9" bestFit="1" customWidth="1"/>
    <col min="6147" max="6147" width="9.453125" bestFit="1" customWidth="1"/>
    <col min="6402" max="6402" width="9" bestFit="1" customWidth="1"/>
    <col min="6403" max="6403" width="9.453125" bestFit="1" customWidth="1"/>
    <col min="6658" max="6658" width="9" bestFit="1" customWidth="1"/>
    <col min="6659" max="6659" width="9.453125" bestFit="1" customWidth="1"/>
    <col min="6914" max="6914" width="9" bestFit="1" customWidth="1"/>
    <col min="6915" max="6915" width="9.453125" bestFit="1" customWidth="1"/>
    <col min="7170" max="7170" width="9" bestFit="1" customWidth="1"/>
    <col min="7171" max="7171" width="9.453125" bestFit="1" customWidth="1"/>
    <col min="7426" max="7426" width="9" bestFit="1" customWidth="1"/>
    <col min="7427" max="7427" width="9.453125" bestFit="1" customWidth="1"/>
    <col min="7682" max="7682" width="9" bestFit="1" customWidth="1"/>
    <col min="7683" max="7683" width="9.453125" bestFit="1" customWidth="1"/>
    <col min="7938" max="7938" width="9" bestFit="1" customWidth="1"/>
    <col min="7939" max="7939" width="9.453125" bestFit="1" customWidth="1"/>
    <col min="8194" max="8194" width="9" bestFit="1" customWidth="1"/>
    <col min="8195" max="8195" width="9.453125" bestFit="1" customWidth="1"/>
    <col min="8450" max="8450" width="9" bestFit="1" customWidth="1"/>
    <col min="8451" max="8451" width="9.453125" bestFit="1" customWidth="1"/>
    <col min="8706" max="8706" width="9" bestFit="1" customWidth="1"/>
    <col min="8707" max="8707" width="9.453125" bestFit="1" customWidth="1"/>
    <col min="8962" max="8962" width="9" bestFit="1" customWidth="1"/>
    <col min="8963" max="8963" width="9.453125" bestFit="1" customWidth="1"/>
    <col min="9218" max="9218" width="9" bestFit="1" customWidth="1"/>
    <col min="9219" max="9219" width="9.453125" bestFit="1" customWidth="1"/>
    <col min="9474" max="9474" width="9" bestFit="1" customWidth="1"/>
    <col min="9475" max="9475" width="9.453125" bestFit="1" customWidth="1"/>
    <col min="9730" max="9730" width="9" bestFit="1" customWidth="1"/>
    <col min="9731" max="9731" width="9.453125" bestFit="1" customWidth="1"/>
    <col min="9986" max="9986" width="9" bestFit="1" customWidth="1"/>
    <col min="9987" max="9987" width="9.453125" bestFit="1" customWidth="1"/>
    <col min="10242" max="10242" width="9" bestFit="1" customWidth="1"/>
    <col min="10243" max="10243" width="9.453125" bestFit="1" customWidth="1"/>
    <col min="10498" max="10498" width="9" bestFit="1" customWidth="1"/>
    <col min="10499" max="10499" width="9.453125" bestFit="1" customWidth="1"/>
    <col min="10754" max="10754" width="9" bestFit="1" customWidth="1"/>
    <col min="10755" max="10755" width="9.453125" bestFit="1" customWidth="1"/>
    <col min="11010" max="11010" width="9" bestFit="1" customWidth="1"/>
    <col min="11011" max="11011" width="9.453125" bestFit="1" customWidth="1"/>
    <col min="11266" max="11266" width="9" bestFit="1" customWidth="1"/>
    <col min="11267" max="11267" width="9.453125" bestFit="1" customWidth="1"/>
    <col min="11522" max="11522" width="9" bestFit="1" customWidth="1"/>
    <col min="11523" max="11523" width="9.453125" bestFit="1" customWidth="1"/>
    <col min="11778" max="11778" width="9" bestFit="1" customWidth="1"/>
    <col min="11779" max="11779" width="9.453125" bestFit="1" customWidth="1"/>
    <col min="12034" max="12034" width="9" bestFit="1" customWidth="1"/>
    <col min="12035" max="12035" width="9.453125" bestFit="1" customWidth="1"/>
    <col min="12290" max="12290" width="9" bestFit="1" customWidth="1"/>
    <col min="12291" max="12291" width="9.453125" bestFit="1" customWidth="1"/>
    <col min="12546" max="12546" width="9" bestFit="1" customWidth="1"/>
    <col min="12547" max="12547" width="9.453125" bestFit="1" customWidth="1"/>
    <col min="12802" max="12802" width="9" bestFit="1" customWidth="1"/>
    <col min="12803" max="12803" width="9.453125" bestFit="1" customWidth="1"/>
    <col min="13058" max="13058" width="9" bestFit="1" customWidth="1"/>
    <col min="13059" max="13059" width="9.453125" bestFit="1" customWidth="1"/>
    <col min="13314" max="13314" width="9" bestFit="1" customWidth="1"/>
    <col min="13315" max="13315" width="9.453125" bestFit="1" customWidth="1"/>
    <col min="13570" max="13570" width="9" bestFit="1" customWidth="1"/>
    <col min="13571" max="13571" width="9.453125" bestFit="1" customWidth="1"/>
    <col min="13826" max="13826" width="9" bestFit="1" customWidth="1"/>
    <col min="13827" max="13827" width="9.453125" bestFit="1" customWidth="1"/>
    <col min="14082" max="14082" width="9" bestFit="1" customWidth="1"/>
    <col min="14083" max="14083" width="9.453125" bestFit="1" customWidth="1"/>
    <col min="14338" max="14338" width="9" bestFit="1" customWidth="1"/>
    <col min="14339" max="14339" width="9.453125" bestFit="1" customWidth="1"/>
    <col min="14594" max="14594" width="9" bestFit="1" customWidth="1"/>
    <col min="14595" max="14595" width="9.453125" bestFit="1" customWidth="1"/>
    <col min="14850" max="14850" width="9" bestFit="1" customWidth="1"/>
    <col min="14851" max="14851" width="9.453125" bestFit="1" customWidth="1"/>
    <col min="15106" max="15106" width="9" bestFit="1" customWidth="1"/>
    <col min="15107" max="15107" width="9.453125" bestFit="1" customWidth="1"/>
    <col min="15362" max="15362" width="9" bestFit="1" customWidth="1"/>
    <col min="15363" max="15363" width="9.453125" bestFit="1" customWidth="1"/>
    <col min="15618" max="15618" width="9" bestFit="1" customWidth="1"/>
    <col min="15619" max="15619" width="9.453125" bestFit="1" customWidth="1"/>
    <col min="15874" max="15874" width="9" bestFit="1" customWidth="1"/>
    <col min="15875" max="15875" width="9.453125" bestFit="1" customWidth="1"/>
    <col min="16130" max="16130" width="9" bestFit="1" customWidth="1"/>
    <col min="16131" max="16131" width="9.453125" bestFit="1" customWidth="1"/>
  </cols>
  <sheetData>
    <row r="1" spans="1:12" ht="13" x14ac:dyDescent="0.3">
      <c r="A1" s="20" t="s">
        <v>31</v>
      </c>
      <c r="B1" s="21"/>
      <c r="C1" s="99"/>
      <c r="D1" s="21" t="s">
        <v>74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64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100">
        <f>SUM(C5:C42)</f>
        <v>161.92083480708669</v>
      </c>
      <c r="F3" s="96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101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02"/>
      <c r="B5" s="103"/>
      <c r="C5" s="104"/>
      <c r="D5" s="7"/>
      <c r="E5" s="89"/>
      <c r="F5" s="3"/>
      <c r="G5" s="3"/>
      <c r="H5" s="3"/>
      <c r="I5" s="3"/>
      <c r="K5" s="3"/>
      <c r="L5" s="3"/>
    </row>
    <row r="6" spans="1:12" x14ac:dyDescent="0.25">
      <c r="A6" s="105" t="s">
        <v>29</v>
      </c>
      <c r="B6" s="106">
        <v>-7.5</v>
      </c>
      <c r="C6" s="107">
        <v>0</v>
      </c>
      <c r="D6" s="8">
        <v>0</v>
      </c>
      <c r="E6" s="90">
        <v>0</v>
      </c>
      <c r="F6" s="3"/>
      <c r="G6" s="3"/>
      <c r="H6" s="3"/>
      <c r="I6" s="3"/>
      <c r="K6" s="3"/>
      <c r="L6" s="3"/>
    </row>
    <row r="7" spans="1:12" x14ac:dyDescent="0.25">
      <c r="A7" s="108" t="s">
        <v>30</v>
      </c>
      <c r="B7" s="109">
        <v>-7</v>
      </c>
      <c r="C7" s="107">
        <v>0</v>
      </c>
      <c r="D7" s="8">
        <f t="shared" ref="D7:D42" si="0">(C7/SUM($C$5:$C$42))*100</f>
        <v>0</v>
      </c>
      <c r="E7" s="90">
        <f>SUM(D5,D7)</f>
        <v>0</v>
      </c>
      <c r="F7" s="3"/>
      <c r="G7" s="3"/>
      <c r="H7" s="3"/>
      <c r="I7" s="3"/>
      <c r="K7" s="3"/>
      <c r="L7" s="3"/>
    </row>
    <row r="8" spans="1:12" x14ac:dyDescent="0.25">
      <c r="A8" s="108" t="s">
        <v>19</v>
      </c>
      <c r="B8" s="110">
        <v>-6.5</v>
      </c>
      <c r="C8" s="107">
        <v>0</v>
      </c>
      <c r="D8" s="8">
        <f t="shared" si="0"/>
        <v>0</v>
      </c>
      <c r="E8" s="90">
        <f>SUM(D5:D8)</f>
        <v>0</v>
      </c>
      <c r="F8" s="3"/>
      <c r="G8" s="3"/>
      <c r="H8" s="3"/>
      <c r="I8" s="3"/>
      <c r="K8" s="3"/>
      <c r="L8" s="3"/>
    </row>
    <row r="9" spans="1:12" x14ac:dyDescent="0.25">
      <c r="A9" s="108" t="s">
        <v>28</v>
      </c>
      <c r="B9" s="109">
        <v>-6</v>
      </c>
      <c r="C9" s="107">
        <v>0</v>
      </c>
      <c r="D9" s="52">
        <f t="shared" si="0"/>
        <v>0</v>
      </c>
      <c r="E9" s="91">
        <f>SUM(D5:D9)</f>
        <v>0</v>
      </c>
      <c r="F9" s="3"/>
      <c r="G9" s="3"/>
      <c r="H9" s="3"/>
      <c r="I9" s="3"/>
      <c r="K9" s="3"/>
      <c r="L9" s="3"/>
    </row>
    <row r="10" spans="1:12" x14ac:dyDescent="0.25">
      <c r="A10" s="108" t="s">
        <v>20</v>
      </c>
      <c r="B10" s="109">
        <v>-5.5</v>
      </c>
      <c r="C10" s="107">
        <v>0</v>
      </c>
      <c r="D10" s="52">
        <f t="shared" si="0"/>
        <v>0</v>
      </c>
      <c r="E10" s="91">
        <f>SUM(D5:D10)</f>
        <v>0</v>
      </c>
      <c r="F10" s="3"/>
      <c r="G10" s="3"/>
      <c r="H10" s="3"/>
      <c r="I10" s="3"/>
      <c r="K10" s="3"/>
      <c r="L10" s="3"/>
    </row>
    <row r="11" spans="1:12" x14ac:dyDescent="0.25">
      <c r="A11" s="108" t="s">
        <v>21</v>
      </c>
      <c r="B11" s="109">
        <v>-5</v>
      </c>
      <c r="C11" s="107">
        <v>0</v>
      </c>
      <c r="D11" s="52">
        <f t="shared" si="0"/>
        <v>0</v>
      </c>
      <c r="E11" s="91">
        <f>SUM(D5:D11)</f>
        <v>0</v>
      </c>
      <c r="F11" s="3"/>
      <c r="G11" s="3"/>
      <c r="H11" s="3"/>
      <c r="I11" s="3"/>
      <c r="K11" s="3"/>
      <c r="L11" s="3"/>
    </row>
    <row r="12" spans="1:12" x14ac:dyDescent="0.25">
      <c r="A12" s="108" t="s">
        <v>22</v>
      </c>
      <c r="B12" s="109">
        <v>-4.5</v>
      </c>
      <c r="C12" s="107">
        <v>0</v>
      </c>
      <c r="D12" s="52">
        <f t="shared" si="0"/>
        <v>0</v>
      </c>
      <c r="E12" s="91">
        <f>SUM(D5:D12)</f>
        <v>0</v>
      </c>
      <c r="F12" s="3"/>
      <c r="G12" s="3"/>
      <c r="H12" s="3"/>
      <c r="I12" s="3"/>
      <c r="K12" s="3"/>
      <c r="L12" s="3"/>
    </row>
    <row r="13" spans="1:12" x14ac:dyDescent="0.25">
      <c r="A13" s="108" t="s">
        <v>23</v>
      </c>
      <c r="B13" s="109">
        <v>-4</v>
      </c>
      <c r="C13" s="107">
        <v>0</v>
      </c>
      <c r="D13" s="52">
        <f t="shared" si="0"/>
        <v>0</v>
      </c>
      <c r="E13" s="91">
        <f>SUM(D5:D13)</f>
        <v>0</v>
      </c>
      <c r="F13" s="3"/>
      <c r="G13" s="3"/>
      <c r="H13" s="3"/>
      <c r="I13" s="3"/>
      <c r="K13" s="3"/>
      <c r="L13" s="3"/>
    </row>
    <row r="14" spans="1:12" x14ac:dyDescent="0.25">
      <c r="A14" s="108" t="s">
        <v>24</v>
      </c>
      <c r="B14" s="109">
        <v>-3.5</v>
      </c>
      <c r="C14" s="107">
        <v>2.2599999999999998</v>
      </c>
      <c r="D14" s="52">
        <f t="shared" si="0"/>
        <v>1.395743792139273</v>
      </c>
      <c r="E14" s="91">
        <f>SUM(D5:D14)</f>
        <v>1.395743792139273</v>
      </c>
      <c r="F14" s="3"/>
      <c r="G14" s="3"/>
      <c r="H14" s="3"/>
      <c r="I14" s="3"/>
      <c r="K14" s="3"/>
      <c r="L14" s="3"/>
    </row>
    <row r="15" spans="1:12" x14ac:dyDescent="0.25">
      <c r="A15" s="111" t="s">
        <v>25</v>
      </c>
      <c r="B15" s="112">
        <v>-3</v>
      </c>
      <c r="C15" s="107">
        <v>7.82</v>
      </c>
      <c r="D15" s="52">
        <f t="shared" si="0"/>
        <v>4.8295205551013787</v>
      </c>
      <c r="E15" s="91">
        <f>SUM($D$6:D15)</f>
        <v>6.2252643472406515</v>
      </c>
      <c r="F15" s="3"/>
      <c r="G15" s="3"/>
      <c r="H15" s="3"/>
      <c r="I15" s="3"/>
      <c r="K15" s="3"/>
      <c r="L15" s="3"/>
    </row>
    <row r="16" spans="1:12" x14ac:dyDescent="0.25">
      <c r="A16" s="111" t="s">
        <v>26</v>
      </c>
      <c r="B16" s="112">
        <v>-2.5</v>
      </c>
      <c r="C16" s="107">
        <v>17.22</v>
      </c>
      <c r="D16" s="52">
        <f t="shared" si="0"/>
        <v>10.63482659320278</v>
      </c>
      <c r="E16" s="91">
        <f>SUM($D$6:D16)</f>
        <v>16.860090940443431</v>
      </c>
      <c r="F16" s="3"/>
      <c r="G16" s="3"/>
      <c r="H16" s="3"/>
      <c r="I16" s="3"/>
      <c r="K16" s="3"/>
      <c r="L16" s="3"/>
    </row>
    <row r="17" spans="1:15" x14ac:dyDescent="0.25">
      <c r="A17" s="113" t="s">
        <v>27</v>
      </c>
      <c r="B17" s="112">
        <v>-2</v>
      </c>
      <c r="C17" s="107">
        <v>19.84</v>
      </c>
      <c r="D17" s="52">
        <f t="shared" si="0"/>
        <v>12.252901254886362</v>
      </c>
      <c r="E17" s="91">
        <f>SUM($D$6:D17)</f>
        <v>29.112992195329795</v>
      </c>
      <c r="F17" s="3"/>
      <c r="G17" s="3"/>
      <c r="H17" s="3"/>
      <c r="I17" s="3"/>
      <c r="K17" s="3"/>
      <c r="L17" s="3"/>
    </row>
    <row r="18" spans="1:15" x14ac:dyDescent="0.25">
      <c r="A18" s="113" t="s">
        <v>17</v>
      </c>
      <c r="B18" s="112">
        <v>-1.5</v>
      </c>
      <c r="C18" s="107">
        <v>25.2</v>
      </c>
      <c r="D18" s="52">
        <f t="shared" si="0"/>
        <v>15.56316086810163</v>
      </c>
      <c r="E18" s="91">
        <f>SUM($D$6:D18)</f>
        <v>44.676153063431428</v>
      </c>
      <c r="F18" s="3"/>
      <c r="G18" s="3"/>
      <c r="H18" s="3"/>
      <c r="I18" s="3"/>
      <c r="K18" s="3"/>
      <c r="L18" s="3"/>
    </row>
    <row r="19" spans="1:15" x14ac:dyDescent="0.25">
      <c r="A19" s="113" t="s">
        <v>18</v>
      </c>
      <c r="B19" s="112">
        <v>-1</v>
      </c>
      <c r="C19" s="107">
        <v>22.38</v>
      </c>
      <c r="D19" s="52">
        <f t="shared" si="0"/>
        <v>13.82156905667121</v>
      </c>
      <c r="E19" s="91">
        <f>SUM($D$6:D19)</f>
        <v>58.497722120102637</v>
      </c>
      <c r="F19" s="3"/>
      <c r="G19" s="3"/>
      <c r="H19" s="3"/>
      <c r="I19" s="3"/>
      <c r="K19" s="3"/>
      <c r="L19" s="3"/>
    </row>
    <row r="20" spans="1:15" x14ac:dyDescent="0.25">
      <c r="A20" s="114" t="s">
        <v>2</v>
      </c>
      <c r="B20" s="112">
        <v>-0.5</v>
      </c>
      <c r="C20" s="107">
        <v>19.690000000000001</v>
      </c>
      <c r="D20" s="52">
        <f t="shared" si="0"/>
        <v>12.160263392576235</v>
      </c>
      <c r="E20" s="91">
        <f>SUM($D$6:D20)</f>
        <v>70.657985512678877</v>
      </c>
      <c r="F20" s="3"/>
      <c r="G20" s="3"/>
      <c r="H20" s="3"/>
      <c r="I20" s="3"/>
      <c r="K20" s="3"/>
      <c r="L20" s="3"/>
    </row>
    <row r="21" spans="1:15" x14ac:dyDescent="0.25">
      <c r="A21" s="114" t="s">
        <v>3</v>
      </c>
      <c r="B21" s="112">
        <v>0</v>
      </c>
      <c r="C21" s="107">
        <v>18.66</v>
      </c>
      <c r="D21" s="52">
        <f t="shared" si="0"/>
        <v>11.524150071380017</v>
      </c>
      <c r="E21" s="91">
        <f>SUM($D$6:D21)</f>
        <v>82.182135584058898</v>
      </c>
      <c r="F21" s="3"/>
      <c r="G21" s="3"/>
      <c r="H21" s="3"/>
      <c r="I21" s="3"/>
      <c r="K21" s="3"/>
      <c r="L21" s="3"/>
    </row>
    <row r="22" spans="1:15" x14ac:dyDescent="0.25">
      <c r="A22" s="114" t="s">
        <v>4</v>
      </c>
      <c r="B22" s="112">
        <v>0.5</v>
      </c>
      <c r="C22" s="107">
        <v>12.55</v>
      </c>
      <c r="D22" s="52">
        <f t="shared" si="0"/>
        <v>7.750701146614106</v>
      </c>
      <c r="E22" s="91">
        <f>SUM($D$6:D22)</f>
        <v>89.932836730673003</v>
      </c>
      <c r="F22" s="3"/>
      <c r="G22" s="3"/>
      <c r="H22" s="3"/>
      <c r="I22" s="3"/>
      <c r="K22" s="3"/>
      <c r="L22" s="3"/>
    </row>
    <row r="23" spans="1:15" x14ac:dyDescent="0.25">
      <c r="A23" s="114" t="s">
        <v>5</v>
      </c>
      <c r="B23" s="112">
        <v>1</v>
      </c>
      <c r="C23" s="115">
        <v>6.21</v>
      </c>
      <c r="D23" s="52">
        <f t="shared" si="0"/>
        <v>3.8352074996393299</v>
      </c>
      <c r="E23" s="91">
        <f>SUM($D$6:D23)</f>
        <v>93.768044230312327</v>
      </c>
      <c r="F23" s="3"/>
      <c r="G23" s="3"/>
      <c r="H23" s="3"/>
      <c r="I23" s="3"/>
      <c r="K23" s="3"/>
      <c r="L23" s="3"/>
    </row>
    <row r="24" spans="1:15" x14ac:dyDescent="0.25">
      <c r="A24" s="114" t="s">
        <v>6</v>
      </c>
      <c r="B24" s="112">
        <v>1.5</v>
      </c>
      <c r="C24" s="126">
        <v>2.08</v>
      </c>
      <c r="D24" s="52">
        <f t="shared" si="0"/>
        <v>1.2845783573671188</v>
      </c>
      <c r="E24" s="91">
        <f>SUM($D$6:D24)</f>
        <v>95.052622587679451</v>
      </c>
      <c r="F24" s="5"/>
      <c r="G24" s="5"/>
      <c r="H24" s="5"/>
      <c r="I24" s="5"/>
      <c r="K24" s="3"/>
      <c r="L24" s="3"/>
    </row>
    <row r="25" spans="1:15" x14ac:dyDescent="0.25">
      <c r="A25" s="114" t="s">
        <v>7</v>
      </c>
      <c r="B25" s="112">
        <v>2</v>
      </c>
      <c r="C25" s="126">
        <v>0.67</v>
      </c>
      <c r="D25" s="52">
        <f t="shared" si="0"/>
        <v>0.41378245165190847</v>
      </c>
      <c r="E25" s="91">
        <f>SUM($D$6:D25)</f>
        <v>95.466405039331363</v>
      </c>
      <c r="K25" s="3"/>
      <c r="L25" s="3"/>
    </row>
    <row r="26" spans="1:15" x14ac:dyDescent="0.25">
      <c r="A26" s="114" t="s">
        <v>8</v>
      </c>
      <c r="B26" s="112">
        <v>2.5</v>
      </c>
      <c r="C26" s="126">
        <v>1.0017384992778898E-2</v>
      </c>
      <c r="D26" s="52">
        <f t="shared" si="0"/>
        <v>6.1865942111240116E-3</v>
      </c>
      <c r="E26" s="91">
        <f>SUM($D$6:D26)</f>
        <v>95.472591633542493</v>
      </c>
      <c r="K26" s="3"/>
      <c r="L26" s="3"/>
    </row>
    <row r="27" spans="1:15" x14ac:dyDescent="0.25">
      <c r="A27" s="114" t="s">
        <v>9</v>
      </c>
      <c r="B27" s="112">
        <v>3</v>
      </c>
      <c r="C27" s="126">
        <v>0</v>
      </c>
      <c r="D27" s="52">
        <f t="shared" si="0"/>
        <v>0</v>
      </c>
      <c r="E27" s="91">
        <f>SUM($D$6:D27)</f>
        <v>95.472591633542493</v>
      </c>
      <c r="O27" s="116"/>
    </row>
    <row r="28" spans="1:15" x14ac:dyDescent="0.25">
      <c r="A28" s="114" t="s">
        <v>10</v>
      </c>
      <c r="B28" s="112">
        <v>3.5</v>
      </c>
      <c r="C28" s="126">
        <v>5.4588687125531011E-3</v>
      </c>
      <c r="D28" s="52">
        <f t="shared" si="0"/>
        <v>3.3713195210837601E-3</v>
      </c>
      <c r="E28" s="91">
        <f>SUM($D$6:D28)</f>
        <v>95.475962953063572</v>
      </c>
    </row>
    <row r="29" spans="1:15" x14ac:dyDescent="0.25">
      <c r="A29" s="114" t="s">
        <v>11</v>
      </c>
      <c r="B29" s="112">
        <v>4</v>
      </c>
      <c r="C29" s="126">
        <v>0.10341792808380566</v>
      </c>
      <c r="D29" s="52">
        <f t="shared" si="0"/>
        <v>6.3869438548175908E-2</v>
      </c>
      <c r="E29" s="91">
        <f>SUM($D$6:D29)</f>
        <v>95.539832391611753</v>
      </c>
    </row>
    <row r="30" spans="1:15" x14ac:dyDescent="0.25">
      <c r="A30" s="114" t="s">
        <v>12</v>
      </c>
      <c r="B30" s="112">
        <v>4.5</v>
      </c>
      <c r="C30" s="126">
        <v>0.59835964524604601</v>
      </c>
      <c r="D30" s="52">
        <f t="shared" si="0"/>
        <v>0.36953838952160462</v>
      </c>
      <c r="E30" s="91">
        <f>SUM($D$6:D30)</f>
        <v>95.909370781133362</v>
      </c>
    </row>
    <row r="31" spans="1:15" x14ac:dyDescent="0.25">
      <c r="A31" s="117" t="s">
        <v>13</v>
      </c>
      <c r="B31" s="109">
        <v>5</v>
      </c>
      <c r="C31" s="126">
        <v>0.94153649722556443</v>
      </c>
      <c r="D31" s="52">
        <f t="shared" si="0"/>
        <v>0.58147952259961833</v>
      </c>
      <c r="E31" s="91">
        <f>SUM($D$6:D31)</f>
        <v>96.490850303732984</v>
      </c>
      <c r="F31" s="3"/>
      <c r="G31" s="3"/>
      <c r="H31" s="3"/>
      <c r="I31" s="3"/>
    </row>
    <row r="32" spans="1:15" x14ac:dyDescent="0.25">
      <c r="A32" s="117" t="s">
        <v>40</v>
      </c>
      <c r="B32" s="109">
        <v>5.5</v>
      </c>
      <c r="C32" s="126">
        <v>1.0159997584065557</v>
      </c>
      <c r="D32" s="52">
        <f t="shared" si="0"/>
        <v>0.62746697150927055</v>
      </c>
      <c r="E32" s="91">
        <f>SUM($D$6:D32)</f>
        <v>97.118317275242248</v>
      </c>
      <c r="F32" s="3"/>
      <c r="G32" s="3"/>
      <c r="H32" s="3"/>
      <c r="I32" s="3"/>
    </row>
    <row r="33" spans="1:9" x14ac:dyDescent="0.25">
      <c r="A33" s="118" t="s">
        <v>41</v>
      </c>
      <c r="B33" s="109">
        <v>6</v>
      </c>
      <c r="C33" s="126">
        <v>0.98382874466969394</v>
      </c>
      <c r="D33" s="52">
        <f t="shared" si="0"/>
        <v>0.60759861190305275</v>
      </c>
      <c r="E33" s="91">
        <f>SUM($D$6:D33)</f>
        <v>97.725915887145305</v>
      </c>
      <c r="F33" s="3"/>
      <c r="G33" s="3"/>
      <c r="H33" s="3"/>
      <c r="I33" s="3"/>
    </row>
    <row r="34" spans="1:9" x14ac:dyDescent="0.25">
      <c r="A34" s="118" t="s">
        <v>42</v>
      </c>
      <c r="B34" s="109">
        <v>6.5</v>
      </c>
      <c r="C34" s="126">
        <v>0.90478829390044468</v>
      </c>
      <c r="D34" s="52">
        <f t="shared" si="0"/>
        <v>0.55878435593443798</v>
      </c>
      <c r="E34" s="91">
        <f>SUM($D$6:D34)</f>
        <v>98.28470024307974</v>
      </c>
      <c r="F34" s="3"/>
      <c r="G34" s="3"/>
      <c r="H34" s="3"/>
      <c r="I34" s="3"/>
    </row>
    <row r="35" spans="1:9" x14ac:dyDescent="0.25">
      <c r="A35" s="118" t="s">
        <v>43</v>
      </c>
      <c r="B35" s="109">
        <v>7</v>
      </c>
      <c r="C35" s="126">
        <v>0.7487732962372301</v>
      </c>
      <c r="D35" s="52">
        <f t="shared" si="0"/>
        <v>0.46243171678883849</v>
      </c>
      <c r="E35" s="91">
        <f>SUM($D$6:D35)</f>
        <v>98.747131959868582</v>
      </c>
      <c r="F35" s="3"/>
      <c r="G35" s="3"/>
      <c r="H35" s="3"/>
      <c r="I35" s="3"/>
    </row>
    <row r="36" spans="1:9" x14ac:dyDescent="0.25">
      <c r="A36" s="118" t="s">
        <v>44</v>
      </c>
      <c r="B36" s="109">
        <v>7.5</v>
      </c>
      <c r="C36" s="126">
        <v>0.58503770393192056</v>
      </c>
      <c r="D36" s="52">
        <f t="shared" si="0"/>
        <v>0.36131094842052752</v>
      </c>
      <c r="E36" s="91">
        <f>SUM($D$6:D36)</f>
        <v>99.108442908289106</v>
      </c>
      <c r="F36" s="3"/>
      <c r="G36" s="3"/>
      <c r="H36" s="3"/>
      <c r="I36" s="3"/>
    </row>
    <row r="37" spans="1:9" x14ac:dyDescent="0.25">
      <c r="A37" s="118" t="s">
        <v>45</v>
      </c>
      <c r="B37" s="109">
        <v>8</v>
      </c>
      <c r="C37" s="126">
        <v>0.4313205337796775</v>
      </c>
      <c r="D37" s="52">
        <f t="shared" si="0"/>
        <v>0.26637741479875338</v>
      </c>
      <c r="E37" s="91">
        <f>SUM($D$6:D37)</f>
        <v>99.37482032308786</v>
      </c>
      <c r="F37" s="3"/>
      <c r="G37" s="3"/>
      <c r="H37" s="3"/>
      <c r="I37" s="3"/>
    </row>
    <row r="38" spans="1:9" x14ac:dyDescent="0.25">
      <c r="A38" s="118" t="s">
        <v>46</v>
      </c>
      <c r="B38" s="109">
        <v>8.5</v>
      </c>
      <c r="C38" s="126">
        <v>0.31330345345642546</v>
      </c>
      <c r="D38" s="52">
        <f t="shared" si="0"/>
        <v>0.1934917478838945</v>
      </c>
      <c r="E38" s="91">
        <f>SUM($D$6:D38)</f>
        <v>99.568312070971757</v>
      </c>
      <c r="F38" s="3"/>
      <c r="G38" s="3"/>
      <c r="H38" s="3"/>
      <c r="I38" s="3"/>
    </row>
    <row r="39" spans="1:9" x14ac:dyDescent="0.25">
      <c r="A39" s="118" t="s">
        <v>47</v>
      </c>
      <c r="B39" s="109">
        <v>9</v>
      </c>
      <c r="C39" s="126">
        <v>0.23531514098441977</v>
      </c>
      <c r="D39" s="52">
        <f t="shared" si="0"/>
        <v>0.14532727753335475</v>
      </c>
      <c r="E39" s="91">
        <f>SUM($D$6:D39)</f>
        <v>99.713639348505112</v>
      </c>
      <c r="F39" s="3"/>
      <c r="G39" s="3"/>
      <c r="H39" s="3"/>
      <c r="I39" s="3"/>
    </row>
    <row r="40" spans="1:9" x14ac:dyDescent="0.25">
      <c r="A40" s="118" t="s">
        <v>48</v>
      </c>
      <c r="B40" s="109">
        <v>9.5</v>
      </c>
      <c r="C40" s="126">
        <v>0.17094573601739513</v>
      </c>
      <c r="D40" s="52">
        <f t="shared" si="0"/>
        <v>0.10557365037122046</v>
      </c>
      <c r="E40" s="91">
        <f>SUM($D$6:D40)</f>
        <v>99.819212998876338</v>
      </c>
      <c r="F40" s="3"/>
      <c r="G40" s="3"/>
      <c r="H40" s="3"/>
      <c r="I40" s="3"/>
    </row>
    <row r="41" spans="1:9" x14ac:dyDescent="0.25">
      <c r="A41" s="118" t="s">
        <v>49</v>
      </c>
      <c r="B41" s="109">
        <v>10</v>
      </c>
      <c r="C41" s="126">
        <v>0.10073090728070959</v>
      </c>
      <c r="D41" s="52">
        <f t="shared" si="0"/>
        <v>6.2209972793631475E-2</v>
      </c>
      <c r="E41" s="91">
        <f>SUM($D$6:D41)</f>
        <v>99.881422971669963</v>
      </c>
      <c r="F41" s="3"/>
      <c r="G41" s="3"/>
      <c r="H41" s="3"/>
      <c r="I41" s="3"/>
    </row>
    <row r="42" spans="1:9" x14ac:dyDescent="0.25">
      <c r="A42" s="119" t="s">
        <v>50</v>
      </c>
      <c r="B42" s="120" t="s">
        <v>51</v>
      </c>
      <c r="C42" s="127">
        <v>0.19200091416140361</v>
      </c>
      <c r="D42" s="61">
        <f t="shared" si="0"/>
        <v>0.11857702833001972</v>
      </c>
      <c r="E42" s="91">
        <f>SUM($D$6:D42)</f>
        <v>99.999999999999986</v>
      </c>
      <c r="F42" s="3"/>
      <c r="G42" s="3"/>
      <c r="H42" s="3"/>
      <c r="I42" s="3"/>
    </row>
    <row r="43" spans="1:9" x14ac:dyDescent="0.25">
      <c r="A43" s="121"/>
      <c r="B43" s="14"/>
      <c r="C43" s="64">
        <f>SUM(C5:C42)</f>
        <v>161.92083480708669</v>
      </c>
      <c r="D43" s="96">
        <f>SUM(D5:D42)</f>
        <v>99.999999999999986</v>
      </c>
      <c r="E43" s="63"/>
      <c r="F43" s="96"/>
      <c r="G43" s="3"/>
      <c r="H43" s="3"/>
      <c r="I43" s="3"/>
    </row>
    <row r="44" spans="1:9" x14ac:dyDescent="0.25">
      <c r="A44" s="3"/>
      <c r="B44" s="3"/>
      <c r="C44" s="64"/>
      <c r="D44" s="3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I46" s="3"/>
    </row>
    <row r="47" spans="1:9" ht="13" x14ac:dyDescent="0.3">
      <c r="A47" s="28"/>
      <c r="B47" s="47"/>
      <c r="C47" s="64"/>
      <c r="E47" s="30"/>
      <c r="F47" s="30"/>
      <c r="G47" s="31"/>
      <c r="I47" s="3"/>
    </row>
    <row r="48" spans="1:9" ht="13" x14ac:dyDescent="0.3">
      <c r="A48" s="73" t="s">
        <v>14</v>
      </c>
      <c r="B48" s="72">
        <v>-2.540437468956624</v>
      </c>
      <c r="C48" s="64">
        <f>B15+16*(B16-B15)/(E16-E15)</f>
        <v>-2.2477545421273555</v>
      </c>
      <c r="D48" s="77" t="s">
        <v>36</v>
      </c>
      <c r="E48" s="78"/>
      <c r="F48" s="79"/>
      <c r="G48" s="80">
        <v>-1.3074080115383524</v>
      </c>
      <c r="I48" s="3"/>
    </row>
    <row r="49" spans="1:11" ht="13" x14ac:dyDescent="0.3">
      <c r="A49" s="73" t="s">
        <v>15</v>
      </c>
      <c r="B49" s="72">
        <v>-1.3074080115383524</v>
      </c>
      <c r="C49" s="64"/>
      <c r="D49" s="74" t="s">
        <v>37</v>
      </c>
      <c r="E49" s="75"/>
      <c r="F49" s="76"/>
      <c r="G49" s="81">
        <v>1.3288542173060571</v>
      </c>
      <c r="H49" s="97" t="s">
        <v>75</v>
      </c>
      <c r="I49" s="3"/>
    </row>
    <row r="50" spans="1:11" ht="13" x14ac:dyDescent="0.3">
      <c r="A50" s="73" t="s">
        <v>16</v>
      </c>
      <c r="B50" s="72">
        <v>0.11727096565549018</v>
      </c>
      <c r="C50" s="64"/>
      <c r="D50" s="39"/>
      <c r="E50" s="35"/>
      <c r="F50" s="36"/>
      <c r="G50" s="40"/>
      <c r="I50" s="31"/>
      <c r="J50" s="122"/>
    </row>
    <row r="51" spans="1:11" ht="13" x14ac:dyDescent="0.3">
      <c r="I51" s="43"/>
      <c r="J51" s="122"/>
    </row>
    <row r="52" spans="1:11" ht="13" x14ac:dyDescent="0.3">
      <c r="A52" s="28"/>
      <c r="B52" s="47"/>
      <c r="C52" s="64"/>
      <c r="D52" s="39"/>
      <c r="E52" s="123"/>
      <c r="F52" s="124"/>
      <c r="G52" s="44"/>
      <c r="H52" s="40"/>
      <c r="I52" s="3"/>
      <c r="K52" s="14"/>
    </row>
    <row r="53" spans="1:11" ht="13" x14ac:dyDescent="0.3">
      <c r="A53" s="28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8"/>
      <c r="B54" s="14"/>
      <c r="C54" s="64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124"/>
      <c r="C55" s="64"/>
      <c r="D55" s="39"/>
      <c r="E55" s="3"/>
      <c r="F55" s="3"/>
      <c r="G55" s="3"/>
      <c r="H55" s="3"/>
      <c r="I55" s="3"/>
    </row>
    <row r="56" spans="1:11" x14ac:dyDescent="0.25">
      <c r="A56" s="48"/>
      <c r="B56" s="124"/>
      <c r="C56" s="64"/>
      <c r="D56" s="3"/>
      <c r="E56" s="3"/>
      <c r="F56" s="3"/>
      <c r="G56" s="3"/>
      <c r="H56" s="3"/>
      <c r="I56" s="3"/>
    </row>
    <row r="57" spans="1:11" x14ac:dyDescent="0.25">
      <c r="A57" s="48"/>
      <c r="B57" s="124"/>
      <c r="C57" s="64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64"/>
      <c r="D58" s="3"/>
      <c r="E58" s="3"/>
      <c r="F58" s="3"/>
      <c r="G58" s="53"/>
      <c r="H58" s="3"/>
    </row>
    <row r="59" spans="1:11" x14ac:dyDescent="0.25">
      <c r="A59" s="3"/>
      <c r="B59" s="3"/>
      <c r="C59" s="64"/>
    </row>
  </sheetData>
  <mergeCells count="1">
    <mergeCell ref="G44:H44"/>
  </mergeCells>
  <pageMargins left="0.75" right="0.75" top="1" bottom="1" header="0.5" footer="0.5"/>
  <pageSetup scale="60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19" workbookViewId="0">
      <selection activeCell="C6" sqref="C6:C42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21" t="s">
        <v>52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318.36010278798597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8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8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8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8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8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8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8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8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8">
        <v>8.81</v>
      </c>
      <c r="D13" s="52">
        <f t="shared" si="0"/>
        <v>2.7673065572123776</v>
      </c>
      <c r="E13" s="90">
        <f t="shared" si="1"/>
        <v>2.7673065572123776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8">
        <v>13.49</v>
      </c>
      <c r="D14" s="52">
        <f t="shared" si="0"/>
        <v>4.2373400064466482</v>
      </c>
      <c r="E14" s="90">
        <f t="shared" si="1"/>
        <v>7.0046465636590263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8">
        <v>29.97</v>
      </c>
      <c r="D15" s="52">
        <f t="shared" si="0"/>
        <v>9.4138680499040799</v>
      </c>
      <c r="E15" s="90">
        <f t="shared" si="1"/>
        <v>16.418514613563104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8">
        <v>40.28</v>
      </c>
      <c r="D16" s="52">
        <f>(C16/SUM($C$5:$C$42))*100</f>
        <v>12.652339174178726</v>
      </c>
      <c r="E16" s="90">
        <f t="shared" si="1"/>
        <v>29.070853787741832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8">
        <v>42.12</v>
      </c>
      <c r="D17" s="52">
        <f t="shared" si="0"/>
        <v>13.230301043108437</v>
      </c>
      <c r="E17" s="90">
        <f t="shared" si="1"/>
        <v>42.301154830850265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8">
        <v>29.95</v>
      </c>
      <c r="D18" s="52">
        <f t="shared" si="0"/>
        <v>9.407585855676583</v>
      </c>
      <c r="E18" s="90">
        <f t="shared" si="1"/>
        <v>51.708740686526852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8">
        <v>47</v>
      </c>
      <c r="D19" s="52">
        <f t="shared" si="0"/>
        <v>14.763156434617677</v>
      </c>
      <c r="E19" s="90">
        <f t="shared" si="1"/>
        <v>66.471897121144536</v>
      </c>
      <c r="F19" s="3"/>
      <c r="G19" s="3"/>
      <c r="H19" s="3"/>
      <c r="I19" s="3"/>
      <c r="K19" s="3"/>
      <c r="L19" s="3"/>
    </row>
    <row r="20" spans="1:12" x14ac:dyDescent="0.25">
      <c r="A20" s="12" t="s">
        <v>2</v>
      </c>
      <c r="B20" s="59">
        <v>-0.5</v>
      </c>
      <c r="C20" s="8">
        <v>30.88</v>
      </c>
      <c r="D20" s="52">
        <f t="shared" si="0"/>
        <v>9.6997078872551885</v>
      </c>
      <c r="E20" s="90">
        <f t="shared" si="1"/>
        <v>76.171605008399723</v>
      </c>
      <c r="F20" s="3"/>
      <c r="G20" s="3"/>
      <c r="H20" s="3"/>
      <c r="I20" s="3"/>
      <c r="K20" s="3"/>
      <c r="L20" s="3"/>
    </row>
    <row r="21" spans="1:12" x14ac:dyDescent="0.25">
      <c r="A21" s="12" t="s">
        <v>3</v>
      </c>
      <c r="B21" s="59">
        <v>0</v>
      </c>
      <c r="C21" s="8">
        <v>24.55</v>
      </c>
      <c r="D21" s="52">
        <f t="shared" si="0"/>
        <v>7.7113934142524254</v>
      </c>
      <c r="E21" s="90">
        <f t="shared" si="1"/>
        <v>83.88299842265215</v>
      </c>
      <c r="F21" s="3"/>
      <c r="G21" s="3"/>
      <c r="H21" s="3"/>
      <c r="I21" s="3"/>
      <c r="K21" s="3"/>
      <c r="L21" s="3"/>
    </row>
    <row r="22" spans="1:12" x14ac:dyDescent="0.25">
      <c r="A22" s="12" t="s">
        <v>4</v>
      </c>
      <c r="B22" s="59">
        <v>0.5</v>
      </c>
      <c r="C22" s="8">
        <v>17.899999999999999</v>
      </c>
      <c r="D22" s="52">
        <f t="shared" si="0"/>
        <v>5.6225638336097106</v>
      </c>
      <c r="E22" s="90">
        <f t="shared" si="1"/>
        <v>89.505562256261868</v>
      </c>
      <c r="F22" s="3"/>
      <c r="G22" s="3"/>
      <c r="H22" s="3"/>
      <c r="I22" s="3"/>
      <c r="K22" s="3"/>
      <c r="L22" s="3"/>
    </row>
    <row r="23" spans="1:12" x14ac:dyDescent="0.25">
      <c r="A23" s="12" t="s">
        <v>5</v>
      </c>
      <c r="B23" s="59">
        <v>1</v>
      </c>
      <c r="C23" s="82">
        <v>10.07</v>
      </c>
      <c r="D23" s="83">
        <f t="shared" si="0"/>
        <v>3.1630847935446815</v>
      </c>
      <c r="E23" s="90">
        <f t="shared" si="1"/>
        <v>92.668647049806552</v>
      </c>
      <c r="F23" s="3"/>
      <c r="G23" s="3"/>
      <c r="H23" s="3"/>
      <c r="I23" s="3"/>
      <c r="K23" s="3"/>
      <c r="L23" s="3"/>
    </row>
    <row r="24" spans="1:12" x14ac:dyDescent="0.25">
      <c r="A24" s="12" t="s">
        <v>6</v>
      </c>
      <c r="B24" s="59">
        <v>1.5</v>
      </c>
      <c r="C24" s="70">
        <v>3.3</v>
      </c>
      <c r="D24" s="83">
        <f t="shared" si="0"/>
        <v>1.0365620475369857</v>
      </c>
      <c r="E24" s="90">
        <f t="shared" si="1"/>
        <v>93.705209097343541</v>
      </c>
      <c r="F24" s="3"/>
      <c r="G24" s="3"/>
      <c r="H24" s="3"/>
      <c r="I24" s="3"/>
      <c r="K24" s="3"/>
      <c r="L24" s="3"/>
    </row>
    <row r="25" spans="1:12" x14ac:dyDescent="0.25">
      <c r="A25" s="12" t="s">
        <v>7</v>
      </c>
      <c r="B25" s="59">
        <v>2</v>
      </c>
      <c r="C25" s="70">
        <v>1.1399999999999999</v>
      </c>
      <c r="D25" s="83">
        <f t="shared" si="0"/>
        <v>0.35808507096732234</v>
      </c>
      <c r="E25" s="90">
        <f t="shared" si="1"/>
        <v>94.063294168310861</v>
      </c>
      <c r="F25" s="3"/>
      <c r="G25" s="3"/>
      <c r="H25" s="3"/>
      <c r="I25" s="3"/>
      <c r="K25" s="3"/>
      <c r="L25" s="3"/>
    </row>
    <row r="26" spans="1:12" x14ac:dyDescent="0.25">
      <c r="A26" s="12" t="s">
        <v>8</v>
      </c>
      <c r="B26" s="59">
        <v>2.5</v>
      </c>
      <c r="C26" s="70">
        <v>0</v>
      </c>
      <c r="D26" s="83">
        <f t="shared" si="0"/>
        <v>0</v>
      </c>
      <c r="E26" s="90">
        <f t="shared" si="1"/>
        <v>94.063294168310861</v>
      </c>
      <c r="F26" s="3"/>
      <c r="G26" s="3"/>
      <c r="H26" s="3"/>
      <c r="I26" s="3"/>
      <c r="K26" s="3"/>
      <c r="L26" s="3"/>
    </row>
    <row r="27" spans="1:12" x14ac:dyDescent="0.25">
      <c r="A27" s="12" t="s">
        <v>9</v>
      </c>
      <c r="B27" s="59">
        <v>3</v>
      </c>
      <c r="C27" s="70">
        <v>0</v>
      </c>
      <c r="D27" s="83">
        <f t="shared" si="0"/>
        <v>0</v>
      </c>
      <c r="E27" s="90">
        <f t="shared" si="1"/>
        <v>94.063294168310861</v>
      </c>
      <c r="F27" s="3"/>
      <c r="G27" s="3"/>
      <c r="H27" s="3"/>
      <c r="I27" s="3"/>
    </row>
    <row r="28" spans="1:12" x14ac:dyDescent="0.25">
      <c r="A28" s="12" t="s">
        <v>10</v>
      </c>
      <c r="B28" s="59">
        <v>3.5</v>
      </c>
      <c r="C28" s="70">
        <v>9.1973260568584628E-3</v>
      </c>
      <c r="D28" s="83">
        <f t="shared" si="0"/>
        <v>2.8889694331401456E-3</v>
      </c>
      <c r="E28" s="90">
        <f t="shared" si="1"/>
        <v>94.066183137744005</v>
      </c>
      <c r="F28" s="3"/>
      <c r="G28" s="3"/>
      <c r="H28" s="3"/>
      <c r="I28" s="3"/>
    </row>
    <row r="29" spans="1:12" x14ac:dyDescent="0.25">
      <c r="A29" s="12" t="s">
        <v>11</v>
      </c>
      <c r="B29" s="59">
        <v>4</v>
      </c>
      <c r="C29" s="70">
        <v>0.14289468441756623</v>
      </c>
      <c r="D29" s="83">
        <f t="shared" si="0"/>
        <v>4.4884608079401173E-2</v>
      </c>
      <c r="E29" s="90">
        <f t="shared" si="1"/>
        <v>94.111067745823405</v>
      </c>
    </row>
    <row r="30" spans="1:12" x14ac:dyDescent="0.25">
      <c r="A30" s="12" t="s">
        <v>12</v>
      </c>
      <c r="B30" s="59">
        <v>4.5</v>
      </c>
      <c r="C30" s="70">
        <v>1.0431912475629295</v>
      </c>
      <c r="D30" s="83">
        <f t="shared" si="0"/>
        <v>0.32767650168075541</v>
      </c>
      <c r="E30" s="90">
        <f t="shared" si="1"/>
        <v>94.438744247504161</v>
      </c>
    </row>
    <row r="31" spans="1:12" x14ac:dyDescent="0.25">
      <c r="A31" s="19" t="s">
        <v>13</v>
      </c>
      <c r="B31" s="57">
        <v>5</v>
      </c>
      <c r="C31" s="70">
        <v>2.5261962329536196</v>
      </c>
      <c r="D31" s="83">
        <f t="shared" si="0"/>
        <v>0.79350276960928001</v>
      </c>
      <c r="E31" s="90">
        <f t="shared" si="1"/>
        <v>95.232247017113437</v>
      </c>
      <c r="F31" s="3"/>
      <c r="G31" s="3"/>
      <c r="H31" s="3"/>
      <c r="I31" s="3"/>
    </row>
    <row r="32" spans="1:12" x14ac:dyDescent="0.25">
      <c r="A32" s="19" t="s">
        <v>40</v>
      </c>
      <c r="B32" s="57">
        <v>5.5</v>
      </c>
      <c r="C32" s="70">
        <v>2.8961442194549973</v>
      </c>
      <c r="D32" s="83">
        <f t="shared" si="0"/>
        <v>0.90970702487293253</v>
      </c>
      <c r="E32" s="90">
        <f t="shared" si="1"/>
        <v>96.141954041986367</v>
      </c>
      <c r="F32" s="3"/>
      <c r="G32" s="3"/>
      <c r="H32" s="3"/>
      <c r="I32" s="3"/>
    </row>
    <row r="33" spans="1:9" x14ac:dyDescent="0.25">
      <c r="A33" s="54" t="s">
        <v>41</v>
      </c>
      <c r="B33" s="57">
        <v>6</v>
      </c>
      <c r="C33" s="70">
        <v>2.5906268502184435</v>
      </c>
      <c r="D33" s="83">
        <f t="shared" si="0"/>
        <v>0.81374105220203707</v>
      </c>
      <c r="E33" s="90">
        <f t="shared" si="1"/>
        <v>96.9556950941884</v>
      </c>
      <c r="F33" s="3"/>
      <c r="G33" s="3"/>
      <c r="H33" s="3"/>
      <c r="I33" s="3"/>
    </row>
    <row r="34" spans="1:9" x14ac:dyDescent="0.25">
      <c r="A34" s="54" t="s">
        <v>42</v>
      </c>
      <c r="B34" s="57">
        <v>6.5</v>
      </c>
      <c r="C34" s="70">
        <v>2.3744346680705131</v>
      </c>
      <c r="D34" s="83">
        <f t="shared" si="0"/>
        <v>0.74583298826605282</v>
      </c>
      <c r="E34" s="90">
        <f t="shared" si="1"/>
        <v>97.701528082454459</v>
      </c>
      <c r="F34" s="3"/>
      <c r="G34" s="3"/>
      <c r="H34" s="3"/>
      <c r="I34" s="3"/>
    </row>
    <row r="35" spans="1:9" x14ac:dyDescent="0.25">
      <c r="A35" s="54" t="s">
        <v>43</v>
      </c>
      <c r="B35" s="57">
        <v>7</v>
      </c>
      <c r="C35" s="70">
        <v>1.9903824965907326</v>
      </c>
      <c r="D35" s="83">
        <f t="shared" si="0"/>
        <v>0.6251984715296568</v>
      </c>
      <c r="E35" s="90">
        <f t="shared" si="1"/>
        <v>98.326726553984116</v>
      </c>
      <c r="F35" s="3"/>
      <c r="G35" s="3"/>
      <c r="H35" s="3"/>
      <c r="I35" s="3"/>
    </row>
    <row r="36" spans="1:9" x14ac:dyDescent="0.25">
      <c r="A36" s="54" t="s">
        <v>44</v>
      </c>
      <c r="B36" s="57">
        <v>7.5</v>
      </c>
      <c r="C36" s="70">
        <v>1.5393644184457609</v>
      </c>
      <c r="D36" s="83">
        <f t="shared" si="0"/>
        <v>0.48352931317870285</v>
      </c>
      <c r="E36" s="90">
        <f t="shared" si="1"/>
        <v>98.810255867162823</v>
      </c>
      <c r="F36" s="3"/>
      <c r="G36" s="3"/>
      <c r="H36" s="3"/>
      <c r="I36" s="3"/>
    </row>
    <row r="37" spans="1:9" x14ac:dyDescent="0.25">
      <c r="A37" s="54" t="s">
        <v>45</v>
      </c>
      <c r="B37" s="57">
        <v>8</v>
      </c>
      <c r="C37" s="70">
        <v>1.1188255353669796</v>
      </c>
      <c r="D37" s="83">
        <f t="shared" si="0"/>
        <v>0.35143396599292748</v>
      </c>
      <c r="E37" s="90">
        <f t="shared" si="1"/>
        <v>99.161689833155748</v>
      </c>
      <c r="F37" s="3"/>
      <c r="G37" s="3"/>
      <c r="H37" s="3"/>
      <c r="I37" s="3"/>
    </row>
    <row r="38" spans="1:9" x14ac:dyDescent="0.25">
      <c r="A38" s="54" t="s">
        <v>46</v>
      </c>
      <c r="B38" s="57">
        <v>8.5</v>
      </c>
      <c r="C38" s="70">
        <v>0.80910580747329675</v>
      </c>
      <c r="D38" s="83">
        <f t="shared" si="0"/>
        <v>0.25414799165714752</v>
      </c>
      <c r="E38" s="90">
        <f t="shared" si="1"/>
        <v>99.415837824812897</v>
      </c>
      <c r="F38" s="3"/>
      <c r="G38" s="3"/>
      <c r="H38" s="3"/>
      <c r="I38" s="3"/>
    </row>
    <row r="39" spans="1:9" x14ac:dyDescent="0.25">
      <c r="A39" s="54" t="s">
        <v>47</v>
      </c>
      <c r="B39" s="57">
        <v>9</v>
      </c>
      <c r="C39" s="70">
        <v>0.62332561388756413</v>
      </c>
      <c r="D39" s="83">
        <f t="shared" si="0"/>
        <v>0.19579262867077035</v>
      </c>
      <c r="E39" s="90">
        <f t="shared" si="1"/>
        <v>99.61163045348367</v>
      </c>
      <c r="F39" s="3"/>
      <c r="G39" s="3"/>
      <c r="H39" s="3"/>
      <c r="I39" s="3"/>
    </row>
    <row r="40" spans="1:9" x14ac:dyDescent="0.25">
      <c r="A40" s="54" t="s">
        <v>48</v>
      </c>
      <c r="B40" s="57">
        <v>9.5</v>
      </c>
      <c r="C40" s="70">
        <v>0.47346181593972153</v>
      </c>
      <c r="D40" s="83">
        <f t="shared" si="0"/>
        <v>0.14871895435183555</v>
      </c>
      <c r="E40" s="90">
        <f t="shared" si="1"/>
        <v>99.760349407835506</v>
      </c>
      <c r="F40" s="3"/>
      <c r="G40" s="3"/>
      <c r="H40" s="3"/>
      <c r="I40" s="3"/>
    </row>
    <row r="41" spans="1:9" x14ac:dyDescent="0.25">
      <c r="A41" s="54" t="s">
        <v>49</v>
      </c>
      <c r="B41" s="57">
        <v>10</v>
      </c>
      <c r="C41" s="70">
        <v>0.2905178197277774</v>
      </c>
      <c r="D41" s="83">
        <f t="shared" si="0"/>
        <v>9.1254468503941172E-2</v>
      </c>
      <c r="E41" s="90">
        <f t="shared" si="1"/>
        <v>99.851603876339453</v>
      </c>
      <c r="F41" s="3"/>
      <c r="G41" s="3"/>
      <c r="H41" s="3"/>
      <c r="I41" s="3"/>
    </row>
    <row r="42" spans="1:9" x14ac:dyDescent="0.25">
      <c r="A42" s="55" t="s">
        <v>50</v>
      </c>
      <c r="B42" s="60" t="s">
        <v>51</v>
      </c>
      <c r="C42" s="71">
        <v>0.47243405181936171</v>
      </c>
      <c r="D42" s="84">
        <f t="shared" si="0"/>
        <v>0.14839612366062788</v>
      </c>
      <c r="E42" s="90">
        <f t="shared" si="1"/>
        <v>100.00000000000009</v>
      </c>
      <c r="F42" s="3"/>
      <c r="G42" s="3"/>
      <c r="H42" s="3"/>
      <c r="I42" s="3"/>
    </row>
    <row r="43" spans="1:9" x14ac:dyDescent="0.25">
      <c r="A43" s="13"/>
      <c r="B43" s="14"/>
      <c r="C43" s="3">
        <f>SUM(C5:C42)</f>
        <v>318.36010278798597</v>
      </c>
      <c r="D43" s="10">
        <f>SUM(D5:D42)</f>
        <v>100.00000000000009</v>
      </c>
      <c r="E43" s="63"/>
      <c r="F43" s="10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9" ht="13" x14ac:dyDescent="0.3">
      <c r="A47" s="28"/>
      <c r="B47" s="47"/>
      <c r="C47" s="64"/>
      <c r="E47" s="30"/>
      <c r="F47" s="30"/>
      <c r="G47" s="31"/>
      <c r="H47" s="3"/>
      <c r="I47" s="3"/>
    </row>
    <row r="48" spans="1:9" ht="13" x14ac:dyDescent="0.3">
      <c r="A48" s="73" t="s">
        <v>14</v>
      </c>
      <c r="B48" s="72">
        <f>B14+(16-E14)*(B15-B14)/(E15-E14)</f>
        <v>-3.0222286211865574</v>
      </c>
      <c r="C48" s="64"/>
      <c r="D48" s="77" t="s">
        <v>36</v>
      </c>
      <c r="E48" s="78"/>
      <c r="F48" s="79"/>
      <c r="G48" s="129">
        <f>B49</f>
        <v>-1.5908171720535396</v>
      </c>
      <c r="H48" s="3"/>
      <c r="I48" s="3"/>
    </row>
    <row r="49" spans="1:11" ht="13" x14ac:dyDescent="0.3">
      <c r="A49" s="73" t="s">
        <v>15</v>
      </c>
      <c r="B49" s="72">
        <f>B17+(50-E17)*(B18-B17)/(E18-E17)</f>
        <v>-1.5908171720535396</v>
      </c>
      <c r="C49" s="64"/>
      <c r="D49" s="74" t="s">
        <v>37</v>
      </c>
      <c r="E49" s="75"/>
      <c r="F49" s="76"/>
      <c r="G49" s="81">
        <f>(B50-B48)/2</f>
        <v>1.5163166338042868</v>
      </c>
      <c r="H49" s="3" t="s">
        <v>79</v>
      </c>
      <c r="I49" s="3"/>
    </row>
    <row r="50" spans="1:11" ht="13" x14ac:dyDescent="0.3">
      <c r="A50" s="73" t="s">
        <v>16</v>
      </c>
      <c r="B50" s="72">
        <f>B21+(84-E21)*(B22-B21)/(E22-E21)</f>
        <v>1.0404646422016163E-2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3"/>
      <c r="D51" s="39"/>
      <c r="E51" s="34"/>
      <c r="F51" s="34"/>
      <c r="G51" s="41"/>
      <c r="H51" s="40"/>
      <c r="I51" s="43"/>
      <c r="J51" s="42"/>
    </row>
    <row r="52" spans="1:11" ht="13" x14ac:dyDescent="0.3">
      <c r="A52" s="29"/>
      <c r="B52" s="47"/>
      <c r="C52" s="3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3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5" right="0.75" top="1" bottom="1" header="0" footer="0"/>
  <pageSetup paperSize="9" scale="60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19" workbookViewId="0">
      <selection activeCell="C6" sqref="C6:C42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69" t="s">
        <v>53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176.78007663310422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8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8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8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8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8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8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65">
        <v>0</v>
      </c>
      <c r="D12" s="83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65">
        <v>0</v>
      </c>
      <c r="D13" s="83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65">
        <v>3.61</v>
      </c>
      <c r="D14" s="83">
        <f t="shared" si="0"/>
        <v>2.0420853236150163</v>
      </c>
      <c r="E14" s="90">
        <f t="shared" si="1"/>
        <v>2.0420853236150163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65">
        <v>6.71</v>
      </c>
      <c r="D15" s="83">
        <f t="shared" si="0"/>
        <v>3.7956765987414847</v>
      </c>
      <c r="E15" s="90">
        <f t="shared" si="1"/>
        <v>5.8377619223565009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65">
        <v>15.5</v>
      </c>
      <c r="D16" s="83">
        <f t="shared" si="0"/>
        <v>8.7679563756323411</v>
      </c>
      <c r="E16" s="90">
        <f t="shared" si="1"/>
        <v>14.605718297988842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65">
        <v>14.63</v>
      </c>
      <c r="D17" s="83">
        <f t="shared" si="0"/>
        <v>8.2758194693871712</v>
      </c>
      <c r="E17" s="90">
        <f t="shared" si="1"/>
        <v>22.881537767376013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65">
        <v>19.64</v>
      </c>
      <c r="D18" s="83">
        <f t="shared" si="0"/>
        <v>11.109849239833496</v>
      </c>
      <c r="E18" s="90">
        <f t="shared" si="1"/>
        <v>33.991387007209511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65">
        <v>17.36</v>
      </c>
      <c r="D19" s="83">
        <f t="shared" si="0"/>
        <v>9.8201111407082227</v>
      </c>
      <c r="E19" s="90">
        <f t="shared" si="1"/>
        <v>43.811498147917732</v>
      </c>
      <c r="F19" s="3"/>
      <c r="G19" s="3"/>
      <c r="H19" s="3"/>
      <c r="I19" s="3"/>
      <c r="K19" s="3"/>
      <c r="L19" s="3"/>
    </row>
    <row r="20" spans="1:12" x14ac:dyDescent="0.25">
      <c r="A20" s="12" t="s">
        <v>2</v>
      </c>
      <c r="B20" s="59">
        <v>-0.5</v>
      </c>
      <c r="C20" s="65">
        <v>19.02</v>
      </c>
      <c r="D20" s="83">
        <f t="shared" si="0"/>
        <v>10.759130984808202</v>
      </c>
      <c r="E20" s="90">
        <f t="shared" si="1"/>
        <v>54.570629132725934</v>
      </c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3</v>
      </c>
      <c r="B21" s="59">
        <v>0</v>
      </c>
      <c r="C21" s="65">
        <v>16.04</v>
      </c>
      <c r="D21" s="83">
        <f t="shared" si="0"/>
        <v>9.0734206622672744</v>
      </c>
      <c r="E21" s="90">
        <f t="shared" si="1"/>
        <v>63.644049794993208</v>
      </c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4</v>
      </c>
      <c r="B22" s="59">
        <v>0.5</v>
      </c>
      <c r="C22" s="65">
        <v>12.89</v>
      </c>
      <c r="D22" s="83">
        <f t="shared" si="0"/>
        <v>7.2915456568968304</v>
      </c>
      <c r="E22" s="90">
        <f t="shared" si="1"/>
        <v>70.935595451890038</v>
      </c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5</v>
      </c>
      <c r="B23" s="59">
        <v>1</v>
      </c>
      <c r="C23" s="82">
        <v>9.83</v>
      </c>
      <c r="D23" s="83">
        <f t="shared" si="0"/>
        <v>5.5605813659655432</v>
      </c>
      <c r="E23" s="90">
        <f t="shared" si="1"/>
        <v>76.496176817855584</v>
      </c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6</v>
      </c>
      <c r="B24" s="59">
        <v>1.5</v>
      </c>
      <c r="C24" s="70">
        <v>6.93</v>
      </c>
      <c r="D24" s="83">
        <f t="shared" si="0"/>
        <v>3.9201250118149753</v>
      </c>
      <c r="E24" s="90">
        <f t="shared" si="1"/>
        <v>80.416301829670559</v>
      </c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7</v>
      </c>
      <c r="B25" s="59">
        <v>2</v>
      </c>
      <c r="C25" s="70">
        <v>4.5999999999999996</v>
      </c>
      <c r="D25" s="83">
        <f t="shared" si="0"/>
        <v>2.602103182445727</v>
      </c>
      <c r="E25" s="90">
        <f t="shared" si="1"/>
        <v>83.01840501211629</v>
      </c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8</v>
      </c>
      <c r="B26" s="59">
        <v>2.5</v>
      </c>
      <c r="C26" s="70">
        <v>0.68201577692521265</v>
      </c>
      <c r="D26" s="83">
        <f t="shared" si="0"/>
        <v>0.38579900513375892</v>
      </c>
      <c r="E26" s="90">
        <f t="shared" si="1"/>
        <v>83.404204017250052</v>
      </c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9</v>
      </c>
      <c r="B27" s="59">
        <v>3</v>
      </c>
      <c r="C27" s="70">
        <v>3.2046984654693224E-2</v>
      </c>
      <c r="D27" s="83">
        <f t="shared" si="0"/>
        <v>1.8128165382123178E-2</v>
      </c>
      <c r="E27" s="90">
        <f t="shared" si="1"/>
        <v>83.422332182632175</v>
      </c>
      <c r="F27" s="3"/>
      <c r="G27" s="3"/>
      <c r="H27" s="3"/>
      <c r="I27" s="3"/>
      <c r="J27" s="3"/>
      <c r="K27" s="3"/>
      <c r="L27" s="3"/>
    </row>
    <row r="28" spans="1:12" x14ac:dyDescent="0.25">
      <c r="A28" s="12" t="s">
        <v>10</v>
      </c>
      <c r="B28" s="59">
        <v>3.5</v>
      </c>
      <c r="C28" s="70">
        <v>0.12797434263270091</v>
      </c>
      <c r="D28" s="83">
        <f t="shared" si="0"/>
        <v>7.2391835703467591E-2</v>
      </c>
      <c r="E28" s="90">
        <f t="shared" si="1"/>
        <v>83.494724018335646</v>
      </c>
      <c r="F28" s="3"/>
      <c r="G28" s="3"/>
      <c r="H28" s="3"/>
      <c r="I28" s="3"/>
      <c r="J28" s="3"/>
      <c r="K28" s="3"/>
      <c r="L28" s="3"/>
    </row>
    <row r="29" spans="1:12" x14ac:dyDescent="0.25">
      <c r="A29" s="12" t="s">
        <v>11</v>
      </c>
      <c r="B29" s="59">
        <v>4</v>
      </c>
      <c r="C29" s="70">
        <v>1.5264097319295848</v>
      </c>
      <c r="D29" s="83">
        <f t="shared" si="0"/>
        <v>0.86345122199350044</v>
      </c>
      <c r="E29" s="90">
        <f t="shared" si="1"/>
        <v>84.358175240329146</v>
      </c>
      <c r="F29" s="3"/>
      <c r="G29" s="3"/>
      <c r="H29" s="3"/>
      <c r="I29" s="3"/>
      <c r="J29" s="3"/>
      <c r="K29" s="3"/>
      <c r="L29" s="3"/>
    </row>
    <row r="30" spans="1:12" x14ac:dyDescent="0.25">
      <c r="A30" s="12" t="s">
        <v>12</v>
      </c>
      <c r="B30" s="59">
        <v>4.5</v>
      </c>
      <c r="C30" s="70">
        <v>3.6265198992093151</v>
      </c>
      <c r="D30" s="83">
        <f t="shared" si="0"/>
        <v>2.051430211072895</v>
      </c>
      <c r="E30" s="90">
        <f t="shared" si="1"/>
        <v>86.409605451402044</v>
      </c>
    </row>
    <row r="31" spans="1:12" x14ac:dyDescent="0.25">
      <c r="A31" s="19" t="s">
        <v>13</v>
      </c>
      <c r="B31" s="57">
        <v>5</v>
      </c>
      <c r="C31" s="70">
        <v>4.4064834420464338</v>
      </c>
      <c r="D31" s="83">
        <f t="shared" si="0"/>
        <v>2.4926357799877015</v>
      </c>
      <c r="E31" s="90">
        <f t="shared" si="1"/>
        <v>88.902241231389752</v>
      </c>
      <c r="F31" s="3"/>
      <c r="G31" s="3"/>
      <c r="H31" s="3"/>
      <c r="I31" s="3"/>
    </row>
    <row r="32" spans="1:12" x14ac:dyDescent="0.25">
      <c r="A32" s="19" t="s">
        <v>40</v>
      </c>
      <c r="B32" s="57">
        <v>5.5</v>
      </c>
      <c r="C32" s="70">
        <v>4.2234655305200022</v>
      </c>
      <c r="D32" s="83">
        <f t="shared" si="0"/>
        <v>2.3891071951991147</v>
      </c>
      <c r="E32" s="90">
        <f t="shared" si="1"/>
        <v>91.291348426588868</v>
      </c>
      <c r="F32" s="3"/>
      <c r="G32" s="3"/>
      <c r="H32" s="3"/>
      <c r="I32" s="3"/>
    </row>
    <row r="33" spans="1:9" x14ac:dyDescent="0.25">
      <c r="A33" s="54" t="s">
        <v>41</v>
      </c>
      <c r="B33" s="57">
        <v>6</v>
      </c>
      <c r="C33" s="70">
        <v>3.5765954849355222</v>
      </c>
      <c r="D33" s="83">
        <f t="shared" si="0"/>
        <v>2.023189237754726</v>
      </c>
      <c r="E33" s="90">
        <f t="shared" si="1"/>
        <v>93.31453766434359</v>
      </c>
      <c r="F33" s="3"/>
      <c r="G33" s="3"/>
      <c r="H33" s="3"/>
      <c r="I33" s="3"/>
    </row>
    <row r="34" spans="1:9" x14ac:dyDescent="0.25">
      <c r="A34" s="54" t="s">
        <v>42</v>
      </c>
      <c r="B34" s="57">
        <v>6.5</v>
      </c>
      <c r="C34" s="70">
        <v>2.9155402731333995</v>
      </c>
      <c r="D34" s="83">
        <f t="shared" si="0"/>
        <v>1.6492470920150226</v>
      </c>
      <c r="E34" s="90">
        <f t="shared" si="1"/>
        <v>94.963784756358606</v>
      </c>
      <c r="F34" s="3"/>
      <c r="G34" s="3"/>
      <c r="H34" s="3"/>
      <c r="I34" s="3"/>
    </row>
    <row r="35" spans="1:9" x14ac:dyDescent="0.25">
      <c r="A35" s="54" t="s">
        <v>43</v>
      </c>
      <c r="B35" s="57">
        <v>7</v>
      </c>
      <c r="C35" s="70">
        <v>2.2514387652989267</v>
      </c>
      <c r="D35" s="83">
        <f t="shared" si="0"/>
        <v>1.273581733970873</v>
      </c>
      <c r="E35" s="90">
        <f t="shared" si="1"/>
        <v>96.237366490329478</v>
      </c>
      <c r="F35" s="3"/>
      <c r="G35" s="3"/>
      <c r="H35" s="3"/>
      <c r="I35" s="3"/>
    </row>
    <row r="36" spans="1:9" x14ac:dyDescent="0.25">
      <c r="A36" s="54" t="s">
        <v>44</v>
      </c>
      <c r="B36" s="57">
        <v>7.5</v>
      </c>
      <c r="C36" s="70">
        <v>1.7372231342347726</v>
      </c>
      <c r="D36" s="83">
        <f t="shared" si="0"/>
        <v>0.98270301004579186</v>
      </c>
      <c r="E36" s="90">
        <f t="shared" si="1"/>
        <v>97.220069500375274</v>
      </c>
      <c r="F36" s="3"/>
      <c r="G36" s="3"/>
      <c r="H36" s="3"/>
      <c r="I36" s="3"/>
    </row>
    <row r="37" spans="1:9" x14ac:dyDescent="0.25">
      <c r="A37" s="54" t="s">
        <v>45</v>
      </c>
      <c r="B37" s="57">
        <v>8</v>
      </c>
      <c r="C37" s="70">
        <v>1.3289489237829037</v>
      </c>
      <c r="D37" s="83">
        <f t="shared" si="0"/>
        <v>0.75175265736593866</v>
      </c>
      <c r="E37" s="90">
        <f t="shared" si="1"/>
        <v>97.971822157741215</v>
      </c>
      <c r="F37" s="3"/>
      <c r="G37" s="3"/>
      <c r="H37" s="3"/>
      <c r="I37" s="3"/>
    </row>
    <row r="38" spans="1:9" x14ac:dyDescent="0.25">
      <c r="A38" s="54" t="s">
        <v>46</v>
      </c>
      <c r="B38" s="57">
        <v>8.5</v>
      </c>
      <c r="C38" s="70">
        <v>1.0350094786736528</v>
      </c>
      <c r="D38" s="83">
        <f t="shared" si="0"/>
        <v>0.58547857789526192</v>
      </c>
      <c r="E38" s="90">
        <f t="shared" si="1"/>
        <v>98.557300735636474</v>
      </c>
      <c r="F38" s="3"/>
      <c r="G38" s="3"/>
      <c r="H38" s="3"/>
      <c r="I38" s="3"/>
    </row>
    <row r="39" spans="1:9" x14ac:dyDescent="0.25">
      <c r="A39" s="54" t="s">
        <v>47</v>
      </c>
      <c r="B39" s="57">
        <v>9</v>
      </c>
      <c r="C39" s="70">
        <v>0.8296938933397513</v>
      </c>
      <c r="D39" s="83">
        <f t="shared" si="0"/>
        <v>0.46933676528590274</v>
      </c>
      <c r="E39" s="90">
        <f t="shared" si="1"/>
        <v>99.026637500922376</v>
      </c>
      <c r="F39" s="3"/>
      <c r="G39" s="3"/>
      <c r="H39" s="3"/>
      <c r="I39" s="3"/>
    </row>
    <row r="40" spans="1:9" x14ac:dyDescent="0.25">
      <c r="A40" s="54" t="s">
        <v>48</v>
      </c>
      <c r="B40" s="57">
        <v>9.5</v>
      </c>
      <c r="C40" s="70">
        <v>0.62341829325966924</v>
      </c>
      <c r="D40" s="83">
        <f t="shared" si="0"/>
        <v>0.35265189671431935</v>
      </c>
      <c r="E40" s="90">
        <f t="shared" si="1"/>
        <v>99.379289397636697</v>
      </c>
      <c r="F40" s="3"/>
      <c r="G40" s="3"/>
      <c r="H40" s="3"/>
      <c r="I40" s="3"/>
    </row>
    <row r="41" spans="1:9" x14ac:dyDescent="0.25">
      <c r="A41" s="54" t="s">
        <v>49</v>
      </c>
      <c r="B41" s="57">
        <v>10</v>
      </c>
      <c r="C41" s="70">
        <v>0.37099126087234535</v>
      </c>
      <c r="D41" s="83">
        <f t="shared" si="0"/>
        <v>0.20986033490771366</v>
      </c>
      <c r="E41" s="90">
        <f t="shared" si="1"/>
        <v>99.589149732544413</v>
      </c>
      <c r="F41" s="3"/>
      <c r="G41" s="3"/>
      <c r="H41" s="3"/>
      <c r="I41" s="3"/>
    </row>
    <row r="42" spans="1:9" x14ac:dyDescent="0.25">
      <c r="A42" s="55" t="s">
        <v>50</v>
      </c>
      <c r="B42" s="60" t="s">
        <v>51</v>
      </c>
      <c r="C42" s="71">
        <v>0.72630141765527578</v>
      </c>
      <c r="D42" s="84">
        <f t="shared" si="0"/>
        <v>0.41085026745557318</v>
      </c>
      <c r="E42" s="90">
        <f t="shared" si="1"/>
        <v>99.999999999999986</v>
      </c>
      <c r="F42" s="3"/>
      <c r="G42" s="3"/>
      <c r="H42" s="3"/>
      <c r="I42" s="3"/>
    </row>
    <row r="43" spans="1:9" x14ac:dyDescent="0.25">
      <c r="A43" s="13"/>
      <c r="B43" s="14"/>
      <c r="C43" s="85">
        <f>SUM(C5:C42)</f>
        <v>176.78007663310422</v>
      </c>
      <c r="D43" s="87">
        <f>SUM(D5:D42)</f>
        <v>99.999999999999986</v>
      </c>
      <c r="E43" s="63"/>
      <c r="F43" s="10"/>
      <c r="G43" s="3"/>
      <c r="H43" s="3"/>
      <c r="I43" s="3"/>
    </row>
    <row r="44" spans="1:9" x14ac:dyDescent="0.25">
      <c r="A44" s="3"/>
      <c r="B44" s="3"/>
      <c r="C44" s="85"/>
      <c r="D44" s="85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9" ht="13" x14ac:dyDescent="0.3">
      <c r="A47" s="28"/>
      <c r="B47" s="47"/>
      <c r="C47" s="64"/>
      <c r="E47" s="30"/>
      <c r="F47" s="30"/>
      <c r="G47" s="31"/>
      <c r="H47" s="3"/>
      <c r="I47" s="3"/>
    </row>
    <row r="48" spans="1:9" ht="13" x14ac:dyDescent="0.3">
      <c r="A48" s="73" t="s">
        <v>14</v>
      </c>
      <c r="B48" s="72">
        <f>B16+(16-E16)*(B17-B16)/(E17-E16)</f>
        <v>-2.4157617135578717</v>
      </c>
      <c r="C48" s="64"/>
      <c r="D48" s="77" t="s">
        <v>36</v>
      </c>
      <c r="E48" s="78"/>
      <c r="F48" s="79"/>
      <c r="G48" s="129">
        <f>B49</f>
        <v>-0.71240698431776794</v>
      </c>
      <c r="H48" s="3"/>
      <c r="I48" s="3"/>
    </row>
    <row r="49" spans="1:11" ht="13" x14ac:dyDescent="0.3">
      <c r="A49" s="73" t="s">
        <v>15</v>
      </c>
      <c r="B49" s="72">
        <f>B19+(50-E19)*(B20-B19)/(E20-E19)</f>
        <v>-0.71240698431776794</v>
      </c>
      <c r="C49" s="64"/>
      <c r="D49" s="74" t="s">
        <v>37</v>
      </c>
      <c r="E49" s="75"/>
      <c r="F49" s="76"/>
      <c r="G49" s="81">
        <f>(B50-B48)/2</f>
        <v>3.1041763187558713</v>
      </c>
      <c r="H49" s="3" t="s">
        <v>80</v>
      </c>
      <c r="I49" s="3"/>
    </row>
    <row r="50" spans="1:11" ht="13" x14ac:dyDescent="0.3">
      <c r="A50" s="73" t="s">
        <v>16</v>
      </c>
      <c r="B50" s="72">
        <f>B28+(84-E28)*(B29-B28)/(E29-E28)</f>
        <v>3.7925909239538709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5" right="0.75" top="1" bottom="1" header="0" footer="0"/>
  <pageSetup scale="60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34" workbookViewId="0">
      <selection activeCell="G49" sqref="G49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21" t="s">
        <v>54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103.97193452618552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8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8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8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8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8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8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8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8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8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8">
        <v>0.77</v>
      </c>
      <c r="D15" s="52">
        <f t="shared" si="0"/>
        <v>0.74058446975041536</v>
      </c>
      <c r="E15" s="90">
        <f t="shared" si="1"/>
        <v>0.74058446975041536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65">
        <v>1.65</v>
      </c>
      <c r="D16" s="83">
        <f t="shared" si="0"/>
        <v>1.5869667208937468</v>
      </c>
      <c r="E16" s="90">
        <f t="shared" si="1"/>
        <v>2.3275511906441624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65">
        <v>5.28</v>
      </c>
      <c r="D17" s="83">
        <f t="shared" si="0"/>
        <v>5.0782935068599908</v>
      </c>
      <c r="E17" s="90">
        <f t="shared" si="1"/>
        <v>7.4058446975041532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65">
        <v>12.13</v>
      </c>
      <c r="D18" s="83">
        <f t="shared" si="0"/>
        <v>11.666609893600699</v>
      </c>
      <c r="E18" s="90">
        <f t="shared" si="1"/>
        <v>19.072454591104851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65">
        <v>16.100000000000001</v>
      </c>
      <c r="D19" s="83">
        <f t="shared" si="0"/>
        <v>15.48494800387232</v>
      </c>
      <c r="E19" s="90">
        <f t="shared" si="1"/>
        <v>34.557402594977169</v>
      </c>
      <c r="F19" s="3"/>
      <c r="G19" s="3"/>
      <c r="H19" s="3"/>
      <c r="I19" s="3"/>
      <c r="K19" s="3"/>
      <c r="L19" s="3"/>
    </row>
    <row r="20" spans="1:12" x14ac:dyDescent="0.25">
      <c r="A20" s="12" t="s">
        <v>2</v>
      </c>
      <c r="B20" s="59">
        <v>-0.5</v>
      </c>
      <c r="C20" s="65">
        <v>19.59</v>
      </c>
      <c r="D20" s="83">
        <f t="shared" si="0"/>
        <v>18.841623068065761</v>
      </c>
      <c r="E20" s="90">
        <f t="shared" si="1"/>
        <v>53.399025663042934</v>
      </c>
      <c r="F20" s="3"/>
      <c r="G20" s="3"/>
      <c r="H20" s="3"/>
      <c r="I20" s="3"/>
      <c r="K20" s="3"/>
      <c r="L20" s="3"/>
    </row>
    <row r="21" spans="1:12" x14ac:dyDescent="0.25">
      <c r="A21" s="12" t="s">
        <v>3</v>
      </c>
      <c r="B21" s="59">
        <v>0</v>
      </c>
      <c r="C21" s="65">
        <v>17.93</v>
      </c>
      <c r="D21" s="83">
        <f t="shared" si="0"/>
        <v>17.245038367045385</v>
      </c>
      <c r="E21" s="90">
        <f t="shared" si="1"/>
        <v>70.644064030088316</v>
      </c>
      <c r="F21" s="3"/>
      <c r="G21" s="3"/>
      <c r="H21" s="3"/>
      <c r="I21" s="3"/>
      <c r="K21" s="3"/>
      <c r="L21" s="3"/>
    </row>
    <row r="22" spans="1:12" x14ac:dyDescent="0.25">
      <c r="A22" s="12" t="s">
        <v>4</v>
      </c>
      <c r="B22" s="59">
        <v>0.5</v>
      </c>
      <c r="C22" s="65">
        <v>15.53</v>
      </c>
      <c r="D22" s="83">
        <f t="shared" si="0"/>
        <v>14.936723136654479</v>
      </c>
      <c r="E22" s="90">
        <f t="shared" si="1"/>
        <v>85.580787166742795</v>
      </c>
      <c r="F22" s="3"/>
      <c r="G22" s="3"/>
      <c r="H22" s="3"/>
      <c r="I22" s="3"/>
      <c r="K22" s="3"/>
      <c r="L22" s="3"/>
    </row>
    <row r="23" spans="1:12" x14ac:dyDescent="0.25">
      <c r="A23" s="12" t="s">
        <v>5</v>
      </c>
      <c r="B23" s="59">
        <v>1</v>
      </c>
      <c r="C23" s="70">
        <v>7.3233333333333341</v>
      </c>
      <c r="D23" s="83">
        <f t="shared" si="0"/>
        <v>7.0435674460678026</v>
      </c>
      <c r="E23" s="90">
        <f t="shared" si="1"/>
        <v>92.624354612810592</v>
      </c>
      <c r="F23" s="3"/>
      <c r="G23" s="3"/>
      <c r="H23" s="3"/>
      <c r="I23" s="3"/>
      <c r="K23" s="3"/>
      <c r="L23" s="3"/>
    </row>
    <row r="24" spans="1:12" x14ac:dyDescent="0.25">
      <c r="A24" s="12" t="s">
        <v>6</v>
      </c>
      <c r="B24" s="59">
        <v>1.5</v>
      </c>
      <c r="C24" s="70">
        <v>2.0352688172043014</v>
      </c>
      <c r="D24" s="83">
        <f t="shared" si="0"/>
        <v>1.9575175036218213</v>
      </c>
      <c r="E24" s="90">
        <f t="shared" si="1"/>
        <v>94.581872116432407</v>
      </c>
      <c r="F24" s="3"/>
      <c r="G24" s="3"/>
      <c r="H24" s="3"/>
      <c r="I24" s="3"/>
      <c r="K24" s="3"/>
      <c r="L24" s="3"/>
    </row>
    <row r="25" spans="1:12" x14ac:dyDescent="0.25">
      <c r="A25" s="12" t="s">
        <v>7</v>
      </c>
      <c r="B25" s="59">
        <v>2</v>
      </c>
      <c r="C25" s="70">
        <v>0.58150537634408606</v>
      </c>
      <c r="D25" s="83">
        <f t="shared" si="0"/>
        <v>0.55929071532052033</v>
      </c>
      <c r="E25" s="90">
        <f t="shared" si="1"/>
        <v>95.141162831752922</v>
      </c>
      <c r="F25" s="3"/>
      <c r="G25" s="3"/>
      <c r="H25" s="3"/>
      <c r="I25" s="3"/>
      <c r="K25" s="3"/>
      <c r="L25" s="3"/>
    </row>
    <row r="26" spans="1:12" x14ac:dyDescent="0.25">
      <c r="A26" s="12" t="s">
        <v>8</v>
      </c>
      <c r="B26" s="59">
        <v>2.5</v>
      </c>
      <c r="C26" s="70">
        <v>4.0761618896452856E-2</v>
      </c>
      <c r="D26" s="83">
        <f t="shared" si="0"/>
        <v>3.9204444047529929E-2</v>
      </c>
      <c r="E26" s="90">
        <f t="shared" si="1"/>
        <v>95.18036727580045</v>
      </c>
      <c r="F26" s="3"/>
      <c r="G26" s="3"/>
      <c r="H26" s="3"/>
      <c r="I26" s="3"/>
      <c r="K26" s="3"/>
      <c r="L26" s="3"/>
    </row>
    <row r="27" spans="1:12" x14ac:dyDescent="0.25">
      <c r="A27" s="12" t="s">
        <v>9</v>
      </c>
      <c r="B27" s="59">
        <v>3</v>
      </c>
      <c r="C27" s="70">
        <v>0</v>
      </c>
      <c r="D27" s="83">
        <f t="shared" si="0"/>
        <v>0</v>
      </c>
      <c r="E27" s="90">
        <f t="shared" si="1"/>
        <v>95.18036727580045</v>
      </c>
      <c r="F27" s="3"/>
      <c r="G27" s="3"/>
      <c r="H27" s="3"/>
      <c r="I27" s="3"/>
    </row>
    <row r="28" spans="1:12" x14ac:dyDescent="0.25">
      <c r="A28" s="12" t="s">
        <v>10</v>
      </c>
      <c r="B28" s="59">
        <v>3.5</v>
      </c>
      <c r="C28" s="70">
        <v>1.5465782054659101E-4</v>
      </c>
      <c r="D28" s="83">
        <f t="shared" si="0"/>
        <v>1.4874958444448309E-4</v>
      </c>
      <c r="E28" s="90">
        <f t="shared" si="1"/>
        <v>95.18051602538489</v>
      </c>
      <c r="F28" s="3"/>
      <c r="G28" s="3"/>
      <c r="H28" s="3"/>
      <c r="I28" s="3"/>
    </row>
    <row r="29" spans="1:12" x14ac:dyDescent="0.25">
      <c r="A29" s="12" t="s">
        <v>11</v>
      </c>
      <c r="B29" s="59">
        <v>4</v>
      </c>
      <c r="C29" s="70">
        <v>5.0483106864242559E-2</v>
      </c>
      <c r="D29" s="83">
        <f t="shared" si="0"/>
        <v>4.8554551855076143E-2</v>
      </c>
      <c r="E29" s="90">
        <f t="shared" si="1"/>
        <v>95.229070577239966</v>
      </c>
      <c r="F29" s="3"/>
      <c r="G29" s="3"/>
      <c r="H29" s="3"/>
      <c r="I29" s="3"/>
    </row>
    <row r="30" spans="1:12" x14ac:dyDescent="0.25">
      <c r="A30" s="12" t="s">
        <v>12</v>
      </c>
      <c r="B30" s="59">
        <v>4.5</v>
      </c>
      <c r="C30" s="70">
        <v>0.33342555136928742</v>
      </c>
      <c r="D30" s="83">
        <f t="shared" si="0"/>
        <v>0.32068803267800466</v>
      </c>
      <c r="E30" s="90">
        <f t="shared" si="1"/>
        <v>95.549758609917973</v>
      </c>
    </row>
    <row r="31" spans="1:12" x14ac:dyDescent="0.25">
      <c r="A31" s="19" t="s">
        <v>13</v>
      </c>
      <c r="B31" s="57">
        <v>5</v>
      </c>
      <c r="C31" s="70">
        <v>0.6154629668078655</v>
      </c>
      <c r="D31" s="83">
        <f t="shared" si="0"/>
        <v>0.59195105834340334</v>
      </c>
      <c r="E31" s="90">
        <f t="shared" si="1"/>
        <v>96.14170966826137</v>
      </c>
      <c r="F31" s="3"/>
      <c r="G31" s="3"/>
      <c r="H31" s="3"/>
      <c r="I31" s="3"/>
    </row>
    <row r="32" spans="1:12" x14ac:dyDescent="0.25">
      <c r="A32" s="19" t="s">
        <v>40</v>
      </c>
      <c r="B32" s="57">
        <v>5.5</v>
      </c>
      <c r="C32" s="70">
        <v>0.68822298475111776</v>
      </c>
      <c r="D32" s="83">
        <f t="shared" si="0"/>
        <v>0.66193149900253856</v>
      </c>
      <c r="E32" s="90">
        <f t="shared" si="1"/>
        <v>96.803641167263905</v>
      </c>
      <c r="F32" s="3"/>
      <c r="G32" s="3"/>
      <c r="H32" s="3"/>
      <c r="I32" s="3"/>
    </row>
    <row r="33" spans="1:9" x14ac:dyDescent="0.25">
      <c r="A33" s="54" t="s">
        <v>41</v>
      </c>
      <c r="B33" s="57">
        <v>6</v>
      </c>
      <c r="C33" s="70">
        <v>0.67686287002133183</v>
      </c>
      <c r="D33" s="83">
        <f t="shared" si="0"/>
        <v>0.65100536323180813</v>
      </c>
      <c r="E33" s="90">
        <f t="shared" si="1"/>
        <v>97.454646530495708</v>
      </c>
      <c r="F33" s="3"/>
      <c r="G33" s="3"/>
      <c r="H33" s="3"/>
      <c r="I33" s="3"/>
    </row>
    <row r="34" spans="1:9" x14ac:dyDescent="0.25">
      <c r="A34" s="54" t="s">
        <v>42</v>
      </c>
      <c r="B34" s="57">
        <v>6.5</v>
      </c>
      <c r="C34" s="70">
        <v>0.65077563896989499</v>
      </c>
      <c r="D34" s="83">
        <f t="shared" si="0"/>
        <v>0.62591471625065898</v>
      </c>
      <c r="E34" s="90">
        <f t="shared" si="1"/>
        <v>98.08056124674637</v>
      </c>
      <c r="F34" s="3"/>
      <c r="G34" s="3"/>
      <c r="H34" s="3"/>
      <c r="I34" s="3"/>
    </row>
    <row r="35" spans="1:9" x14ac:dyDescent="0.25">
      <c r="A35" s="54" t="s">
        <v>43</v>
      </c>
      <c r="B35" s="57">
        <v>7</v>
      </c>
      <c r="C35" s="70">
        <v>0.55304390070001896</v>
      </c>
      <c r="D35" s="83">
        <f t="shared" si="0"/>
        <v>0.53191652460860372</v>
      </c>
      <c r="E35" s="90">
        <f t="shared" si="1"/>
        <v>98.612477771354975</v>
      </c>
      <c r="F35" s="3"/>
      <c r="G35" s="3"/>
      <c r="H35" s="3"/>
      <c r="I35" s="3"/>
    </row>
    <row r="36" spans="1:9" x14ac:dyDescent="0.25">
      <c r="A36" s="54" t="s">
        <v>44</v>
      </c>
      <c r="B36" s="57">
        <v>7.5</v>
      </c>
      <c r="C36" s="70">
        <v>0.43084553426166905</v>
      </c>
      <c r="D36" s="83">
        <f t="shared" si="0"/>
        <v>0.41438637861754879</v>
      </c>
      <c r="E36" s="90">
        <f t="shared" si="1"/>
        <v>99.026864149972525</v>
      </c>
      <c r="F36" s="3"/>
      <c r="G36" s="3"/>
      <c r="H36" s="3"/>
      <c r="I36" s="3"/>
    </row>
    <row r="37" spans="1:9" x14ac:dyDescent="0.25">
      <c r="A37" s="54" t="s">
        <v>45</v>
      </c>
      <c r="B37" s="57">
        <v>8</v>
      </c>
      <c r="C37" s="70">
        <v>0.31669338801766261</v>
      </c>
      <c r="D37" s="83">
        <f t="shared" si="0"/>
        <v>0.30459507121886126</v>
      </c>
      <c r="E37" s="90">
        <f t="shared" si="1"/>
        <v>99.33145922119138</v>
      </c>
      <c r="F37" s="3"/>
      <c r="G37" s="3"/>
      <c r="H37" s="3"/>
      <c r="I37" s="3"/>
    </row>
    <row r="38" spans="1:9" x14ac:dyDescent="0.25">
      <c r="A38" s="54" t="s">
        <v>46</v>
      </c>
      <c r="B38" s="57">
        <v>8.5</v>
      </c>
      <c r="C38" s="70">
        <v>0.23253195606120194</v>
      </c>
      <c r="D38" s="83">
        <f t="shared" si="0"/>
        <v>0.22364877322027546</v>
      </c>
      <c r="E38" s="90">
        <f t="shared" si="1"/>
        <v>99.555107994411657</v>
      </c>
      <c r="F38" s="3"/>
      <c r="G38" s="3"/>
      <c r="H38" s="3"/>
      <c r="I38" s="3"/>
    </row>
    <row r="39" spans="1:9" x14ac:dyDescent="0.25">
      <c r="A39" s="54" t="s">
        <v>47</v>
      </c>
      <c r="B39" s="57">
        <v>9</v>
      </c>
      <c r="C39" s="70">
        <v>0.17595375778557529</v>
      </c>
      <c r="D39" s="83">
        <f t="shared" si="0"/>
        <v>0.16923197455873151</v>
      </c>
      <c r="E39" s="90">
        <f t="shared" si="1"/>
        <v>99.724339968970384</v>
      </c>
      <c r="F39" s="3"/>
      <c r="G39" s="3"/>
      <c r="H39" s="3"/>
      <c r="I39" s="3"/>
    </row>
    <row r="40" spans="1:9" x14ac:dyDescent="0.25">
      <c r="A40" s="54" t="s">
        <v>48</v>
      </c>
      <c r="B40" s="57">
        <v>9.5</v>
      </c>
      <c r="C40" s="70">
        <v>0.12557018186801575</v>
      </c>
      <c r="D40" s="83">
        <f t="shared" si="0"/>
        <v>0.12077315137037356</v>
      </c>
      <c r="E40" s="90">
        <f t="shared" si="1"/>
        <v>99.845113120340756</v>
      </c>
      <c r="F40" s="3"/>
      <c r="G40" s="3"/>
      <c r="H40" s="3"/>
      <c r="I40" s="3"/>
    </row>
    <row r="41" spans="1:9" x14ac:dyDescent="0.25">
      <c r="A41" s="54" t="s">
        <v>49</v>
      </c>
      <c r="B41" s="57">
        <v>10</v>
      </c>
      <c r="C41" s="70">
        <v>7.1484958865047743E-2</v>
      </c>
      <c r="D41" s="83">
        <f t="shared" si="0"/>
        <v>6.8754091371690432E-2</v>
      </c>
      <c r="E41" s="90">
        <f t="shared" si="1"/>
        <v>99.913867211712443</v>
      </c>
      <c r="F41" s="3"/>
      <c r="G41" s="3"/>
      <c r="H41" s="3"/>
      <c r="I41" s="3"/>
    </row>
    <row r="42" spans="1:9" x14ac:dyDescent="0.25">
      <c r="A42" s="55" t="s">
        <v>50</v>
      </c>
      <c r="B42" s="60" t="s">
        <v>51</v>
      </c>
      <c r="C42" s="71">
        <v>8.9553926243831211E-2</v>
      </c>
      <c r="D42" s="84">
        <f t="shared" si="0"/>
        <v>8.6132788287474726E-2</v>
      </c>
      <c r="E42" s="90">
        <f t="shared" si="1"/>
        <v>99.999999999999915</v>
      </c>
      <c r="F42" s="3"/>
      <c r="G42" s="3"/>
      <c r="H42" s="3"/>
      <c r="I42" s="3"/>
    </row>
    <row r="43" spans="1:9" x14ac:dyDescent="0.25">
      <c r="A43" s="13"/>
      <c r="B43" s="14"/>
      <c r="C43" s="85">
        <f>SUM(C5:C42)</f>
        <v>103.97193452618552</v>
      </c>
      <c r="D43" s="87">
        <f>SUM(D5:D42)</f>
        <v>99.999999999999915</v>
      </c>
      <c r="E43" s="63"/>
      <c r="F43" s="10"/>
      <c r="G43" s="3"/>
      <c r="H43" s="3"/>
      <c r="I43" s="3"/>
    </row>
    <row r="44" spans="1:9" x14ac:dyDescent="0.25">
      <c r="A44" s="3"/>
      <c r="B44" s="3"/>
      <c r="C44" s="85"/>
      <c r="D44" s="85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9" ht="13" x14ac:dyDescent="0.3">
      <c r="A47" s="28"/>
      <c r="B47" s="47"/>
      <c r="C47" s="64"/>
      <c r="E47" s="30"/>
      <c r="F47" s="30"/>
      <c r="G47" s="31"/>
      <c r="H47" s="3"/>
      <c r="I47" s="3"/>
    </row>
    <row r="48" spans="1:9" ht="13" x14ac:dyDescent="0.3">
      <c r="A48" s="73" t="s">
        <v>14</v>
      </c>
      <c r="B48" s="72">
        <f>B17+(16-E17)*(B18-B17)/(E18-E17)</f>
        <v>-1.6316772661092465</v>
      </c>
      <c r="C48" s="64"/>
      <c r="D48" s="77" t="s">
        <v>36</v>
      </c>
      <c r="E48" s="78"/>
      <c r="F48" s="79"/>
      <c r="G48" s="129">
        <f>B49</f>
        <v>-0.59019991671534566</v>
      </c>
      <c r="H48" s="3"/>
      <c r="I48" s="3"/>
    </row>
    <row r="49" spans="1:11" ht="13" x14ac:dyDescent="0.3">
      <c r="A49" s="73" t="s">
        <v>15</v>
      </c>
      <c r="B49" s="72">
        <f>B19+(50-E19)*(B20-B19)/(E20-E19)</f>
        <v>-0.59019991671534566</v>
      </c>
      <c r="C49" s="64"/>
      <c r="D49" s="74" t="s">
        <v>37</v>
      </c>
      <c r="E49" s="75"/>
      <c r="F49" s="76"/>
      <c r="G49" s="81">
        <f>(B50-B48)/2</f>
        <v>1.0393805680513366</v>
      </c>
      <c r="H49" s="3" t="s">
        <v>79</v>
      </c>
      <c r="I49" s="3"/>
    </row>
    <row r="50" spans="1:11" ht="13" x14ac:dyDescent="0.3">
      <c r="A50" s="73" t="s">
        <v>16</v>
      </c>
      <c r="B50" s="72">
        <f>B21+(84-E21)*(B22-B21)/(E22-E21)</f>
        <v>0.44708386999342686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5" right="0.75" top="1" bottom="1" header="0" footer="0"/>
  <pageSetup scale="60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20" zoomScaleNormal="100" workbookViewId="0">
      <selection activeCell="C6" sqref="C6:C42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69" t="s">
        <v>55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131.4630744261033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66">
        <v>0</v>
      </c>
      <c r="D6" s="8">
        <v>0</v>
      </c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66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66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66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66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66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66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66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66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ht="14" x14ac:dyDescent="0.3">
      <c r="A15" s="17" t="s">
        <v>25</v>
      </c>
      <c r="B15" s="59">
        <v>-3</v>
      </c>
      <c r="C15" s="68">
        <v>0.93</v>
      </c>
      <c r="D15" s="52">
        <f t="shared" si="0"/>
        <v>0.70742298098525169</v>
      </c>
      <c r="E15" s="90">
        <f t="shared" si="1"/>
        <v>0.70742298098525169</v>
      </c>
      <c r="F15" s="3"/>
      <c r="G15" s="3"/>
      <c r="H15" s="3"/>
      <c r="I15" s="3"/>
      <c r="K15" s="3"/>
      <c r="L15" s="3"/>
    </row>
    <row r="16" spans="1:12" ht="14" x14ac:dyDescent="0.3">
      <c r="A16" s="17" t="s">
        <v>26</v>
      </c>
      <c r="B16" s="59">
        <v>-2.5</v>
      </c>
      <c r="C16" s="68">
        <v>2.2599999999999998</v>
      </c>
      <c r="D16" s="52">
        <f t="shared" si="0"/>
        <v>1.7191139107813642</v>
      </c>
      <c r="E16" s="90">
        <f t="shared" si="1"/>
        <v>2.4265368917666157</v>
      </c>
      <c r="F16" s="3"/>
      <c r="G16" s="3"/>
      <c r="H16" s="3"/>
      <c r="I16" s="3"/>
      <c r="K16" s="3"/>
      <c r="L16" s="3"/>
    </row>
    <row r="17" spans="1:12" ht="14" x14ac:dyDescent="0.3">
      <c r="A17" s="18" t="s">
        <v>27</v>
      </c>
      <c r="B17" s="59">
        <v>-2</v>
      </c>
      <c r="C17" s="68">
        <v>4.42</v>
      </c>
      <c r="D17" s="52">
        <f t="shared" si="0"/>
        <v>3.3621608343600133</v>
      </c>
      <c r="E17" s="90">
        <f t="shared" si="1"/>
        <v>5.788697726126629</v>
      </c>
      <c r="F17" s="3"/>
      <c r="G17" s="3"/>
      <c r="H17" s="3"/>
      <c r="I17" s="3"/>
      <c r="K17" s="3"/>
      <c r="L17" s="3"/>
    </row>
    <row r="18" spans="1:12" ht="14" x14ac:dyDescent="0.3">
      <c r="A18" s="18" t="s">
        <v>17</v>
      </c>
      <c r="B18" s="59">
        <v>-1.5</v>
      </c>
      <c r="C18" s="68">
        <v>10.6</v>
      </c>
      <c r="D18" s="52">
        <f t="shared" si="0"/>
        <v>8.0631006434878145</v>
      </c>
      <c r="E18" s="90">
        <f t="shared" si="1"/>
        <v>13.851798369614443</v>
      </c>
      <c r="F18" s="3"/>
      <c r="G18" s="3"/>
      <c r="H18" s="3"/>
      <c r="I18" s="3"/>
      <c r="K18" s="3"/>
      <c r="L18" s="3"/>
    </row>
    <row r="19" spans="1:12" ht="14" x14ac:dyDescent="0.3">
      <c r="A19" s="18" t="s">
        <v>18</v>
      </c>
      <c r="B19" s="59">
        <v>-1</v>
      </c>
      <c r="C19" s="68">
        <v>15.69</v>
      </c>
      <c r="D19" s="52">
        <f t="shared" si="0"/>
        <v>11.93491029210602</v>
      </c>
      <c r="E19" s="90">
        <f t="shared" si="1"/>
        <v>25.786708661720461</v>
      </c>
      <c r="F19" s="3"/>
      <c r="G19" s="3"/>
      <c r="H19" s="3"/>
      <c r="I19" s="3"/>
      <c r="K19" s="3"/>
      <c r="L19" s="3"/>
    </row>
    <row r="20" spans="1:12" ht="14" x14ac:dyDescent="0.3">
      <c r="A20" s="12" t="s">
        <v>2</v>
      </c>
      <c r="B20" s="59">
        <v>-0.5</v>
      </c>
      <c r="C20" s="68">
        <v>20.149999999999999</v>
      </c>
      <c r="D20" s="52">
        <f t="shared" si="0"/>
        <v>15.327497921347119</v>
      </c>
      <c r="E20" s="90">
        <f t="shared" si="1"/>
        <v>41.114206583067578</v>
      </c>
      <c r="F20" s="3"/>
      <c r="G20" s="3"/>
      <c r="H20" s="3"/>
      <c r="I20" s="3"/>
      <c r="J20" s="3"/>
      <c r="K20" s="3"/>
      <c r="L20" s="3"/>
    </row>
    <row r="21" spans="1:12" ht="14" x14ac:dyDescent="0.3">
      <c r="A21" s="12" t="s">
        <v>3</v>
      </c>
      <c r="B21" s="59">
        <v>0</v>
      </c>
      <c r="C21" s="68">
        <v>18.29</v>
      </c>
      <c r="D21" s="52">
        <f t="shared" si="0"/>
        <v>13.912651959376616</v>
      </c>
      <c r="E21" s="90">
        <f t="shared" si="1"/>
        <v>55.026858542444195</v>
      </c>
      <c r="F21" s="3"/>
      <c r="G21" s="3"/>
      <c r="H21" s="3"/>
      <c r="I21" s="3"/>
      <c r="J21" s="3"/>
      <c r="K21" s="3"/>
      <c r="L21" s="3"/>
    </row>
    <row r="22" spans="1:12" ht="14" x14ac:dyDescent="0.3">
      <c r="A22" s="12" t="s">
        <v>4</v>
      </c>
      <c r="B22" s="59">
        <v>0.5</v>
      </c>
      <c r="C22" s="68">
        <v>14.23</v>
      </c>
      <c r="D22" s="52">
        <f t="shared" si="0"/>
        <v>10.824332278946377</v>
      </c>
      <c r="E22" s="90">
        <f t="shared" si="1"/>
        <v>65.851190821390574</v>
      </c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5</v>
      </c>
      <c r="B23" s="59">
        <v>1</v>
      </c>
      <c r="C23" s="67">
        <v>9.2200000000000006</v>
      </c>
      <c r="D23" s="52">
        <f t="shared" si="0"/>
        <v>7.0133762200903451</v>
      </c>
      <c r="E23" s="90">
        <f t="shared" si="1"/>
        <v>72.864567041480925</v>
      </c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6</v>
      </c>
      <c r="B24" s="59">
        <v>1.5</v>
      </c>
      <c r="C24" s="70">
        <v>4.57</v>
      </c>
      <c r="D24" s="52">
        <f t="shared" si="0"/>
        <v>3.4762613151640864</v>
      </c>
      <c r="E24" s="90">
        <f t="shared" si="1"/>
        <v>76.340828356645005</v>
      </c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7</v>
      </c>
      <c r="B25" s="59">
        <v>2</v>
      </c>
      <c r="C25" s="70">
        <v>2.08</v>
      </c>
      <c r="D25" s="52">
        <f t="shared" si="0"/>
        <v>1.5821933338164766</v>
      </c>
      <c r="E25" s="90">
        <f t="shared" si="1"/>
        <v>77.923021690461482</v>
      </c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8</v>
      </c>
      <c r="B26" s="59">
        <v>2.5</v>
      </c>
      <c r="C26" s="70">
        <v>0.23053869370542937</v>
      </c>
      <c r="D26" s="52">
        <f t="shared" si="0"/>
        <v>0.17536383863821584</v>
      </c>
      <c r="E26" s="90">
        <f t="shared" si="1"/>
        <v>78.098385529099701</v>
      </c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9</v>
      </c>
      <c r="B27" s="59">
        <v>3</v>
      </c>
      <c r="C27" s="70">
        <v>1.8835495129292362E-2</v>
      </c>
      <c r="D27" s="52">
        <f t="shared" si="0"/>
        <v>1.4327593669566874E-2</v>
      </c>
      <c r="E27" s="90">
        <f t="shared" si="1"/>
        <v>78.112713122769264</v>
      </c>
      <c r="F27" s="3"/>
      <c r="G27" s="3"/>
      <c r="H27" s="3"/>
      <c r="I27" s="3"/>
      <c r="J27" s="3"/>
    </row>
    <row r="28" spans="1:12" x14ac:dyDescent="0.25">
      <c r="A28" s="12" t="s">
        <v>10</v>
      </c>
      <c r="B28" s="59">
        <v>3.5</v>
      </c>
      <c r="C28" s="70">
        <v>0.1768287333312088</v>
      </c>
      <c r="D28" s="52">
        <f t="shared" si="0"/>
        <v>0.13450828995377404</v>
      </c>
      <c r="E28" s="90">
        <f t="shared" si="1"/>
        <v>78.247221412723036</v>
      </c>
      <c r="F28" s="3"/>
      <c r="G28" s="3"/>
      <c r="H28" s="3"/>
      <c r="I28" s="3"/>
      <c r="J28" s="3"/>
    </row>
    <row r="29" spans="1:12" x14ac:dyDescent="0.25">
      <c r="A29" s="12" t="s">
        <v>11</v>
      </c>
      <c r="B29" s="59">
        <v>4</v>
      </c>
      <c r="C29" s="70">
        <v>1.2332273945053642</v>
      </c>
      <c r="D29" s="52">
        <f t="shared" si="0"/>
        <v>0.93807892435877394</v>
      </c>
      <c r="E29" s="90">
        <f t="shared" si="1"/>
        <v>79.185300337081813</v>
      </c>
      <c r="F29" s="3"/>
      <c r="G29" s="3"/>
      <c r="H29" s="3"/>
      <c r="I29" s="3"/>
      <c r="J29" s="3"/>
    </row>
    <row r="30" spans="1:12" x14ac:dyDescent="0.25">
      <c r="A30" s="12" t="s">
        <v>12</v>
      </c>
      <c r="B30" s="59">
        <v>4.5</v>
      </c>
      <c r="C30" s="70">
        <v>2.9936711658150355</v>
      </c>
      <c r="D30" s="52">
        <f t="shared" si="0"/>
        <v>2.2771954625918989</v>
      </c>
      <c r="E30" s="90">
        <f t="shared" si="1"/>
        <v>81.462495799673718</v>
      </c>
      <c r="F30" s="3"/>
      <c r="G30" s="3"/>
      <c r="H30" s="3"/>
      <c r="I30" s="3"/>
      <c r="J30" s="3"/>
    </row>
    <row r="31" spans="1:12" x14ac:dyDescent="0.25">
      <c r="A31" s="19" t="s">
        <v>13</v>
      </c>
      <c r="B31" s="57">
        <v>5</v>
      </c>
      <c r="C31" s="70">
        <v>4.0286500873330588</v>
      </c>
      <c r="D31" s="52">
        <f t="shared" si="0"/>
        <v>3.0644727463738137</v>
      </c>
      <c r="E31" s="90">
        <f t="shared" si="1"/>
        <v>84.526968546047527</v>
      </c>
      <c r="F31" s="3"/>
      <c r="G31" s="3"/>
      <c r="H31" s="3"/>
      <c r="I31" s="3"/>
      <c r="J31" s="3"/>
    </row>
    <row r="32" spans="1:12" x14ac:dyDescent="0.25">
      <c r="A32" s="19" t="s">
        <v>40</v>
      </c>
      <c r="B32" s="57">
        <v>5.5</v>
      </c>
      <c r="C32" s="70">
        <v>4.2208294755365596</v>
      </c>
      <c r="D32" s="52">
        <f t="shared" si="0"/>
        <v>3.2106578170048272</v>
      </c>
      <c r="E32" s="90">
        <f t="shared" si="1"/>
        <v>87.737626363052357</v>
      </c>
      <c r="F32" s="3"/>
      <c r="G32" s="3"/>
      <c r="H32" s="3"/>
      <c r="I32" s="3"/>
      <c r="J32" s="3"/>
    </row>
    <row r="33" spans="1:10" x14ac:dyDescent="0.25">
      <c r="A33" s="54" t="s">
        <v>41</v>
      </c>
      <c r="B33" s="57">
        <v>6</v>
      </c>
      <c r="C33" s="70">
        <v>3.8425413476738965</v>
      </c>
      <c r="D33" s="52">
        <f t="shared" si="0"/>
        <v>2.9229054351941444</v>
      </c>
      <c r="E33" s="90">
        <f t="shared" si="1"/>
        <v>90.660531798246495</v>
      </c>
      <c r="F33" s="3"/>
      <c r="G33" s="3"/>
      <c r="H33" s="3"/>
      <c r="I33" s="3"/>
      <c r="J33" s="3"/>
    </row>
    <row r="34" spans="1:10" x14ac:dyDescent="0.25">
      <c r="A34" s="54" t="s">
        <v>42</v>
      </c>
      <c r="B34" s="57">
        <v>6.5</v>
      </c>
      <c r="C34" s="70">
        <v>3.2304458757368559</v>
      </c>
      <c r="D34" s="52">
        <f t="shared" si="0"/>
        <v>2.457302850887396</v>
      </c>
      <c r="E34" s="90">
        <f t="shared" si="1"/>
        <v>93.117834649133897</v>
      </c>
      <c r="F34" s="3"/>
      <c r="G34" s="3"/>
      <c r="H34" s="3"/>
      <c r="I34" s="3"/>
    </row>
    <row r="35" spans="1:10" x14ac:dyDescent="0.25">
      <c r="A35" s="54" t="s">
        <v>43</v>
      </c>
      <c r="B35" s="57">
        <v>7</v>
      </c>
      <c r="C35" s="70">
        <v>2.4767626420789024</v>
      </c>
      <c r="D35" s="52">
        <f t="shared" si="0"/>
        <v>1.8839987219917902</v>
      </c>
      <c r="E35" s="90">
        <f t="shared" si="1"/>
        <v>95.001833371125684</v>
      </c>
      <c r="F35" s="3"/>
      <c r="G35" s="3"/>
      <c r="H35" s="3"/>
      <c r="I35" s="3"/>
    </row>
    <row r="36" spans="1:10" x14ac:dyDescent="0.25">
      <c r="A36" s="54" t="s">
        <v>44</v>
      </c>
      <c r="B36" s="57">
        <v>7.5</v>
      </c>
      <c r="C36" s="70">
        <v>1.8521508637401438</v>
      </c>
      <c r="D36" s="52">
        <f t="shared" si="0"/>
        <v>1.4088753604961948</v>
      </c>
      <c r="E36" s="90">
        <f t="shared" si="1"/>
        <v>96.410708731621881</v>
      </c>
      <c r="F36" s="3"/>
      <c r="G36" s="3"/>
      <c r="H36" s="3"/>
      <c r="I36" s="3"/>
    </row>
    <row r="37" spans="1:10" x14ac:dyDescent="0.25">
      <c r="A37" s="54" t="s">
        <v>45</v>
      </c>
      <c r="B37" s="57">
        <v>8</v>
      </c>
      <c r="C37" s="70">
        <v>1.3553062667350035</v>
      </c>
      <c r="D37" s="52">
        <f t="shared" si="0"/>
        <v>1.0309406444749127</v>
      </c>
      <c r="E37" s="90">
        <f t="shared" si="1"/>
        <v>97.441649376096791</v>
      </c>
      <c r="F37" s="3"/>
      <c r="G37" s="3"/>
      <c r="H37" s="3"/>
      <c r="I37" s="3"/>
    </row>
    <row r="38" spans="1:10" x14ac:dyDescent="0.25">
      <c r="A38" s="54" t="s">
        <v>46</v>
      </c>
      <c r="B38" s="57">
        <v>8.5</v>
      </c>
      <c r="C38" s="70">
        <v>1.0134397007867804</v>
      </c>
      <c r="D38" s="52">
        <f t="shared" si="0"/>
        <v>0.77089304750471577</v>
      </c>
      <c r="E38" s="90">
        <f t="shared" si="1"/>
        <v>98.212542423601505</v>
      </c>
      <c r="F38" s="3"/>
      <c r="G38" s="3"/>
      <c r="H38" s="3"/>
      <c r="I38" s="3"/>
    </row>
    <row r="39" spans="1:10" x14ac:dyDescent="0.25">
      <c r="A39" s="54" t="s">
        <v>47</v>
      </c>
      <c r="B39" s="57">
        <v>9</v>
      </c>
      <c r="C39" s="70">
        <v>0.79928481896387171</v>
      </c>
      <c r="D39" s="52">
        <f t="shared" si="0"/>
        <v>0.60799188095449386</v>
      </c>
      <c r="E39" s="90">
        <f t="shared" si="1"/>
        <v>98.820534304556006</v>
      </c>
      <c r="F39" s="3"/>
      <c r="G39" s="3"/>
      <c r="H39" s="3"/>
      <c r="I39" s="3"/>
    </row>
    <row r="40" spans="1:10" x14ac:dyDescent="0.25">
      <c r="A40" s="54" t="s">
        <v>48</v>
      </c>
      <c r="B40" s="57">
        <v>9.5</v>
      </c>
      <c r="C40" s="70">
        <v>0.5971320188228908</v>
      </c>
      <c r="D40" s="52">
        <f t="shared" si="0"/>
        <v>0.45422033634132342</v>
      </c>
      <c r="E40" s="90">
        <f t="shared" si="1"/>
        <v>99.274754640897328</v>
      </c>
      <c r="F40" s="3"/>
      <c r="G40" s="3"/>
      <c r="H40" s="3"/>
      <c r="I40" s="3"/>
    </row>
    <row r="41" spans="1:10" x14ac:dyDescent="0.25">
      <c r="A41" s="54" t="s">
        <v>49</v>
      </c>
      <c r="B41" s="57">
        <v>10</v>
      </c>
      <c r="C41" s="70">
        <v>0.3484408512506823</v>
      </c>
      <c r="D41" s="52">
        <f t="shared" si="0"/>
        <v>0.2650484577298885</v>
      </c>
      <c r="E41" s="90">
        <f t="shared" si="1"/>
        <v>99.539803098627218</v>
      </c>
      <c r="F41" s="3"/>
      <c r="G41" s="3"/>
      <c r="H41" s="3"/>
      <c r="I41" s="3"/>
    </row>
    <row r="42" spans="1:10" x14ac:dyDescent="0.25">
      <c r="A42" s="55" t="s">
        <v>50</v>
      </c>
      <c r="B42" s="60" t="s">
        <v>51</v>
      </c>
      <c r="C42" s="71">
        <v>0.60498899495829961</v>
      </c>
      <c r="D42" s="61">
        <f t="shared" si="0"/>
        <v>0.46019690137276525</v>
      </c>
      <c r="E42" s="90">
        <f t="shared" si="1"/>
        <v>99.999999999999986</v>
      </c>
      <c r="F42" s="3"/>
      <c r="G42" s="3"/>
      <c r="H42" s="3"/>
      <c r="I42" s="3"/>
    </row>
    <row r="43" spans="1:10" x14ac:dyDescent="0.25">
      <c r="A43" s="13"/>
      <c r="B43" s="14"/>
      <c r="C43" s="3">
        <f>SUM(C5:C42)</f>
        <v>131.4630744261033</v>
      </c>
      <c r="D43" s="10">
        <f>SUM(D5:D42)</f>
        <v>99.999999999999986</v>
      </c>
      <c r="E43" s="63"/>
      <c r="F43" s="10"/>
      <c r="G43" s="3"/>
      <c r="H43" s="3"/>
      <c r="I43" s="3"/>
    </row>
    <row r="44" spans="1:10" x14ac:dyDescent="0.25">
      <c r="A44" s="3"/>
      <c r="B44" s="3"/>
      <c r="C44" s="3"/>
      <c r="D44" s="3"/>
      <c r="E44" s="3"/>
      <c r="F44" s="3"/>
      <c r="G44" s="128"/>
      <c r="H44" s="128"/>
      <c r="I44" s="3"/>
    </row>
    <row r="45" spans="1:10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10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10" ht="13" x14ac:dyDescent="0.3">
      <c r="A47" s="28"/>
      <c r="B47" s="47"/>
      <c r="C47" s="64"/>
      <c r="E47" s="30"/>
      <c r="F47" s="30"/>
      <c r="G47" s="31"/>
      <c r="H47" s="3"/>
      <c r="I47" s="3"/>
    </row>
    <row r="48" spans="1:10" ht="13" x14ac:dyDescent="0.3">
      <c r="A48" s="73" t="s">
        <v>14</v>
      </c>
      <c r="B48" s="72">
        <f>B18+(16-E18)*(B19-B18)/(E19-E18)</f>
        <v>-1.4100034446087786</v>
      </c>
      <c r="C48" s="64"/>
      <c r="D48" s="77" t="s">
        <v>36</v>
      </c>
      <c r="E48" s="78"/>
      <c r="F48" s="79"/>
      <c r="G48" s="129">
        <f>B49</f>
        <v>-0.18065781265577757</v>
      </c>
      <c r="H48" s="3"/>
      <c r="I48" s="3"/>
    </row>
    <row r="49" spans="1:11" ht="13" x14ac:dyDescent="0.3">
      <c r="A49" s="73" t="s">
        <v>15</v>
      </c>
      <c r="B49" s="72">
        <f>B20+(50-E20)*(B21-B20)/(E21-E20)</f>
        <v>-0.18065781265577757</v>
      </c>
      <c r="C49" s="64"/>
      <c r="D49" s="74" t="s">
        <v>37</v>
      </c>
      <c r="E49" s="75"/>
      <c r="F49" s="76"/>
      <c r="G49" s="81">
        <f>(B50-B48)/2</f>
        <v>3.1620115744338388</v>
      </c>
      <c r="H49" s="3" t="s">
        <v>80</v>
      </c>
      <c r="I49" s="3"/>
    </row>
    <row r="50" spans="1:11" ht="13" x14ac:dyDescent="0.3">
      <c r="A50" s="73" t="s">
        <v>16</v>
      </c>
      <c r="B50" s="72">
        <f>B30+(84-E30)*(B31-B30)/(E31-E30)</f>
        <v>4.9140197042588989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9"/>
  <sheetViews>
    <sheetView topLeftCell="A24" workbookViewId="0">
      <selection activeCell="C6" sqref="C6:C42"/>
    </sheetView>
  </sheetViews>
  <sheetFormatPr defaultColWidth="11.453125" defaultRowHeight="12.5" x14ac:dyDescent="0.25"/>
  <sheetData>
    <row r="1" spans="1:12" ht="13" x14ac:dyDescent="0.3">
      <c r="A1" s="20" t="s">
        <v>31</v>
      </c>
      <c r="B1" s="21"/>
      <c r="C1" s="21"/>
      <c r="D1" s="21" t="s">
        <v>56</v>
      </c>
      <c r="E1" s="22"/>
      <c r="F1" s="1"/>
      <c r="G1" s="1"/>
      <c r="H1" s="1"/>
      <c r="I1" s="1"/>
      <c r="J1" s="3"/>
      <c r="K1" s="3"/>
      <c r="L1" s="3"/>
    </row>
    <row r="2" spans="1:12" x14ac:dyDescent="0.25">
      <c r="A2" s="4"/>
      <c r="B2" s="5"/>
      <c r="C2" s="3"/>
      <c r="D2" s="5"/>
      <c r="E2" s="6"/>
      <c r="F2" s="3"/>
      <c r="G2" s="3"/>
      <c r="H2" s="3"/>
      <c r="I2" s="3"/>
      <c r="J2" s="3"/>
      <c r="K2" s="3"/>
      <c r="L2" s="3"/>
    </row>
    <row r="3" spans="1:12" ht="13" x14ac:dyDescent="0.3">
      <c r="A3" s="23" t="s">
        <v>32</v>
      </c>
      <c r="B3" s="9"/>
      <c r="C3" s="24">
        <f>SUM(C5:C42)</f>
        <v>58.391461879243494</v>
      </c>
      <c r="F3" s="10"/>
      <c r="G3" s="3"/>
      <c r="H3" s="3"/>
      <c r="I3" s="3"/>
      <c r="J3" s="3"/>
      <c r="K3" s="3"/>
      <c r="L3" s="3"/>
    </row>
    <row r="4" spans="1:12" x14ac:dyDescent="0.25">
      <c r="A4" s="25" t="s">
        <v>33</v>
      </c>
      <c r="B4" s="11" t="s">
        <v>1</v>
      </c>
      <c r="C4" s="2" t="s">
        <v>38</v>
      </c>
      <c r="D4" s="50" t="s">
        <v>34</v>
      </c>
      <c r="E4" s="62" t="s">
        <v>0</v>
      </c>
      <c r="F4" s="3"/>
      <c r="G4" s="3"/>
      <c r="H4" s="3"/>
      <c r="I4" s="3"/>
      <c r="J4" s="3"/>
      <c r="K4" s="3"/>
      <c r="L4" s="3"/>
    </row>
    <row r="5" spans="1:12" x14ac:dyDescent="0.25">
      <c r="A5" s="15"/>
      <c r="B5" s="51"/>
      <c r="C5" s="7"/>
      <c r="D5" s="7"/>
      <c r="E5" s="89"/>
      <c r="F5" s="3"/>
      <c r="G5" s="3"/>
      <c r="H5" s="3"/>
      <c r="I5" s="3"/>
      <c r="K5" s="3"/>
      <c r="L5" s="3"/>
    </row>
    <row r="6" spans="1:12" x14ac:dyDescent="0.25">
      <c r="A6" s="49" t="s">
        <v>29</v>
      </c>
      <c r="B6" s="56">
        <v>-7.5</v>
      </c>
      <c r="C6" s="66">
        <v>0</v>
      </c>
      <c r="D6" s="8"/>
      <c r="E6" s="90">
        <f>D6</f>
        <v>0</v>
      </c>
      <c r="F6" s="3"/>
      <c r="G6" s="3"/>
      <c r="H6" s="3"/>
      <c r="I6" s="3"/>
      <c r="K6" s="3"/>
      <c r="L6" s="3"/>
    </row>
    <row r="7" spans="1:12" x14ac:dyDescent="0.25">
      <c r="A7" s="16" t="s">
        <v>30</v>
      </c>
      <c r="B7" s="57">
        <v>-7</v>
      </c>
      <c r="C7" s="66">
        <v>0</v>
      </c>
      <c r="D7" s="8">
        <f t="shared" ref="D7:D42" si="0">(C7/SUM($C$5:$C$42))*100</f>
        <v>0</v>
      </c>
      <c r="E7" s="90">
        <f>E6+D7</f>
        <v>0</v>
      </c>
      <c r="F7" s="3"/>
      <c r="G7" s="3"/>
      <c r="H7" s="3"/>
      <c r="I7" s="3"/>
      <c r="K7" s="3"/>
      <c r="L7" s="3"/>
    </row>
    <row r="8" spans="1:12" x14ac:dyDescent="0.25">
      <c r="A8" s="16" t="s">
        <v>19</v>
      </c>
      <c r="B8" s="58">
        <v>-6.5</v>
      </c>
      <c r="C8" s="66">
        <v>0</v>
      </c>
      <c r="D8" s="8">
        <f t="shared" si="0"/>
        <v>0</v>
      </c>
      <c r="E8" s="90">
        <f t="shared" ref="E8:E42" si="1">E7+D8</f>
        <v>0</v>
      </c>
      <c r="F8" s="3"/>
      <c r="G8" s="3"/>
      <c r="H8" s="3"/>
      <c r="I8" s="3"/>
      <c r="K8" s="3"/>
      <c r="L8" s="3"/>
    </row>
    <row r="9" spans="1:12" x14ac:dyDescent="0.25">
      <c r="A9" s="16" t="s">
        <v>28</v>
      </c>
      <c r="B9" s="57">
        <v>-6</v>
      </c>
      <c r="C9" s="66">
        <v>0</v>
      </c>
      <c r="D9" s="52">
        <f t="shared" si="0"/>
        <v>0</v>
      </c>
      <c r="E9" s="90">
        <f t="shared" si="1"/>
        <v>0</v>
      </c>
      <c r="F9" s="3"/>
      <c r="G9" s="3"/>
      <c r="H9" s="3"/>
      <c r="I9" s="3"/>
      <c r="K9" s="3"/>
      <c r="L9" s="3"/>
    </row>
    <row r="10" spans="1:12" x14ac:dyDescent="0.25">
      <c r="A10" s="16" t="s">
        <v>20</v>
      </c>
      <c r="B10" s="57">
        <v>-5.5</v>
      </c>
      <c r="C10" s="66">
        <v>0</v>
      </c>
      <c r="D10" s="52">
        <f t="shared" si="0"/>
        <v>0</v>
      </c>
      <c r="E10" s="90">
        <f t="shared" si="1"/>
        <v>0</v>
      </c>
      <c r="F10" s="3"/>
      <c r="G10" s="3"/>
      <c r="H10" s="3"/>
      <c r="I10" s="3"/>
      <c r="K10" s="3"/>
      <c r="L10" s="3"/>
    </row>
    <row r="11" spans="1:12" x14ac:dyDescent="0.25">
      <c r="A11" s="16" t="s">
        <v>21</v>
      </c>
      <c r="B11" s="57">
        <v>-5</v>
      </c>
      <c r="C11" s="66">
        <v>0</v>
      </c>
      <c r="D11" s="52">
        <f t="shared" si="0"/>
        <v>0</v>
      </c>
      <c r="E11" s="90">
        <f t="shared" si="1"/>
        <v>0</v>
      </c>
      <c r="F11" s="3"/>
      <c r="G11" s="3"/>
      <c r="H11" s="3"/>
      <c r="I11" s="3"/>
      <c r="K11" s="3"/>
      <c r="L11" s="3"/>
    </row>
    <row r="12" spans="1:12" x14ac:dyDescent="0.25">
      <c r="A12" s="16" t="s">
        <v>22</v>
      </c>
      <c r="B12" s="57">
        <v>-4.5</v>
      </c>
      <c r="C12" s="66">
        <v>0</v>
      </c>
      <c r="D12" s="52">
        <f t="shared" si="0"/>
        <v>0</v>
      </c>
      <c r="E12" s="90">
        <f t="shared" si="1"/>
        <v>0</v>
      </c>
      <c r="F12" s="3"/>
      <c r="G12" s="3"/>
      <c r="H12" s="3"/>
      <c r="I12" s="3"/>
      <c r="K12" s="3"/>
      <c r="L12" s="3"/>
    </row>
    <row r="13" spans="1:12" x14ac:dyDescent="0.25">
      <c r="A13" s="16" t="s">
        <v>23</v>
      </c>
      <c r="B13" s="57">
        <v>-4</v>
      </c>
      <c r="C13" s="66">
        <v>0</v>
      </c>
      <c r="D13" s="52">
        <f t="shared" si="0"/>
        <v>0</v>
      </c>
      <c r="E13" s="90">
        <f t="shared" si="1"/>
        <v>0</v>
      </c>
      <c r="F13" s="3"/>
      <c r="G13" s="3"/>
      <c r="H13" s="3"/>
      <c r="I13" s="3"/>
      <c r="K13" s="3"/>
      <c r="L13" s="3"/>
    </row>
    <row r="14" spans="1:12" x14ac:dyDescent="0.25">
      <c r="A14" s="16" t="s">
        <v>24</v>
      </c>
      <c r="B14" s="57">
        <v>-3.5</v>
      </c>
      <c r="C14" s="66">
        <v>0</v>
      </c>
      <c r="D14" s="52">
        <f t="shared" si="0"/>
        <v>0</v>
      </c>
      <c r="E14" s="90">
        <f t="shared" si="1"/>
        <v>0</v>
      </c>
      <c r="F14" s="3"/>
      <c r="G14" s="3"/>
      <c r="H14" s="3"/>
      <c r="I14" s="3"/>
      <c r="K14" s="3"/>
      <c r="L14" s="3"/>
    </row>
    <row r="15" spans="1:12" x14ac:dyDescent="0.25">
      <c r="A15" s="17" t="s">
        <v>25</v>
      </c>
      <c r="B15" s="59">
        <v>-3</v>
      </c>
      <c r="C15" s="66">
        <v>0</v>
      </c>
      <c r="D15" s="52">
        <f t="shared" si="0"/>
        <v>0</v>
      </c>
      <c r="E15" s="90">
        <f t="shared" si="1"/>
        <v>0</v>
      </c>
      <c r="F15" s="3"/>
      <c r="G15" s="3"/>
      <c r="H15" s="3"/>
      <c r="I15" s="3"/>
      <c r="K15" s="3"/>
      <c r="L15" s="3"/>
    </row>
    <row r="16" spans="1:12" x14ac:dyDescent="0.25">
      <c r="A16" s="17" t="s">
        <v>26</v>
      </c>
      <c r="B16" s="59">
        <v>-2.5</v>
      </c>
      <c r="C16" s="66">
        <v>0.09</v>
      </c>
      <c r="D16" s="52">
        <f t="shared" si="0"/>
        <v>0.1541321232650838</v>
      </c>
      <c r="E16" s="90">
        <f t="shared" si="1"/>
        <v>0.1541321232650838</v>
      </c>
      <c r="F16" s="3"/>
      <c r="G16" s="3"/>
      <c r="H16" s="3"/>
      <c r="I16" s="3"/>
      <c r="K16" s="3"/>
      <c r="L16" s="3"/>
    </row>
    <row r="17" spans="1:12" x14ac:dyDescent="0.25">
      <c r="A17" s="18" t="s">
        <v>27</v>
      </c>
      <c r="B17" s="59">
        <v>-2</v>
      </c>
      <c r="C17" s="66">
        <v>0.05</v>
      </c>
      <c r="D17" s="52">
        <f t="shared" si="0"/>
        <v>8.5628957369490999E-2</v>
      </c>
      <c r="E17" s="90">
        <f t="shared" si="1"/>
        <v>0.2397610806345748</v>
      </c>
      <c r="F17" s="3"/>
      <c r="G17" s="3"/>
      <c r="H17" s="3"/>
      <c r="I17" s="3"/>
      <c r="K17" s="3"/>
      <c r="L17" s="3"/>
    </row>
    <row r="18" spans="1:12" x14ac:dyDescent="0.25">
      <c r="A18" s="18" t="s">
        <v>17</v>
      </c>
      <c r="B18" s="59">
        <v>-1.5</v>
      </c>
      <c r="C18" s="66">
        <v>0.1</v>
      </c>
      <c r="D18" s="52">
        <f t="shared" si="0"/>
        <v>0.171257914738982</v>
      </c>
      <c r="E18" s="90">
        <f t="shared" si="1"/>
        <v>0.41101899537355679</v>
      </c>
      <c r="F18" s="3"/>
      <c r="G18" s="3"/>
      <c r="H18" s="3"/>
      <c r="I18" s="3"/>
      <c r="K18" s="3"/>
      <c r="L18" s="3"/>
    </row>
    <row r="19" spans="1:12" x14ac:dyDescent="0.25">
      <c r="A19" s="18" t="s">
        <v>18</v>
      </c>
      <c r="B19" s="59">
        <v>-1</v>
      </c>
      <c r="C19" s="66">
        <v>0.12</v>
      </c>
      <c r="D19" s="52">
        <f t="shared" si="0"/>
        <v>0.2055094976867784</v>
      </c>
      <c r="E19" s="90">
        <f t="shared" si="1"/>
        <v>0.61652849306033519</v>
      </c>
      <c r="F19" s="3"/>
      <c r="G19" s="3"/>
      <c r="H19" s="3"/>
      <c r="I19" s="3"/>
      <c r="K19" s="3"/>
      <c r="L19" s="3"/>
    </row>
    <row r="20" spans="1:12" x14ac:dyDescent="0.25">
      <c r="A20" s="12" t="s">
        <v>2</v>
      </c>
      <c r="B20" s="59">
        <v>-0.5</v>
      </c>
      <c r="C20" s="66">
        <v>0.13</v>
      </c>
      <c r="D20" s="52">
        <f t="shared" si="0"/>
        <v>0.22263528916067662</v>
      </c>
      <c r="E20" s="90">
        <f t="shared" si="1"/>
        <v>0.83916378222101184</v>
      </c>
      <c r="F20" s="3"/>
      <c r="G20" s="3"/>
      <c r="H20" s="3"/>
      <c r="I20" s="3"/>
      <c r="K20" s="3"/>
      <c r="L20" s="3"/>
    </row>
    <row r="21" spans="1:12" x14ac:dyDescent="0.25">
      <c r="A21" s="12" t="s">
        <v>3</v>
      </c>
      <c r="B21" s="59">
        <v>0</v>
      </c>
      <c r="C21" s="66">
        <v>0.66</v>
      </c>
      <c r="D21" s="52">
        <f t="shared" si="0"/>
        <v>1.1303022372772813</v>
      </c>
      <c r="E21" s="90">
        <f t="shared" si="1"/>
        <v>1.9694660194982931</v>
      </c>
      <c r="F21" s="3"/>
      <c r="G21" s="3"/>
      <c r="H21" s="3"/>
      <c r="I21" s="3"/>
      <c r="K21" s="3"/>
      <c r="L21" s="3"/>
    </row>
    <row r="22" spans="1:12" x14ac:dyDescent="0.25">
      <c r="A22" s="12" t="s">
        <v>4</v>
      </c>
      <c r="B22" s="59">
        <v>0.5</v>
      </c>
      <c r="C22" s="66">
        <v>4.4400000000000004</v>
      </c>
      <c r="D22" s="52">
        <f t="shared" si="0"/>
        <v>7.6038514144108023</v>
      </c>
      <c r="E22" s="90">
        <f t="shared" si="1"/>
        <v>9.5733174339090947</v>
      </c>
      <c r="F22" s="3"/>
      <c r="G22" s="3"/>
      <c r="H22" s="3"/>
      <c r="I22" s="3"/>
      <c r="K22" s="3"/>
      <c r="L22" s="3"/>
    </row>
    <row r="23" spans="1:12" x14ac:dyDescent="0.25">
      <c r="A23" s="12" t="s">
        <v>5</v>
      </c>
      <c r="B23" s="59">
        <v>1</v>
      </c>
      <c r="C23" s="66">
        <v>11.523575712143929</v>
      </c>
      <c r="D23" s="52">
        <f t="shared" si="0"/>
        <v>19.735035467985487</v>
      </c>
      <c r="E23" s="90">
        <f t="shared" si="1"/>
        <v>29.30835290189458</v>
      </c>
      <c r="F23" s="3"/>
      <c r="G23" s="3"/>
      <c r="H23" s="3"/>
      <c r="I23" s="3"/>
      <c r="K23" s="3"/>
      <c r="L23" s="3"/>
    </row>
    <row r="24" spans="1:12" x14ac:dyDescent="0.25">
      <c r="A24" s="12" t="s">
        <v>6</v>
      </c>
      <c r="B24" s="59">
        <v>1.5</v>
      </c>
      <c r="C24" s="66">
        <v>14.210419790104947</v>
      </c>
      <c r="D24" s="52">
        <f t="shared" si="0"/>
        <v>24.336468608189353</v>
      </c>
      <c r="E24" s="90">
        <f t="shared" si="1"/>
        <v>53.644821510083929</v>
      </c>
      <c r="F24" s="3"/>
      <c r="G24" s="3"/>
      <c r="H24" s="3"/>
      <c r="I24" s="3"/>
      <c r="K24" s="3"/>
      <c r="L24" s="3"/>
    </row>
    <row r="25" spans="1:12" x14ac:dyDescent="0.25">
      <c r="A25" s="12" t="s">
        <v>7</v>
      </c>
      <c r="B25" s="59">
        <v>2</v>
      </c>
      <c r="C25" s="66">
        <v>12.658020989505248</v>
      </c>
      <c r="D25" s="52">
        <f t="shared" si="0"/>
        <v>21.677862793849343</v>
      </c>
      <c r="E25" s="90">
        <f t="shared" si="1"/>
        <v>75.322684303933272</v>
      </c>
      <c r="F25" s="3"/>
      <c r="G25" s="3"/>
      <c r="H25" s="3"/>
      <c r="I25" s="3"/>
      <c r="K25" s="3"/>
      <c r="L25" s="3"/>
    </row>
    <row r="26" spans="1:12" x14ac:dyDescent="0.25">
      <c r="A26" s="12" t="s">
        <v>8</v>
      </c>
      <c r="B26" s="59">
        <v>2.5</v>
      </c>
      <c r="C26" s="66">
        <v>3.752149628307206</v>
      </c>
      <c r="D26" s="52">
        <f t="shared" si="0"/>
        <v>6.4258532113253848</v>
      </c>
      <c r="E26" s="90">
        <f t="shared" si="1"/>
        <v>81.748537515258661</v>
      </c>
      <c r="F26" s="3"/>
      <c r="G26" s="3"/>
      <c r="H26" s="3"/>
      <c r="I26" s="3"/>
      <c r="K26" s="3"/>
      <c r="L26" s="3"/>
    </row>
    <row r="27" spans="1:12" x14ac:dyDescent="0.25">
      <c r="A27" s="12" t="s">
        <v>9</v>
      </c>
      <c r="B27" s="59">
        <v>3</v>
      </c>
      <c r="C27" s="66">
        <v>0.81192416498262288</v>
      </c>
      <c r="D27" s="52">
        <f t="shared" si="0"/>
        <v>1.3904843942111318</v>
      </c>
      <c r="E27" s="90">
        <f t="shared" si="1"/>
        <v>83.13902190946979</v>
      </c>
      <c r="F27" s="3"/>
      <c r="G27" s="3"/>
      <c r="H27" s="3"/>
      <c r="I27" s="3"/>
    </row>
    <row r="28" spans="1:12" x14ac:dyDescent="0.25">
      <c r="A28" s="12" t="s">
        <v>10</v>
      </c>
      <c r="B28" s="59">
        <v>3.5</v>
      </c>
      <c r="C28" s="66">
        <v>0.31694324282842457</v>
      </c>
      <c r="D28" s="52">
        <f t="shared" si="0"/>
        <v>0.54279038857406803</v>
      </c>
      <c r="E28" s="90">
        <f t="shared" si="1"/>
        <v>83.681812298043852</v>
      </c>
      <c r="F28" s="3"/>
      <c r="G28" s="3"/>
      <c r="H28" s="3"/>
      <c r="I28" s="3"/>
    </row>
    <row r="29" spans="1:12" x14ac:dyDescent="0.25">
      <c r="A29" s="12" t="s">
        <v>11</v>
      </c>
      <c r="B29" s="59">
        <v>4</v>
      </c>
      <c r="C29" s="66">
        <v>0.51440708300550664</v>
      </c>
      <c r="D29" s="52">
        <f t="shared" si="0"/>
        <v>0.88096284362485489</v>
      </c>
      <c r="E29" s="90">
        <f t="shared" si="1"/>
        <v>84.562775141668709</v>
      </c>
      <c r="F29" s="3"/>
      <c r="G29" s="3"/>
      <c r="H29" s="3"/>
      <c r="I29" s="3"/>
    </row>
    <row r="30" spans="1:12" x14ac:dyDescent="0.25">
      <c r="A30" s="12" t="s">
        <v>12</v>
      </c>
      <c r="B30" s="59">
        <v>4.5</v>
      </c>
      <c r="C30" s="66">
        <v>0.86832530814244124</v>
      </c>
      <c r="D30" s="52">
        <f t="shared" si="0"/>
        <v>1.4870758158755848</v>
      </c>
      <c r="E30" s="90">
        <f t="shared" si="1"/>
        <v>86.049850957544294</v>
      </c>
      <c r="F30" s="3"/>
      <c r="G30" s="3"/>
      <c r="H30" s="3"/>
      <c r="I30" s="3"/>
    </row>
    <row r="31" spans="1:12" x14ac:dyDescent="0.25">
      <c r="A31" s="19" t="s">
        <v>13</v>
      </c>
      <c r="B31" s="57">
        <v>5</v>
      </c>
      <c r="C31" s="66">
        <v>1.2919548578757669</v>
      </c>
      <c r="D31" s="52">
        <f t="shared" si="0"/>
        <v>2.212574948967017</v>
      </c>
      <c r="E31" s="90">
        <f t="shared" si="1"/>
        <v>88.262425906511311</v>
      </c>
      <c r="F31" s="3"/>
      <c r="G31" s="3"/>
      <c r="H31" s="3"/>
      <c r="I31" s="3"/>
    </row>
    <row r="32" spans="1:12" x14ac:dyDescent="0.25">
      <c r="A32" s="19" t="s">
        <v>40</v>
      </c>
      <c r="B32" s="57">
        <v>5.5</v>
      </c>
      <c r="C32" s="66">
        <v>1.3842925531049999</v>
      </c>
      <c r="D32" s="52">
        <f t="shared" si="0"/>
        <v>2.3707105603346381</v>
      </c>
      <c r="E32" s="90">
        <f t="shared" si="1"/>
        <v>90.633136466845954</v>
      </c>
      <c r="F32" s="3"/>
      <c r="G32" s="3"/>
      <c r="H32" s="3"/>
      <c r="I32" s="3"/>
    </row>
    <row r="33" spans="1:9" x14ac:dyDescent="0.25">
      <c r="A33" s="54" t="s">
        <v>41</v>
      </c>
      <c r="B33" s="57">
        <v>6</v>
      </c>
      <c r="C33" s="66">
        <v>1.1474549606387854</v>
      </c>
      <c r="D33" s="52">
        <f t="shared" si="0"/>
        <v>1.9651074381589906</v>
      </c>
      <c r="E33" s="90">
        <f t="shared" si="1"/>
        <v>92.598243905004949</v>
      </c>
      <c r="F33" s="3"/>
      <c r="G33" s="3"/>
      <c r="H33" s="3"/>
      <c r="I33" s="3"/>
    </row>
    <row r="34" spans="1:9" x14ac:dyDescent="0.25">
      <c r="A34" s="54" t="s">
        <v>42</v>
      </c>
      <c r="B34" s="57">
        <v>6.5</v>
      </c>
      <c r="C34" s="66">
        <v>0.96231574173514789</v>
      </c>
      <c r="D34" s="52">
        <f t="shared" si="0"/>
        <v>1.6480418725005819</v>
      </c>
      <c r="E34" s="90">
        <f t="shared" si="1"/>
        <v>94.246285777505534</v>
      </c>
      <c r="F34" s="3"/>
      <c r="G34" s="3"/>
      <c r="H34" s="3"/>
      <c r="I34" s="3"/>
    </row>
    <row r="35" spans="1:9" x14ac:dyDescent="0.25">
      <c r="A35" s="54" t="s">
        <v>43</v>
      </c>
      <c r="B35" s="57">
        <v>7</v>
      </c>
      <c r="C35" s="66">
        <v>0.79163175654402951</v>
      </c>
      <c r="D35" s="52">
        <f t="shared" si="0"/>
        <v>1.3557320386688796</v>
      </c>
      <c r="E35" s="90">
        <f t="shared" si="1"/>
        <v>95.60201781617441</v>
      </c>
      <c r="F35" s="3"/>
      <c r="G35" s="3"/>
      <c r="H35" s="3"/>
      <c r="I35" s="3"/>
    </row>
    <row r="36" spans="1:9" x14ac:dyDescent="0.25">
      <c r="A36" s="54" t="s">
        <v>44</v>
      </c>
      <c r="B36" s="57">
        <v>7.5</v>
      </c>
      <c r="C36" s="66">
        <v>0.63932648953150362</v>
      </c>
      <c r="D36" s="52">
        <f t="shared" si="0"/>
        <v>1.0948972143455891</v>
      </c>
      <c r="E36" s="90">
        <f t="shared" si="1"/>
        <v>96.696915030520003</v>
      </c>
      <c r="F36" s="3"/>
      <c r="G36" s="3"/>
      <c r="H36" s="3"/>
      <c r="I36" s="3"/>
    </row>
    <row r="37" spans="1:9" x14ac:dyDescent="0.25">
      <c r="A37" s="54" t="s">
        <v>45</v>
      </c>
      <c r="B37" s="57">
        <v>8</v>
      </c>
      <c r="C37" s="66">
        <v>0.52043094846566762</v>
      </c>
      <c r="D37" s="52">
        <f t="shared" si="0"/>
        <v>0.89127918999860833</v>
      </c>
      <c r="E37" s="90">
        <f t="shared" si="1"/>
        <v>97.588194220518616</v>
      </c>
      <c r="F37" s="3"/>
      <c r="G37" s="3"/>
      <c r="H37" s="3"/>
      <c r="I37" s="3"/>
    </row>
    <row r="38" spans="1:9" x14ac:dyDescent="0.25">
      <c r="A38" s="54" t="s">
        <v>46</v>
      </c>
      <c r="B38" s="57">
        <v>8.5</v>
      </c>
      <c r="C38" s="66">
        <v>0.42542490609464856</v>
      </c>
      <c r="D38" s="52">
        <f t="shared" si="0"/>
        <v>0.72857382295796747</v>
      </c>
      <c r="E38" s="90">
        <f t="shared" si="1"/>
        <v>98.316768043476586</v>
      </c>
      <c r="F38" s="3"/>
      <c r="G38" s="3"/>
      <c r="H38" s="3"/>
      <c r="I38" s="3"/>
    </row>
    <row r="39" spans="1:9" x14ac:dyDescent="0.25">
      <c r="A39" s="54" t="s">
        <v>47</v>
      </c>
      <c r="B39" s="57">
        <v>9</v>
      </c>
      <c r="C39" s="66">
        <v>0.33961717071837866</v>
      </c>
      <c r="D39" s="52">
        <f t="shared" si="0"/>
        <v>0.58162128466782392</v>
      </c>
      <c r="E39" s="90">
        <f t="shared" si="1"/>
        <v>98.898389328144404</v>
      </c>
      <c r="F39" s="3"/>
      <c r="G39" s="3"/>
      <c r="H39" s="3"/>
      <c r="I39" s="3"/>
    </row>
    <row r="40" spans="1:9" x14ac:dyDescent="0.25">
      <c r="A40" s="54" t="s">
        <v>48</v>
      </c>
      <c r="B40" s="57">
        <v>9.5</v>
      </c>
      <c r="C40" s="66">
        <v>0.24087914734096266</v>
      </c>
      <c r="D40" s="52">
        <f t="shared" si="0"/>
        <v>0.41252460477717268</v>
      </c>
      <c r="E40" s="90">
        <f t="shared" si="1"/>
        <v>99.310913932921579</v>
      </c>
      <c r="F40" s="3"/>
      <c r="G40" s="3"/>
      <c r="H40" s="3"/>
      <c r="I40" s="3"/>
    </row>
    <row r="41" spans="1:9" x14ac:dyDescent="0.25">
      <c r="A41" s="54" t="s">
        <v>49</v>
      </c>
      <c r="B41" s="57">
        <v>10</v>
      </c>
      <c r="C41" s="66">
        <v>0.13442319253933602</v>
      </c>
      <c r="D41" s="52">
        <f t="shared" si="0"/>
        <v>0.23021035646843369</v>
      </c>
      <c r="E41" s="90">
        <f t="shared" si="1"/>
        <v>99.541124289390012</v>
      </c>
      <c r="F41" s="3"/>
      <c r="G41" s="3"/>
      <c r="H41" s="3"/>
      <c r="I41" s="3"/>
    </row>
    <row r="42" spans="1:9" x14ac:dyDescent="0.25">
      <c r="A42" s="55" t="s">
        <v>50</v>
      </c>
      <c r="B42" s="60" t="s">
        <v>51</v>
      </c>
      <c r="C42" s="66">
        <v>0.26794423563395686</v>
      </c>
      <c r="D42" s="61">
        <f t="shared" si="0"/>
        <v>0.45887571061001892</v>
      </c>
      <c r="E42" s="90">
        <f t="shared" si="1"/>
        <v>100.00000000000003</v>
      </c>
      <c r="F42" s="3"/>
      <c r="G42" s="3"/>
      <c r="H42" s="3"/>
      <c r="I42" s="3"/>
    </row>
    <row r="43" spans="1:9" x14ac:dyDescent="0.25">
      <c r="A43" s="13"/>
      <c r="B43" s="14"/>
      <c r="C43" s="3">
        <f>SUM(C5:C42)</f>
        <v>58.391461879243494</v>
      </c>
      <c r="D43" s="10">
        <f>SUM(D5:D42)</f>
        <v>100.00000000000003</v>
      </c>
      <c r="E43" s="63"/>
      <c r="F43" s="10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128"/>
      <c r="H44" s="128"/>
      <c r="I44" s="3"/>
    </row>
    <row r="45" spans="1:9" ht="13" x14ac:dyDescent="0.3">
      <c r="A45" s="32" t="s">
        <v>35</v>
      </c>
      <c r="B45" s="33"/>
      <c r="C45" s="64"/>
      <c r="D45" s="3"/>
      <c r="E45" s="3"/>
      <c r="F45" s="3"/>
      <c r="G45" s="3"/>
      <c r="H45" s="3"/>
      <c r="I45" s="3"/>
    </row>
    <row r="46" spans="1:9" x14ac:dyDescent="0.25">
      <c r="A46" s="27"/>
      <c r="B46" s="26"/>
      <c r="C46" s="64"/>
      <c r="D46" s="3"/>
      <c r="E46" s="3"/>
      <c r="F46" s="3"/>
      <c r="G46" s="3"/>
      <c r="H46" s="3"/>
      <c r="I46" s="3"/>
    </row>
    <row r="47" spans="1:9" ht="13" x14ac:dyDescent="0.3">
      <c r="A47" s="28"/>
      <c r="B47" s="47"/>
      <c r="C47" s="64"/>
      <c r="E47" s="30"/>
      <c r="F47" s="30"/>
      <c r="G47" s="31"/>
      <c r="H47" s="3"/>
      <c r="I47" s="3"/>
    </row>
    <row r="48" spans="1:9" ht="13" x14ac:dyDescent="0.3">
      <c r="A48" s="73" t="s">
        <v>14</v>
      </c>
      <c r="B48" s="72">
        <f>B22+(16-E22)*(B23-B22)/(E23-E22)</f>
        <v>0.66282419599692077</v>
      </c>
      <c r="C48" s="64"/>
      <c r="D48" s="77" t="s">
        <v>36</v>
      </c>
      <c r="E48" s="78"/>
      <c r="F48" s="79"/>
      <c r="G48" s="129">
        <f>B49</f>
        <v>1.4251160558919911</v>
      </c>
      <c r="H48" s="3"/>
      <c r="I48" s="3"/>
    </row>
    <row r="49" spans="1:11" ht="13" x14ac:dyDescent="0.3">
      <c r="A49" s="73" t="s">
        <v>15</v>
      </c>
      <c r="B49" s="72">
        <f>B23+(50-E23)*(B24-B23)/(E24-E23)</f>
        <v>1.4251160558919911</v>
      </c>
      <c r="C49" s="64"/>
      <c r="D49" s="74" t="s">
        <v>37</v>
      </c>
      <c r="E49" s="75"/>
      <c r="F49" s="76"/>
      <c r="G49" s="81">
        <f>(B50-B48)/2</f>
        <v>1.5088833396181012</v>
      </c>
      <c r="H49" s="3" t="s">
        <v>79</v>
      </c>
      <c r="I49" s="3"/>
    </row>
    <row r="50" spans="1:11" ht="13" x14ac:dyDescent="0.3">
      <c r="A50" s="73" t="s">
        <v>16</v>
      </c>
      <c r="B50" s="72">
        <f>B28+(84-E28)*(B29-B28)/(E29-E28)</f>
        <v>3.6805908752331233</v>
      </c>
      <c r="C50" s="64"/>
      <c r="D50" s="39"/>
      <c r="E50" s="35"/>
      <c r="F50" s="36"/>
      <c r="G50" s="40"/>
      <c r="H50" s="40"/>
      <c r="I50" s="31"/>
      <c r="J50" s="42"/>
    </row>
    <row r="51" spans="1:11" ht="13" x14ac:dyDescent="0.3">
      <c r="A51" s="29"/>
      <c r="B51" s="47"/>
      <c r="C51" s="64"/>
      <c r="D51" s="39"/>
      <c r="E51" s="34"/>
      <c r="F51" s="34"/>
      <c r="G51" s="41"/>
      <c r="H51" s="40"/>
      <c r="I51" s="43"/>
      <c r="J51" s="42"/>
    </row>
    <row r="52" spans="1:11" ht="13" x14ac:dyDescent="0.3">
      <c r="B52" s="47"/>
      <c r="C52" s="64"/>
      <c r="D52" s="39"/>
      <c r="E52" s="38"/>
      <c r="F52" s="37"/>
      <c r="G52" s="44"/>
      <c r="H52" s="40"/>
      <c r="I52" s="3"/>
      <c r="K52" s="14"/>
    </row>
    <row r="53" spans="1:11" ht="13" x14ac:dyDescent="0.3">
      <c r="A53" s="29"/>
      <c r="B53" s="47"/>
      <c r="C53" s="64"/>
      <c r="D53" s="45"/>
      <c r="E53" s="45"/>
      <c r="F53" s="46"/>
      <c r="G53" s="44"/>
      <c r="H53" s="3"/>
      <c r="I53" s="3"/>
      <c r="J53" s="3"/>
    </row>
    <row r="54" spans="1:11" ht="13" x14ac:dyDescent="0.3">
      <c r="A54" s="29"/>
      <c r="B54" s="14"/>
      <c r="C54" s="3"/>
      <c r="D54" s="45"/>
      <c r="E54" s="45"/>
      <c r="F54" s="46"/>
      <c r="G54" s="44"/>
      <c r="H54" s="3"/>
      <c r="I54" s="3"/>
      <c r="J54" s="3"/>
    </row>
    <row r="55" spans="1:11" ht="13" x14ac:dyDescent="0.3">
      <c r="A55" s="48"/>
      <c r="B55" s="37"/>
      <c r="C55" s="3"/>
      <c r="D55" s="39"/>
      <c r="E55" s="3"/>
      <c r="F55" s="3"/>
      <c r="G55" s="3"/>
      <c r="H55" s="3"/>
      <c r="I55" s="3"/>
    </row>
    <row r="56" spans="1:11" x14ac:dyDescent="0.25">
      <c r="A56" s="48"/>
      <c r="B56" s="37"/>
      <c r="C56" s="3"/>
      <c r="D56" s="3"/>
      <c r="E56" s="3"/>
      <c r="F56" s="3"/>
      <c r="G56" s="3"/>
      <c r="H56" s="3"/>
      <c r="I56" s="3"/>
    </row>
    <row r="57" spans="1:11" x14ac:dyDescent="0.25">
      <c r="A57" s="48"/>
      <c r="B57" s="37"/>
      <c r="C57" s="3"/>
      <c r="D57" s="3"/>
      <c r="E57" s="3"/>
      <c r="F57" s="3"/>
      <c r="G57" s="53"/>
      <c r="H57" s="3"/>
      <c r="I57" s="3"/>
    </row>
    <row r="58" spans="1:11" x14ac:dyDescent="0.25">
      <c r="A58" s="14"/>
      <c r="B58" s="47"/>
      <c r="C58" s="3"/>
      <c r="D58" s="3"/>
      <c r="E58" s="3"/>
      <c r="F58" s="3"/>
      <c r="G58" s="53"/>
      <c r="H58" s="3"/>
    </row>
    <row r="59" spans="1:11" x14ac:dyDescent="0.25">
      <c r="A59" s="3"/>
      <c r="B59" s="3"/>
      <c r="C59" s="3"/>
    </row>
  </sheetData>
  <mergeCells count="1">
    <mergeCell ref="G44:H44"/>
  </mergeCells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Instructions</vt:lpstr>
      <vt:lpstr>Mdphi vs sorting plot</vt:lpstr>
      <vt:lpstr>TGSD</vt:lpstr>
      <vt:lpstr>CC02A</vt:lpstr>
      <vt:lpstr>CC02B</vt:lpstr>
      <vt:lpstr>CC02F</vt:lpstr>
      <vt:lpstr>CC03E</vt:lpstr>
      <vt:lpstr>CC04G2</vt:lpstr>
      <vt:lpstr>CC16AFstar</vt:lpstr>
      <vt:lpstr>CC16G2</vt:lpstr>
      <vt:lpstr>CC40AF</vt:lpstr>
      <vt:lpstr>CC41AF</vt:lpstr>
      <vt:lpstr>CC02A!cum_tot_2</vt:lpstr>
      <vt:lpstr>CC02B!cum_tot_2</vt:lpstr>
      <vt:lpstr>CC02F!cum_tot_2</vt:lpstr>
      <vt:lpstr>CC03E!cum_tot_2</vt:lpstr>
      <vt:lpstr>CC04G2!cum_tot_2</vt:lpstr>
      <vt:lpstr>CC16AFstar!cum_tot_2</vt:lpstr>
      <vt:lpstr>CC16G2!cum_tot_2</vt:lpstr>
      <vt:lpstr>CC40AF!cum_tot_2</vt:lpstr>
      <vt:lpstr>CC41AF!cum_tot_2</vt:lpstr>
      <vt:lpstr>CC02A!phi</vt:lpstr>
      <vt:lpstr>CC02B!phi</vt:lpstr>
      <vt:lpstr>CC02F!phi</vt:lpstr>
      <vt:lpstr>CC03E!phi</vt:lpstr>
      <vt:lpstr>CC04G2!phi</vt:lpstr>
      <vt:lpstr>CC16AFstar!phi</vt:lpstr>
      <vt:lpstr>CC16G2!phi</vt:lpstr>
      <vt:lpstr>CC40AF!phi</vt:lpstr>
      <vt:lpstr>CC41AF!phi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paul</cp:lastModifiedBy>
  <cp:lastPrinted>2013-01-09T13:16:35Z</cp:lastPrinted>
  <dcterms:created xsi:type="dcterms:W3CDTF">2002-05-24T19:25:31Z</dcterms:created>
  <dcterms:modified xsi:type="dcterms:W3CDTF">2020-11-12T10:20:07Z</dcterms:modified>
</cp:coreProperties>
</file>