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 Jarvis (local)\Documents\Geneva\teaching\modeling_volcanic_processes\Costanza\"/>
    </mc:Choice>
  </mc:AlternateContent>
  <bookViews>
    <workbookView xWindow="0" yWindow="0" windowWidth="19200" windowHeight="7050"/>
  </bookViews>
  <sheets>
    <sheet name="Part1" sheetId="2" r:id="rId1"/>
    <sheet name="Par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3" l="1"/>
  <c r="B42" i="3"/>
  <c r="B33" i="3"/>
  <c r="B32" i="3"/>
  <c r="B31" i="3"/>
  <c r="B20" i="3"/>
  <c r="B19" i="3"/>
  <c r="B10" i="3"/>
  <c r="B8" i="3"/>
  <c r="B30" i="2"/>
  <c r="B29" i="2"/>
  <c r="B28" i="2"/>
  <c r="B23" i="2"/>
  <c r="B22" i="2"/>
  <c r="B21" i="2"/>
  <c r="B18" i="2"/>
</calcChain>
</file>

<file path=xl/sharedStrings.xml><?xml version="1.0" encoding="utf-8"?>
<sst xmlns="http://schemas.openxmlformats.org/spreadsheetml/2006/main" count="61" uniqueCount="51">
  <si>
    <t>Part 1: Determination of plume height and Mass Eruption Rate</t>
  </si>
  <si>
    <t>Excercise 1</t>
  </si>
  <si>
    <t>Data from the isopleth map</t>
  </si>
  <si>
    <t>Max downwind range (Km)</t>
  </si>
  <si>
    <t>Crosswind (Km)</t>
  </si>
  <si>
    <t>Height (Km)</t>
  </si>
  <si>
    <t>Wind (m/s)</t>
  </si>
  <si>
    <t xml:space="preserve">isopleth 1.6 cm </t>
  </si>
  <si>
    <t xml:space="preserve">isopleth 3.2 cm </t>
  </si>
  <si>
    <t>Wind final (m/s)</t>
  </si>
  <si>
    <t>Excercise 2</t>
  </si>
  <si>
    <t>MER W&amp;W (kg/s)</t>
  </si>
  <si>
    <t>MER Mastin (kg/s)</t>
  </si>
  <si>
    <t>MER D&amp;B (kg/s)</t>
  </si>
  <si>
    <t>Discussion</t>
  </si>
  <si>
    <t>Part 2: Erupted volume and eruption classification</t>
  </si>
  <si>
    <t xml:space="preserve">Exponential method </t>
  </si>
  <si>
    <t>T0</t>
  </si>
  <si>
    <t>k</t>
  </si>
  <si>
    <t xml:space="preserve">bt </t>
  </si>
  <si>
    <t>Power law method</t>
  </si>
  <si>
    <t>Tpl</t>
  </si>
  <si>
    <t>B</t>
  </si>
  <si>
    <t>C1</t>
  </si>
  <si>
    <t>C2</t>
  </si>
  <si>
    <t>VEI EXP</t>
  </si>
  <si>
    <t>VEI PL (C1)</t>
  </si>
  <si>
    <t>VEI  PL (C2)</t>
  </si>
  <si>
    <t>Excercise 3</t>
  </si>
  <si>
    <t>Durations in seconds</t>
  </si>
  <si>
    <t>Duration (VOL EXP - MER D&amp;B)</t>
  </si>
  <si>
    <t>Duration (VOL PL1 - MER D&amp;B)</t>
  </si>
  <si>
    <t>Duration (VOL PL2 - MER D&amp;B)</t>
  </si>
  <si>
    <t>Durations in hours &amp; minutes</t>
  </si>
  <si>
    <t>Excercise 4</t>
  </si>
  <si>
    <t>bt</t>
  </si>
  <si>
    <t>bc/bt</t>
  </si>
  <si>
    <t>Type of eruption</t>
  </si>
  <si>
    <r>
      <t>Volume EXP (km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</si>
  <si>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 PL (C1) (km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</si>
  <si>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 PL (C2) (km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</si>
  <si>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Vent Height anpve sea level</t>
  </si>
  <si>
    <t>sampling heigth above see level</t>
  </si>
  <si>
    <t>Plume Heigth</t>
  </si>
  <si>
    <t>error (km)</t>
  </si>
  <si>
    <t>Average height ( Rossi et al.) (Km)</t>
  </si>
  <si>
    <t>D&amp;B provides a larger estimate because it accounts for the effect of wind on the plume. Therefore, for a given altitude, a plume can have a larger MER.</t>
  </si>
  <si>
    <t>15h40mins</t>
  </si>
  <si>
    <t>25h22mins</t>
  </si>
  <si>
    <t>48h20mins</t>
  </si>
  <si>
    <t>Subplinian/plinian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</si>
</sst>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11" fontId="0" fillId="0" borderId="1" xfId="0" applyNumberFormat="1" applyFont="1" applyFill="1" applyBorder="1"/>
    <xf numFmtId="11" fontId="0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" zoomScale="85" zoomScaleNormal="85" workbookViewId="0">
      <selection activeCell="B15" sqref="B15"/>
    </sheetView>
  </sheetViews>
  <sheetFormatPr defaultColWidth="12.7265625" defaultRowHeight="14.25" customHeight="1" x14ac:dyDescent="0.35"/>
  <cols>
    <col min="1" max="1" width="33.54296875" style="2" customWidth="1"/>
    <col min="2" max="2" width="21.7265625" style="2" customWidth="1"/>
    <col min="3" max="16384" width="12.7265625" style="2"/>
  </cols>
  <sheetData>
    <row r="1" spans="1:2" ht="19.5" x14ac:dyDescent="0.45">
      <c r="A1" s="1" t="s">
        <v>0</v>
      </c>
    </row>
    <row r="3" spans="1:2" ht="18.5" x14ac:dyDescent="0.45">
      <c r="A3" s="3" t="s">
        <v>1</v>
      </c>
    </row>
    <row r="5" spans="1:2" ht="14.25" customHeight="1" x14ac:dyDescent="0.35">
      <c r="A5" s="4" t="s">
        <v>2</v>
      </c>
    </row>
    <row r="6" spans="1:2" ht="14.25" customHeight="1" x14ac:dyDescent="0.35">
      <c r="A6" s="5" t="s">
        <v>7</v>
      </c>
      <c r="B6" s="5"/>
    </row>
    <row r="7" spans="1:2" ht="14.25" customHeight="1" x14ac:dyDescent="0.35">
      <c r="A7" s="5" t="s">
        <v>3</v>
      </c>
      <c r="B7" s="5">
        <v>21.36</v>
      </c>
    </row>
    <row r="8" spans="1:2" ht="14.25" customHeight="1" x14ac:dyDescent="0.35">
      <c r="A8" s="5" t="s">
        <v>4</v>
      </c>
      <c r="B8" s="5">
        <v>13.41</v>
      </c>
    </row>
    <row r="9" spans="1:2" ht="14.25" customHeight="1" x14ac:dyDescent="0.35">
      <c r="A9" s="5" t="s">
        <v>5</v>
      </c>
      <c r="B9" s="5">
        <v>23.7</v>
      </c>
    </row>
    <row r="10" spans="1:2" ht="14.25" customHeight="1" x14ac:dyDescent="0.35">
      <c r="A10" s="5" t="s">
        <v>6</v>
      </c>
      <c r="B10" s="5">
        <v>20</v>
      </c>
    </row>
    <row r="12" spans="1:2" ht="14.25" customHeight="1" x14ac:dyDescent="0.35">
      <c r="A12" s="5" t="s">
        <v>8</v>
      </c>
      <c r="B12" s="5"/>
    </row>
    <row r="13" spans="1:2" ht="14.25" customHeight="1" x14ac:dyDescent="0.35">
      <c r="A13" s="5" t="s">
        <v>3</v>
      </c>
      <c r="B13" s="5">
        <v>13.64</v>
      </c>
    </row>
    <row r="14" spans="1:2" ht="14.25" customHeight="1" x14ac:dyDescent="0.35">
      <c r="A14" s="5" t="s">
        <v>4</v>
      </c>
      <c r="B14" s="5">
        <v>5.23</v>
      </c>
    </row>
    <row r="15" spans="1:2" ht="14.25" customHeight="1" x14ac:dyDescent="0.35">
      <c r="A15" s="5" t="s">
        <v>5</v>
      </c>
      <c r="B15" s="5">
        <v>16.760000000000002</v>
      </c>
    </row>
    <row r="16" spans="1:2" ht="14.25" customHeight="1" x14ac:dyDescent="0.35">
      <c r="A16" s="5" t="s">
        <v>6</v>
      </c>
      <c r="B16" s="5">
        <v>30</v>
      </c>
    </row>
    <row r="18" spans="1:2" ht="14.25" customHeight="1" x14ac:dyDescent="0.35">
      <c r="A18" s="5" t="s">
        <v>45</v>
      </c>
      <c r="B18" s="5">
        <f>(B15+B9)/2</f>
        <v>20.23</v>
      </c>
    </row>
    <row r="19" spans="1:2" ht="14.25" customHeight="1" x14ac:dyDescent="0.35">
      <c r="A19" s="5" t="s">
        <v>41</v>
      </c>
      <c r="B19" s="5">
        <v>5.7</v>
      </c>
    </row>
    <row r="20" spans="1:2" ht="14.25" customHeight="1" x14ac:dyDescent="0.35">
      <c r="A20" s="5" t="s">
        <v>42</v>
      </c>
      <c r="B20" s="5">
        <v>3.5</v>
      </c>
    </row>
    <row r="21" spans="1:2" ht="14.25" customHeight="1" x14ac:dyDescent="0.35">
      <c r="A21" s="5" t="s">
        <v>43</v>
      </c>
      <c r="B21" s="5">
        <f>B18-(B19-B20)</f>
        <v>18.03</v>
      </c>
    </row>
    <row r="22" spans="1:2" ht="14.25" customHeight="1" x14ac:dyDescent="0.35">
      <c r="A22" s="5" t="s">
        <v>44</v>
      </c>
      <c r="B22" s="5">
        <f>(B9-B15)/2</f>
        <v>3.4699999999999989</v>
      </c>
    </row>
    <row r="23" spans="1:2" ht="14.25" customHeight="1" x14ac:dyDescent="0.35">
      <c r="A23" s="5" t="s">
        <v>9</v>
      </c>
      <c r="B23" s="5">
        <f>(B10+B16)/2</f>
        <v>25</v>
      </c>
    </row>
    <row r="26" spans="1:2" ht="18.5" x14ac:dyDescent="0.45">
      <c r="A26" s="3" t="s">
        <v>10</v>
      </c>
    </row>
    <row r="28" spans="1:2" s="7" customFormat="1" ht="14.25" customHeight="1" x14ac:dyDescent="0.35">
      <c r="A28" s="6" t="s">
        <v>11</v>
      </c>
      <c r="B28" s="6">
        <f>(B21/0.236)^4</f>
        <v>34067078.794789903</v>
      </c>
    </row>
    <row r="29" spans="1:2" s="7" customFormat="1" ht="14.25" customHeight="1" x14ac:dyDescent="0.35">
      <c r="A29" s="6" t="s">
        <v>12</v>
      </c>
      <c r="B29" s="6">
        <f>2500*(B21/2)^4.15</f>
        <v>22964013.450157519</v>
      </c>
    </row>
    <row r="30" spans="1:2" s="7" customFormat="1" ht="14.25" customHeight="1" x14ac:dyDescent="0.35">
      <c r="A30" s="6" t="s">
        <v>13</v>
      </c>
      <c r="B30" s="6">
        <f>PI()*1.2259/45.6525*(0.1^2*0.0156^3*(B21*1000)^4/10.9+0.5^2*0.0156^2*8.7*(B21*1000)^3/6)</f>
        <v>74670547.548365116</v>
      </c>
    </row>
    <row r="32" spans="1:2" ht="14.25" customHeight="1" x14ac:dyDescent="0.35">
      <c r="A32" s="4" t="s">
        <v>14</v>
      </c>
    </row>
    <row r="33" spans="1:4" ht="14.25" customHeight="1" x14ac:dyDescent="0.35">
      <c r="A33" s="9" t="s">
        <v>46</v>
      </c>
      <c r="B33" s="10"/>
      <c r="C33" s="11"/>
      <c r="D33" s="12"/>
    </row>
    <row r="34" spans="1:4" ht="14.25" customHeight="1" x14ac:dyDescent="0.35">
      <c r="A34" s="13"/>
      <c r="B34" s="14"/>
      <c r="C34" s="15"/>
      <c r="D34" s="16"/>
    </row>
    <row r="35" spans="1:4" ht="14.25" customHeight="1" x14ac:dyDescent="0.35">
      <c r="A35" s="13"/>
      <c r="B35" s="14"/>
      <c r="C35" s="15"/>
      <c r="D35" s="16"/>
    </row>
    <row r="36" spans="1:4" ht="14.25" customHeight="1" x14ac:dyDescent="0.35">
      <c r="A36" s="13"/>
      <c r="B36" s="14"/>
      <c r="C36" s="15"/>
      <c r="D36" s="16"/>
    </row>
    <row r="37" spans="1:4" ht="14.25" customHeight="1" x14ac:dyDescent="0.35">
      <c r="A37" s="13"/>
      <c r="B37" s="14"/>
      <c r="C37" s="15"/>
      <c r="D37" s="16"/>
    </row>
    <row r="38" spans="1:4" ht="14.25" customHeight="1" x14ac:dyDescent="0.35">
      <c r="A38" s="13"/>
      <c r="B38" s="14"/>
      <c r="C38" s="15"/>
      <c r="D38" s="16"/>
    </row>
    <row r="39" spans="1:4" ht="14.25" customHeight="1" x14ac:dyDescent="0.35">
      <c r="A39" s="13"/>
      <c r="B39" s="14"/>
      <c r="C39" s="15"/>
      <c r="D39" s="16"/>
    </row>
    <row r="40" spans="1:4" ht="14.25" customHeight="1" x14ac:dyDescent="0.35">
      <c r="A40" s="13"/>
      <c r="B40" s="14"/>
      <c r="C40" s="15"/>
      <c r="D40" s="16"/>
    </row>
    <row r="41" spans="1:4" ht="14.25" customHeight="1" x14ac:dyDescent="0.35">
      <c r="A41" s="13"/>
      <c r="B41" s="14"/>
      <c r="C41" s="15"/>
      <c r="D41" s="16"/>
    </row>
    <row r="42" spans="1:4" ht="14.25" customHeight="1" x14ac:dyDescent="0.35">
      <c r="A42" s="13"/>
      <c r="B42" s="14"/>
      <c r="C42" s="15"/>
      <c r="D42" s="16"/>
    </row>
    <row r="43" spans="1:4" ht="14.25" customHeight="1" x14ac:dyDescent="0.35">
      <c r="A43" s="13"/>
      <c r="B43" s="14"/>
      <c r="C43" s="15"/>
      <c r="D43" s="16"/>
    </row>
    <row r="44" spans="1:4" ht="14.25" customHeight="1" x14ac:dyDescent="0.35">
      <c r="A44" s="13"/>
      <c r="B44" s="14"/>
      <c r="C44" s="15"/>
      <c r="D44" s="16"/>
    </row>
    <row r="45" spans="1:4" ht="14.25" customHeight="1" x14ac:dyDescent="0.35">
      <c r="A45" s="13"/>
      <c r="B45" s="14"/>
      <c r="C45" s="15"/>
      <c r="D45" s="16"/>
    </row>
    <row r="46" spans="1:4" ht="14.25" customHeight="1" x14ac:dyDescent="0.35">
      <c r="A46" s="13"/>
      <c r="B46" s="14"/>
      <c r="C46" s="15"/>
      <c r="D46" s="16"/>
    </row>
    <row r="47" spans="1:4" ht="14.25" customHeight="1" x14ac:dyDescent="0.35">
      <c r="A47" s="13"/>
      <c r="B47" s="14"/>
      <c r="C47" s="15"/>
      <c r="D47" s="16"/>
    </row>
    <row r="48" spans="1:4" ht="14.25" customHeight="1" x14ac:dyDescent="0.35">
      <c r="A48" s="17"/>
      <c r="B48" s="18"/>
      <c r="C48" s="19"/>
      <c r="D48" s="20"/>
    </row>
    <row r="49" spans="1:2" ht="14.25" customHeight="1" x14ac:dyDescent="0.45">
      <c r="A49" s="8"/>
      <c r="B49" s="8"/>
    </row>
    <row r="51" spans="1:2" ht="14.25" customHeight="1" x14ac:dyDescent="0.35">
      <c r="A51" s="4"/>
    </row>
  </sheetData>
  <mergeCells count="1">
    <mergeCell ref="A33:D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" zoomScale="85" zoomScaleNormal="85" workbookViewId="0">
      <selection activeCell="B45" sqref="B45"/>
    </sheetView>
  </sheetViews>
  <sheetFormatPr defaultColWidth="12.7265625" defaultRowHeight="14.25" customHeight="1" x14ac:dyDescent="0.35"/>
  <cols>
    <col min="1" max="1" width="28.7265625" style="2" customWidth="1"/>
    <col min="2" max="2" width="21.7265625" style="2" customWidth="1"/>
    <col min="3" max="16384" width="12.7265625" style="2"/>
  </cols>
  <sheetData>
    <row r="1" spans="1:2" ht="19.5" x14ac:dyDescent="0.45">
      <c r="A1" s="1" t="s">
        <v>15</v>
      </c>
    </row>
    <row r="3" spans="1:2" ht="18.5" x14ac:dyDescent="0.45">
      <c r="A3" s="3" t="s">
        <v>1</v>
      </c>
    </row>
    <row r="5" spans="1:2" ht="14.25" customHeight="1" x14ac:dyDescent="0.35">
      <c r="A5" s="4" t="s">
        <v>16</v>
      </c>
    </row>
    <row r="6" spans="1:2" ht="14.25" customHeight="1" x14ac:dyDescent="0.35">
      <c r="A6" s="5" t="s">
        <v>17</v>
      </c>
      <c r="B6" s="6">
        <v>5.0006000000000002E-2</v>
      </c>
    </row>
    <row r="7" spans="1:2" ht="14.25" customHeight="1" x14ac:dyDescent="0.35">
      <c r="A7" s="5" t="s">
        <v>18</v>
      </c>
      <c r="B7" s="5">
        <v>0.129</v>
      </c>
    </row>
    <row r="8" spans="1:2" ht="14.25" customHeight="1" x14ac:dyDescent="0.35">
      <c r="A8" s="5" t="s">
        <v>19</v>
      </c>
      <c r="B8" s="5">
        <f>LN(2)/(B7*SQRT(PI()))</f>
        <v>3.0315226289722244</v>
      </c>
    </row>
    <row r="10" spans="1:2" s="7" customFormat="1" ht="14.25" customHeight="1" x14ac:dyDescent="0.35">
      <c r="A10" s="6" t="s">
        <v>38</v>
      </c>
      <c r="B10" s="6">
        <f>13.08*B6*B8^2</f>
        <v>6.0110659016400492</v>
      </c>
    </row>
    <row r="12" spans="1:2" ht="14.25" customHeight="1" x14ac:dyDescent="0.35">
      <c r="A12" s="4" t="s">
        <v>20</v>
      </c>
    </row>
    <row r="13" spans="1:2" ht="14.25" customHeight="1" x14ac:dyDescent="0.35">
      <c r="A13" s="5" t="s">
        <v>21</v>
      </c>
      <c r="B13" s="6">
        <v>0.74097000000000002</v>
      </c>
    </row>
    <row r="14" spans="1:2" ht="14.25" customHeight="1" x14ac:dyDescent="0.35">
      <c r="A14" s="5" t="s">
        <v>18</v>
      </c>
      <c r="B14" s="5">
        <v>1.76</v>
      </c>
    </row>
    <row r="15" spans="1:2" ht="14.25" customHeight="1" x14ac:dyDescent="0.35">
      <c r="A15" s="5" t="s">
        <v>22</v>
      </c>
      <c r="B15" s="5">
        <v>4.5999999999999996</v>
      </c>
    </row>
    <row r="16" spans="1:2" ht="14.25" customHeight="1" x14ac:dyDescent="0.35">
      <c r="A16" s="5" t="s">
        <v>23</v>
      </c>
      <c r="B16" s="5">
        <v>100</v>
      </c>
    </row>
    <row r="17" spans="1:2" ht="14.25" customHeight="1" x14ac:dyDescent="0.35">
      <c r="A17" s="5" t="s">
        <v>24</v>
      </c>
      <c r="B17" s="5">
        <v>500</v>
      </c>
    </row>
    <row r="19" spans="1:2" s="7" customFormat="1" ht="14.25" customHeight="1" x14ac:dyDescent="0.35">
      <c r="A19" s="6" t="s">
        <v>39</v>
      </c>
      <c r="B19" s="6">
        <f>2*$B$13*(B16^(2-$B$14)-$B$15^(2-$B$14))/(2-$B$14)</f>
        <v>9.741476259239187</v>
      </c>
    </row>
    <row r="20" spans="1:2" s="7" customFormat="1" ht="14.25" customHeight="1" x14ac:dyDescent="0.35">
      <c r="A20" s="6" t="s">
        <v>40</v>
      </c>
      <c r="B20" s="6">
        <f>2*$B$13*(B17^(2-$B$14)-$B$15^(2-$B$14))/(2-$B$14)</f>
        <v>18.53327578911129</v>
      </c>
    </row>
    <row r="22" spans="1:2" ht="18.5" x14ac:dyDescent="0.45">
      <c r="A22" s="3" t="s">
        <v>10</v>
      </c>
    </row>
    <row r="24" spans="1:2" ht="14.25" customHeight="1" x14ac:dyDescent="0.35">
      <c r="A24" s="5" t="s">
        <v>25</v>
      </c>
      <c r="B24" s="5">
        <v>5</v>
      </c>
    </row>
    <row r="25" spans="1:2" ht="14.25" customHeight="1" x14ac:dyDescent="0.35">
      <c r="A25" s="5" t="s">
        <v>26</v>
      </c>
      <c r="B25" s="5">
        <v>5</v>
      </c>
    </row>
    <row r="26" spans="1:2" ht="14.25" customHeight="1" x14ac:dyDescent="0.35">
      <c r="A26" s="5" t="s">
        <v>27</v>
      </c>
      <c r="B26" s="5">
        <v>6</v>
      </c>
    </row>
    <row r="28" spans="1:2" ht="18.5" x14ac:dyDescent="0.45">
      <c r="A28" s="3" t="s">
        <v>28</v>
      </c>
    </row>
    <row r="30" spans="1:2" ht="14.25" customHeight="1" x14ac:dyDescent="0.35">
      <c r="A30" s="2" t="s">
        <v>29</v>
      </c>
    </row>
    <row r="31" spans="1:2" ht="14.25" customHeight="1" x14ac:dyDescent="0.35">
      <c r="A31" s="5" t="s">
        <v>30</v>
      </c>
      <c r="B31" s="6">
        <f>700*B10*10^9/Part1!$B$30</f>
        <v>56350.813932663623</v>
      </c>
    </row>
    <row r="32" spans="1:2" ht="14.25" customHeight="1" x14ac:dyDescent="0.35">
      <c r="A32" s="5" t="s">
        <v>31</v>
      </c>
      <c r="B32" s="6">
        <f>700*B19*10^9/Part1!$B$30</f>
        <v>91321.593390629045</v>
      </c>
    </row>
    <row r="33" spans="1:2" ht="14.25" customHeight="1" x14ac:dyDescent="0.35">
      <c r="A33" s="5" t="s">
        <v>32</v>
      </c>
      <c r="B33" s="6">
        <f>700*B20*10^9/Part1!$B$30</f>
        <v>173740.43017395749</v>
      </c>
    </row>
    <row r="35" spans="1:2" ht="14.25" customHeight="1" x14ac:dyDescent="0.35">
      <c r="A35" s="2" t="s">
        <v>33</v>
      </c>
    </row>
    <row r="36" spans="1:2" ht="14.25" customHeight="1" x14ac:dyDescent="0.35">
      <c r="A36" s="5" t="s">
        <v>30</v>
      </c>
      <c r="B36" s="5" t="s">
        <v>47</v>
      </c>
    </row>
    <row r="37" spans="1:2" ht="14.25" customHeight="1" x14ac:dyDescent="0.35">
      <c r="A37" s="5" t="s">
        <v>31</v>
      </c>
      <c r="B37" s="5" t="s">
        <v>48</v>
      </c>
    </row>
    <row r="38" spans="1:2" ht="14.25" customHeight="1" x14ac:dyDescent="0.35">
      <c r="A38" s="5" t="s">
        <v>32</v>
      </c>
      <c r="B38" s="5" t="s">
        <v>49</v>
      </c>
    </row>
    <row r="40" spans="1:2" ht="18.5" x14ac:dyDescent="0.45">
      <c r="A40" s="3" t="s">
        <v>34</v>
      </c>
    </row>
    <row r="42" spans="1:2" ht="14.25" customHeight="1" x14ac:dyDescent="0.35">
      <c r="A42" s="5" t="s">
        <v>35</v>
      </c>
      <c r="B42" s="5">
        <f>B8</f>
        <v>3.0315226289722244</v>
      </c>
    </row>
    <row r="43" spans="1:2" ht="14.25" customHeight="1" x14ac:dyDescent="0.35">
      <c r="A43" s="5" t="s">
        <v>36</v>
      </c>
      <c r="B43" s="5">
        <f>2.8/B42</f>
        <v>0.92362826958322342</v>
      </c>
    </row>
    <row r="44" spans="1:2" ht="14.25" customHeight="1" x14ac:dyDescent="0.35">
      <c r="A44" s="5" t="s">
        <v>37</v>
      </c>
      <c r="B44" s="5" t="s">
        <v>50</v>
      </c>
    </row>
    <row r="47" spans="1:2" ht="14.25" customHeight="1" x14ac:dyDescent="0.35">
      <c r="A4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Pollastri</dc:creator>
  <cp:lastModifiedBy>paul</cp:lastModifiedBy>
  <dcterms:created xsi:type="dcterms:W3CDTF">2016-10-20T15:16:43Z</dcterms:created>
  <dcterms:modified xsi:type="dcterms:W3CDTF">2020-11-12T15:15:32Z</dcterms:modified>
</cp:coreProperties>
</file>