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notebooks\841\"/>
    </mc:Choice>
  </mc:AlternateContent>
  <bookViews>
    <workbookView xWindow="8928" yWindow="4728" windowWidth="38700" windowHeight="15432" activeTab="1"/>
  </bookViews>
  <sheets>
    <sheet name="Title Page" sheetId="2" r:id="rId1"/>
    <sheet name="TV Daily Sales Data" sheetId="1" r:id="rId2"/>
    <sheet name="sales by collection" sheetId="3" r:id="rId3"/>
    <sheet name="Outsourcing 4 points" sheetId="4" r:id="rId4"/>
    <sheet name="pvt" sheetId="6" r:id="rId5"/>
    <sheet name="Sheet6" sheetId="9" r:id="rId6"/>
    <sheet name="very smooth" sheetId="7" r:id="rId7"/>
    <sheet name="very rigid" sheetId="8" r:id="rId8"/>
    <sheet name="Sheet8" sheetId="11" r:id="rId9"/>
    <sheet name="Sheet9" sheetId="12" r:id="rId10"/>
    <sheet name="TV Daily Sales Data (2)" sheetId="10" r:id="rId1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52511"/>
  <pivotCaches>
    <pivotCache cacheId="0" r:id="rId12"/>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7" i="1" l="1"/>
  <c r="F466" i="1"/>
  <c r="F465" i="1"/>
  <c r="F464" i="1"/>
  <c r="F463" i="1"/>
  <c r="F462" i="1"/>
  <c r="F461" i="1"/>
  <c r="F460" i="1"/>
  <c r="F459" i="1"/>
  <c r="F458" i="1"/>
  <c r="F457" i="1"/>
  <c r="F456" i="1"/>
  <c r="F455" i="1"/>
  <c r="F454" i="1"/>
  <c r="F453" i="1"/>
  <c r="F452" i="1"/>
  <c r="F451" i="1"/>
  <c r="F450" i="1"/>
  <c r="F449" i="1"/>
  <c r="F448" i="1"/>
  <c r="F447" i="1"/>
  <c r="C448" i="1"/>
  <c r="C449" i="1" s="1"/>
  <c r="C450" i="1" s="1"/>
  <c r="C451" i="1" s="1"/>
  <c r="C452" i="1" s="1"/>
  <c r="C453" i="1" s="1"/>
  <c r="C454" i="1" s="1"/>
  <c r="C455" i="1" s="1"/>
  <c r="C456" i="1" s="1"/>
  <c r="C457" i="1" s="1"/>
  <c r="C458" i="1" s="1"/>
  <c r="C459" i="1" s="1"/>
  <c r="C460" i="1" s="1"/>
  <c r="C461" i="1" s="1"/>
  <c r="C462" i="1" s="1"/>
  <c r="C463" i="1" s="1"/>
  <c r="C464" i="1" s="1"/>
  <c r="C465" i="1" s="1"/>
  <c r="C466" i="1" s="1"/>
  <c r="C467" i="1" s="1"/>
  <c r="C447" i="1"/>
  <c r="C428" i="1"/>
  <c r="C429" i="1" s="1"/>
  <c r="C430" i="1" s="1"/>
  <c r="C431" i="1" s="1"/>
  <c r="C432" i="1" s="1"/>
  <c r="C433" i="1" s="1"/>
  <c r="C434" i="1" s="1"/>
  <c r="C435" i="1" s="1"/>
  <c r="C436" i="1" s="1"/>
  <c r="C437" i="1" s="1"/>
  <c r="C438" i="1" s="1"/>
  <c r="C439" i="1" s="1"/>
  <c r="C440" i="1" s="1"/>
  <c r="C441" i="1" s="1"/>
  <c r="C442" i="1" s="1"/>
  <c r="C443" i="1" s="1"/>
  <c r="C444" i="1" s="1"/>
  <c r="C445" i="1" s="1"/>
  <c r="C446" i="1" s="1"/>
  <c r="C427" i="1"/>
  <c r="C426" i="1"/>
  <c r="F4" i="12" l="1"/>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AC69" i="10"/>
  <c r="AC68" i="10"/>
  <c r="AC67" i="10"/>
  <c r="AC66" i="10"/>
  <c r="AC65" i="10"/>
  <c r="AC64" i="10"/>
  <c r="AC63" i="10"/>
  <c r="AC62" i="10"/>
  <c r="AC61" i="10"/>
  <c r="AC60" i="10"/>
  <c r="AC59" i="10"/>
  <c r="AC58" i="10"/>
  <c r="AC57" i="10"/>
  <c r="AC56" i="10"/>
  <c r="AC55" i="10"/>
  <c r="AC54" i="10"/>
  <c r="AC53" i="10"/>
  <c r="AC52" i="10"/>
  <c r="AC51" i="10"/>
  <c r="AC50" i="10"/>
  <c r="AC49" i="10"/>
  <c r="AC48" i="10"/>
  <c r="AC47" i="10"/>
  <c r="AC46" i="10"/>
  <c r="AC45" i="10"/>
  <c r="AC44" i="10"/>
  <c r="AC43" i="10"/>
  <c r="AC42" i="10"/>
  <c r="AC41" i="10"/>
  <c r="AC40" i="10"/>
  <c r="AC39" i="10"/>
  <c r="AC38" i="10"/>
  <c r="AC37" i="10"/>
  <c r="AC36" i="10"/>
  <c r="AC35" i="10"/>
  <c r="AC34" i="10"/>
  <c r="AC33" i="10"/>
  <c r="AC32" i="10"/>
  <c r="AC31" i="10"/>
  <c r="AC30" i="10"/>
  <c r="AC29" i="10"/>
  <c r="AC28" i="10"/>
  <c r="AC27" i="10"/>
  <c r="AC26" i="10"/>
  <c r="AC25" i="10"/>
  <c r="AC24" i="10"/>
  <c r="AC23" i="10"/>
  <c r="AC22" i="10"/>
  <c r="AC21" i="10"/>
  <c r="AC20" i="10"/>
  <c r="AC19" i="10"/>
  <c r="AC18" i="10"/>
  <c r="AC17" i="10"/>
  <c r="AC16" i="10"/>
  <c r="AC15" i="10"/>
  <c r="AC14" i="10"/>
  <c r="AC13" i="10"/>
  <c r="AC12" i="10"/>
  <c r="AC11" i="10"/>
  <c r="AC10" i="10"/>
  <c r="AC9" i="10"/>
  <c r="AD69" i="10"/>
  <c r="AA69" i="10"/>
  <c r="AB69" i="10"/>
  <c r="AD68" i="10"/>
  <c r="AA68" i="10"/>
  <c r="AB68" i="10"/>
  <c r="AD67" i="10"/>
  <c r="AA67" i="10"/>
  <c r="AB67" i="10"/>
  <c r="AD66" i="10"/>
  <c r="AA66" i="10"/>
  <c r="AB66" i="10"/>
  <c r="AD65" i="10"/>
  <c r="AA65" i="10"/>
  <c r="AB65" i="10"/>
  <c r="AD64" i="10"/>
  <c r="AA64" i="10"/>
  <c r="AB64" i="10"/>
  <c r="AD63" i="10"/>
  <c r="AA63" i="10"/>
  <c r="AB63" i="10"/>
  <c r="AD62" i="10"/>
  <c r="AA62" i="10"/>
  <c r="AB62" i="10"/>
  <c r="AD61" i="10"/>
  <c r="AA61" i="10"/>
  <c r="AB61" i="10"/>
  <c r="AD60" i="10"/>
  <c r="AA60" i="10"/>
  <c r="AB60" i="10"/>
  <c r="AD59" i="10"/>
  <c r="AA59" i="10"/>
  <c r="AB59" i="10"/>
  <c r="AD58" i="10"/>
  <c r="AA58" i="10"/>
  <c r="AB58" i="10"/>
  <c r="AD57" i="10"/>
  <c r="AA57" i="10"/>
  <c r="AB57" i="10"/>
  <c r="AD56" i="10"/>
  <c r="AA56" i="10"/>
  <c r="AB56" i="10"/>
  <c r="AD55" i="10"/>
  <c r="AA55" i="10"/>
  <c r="AB55" i="10"/>
  <c r="AD54" i="10"/>
  <c r="AA54" i="10"/>
  <c r="AB54" i="10"/>
  <c r="AD53" i="10"/>
  <c r="AA53" i="10"/>
  <c r="AB53" i="10"/>
  <c r="AD52" i="10"/>
  <c r="AA52" i="10"/>
  <c r="AB52" i="10"/>
  <c r="AD51" i="10"/>
  <c r="AA51" i="10"/>
  <c r="AB51" i="10"/>
  <c r="AD50" i="10"/>
  <c r="AA50" i="10"/>
  <c r="AB50" i="10"/>
  <c r="AD49" i="10"/>
  <c r="AA49" i="10"/>
  <c r="AB49" i="10"/>
  <c r="AD48" i="10"/>
  <c r="AA48" i="10"/>
  <c r="AB48" i="10"/>
  <c r="AD47" i="10"/>
  <c r="AA47" i="10"/>
  <c r="AB47" i="10"/>
  <c r="AD46" i="10"/>
  <c r="AA46" i="10"/>
  <c r="AB46" i="10"/>
  <c r="AD45" i="10"/>
  <c r="AA45" i="10"/>
  <c r="AB45" i="10"/>
  <c r="AD44" i="10"/>
  <c r="AA44" i="10"/>
  <c r="AB44" i="10"/>
  <c r="AD43" i="10"/>
  <c r="AA43" i="10"/>
  <c r="AB43" i="10"/>
  <c r="AD42" i="10"/>
  <c r="AA42" i="10"/>
  <c r="AB42" i="10"/>
  <c r="AD41" i="10"/>
  <c r="AA41" i="10"/>
  <c r="AB41" i="10"/>
  <c r="AD40" i="10"/>
  <c r="AA40" i="10"/>
  <c r="AB40" i="10"/>
  <c r="AD39" i="10"/>
  <c r="AA39" i="10"/>
  <c r="AB39" i="10"/>
  <c r="AD38" i="10"/>
  <c r="AA38" i="10"/>
  <c r="AB38" i="10"/>
  <c r="AD37" i="10"/>
  <c r="AA37" i="10"/>
  <c r="AB37" i="10"/>
  <c r="AD36" i="10"/>
  <c r="AA36" i="10"/>
  <c r="AB36" i="10"/>
  <c r="AD35" i="10"/>
  <c r="AA35" i="10"/>
  <c r="AB35" i="10"/>
  <c r="AD34" i="10"/>
  <c r="AA34" i="10"/>
  <c r="AB34" i="10"/>
  <c r="AD33" i="10"/>
  <c r="AA33" i="10"/>
  <c r="AB33" i="10"/>
  <c r="AD32" i="10"/>
  <c r="AA32" i="10"/>
  <c r="AB32" i="10"/>
  <c r="AD31" i="10"/>
  <c r="AA31" i="10"/>
  <c r="AB31" i="10"/>
  <c r="AD30" i="10"/>
  <c r="AA30" i="10"/>
  <c r="AB30" i="10"/>
  <c r="AD29" i="10"/>
  <c r="AA29" i="10"/>
  <c r="AB29" i="10"/>
  <c r="AD28" i="10"/>
  <c r="AA28" i="10"/>
  <c r="AB28" i="10"/>
  <c r="AD27" i="10"/>
  <c r="AA27" i="10"/>
  <c r="AB27" i="10"/>
  <c r="AD26" i="10"/>
  <c r="AA26" i="10"/>
  <c r="AB26" i="10"/>
  <c r="AD25" i="10"/>
  <c r="AA25" i="10"/>
  <c r="AB25" i="10"/>
  <c r="AD24" i="10"/>
  <c r="AA24" i="10"/>
  <c r="AB24" i="10"/>
  <c r="AD23" i="10"/>
  <c r="AA23" i="10"/>
  <c r="AB23" i="10"/>
  <c r="AD22" i="10"/>
  <c r="AA22" i="10"/>
  <c r="AB22" i="10"/>
  <c r="AD21" i="10"/>
  <c r="AA21" i="10"/>
  <c r="AB21" i="10"/>
  <c r="AD20" i="10"/>
  <c r="AA20" i="10"/>
  <c r="AB20" i="10"/>
  <c r="AD19" i="10"/>
  <c r="AA19" i="10"/>
  <c r="AB19" i="10"/>
  <c r="AD18" i="10"/>
  <c r="AA18" i="10"/>
  <c r="AB18" i="10"/>
  <c r="AD17" i="10"/>
  <c r="AA17" i="10"/>
  <c r="AB17" i="10"/>
  <c r="AD16" i="10"/>
  <c r="AA16" i="10"/>
  <c r="AB16" i="10"/>
  <c r="AD15" i="10"/>
  <c r="AA15" i="10"/>
  <c r="AB15" i="10"/>
  <c r="AD14" i="10"/>
  <c r="AA14" i="10"/>
  <c r="AB14" i="10"/>
  <c r="AD13" i="10"/>
  <c r="AA13" i="10"/>
  <c r="AB13" i="10"/>
  <c r="AD12" i="10"/>
  <c r="AA12" i="10"/>
  <c r="AB12" i="10"/>
  <c r="AD11" i="10"/>
  <c r="AA11" i="10"/>
  <c r="AB11" i="10"/>
  <c r="AD10" i="10"/>
  <c r="AA10" i="10"/>
  <c r="AB10" i="10"/>
  <c r="AD9" i="10"/>
  <c r="AA9" i="10"/>
  <c r="AB9" i="10"/>
  <c r="AD8" i="10"/>
  <c r="AC8" i="10"/>
  <c r="AA8" i="10"/>
  <c r="AB8"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F425" i="10" l="1"/>
  <c r="G425" i="10" s="1"/>
  <c r="F424" i="10"/>
  <c r="G424" i="10" s="1"/>
  <c r="F423" i="10"/>
  <c r="G423" i="10" s="1"/>
  <c r="F422" i="10"/>
  <c r="G422" i="10" s="1"/>
  <c r="F421" i="10"/>
  <c r="G421" i="10" s="1"/>
  <c r="F420" i="10"/>
  <c r="G420" i="10" s="1"/>
  <c r="F419" i="10"/>
  <c r="G419" i="10" s="1"/>
  <c r="F418" i="10"/>
  <c r="G418" i="10" s="1"/>
  <c r="F417" i="10"/>
  <c r="G417" i="10" s="1"/>
  <c r="F416" i="10"/>
  <c r="G416" i="10" s="1"/>
  <c r="F415" i="10"/>
  <c r="G415" i="10" s="1"/>
  <c r="F414" i="10"/>
  <c r="G414" i="10" s="1"/>
  <c r="F413" i="10"/>
  <c r="G413" i="10" s="1"/>
  <c r="F412" i="10"/>
  <c r="G412" i="10" s="1"/>
  <c r="F411" i="10"/>
  <c r="G411" i="10" s="1"/>
  <c r="F410" i="10"/>
  <c r="G410" i="10" s="1"/>
  <c r="F409" i="10"/>
  <c r="G409" i="10" s="1"/>
  <c r="F408" i="10"/>
  <c r="G408" i="10" s="1"/>
  <c r="F407" i="10"/>
  <c r="G407" i="10" s="1"/>
  <c r="F406" i="10"/>
  <c r="G406" i="10" s="1"/>
  <c r="F405" i="10"/>
  <c r="G405" i="10" s="1"/>
  <c r="F404" i="10"/>
  <c r="G404" i="10" s="1"/>
  <c r="F403" i="10"/>
  <c r="G403" i="10" s="1"/>
  <c r="F402" i="10"/>
  <c r="G402" i="10" s="1"/>
  <c r="F401" i="10"/>
  <c r="G401" i="10" s="1"/>
  <c r="F400" i="10"/>
  <c r="G400" i="10" s="1"/>
  <c r="F399" i="10"/>
  <c r="G399" i="10" s="1"/>
  <c r="F398" i="10"/>
  <c r="G398" i="10" s="1"/>
  <c r="F397" i="10"/>
  <c r="G397" i="10" s="1"/>
  <c r="F396" i="10"/>
  <c r="G396" i="10" s="1"/>
  <c r="F395" i="10"/>
  <c r="G395" i="10" s="1"/>
  <c r="F394" i="10"/>
  <c r="G394" i="10" s="1"/>
  <c r="F393" i="10"/>
  <c r="G393" i="10" s="1"/>
  <c r="F392" i="10"/>
  <c r="G392" i="10" s="1"/>
  <c r="F391" i="10"/>
  <c r="G391" i="10" s="1"/>
  <c r="F390" i="10"/>
  <c r="G390" i="10" s="1"/>
  <c r="F389" i="10"/>
  <c r="G389" i="10" s="1"/>
  <c r="F388" i="10"/>
  <c r="G388" i="10" s="1"/>
  <c r="F387" i="10"/>
  <c r="G387" i="10" s="1"/>
  <c r="F386" i="10"/>
  <c r="G386" i="10" s="1"/>
  <c r="F385" i="10"/>
  <c r="G385" i="10" s="1"/>
  <c r="F384" i="10"/>
  <c r="G384" i="10" s="1"/>
  <c r="F383" i="10"/>
  <c r="G383" i="10" s="1"/>
  <c r="F382" i="10"/>
  <c r="G382" i="10" s="1"/>
  <c r="F381" i="10"/>
  <c r="G381" i="10" s="1"/>
  <c r="F380" i="10"/>
  <c r="G380" i="10" s="1"/>
  <c r="F379" i="10"/>
  <c r="G379" i="10" s="1"/>
  <c r="F378" i="10"/>
  <c r="G378" i="10" s="1"/>
  <c r="F377" i="10"/>
  <c r="G377" i="10" s="1"/>
  <c r="F376" i="10"/>
  <c r="G376" i="10" s="1"/>
  <c r="F375" i="10"/>
  <c r="G375" i="10" s="1"/>
  <c r="F374" i="10"/>
  <c r="G374" i="10" s="1"/>
  <c r="F373" i="10"/>
  <c r="G373" i="10" s="1"/>
  <c r="F372" i="10"/>
  <c r="G372" i="10" s="1"/>
  <c r="F371" i="10"/>
  <c r="G371" i="10" s="1"/>
  <c r="F370" i="10"/>
  <c r="G370" i="10" s="1"/>
  <c r="F369" i="10"/>
  <c r="G369" i="10" s="1"/>
  <c r="F368" i="10"/>
  <c r="G368" i="10" s="1"/>
  <c r="F367" i="10"/>
  <c r="G367" i="10" s="1"/>
  <c r="F366" i="10"/>
  <c r="G366" i="10" s="1"/>
  <c r="F365" i="10"/>
  <c r="G365" i="10" s="1"/>
  <c r="F364" i="10"/>
  <c r="G364" i="10" s="1"/>
  <c r="F363" i="10"/>
  <c r="G363" i="10" s="1"/>
  <c r="F362" i="10"/>
  <c r="G362" i="10" s="1"/>
  <c r="F361" i="10"/>
  <c r="G361" i="10" s="1"/>
  <c r="F360" i="10"/>
  <c r="G360" i="10" s="1"/>
  <c r="F359" i="10"/>
  <c r="G359" i="10" s="1"/>
  <c r="F358" i="10"/>
  <c r="G358" i="10" s="1"/>
  <c r="F357" i="10"/>
  <c r="G357" i="10" s="1"/>
  <c r="F356" i="10"/>
  <c r="G356" i="10" s="1"/>
  <c r="F355" i="10"/>
  <c r="G355" i="10" s="1"/>
  <c r="F354" i="10"/>
  <c r="G354" i="10" s="1"/>
  <c r="F353" i="10"/>
  <c r="G353" i="10" s="1"/>
  <c r="F352" i="10"/>
  <c r="G352" i="10" s="1"/>
  <c r="F351" i="10"/>
  <c r="G351" i="10" s="1"/>
  <c r="F350" i="10"/>
  <c r="G350" i="10" s="1"/>
  <c r="F349" i="10"/>
  <c r="G349" i="10" s="1"/>
  <c r="F348" i="10"/>
  <c r="G348" i="10" s="1"/>
  <c r="F347" i="10"/>
  <c r="G347" i="10" s="1"/>
  <c r="F346" i="10"/>
  <c r="G346" i="10" s="1"/>
  <c r="F345" i="10"/>
  <c r="G345" i="10" s="1"/>
  <c r="F344" i="10"/>
  <c r="G344" i="10" s="1"/>
  <c r="F343" i="10"/>
  <c r="G343" i="10" s="1"/>
  <c r="F342" i="10"/>
  <c r="G342" i="10" s="1"/>
  <c r="F341" i="10"/>
  <c r="G341" i="10" s="1"/>
  <c r="F340" i="10"/>
  <c r="G340" i="10" s="1"/>
  <c r="F339" i="10"/>
  <c r="G339" i="10" s="1"/>
  <c r="F338" i="10"/>
  <c r="G338" i="10" s="1"/>
  <c r="F337" i="10"/>
  <c r="G337" i="10" s="1"/>
  <c r="F336" i="10"/>
  <c r="G336" i="10" s="1"/>
  <c r="F335" i="10"/>
  <c r="G335" i="10" s="1"/>
  <c r="F334" i="10"/>
  <c r="G334" i="10" s="1"/>
  <c r="F333" i="10"/>
  <c r="G333" i="10" s="1"/>
  <c r="F332" i="10"/>
  <c r="G332" i="10" s="1"/>
  <c r="F331" i="10"/>
  <c r="G331" i="10" s="1"/>
  <c r="F330" i="10"/>
  <c r="G330" i="10" s="1"/>
  <c r="F329" i="10"/>
  <c r="G329" i="10" s="1"/>
  <c r="F328" i="10"/>
  <c r="G328" i="10" s="1"/>
  <c r="F327" i="10"/>
  <c r="G327" i="10" s="1"/>
  <c r="F326" i="10"/>
  <c r="G326" i="10" s="1"/>
  <c r="F325" i="10"/>
  <c r="G325" i="10" s="1"/>
  <c r="F324" i="10"/>
  <c r="G324" i="10" s="1"/>
  <c r="F323" i="10"/>
  <c r="G323" i="10" s="1"/>
  <c r="F322" i="10"/>
  <c r="G322" i="10" s="1"/>
  <c r="F321" i="10"/>
  <c r="G321" i="10" s="1"/>
  <c r="F320" i="10"/>
  <c r="G320" i="10" s="1"/>
  <c r="F319" i="10"/>
  <c r="G319" i="10" s="1"/>
  <c r="F318" i="10"/>
  <c r="G318" i="10" s="1"/>
  <c r="F317" i="10"/>
  <c r="G317" i="10" s="1"/>
  <c r="F316" i="10"/>
  <c r="G316" i="10" s="1"/>
  <c r="F315" i="10"/>
  <c r="G315" i="10" s="1"/>
  <c r="F314" i="10"/>
  <c r="G314" i="10" s="1"/>
  <c r="F313" i="10"/>
  <c r="G313" i="10" s="1"/>
  <c r="F312" i="10"/>
  <c r="G312" i="10" s="1"/>
  <c r="F311" i="10"/>
  <c r="G311" i="10" s="1"/>
  <c r="F310" i="10"/>
  <c r="G310" i="10" s="1"/>
  <c r="F309" i="10"/>
  <c r="G309" i="10" s="1"/>
  <c r="F308" i="10"/>
  <c r="G308" i="10" s="1"/>
  <c r="F307" i="10"/>
  <c r="G307" i="10" s="1"/>
  <c r="F306" i="10"/>
  <c r="G306" i="10" s="1"/>
  <c r="F305" i="10"/>
  <c r="G305" i="10" s="1"/>
  <c r="F304" i="10"/>
  <c r="G304" i="10" s="1"/>
  <c r="F303" i="10"/>
  <c r="G303" i="10" s="1"/>
  <c r="F302" i="10"/>
  <c r="G302" i="10" s="1"/>
  <c r="F301" i="10"/>
  <c r="G301" i="10" s="1"/>
  <c r="F300" i="10"/>
  <c r="G300" i="10" s="1"/>
  <c r="F299" i="10"/>
  <c r="G299" i="10" s="1"/>
  <c r="F298" i="10"/>
  <c r="G298" i="10" s="1"/>
  <c r="F297" i="10"/>
  <c r="G297" i="10" s="1"/>
  <c r="F296" i="10"/>
  <c r="G296" i="10" s="1"/>
  <c r="F295" i="10"/>
  <c r="G295" i="10" s="1"/>
  <c r="F294" i="10"/>
  <c r="G294" i="10" s="1"/>
  <c r="F293" i="10"/>
  <c r="G293" i="10" s="1"/>
  <c r="F292" i="10"/>
  <c r="G292" i="10" s="1"/>
  <c r="F291" i="10"/>
  <c r="G291" i="10" s="1"/>
  <c r="F290" i="10"/>
  <c r="G290" i="10" s="1"/>
  <c r="F289" i="10"/>
  <c r="G289" i="10" s="1"/>
  <c r="F288" i="10"/>
  <c r="G288" i="10" s="1"/>
  <c r="F287" i="10"/>
  <c r="G287" i="10" s="1"/>
  <c r="F286" i="10"/>
  <c r="G286" i="10" s="1"/>
  <c r="F285" i="10"/>
  <c r="G285" i="10" s="1"/>
  <c r="F284" i="10"/>
  <c r="G284" i="10" s="1"/>
  <c r="F283" i="10"/>
  <c r="G283" i="10" s="1"/>
  <c r="F282" i="10"/>
  <c r="G282" i="10" s="1"/>
  <c r="F281" i="10"/>
  <c r="G281" i="10" s="1"/>
  <c r="F280" i="10"/>
  <c r="G280" i="10" s="1"/>
  <c r="F279" i="10"/>
  <c r="G279" i="10" s="1"/>
  <c r="F278" i="10"/>
  <c r="G278" i="10" s="1"/>
  <c r="F277" i="10"/>
  <c r="G277" i="10" s="1"/>
  <c r="F276" i="10"/>
  <c r="G276" i="10" s="1"/>
  <c r="F275" i="10"/>
  <c r="G275" i="10" s="1"/>
  <c r="F274" i="10"/>
  <c r="G274" i="10" s="1"/>
  <c r="F273" i="10"/>
  <c r="G273" i="10" s="1"/>
  <c r="F272" i="10"/>
  <c r="G272" i="10" s="1"/>
  <c r="F271" i="10"/>
  <c r="G271" i="10" s="1"/>
  <c r="F270" i="10"/>
  <c r="G270" i="10" s="1"/>
  <c r="F269" i="10"/>
  <c r="G269" i="10" s="1"/>
  <c r="F268" i="10"/>
  <c r="G268" i="10" s="1"/>
  <c r="F267" i="10"/>
  <c r="G267" i="10" s="1"/>
  <c r="F266" i="10"/>
  <c r="G266" i="10" s="1"/>
  <c r="F265" i="10"/>
  <c r="G265" i="10" s="1"/>
  <c r="F264" i="10"/>
  <c r="G264" i="10" s="1"/>
  <c r="F263" i="10"/>
  <c r="G263" i="10" s="1"/>
  <c r="F262" i="10"/>
  <c r="G262" i="10" s="1"/>
  <c r="F261" i="10"/>
  <c r="G261" i="10" s="1"/>
  <c r="F260" i="10"/>
  <c r="G260" i="10" s="1"/>
  <c r="F259" i="10"/>
  <c r="G259" i="10" s="1"/>
  <c r="F258" i="10"/>
  <c r="G258" i="10" s="1"/>
  <c r="F257" i="10"/>
  <c r="G257" i="10" s="1"/>
  <c r="F256" i="10"/>
  <c r="G256" i="10" s="1"/>
  <c r="F255" i="10"/>
  <c r="G255" i="10" s="1"/>
  <c r="F254" i="10"/>
  <c r="G254" i="10" s="1"/>
  <c r="F253" i="10"/>
  <c r="G253" i="10" s="1"/>
  <c r="F252" i="10"/>
  <c r="G252" i="10" s="1"/>
  <c r="F251" i="10"/>
  <c r="G251" i="10" s="1"/>
  <c r="F250" i="10"/>
  <c r="G250" i="10" s="1"/>
  <c r="F249" i="10"/>
  <c r="G249" i="10" s="1"/>
  <c r="F248" i="10"/>
  <c r="G248" i="10" s="1"/>
  <c r="F247" i="10"/>
  <c r="G247" i="10" s="1"/>
  <c r="F246" i="10"/>
  <c r="G246" i="10" s="1"/>
  <c r="F245" i="10"/>
  <c r="G245" i="10" s="1"/>
  <c r="F244" i="10"/>
  <c r="G244" i="10" s="1"/>
  <c r="F243" i="10"/>
  <c r="G243" i="10" s="1"/>
  <c r="F242" i="10"/>
  <c r="G242" i="10" s="1"/>
  <c r="F241" i="10"/>
  <c r="G241" i="10" s="1"/>
  <c r="F240" i="10"/>
  <c r="G240" i="10" s="1"/>
  <c r="F239" i="10"/>
  <c r="G239" i="10" s="1"/>
  <c r="F238" i="10"/>
  <c r="G238" i="10" s="1"/>
  <c r="F237" i="10"/>
  <c r="G237" i="10" s="1"/>
  <c r="F236" i="10"/>
  <c r="G236" i="10" s="1"/>
  <c r="F235" i="10"/>
  <c r="G235" i="10" s="1"/>
  <c r="F234" i="10"/>
  <c r="G234" i="10" s="1"/>
  <c r="F233" i="10"/>
  <c r="G233" i="10" s="1"/>
  <c r="F232" i="10"/>
  <c r="G232" i="10" s="1"/>
  <c r="F231" i="10"/>
  <c r="G231" i="10" s="1"/>
  <c r="F230" i="10"/>
  <c r="G230" i="10" s="1"/>
  <c r="F229" i="10"/>
  <c r="G229" i="10" s="1"/>
  <c r="F228" i="10"/>
  <c r="G228" i="10" s="1"/>
  <c r="F227" i="10"/>
  <c r="G227" i="10" s="1"/>
  <c r="F226" i="10"/>
  <c r="G226" i="10" s="1"/>
  <c r="F225" i="10"/>
  <c r="G225" i="10" s="1"/>
  <c r="F224" i="10"/>
  <c r="G224" i="10" s="1"/>
  <c r="F223" i="10"/>
  <c r="G223" i="10" s="1"/>
  <c r="F222" i="10"/>
  <c r="G222" i="10" s="1"/>
  <c r="F221" i="10"/>
  <c r="G221" i="10" s="1"/>
  <c r="F220" i="10"/>
  <c r="G220" i="10" s="1"/>
  <c r="F219" i="10"/>
  <c r="G219" i="10" s="1"/>
  <c r="F218" i="10"/>
  <c r="G218" i="10" s="1"/>
  <c r="F217" i="10"/>
  <c r="G217" i="10" s="1"/>
  <c r="F216" i="10"/>
  <c r="G216" i="10" s="1"/>
  <c r="F215" i="10"/>
  <c r="G215" i="10" s="1"/>
  <c r="F214" i="10"/>
  <c r="G214" i="10" s="1"/>
  <c r="F213" i="10"/>
  <c r="G213" i="10" s="1"/>
  <c r="F212" i="10"/>
  <c r="G212" i="10" s="1"/>
  <c r="F211" i="10"/>
  <c r="G211" i="10" s="1"/>
  <c r="F210" i="10"/>
  <c r="G210" i="10" s="1"/>
  <c r="F209" i="10"/>
  <c r="G209" i="10" s="1"/>
  <c r="F208" i="10"/>
  <c r="G208" i="10" s="1"/>
  <c r="F207" i="10"/>
  <c r="G207" i="10" s="1"/>
  <c r="F206" i="10"/>
  <c r="G206" i="10" s="1"/>
  <c r="F205" i="10"/>
  <c r="G205" i="10" s="1"/>
  <c r="F204" i="10"/>
  <c r="G204" i="10" s="1"/>
  <c r="F203" i="10"/>
  <c r="G203" i="10" s="1"/>
  <c r="F202" i="10"/>
  <c r="G202" i="10" s="1"/>
  <c r="F201" i="10"/>
  <c r="G201" i="10" s="1"/>
  <c r="F200" i="10"/>
  <c r="G200" i="10" s="1"/>
  <c r="F199" i="10"/>
  <c r="G199" i="10" s="1"/>
  <c r="F198" i="10"/>
  <c r="G198" i="10" s="1"/>
  <c r="F197" i="10"/>
  <c r="G197" i="10" s="1"/>
  <c r="F196" i="10"/>
  <c r="G196" i="10" s="1"/>
  <c r="F195" i="10"/>
  <c r="G195" i="10" s="1"/>
  <c r="F194" i="10"/>
  <c r="G194" i="10" s="1"/>
  <c r="F193" i="10"/>
  <c r="G193" i="10" s="1"/>
  <c r="F192" i="10"/>
  <c r="G192" i="10" s="1"/>
  <c r="F191" i="10"/>
  <c r="G191" i="10" s="1"/>
  <c r="F190" i="10"/>
  <c r="G190" i="10" s="1"/>
  <c r="F189" i="10"/>
  <c r="G189" i="10" s="1"/>
  <c r="F188" i="10"/>
  <c r="G188" i="10" s="1"/>
  <c r="F187" i="10"/>
  <c r="G187" i="10" s="1"/>
  <c r="F186" i="10"/>
  <c r="G186" i="10" s="1"/>
  <c r="F185" i="10"/>
  <c r="G185" i="10" s="1"/>
  <c r="F184" i="10"/>
  <c r="G184" i="10" s="1"/>
  <c r="F183" i="10"/>
  <c r="G183" i="10" s="1"/>
  <c r="F182" i="10"/>
  <c r="G182" i="10" s="1"/>
  <c r="F181" i="10"/>
  <c r="G181" i="10" s="1"/>
  <c r="F180" i="10"/>
  <c r="G180" i="10" s="1"/>
  <c r="F179" i="10"/>
  <c r="G179" i="10" s="1"/>
  <c r="F178" i="10"/>
  <c r="G178" i="10" s="1"/>
  <c r="F177" i="10"/>
  <c r="G177" i="10" s="1"/>
  <c r="F176" i="10"/>
  <c r="G176" i="10" s="1"/>
  <c r="F175" i="10"/>
  <c r="G175" i="10" s="1"/>
  <c r="F174" i="10"/>
  <c r="G174" i="10" s="1"/>
  <c r="F173" i="10"/>
  <c r="G173" i="10" s="1"/>
  <c r="F172" i="10"/>
  <c r="G172" i="10" s="1"/>
  <c r="F171" i="10"/>
  <c r="G171" i="10" s="1"/>
  <c r="F170" i="10"/>
  <c r="G170" i="10" s="1"/>
  <c r="F169" i="10"/>
  <c r="G169" i="10" s="1"/>
  <c r="F168" i="10"/>
  <c r="G168" i="10" s="1"/>
  <c r="F167" i="10"/>
  <c r="G167" i="10" s="1"/>
  <c r="F166" i="10"/>
  <c r="G166" i="10" s="1"/>
  <c r="F165" i="10"/>
  <c r="G165" i="10" s="1"/>
  <c r="F164" i="10"/>
  <c r="G164" i="10" s="1"/>
  <c r="F163" i="10"/>
  <c r="G163" i="10" s="1"/>
  <c r="F162" i="10"/>
  <c r="G162" i="10" s="1"/>
  <c r="F161" i="10"/>
  <c r="G161" i="10" s="1"/>
  <c r="F160" i="10"/>
  <c r="G160" i="10" s="1"/>
  <c r="F159" i="10"/>
  <c r="G159" i="10" s="1"/>
  <c r="F158" i="10"/>
  <c r="G158" i="10" s="1"/>
  <c r="F157" i="10"/>
  <c r="G157" i="10" s="1"/>
  <c r="F156" i="10"/>
  <c r="G156" i="10" s="1"/>
  <c r="F155" i="10"/>
  <c r="G155" i="10" s="1"/>
  <c r="F154" i="10"/>
  <c r="G154" i="10" s="1"/>
  <c r="F153" i="10"/>
  <c r="G153" i="10" s="1"/>
  <c r="F152" i="10"/>
  <c r="G152" i="10" s="1"/>
  <c r="F151" i="10"/>
  <c r="G151" i="10" s="1"/>
  <c r="F150" i="10"/>
  <c r="G150" i="10" s="1"/>
  <c r="F149" i="10"/>
  <c r="G149" i="10" s="1"/>
  <c r="F148" i="10"/>
  <c r="G148" i="10" s="1"/>
  <c r="F147" i="10"/>
  <c r="G147" i="10" s="1"/>
  <c r="F146" i="10"/>
  <c r="G146" i="10" s="1"/>
  <c r="F145" i="10"/>
  <c r="G145" i="10" s="1"/>
  <c r="F144" i="10"/>
  <c r="G144" i="10" s="1"/>
  <c r="F143" i="10"/>
  <c r="G143" i="10" s="1"/>
  <c r="F142" i="10"/>
  <c r="G142" i="10" s="1"/>
  <c r="F141" i="10"/>
  <c r="G141" i="10" s="1"/>
  <c r="F140" i="10"/>
  <c r="G140" i="10" s="1"/>
  <c r="F139" i="10"/>
  <c r="G139" i="10" s="1"/>
  <c r="F138" i="10"/>
  <c r="G138" i="10" s="1"/>
  <c r="F137" i="10"/>
  <c r="G137" i="10" s="1"/>
  <c r="F136" i="10"/>
  <c r="G136" i="10" s="1"/>
  <c r="F135" i="10"/>
  <c r="G135" i="10" s="1"/>
  <c r="F134" i="10"/>
  <c r="G134" i="10" s="1"/>
  <c r="F133" i="10"/>
  <c r="G133" i="10" s="1"/>
  <c r="F132" i="10"/>
  <c r="G132" i="10" s="1"/>
  <c r="F131" i="10"/>
  <c r="G131" i="10" s="1"/>
  <c r="F130" i="10"/>
  <c r="G130" i="10" s="1"/>
  <c r="F129" i="10"/>
  <c r="G129" i="10" s="1"/>
  <c r="F128" i="10"/>
  <c r="G128" i="10" s="1"/>
  <c r="F127" i="10"/>
  <c r="G127" i="10" s="1"/>
  <c r="F126" i="10"/>
  <c r="G126" i="10" s="1"/>
  <c r="F125" i="10"/>
  <c r="G125" i="10" s="1"/>
  <c r="F124" i="10"/>
  <c r="G124" i="10" s="1"/>
  <c r="F123" i="10"/>
  <c r="G123" i="10" s="1"/>
  <c r="F122" i="10"/>
  <c r="G122" i="10" s="1"/>
  <c r="F121" i="10"/>
  <c r="G121" i="10" s="1"/>
  <c r="F120" i="10"/>
  <c r="G120" i="10" s="1"/>
  <c r="F119" i="10"/>
  <c r="G119" i="10" s="1"/>
  <c r="F118" i="10"/>
  <c r="G118" i="10" s="1"/>
  <c r="F117" i="10"/>
  <c r="G117" i="10" s="1"/>
  <c r="F116" i="10"/>
  <c r="G116" i="10" s="1"/>
  <c r="F115" i="10"/>
  <c r="G115" i="10" s="1"/>
  <c r="F114" i="10"/>
  <c r="G114" i="10" s="1"/>
  <c r="F113" i="10"/>
  <c r="G113" i="10" s="1"/>
  <c r="F112" i="10"/>
  <c r="G112" i="10" s="1"/>
  <c r="F111" i="10"/>
  <c r="G111" i="10" s="1"/>
  <c r="F110" i="10"/>
  <c r="G110" i="10" s="1"/>
  <c r="F109" i="10"/>
  <c r="G109" i="10" s="1"/>
  <c r="F108" i="10"/>
  <c r="G108" i="10" s="1"/>
  <c r="F107" i="10"/>
  <c r="G107" i="10" s="1"/>
  <c r="F106" i="10"/>
  <c r="G106" i="10" s="1"/>
  <c r="F105" i="10"/>
  <c r="G105" i="10" s="1"/>
  <c r="F104" i="10"/>
  <c r="G104" i="10" s="1"/>
  <c r="F103" i="10"/>
  <c r="G103" i="10" s="1"/>
  <c r="F102" i="10"/>
  <c r="G102" i="10" s="1"/>
  <c r="F101" i="10"/>
  <c r="G101" i="10" s="1"/>
  <c r="F100" i="10"/>
  <c r="G100" i="10" s="1"/>
  <c r="F99" i="10"/>
  <c r="G99" i="10" s="1"/>
  <c r="F98" i="10"/>
  <c r="G98" i="10" s="1"/>
  <c r="F97" i="10"/>
  <c r="G97" i="10" s="1"/>
  <c r="F96" i="10"/>
  <c r="G96" i="10" s="1"/>
  <c r="F95" i="10"/>
  <c r="G95" i="10" s="1"/>
  <c r="F94" i="10"/>
  <c r="G94" i="10" s="1"/>
  <c r="F93" i="10"/>
  <c r="G93" i="10" s="1"/>
  <c r="F92" i="10"/>
  <c r="G92" i="10" s="1"/>
  <c r="F91" i="10"/>
  <c r="G91" i="10" s="1"/>
  <c r="F90" i="10"/>
  <c r="G90" i="10" s="1"/>
  <c r="F89" i="10"/>
  <c r="G89" i="10" s="1"/>
  <c r="F88" i="10"/>
  <c r="G88" i="10" s="1"/>
  <c r="F87" i="10"/>
  <c r="G87" i="10" s="1"/>
  <c r="F86" i="10"/>
  <c r="G86" i="10" s="1"/>
  <c r="F85" i="10"/>
  <c r="G85" i="10" s="1"/>
  <c r="F84" i="10"/>
  <c r="G84" i="10" s="1"/>
  <c r="F83" i="10"/>
  <c r="G83" i="10" s="1"/>
  <c r="F82" i="10"/>
  <c r="G82" i="10" s="1"/>
  <c r="F81" i="10"/>
  <c r="G81" i="10" s="1"/>
  <c r="F80" i="10"/>
  <c r="G80" i="10" s="1"/>
  <c r="F79" i="10"/>
  <c r="G79" i="10" s="1"/>
  <c r="F78" i="10"/>
  <c r="G78" i="10" s="1"/>
  <c r="F77" i="10"/>
  <c r="G77" i="10" s="1"/>
  <c r="F76" i="10"/>
  <c r="G76" i="10" s="1"/>
  <c r="F75" i="10"/>
  <c r="G75" i="10" s="1"/>
  <c r="F74" i="10"/>
  <c r="G74" i="10" s="1"/>
  <c r="F73" i="10"/>
  <c r="G73" i="10" s="1"/>
  <c r="F72" i="10"/>
  <c r="G72" i="10" s="1"/>
  <c r="F71" i="10"/>
  <c r="G71" i="10" s="1"/>
  <c r="F70" i="10"/>
  <c r="G70" i="10" s="1"/>
  <c r="F69" i="10"/>
  <c r="G69" i="10" s="1"/>
  <c r="F68" i="10"/>
  <c r="G68" i="10" s="1"/>
  <c r="F67" i="10"/>
  <c r="G67" i="10" s="1"/>
  <c r="F66" i="10"/>
  <c r="G66" i="10" s="1"/>
  <c r="F65" i="10"/>
  <c r="G65" i="10" s="1"/>
  <c r="F64" i="10"/>
  <c r="G64" i="10" s="1"/>
  <c r="F63" i="10"/>
  <c r="G63" i="10" s="1"/>
  <c r="F62" i="10"/>
  <c r="G62" i="10" s="1"/>
  <c r="F61" i="10"/>
  <c r="G61" i="10" s="1"/>
  <c r="F60" i="10"/>
  <c r="G60" i="10" s="1"/>
  <c r="F59" i="10"/>
  <c r="G59" i="10" s="1"/>
  <c r="F58" i="10"/>
  <c r="G58" i="10" s="1"/>
  <c r="F57" i="10"/>
  <c r="G57" i="10" s="1"/>
  <c r="F56" i="10"/>
  <c r="G56" i="10" s="1"/>
  <c r="F55" i="10"/>
  <c r="G55" i="10" s="1"/>
  <c r="F54" i="10"/>
  <c r="G54" i="10" s="1"/>
  <c r="F53" i="10"/>
  <c r="G53" i="10" s="1"/>
  <c r="F52" i="10"/>
  <c r="G52" i="10" s="1"/>
  <c r="F51" i="10"/>
  <c r="G51" i="10" s="1"/>
  <c r="F50" i="10"/>
  <c r="G50" i="10" s="1"/>
  <c r="F49" i="10"/>
  <c r="G49" i="10" s="1"/>
  <c r="F48" i="10"/>
  <c r="G48" i="10" s="1"/>
  <c r="F47" i="10"/>
  <c r="G47" i="10" s="1"/>
  <c r="F46" i="10"/>
  <c r="G46" i="10" s="1"/>
  <c r="F45" i="10"/>
  <c r="G45" i="10" s="1"/>
  <c r="F44" i="10"/>
  <c r="G44" i="10" s="1"/>
  <c r="F43" i="10"/>
  <c r="G43" i="10" s="1"/>
  <c r="F42" i="10"/>
  <c r="G42" i="10" s="1"/>
  <c r="F41" i="10"/>
  <c r="G41" i="10" s="1"/>
  <c r="F40" i="10"/>
  <c r="G40" i="10" s="1"/>
  <c r="F39" i="10"/>
  <c r="G39" i="10" s="1"/>
  <c r="F38" i="10"/>
  <c r="G38" i="10" s="1"/>
  <c r="F37" i="10"/>
  <c r="G37" i="10" s="1"/>
  <c r="F36" i="10"/>
  <c r="G36" i="10" s="1"/>
  <c r="F35" i="10"/>
  <c r="G35" i="10" s="1"/>
  <c r="F34" i="10"/>
  <c r="G34" i="10" s="1"/>
  <c r="F33" i="10"/>
  <c r="G33" i="10" s="1"/>
  <c r="F32" i="10"/>
  <c r="G32" i="10" s="1"/>
  <c r="F31" i="10"/>
  <c r="G31" i="10" s="1"/>
  <c r="F30" i="10"/>
  <c r="G30" i="10" s="1"/>
  <c r="F29" i="10"/>
  <c r="G29" i="10" s="1"/>
  <c r="F28" i="10"/>
  <c r="G28" i="10" s="1"/>
  <c r="F27" i="10"/>
  <c r="G27" i="10" s="1"/>
  <c r="F26" i="10"/>
  <c r="G26" i="10" s="1"/>
  <c r="F25" i="10"/>
  <c r="G25" i="10" s="1"/>
  <c r="F24" i="10"/>
  <c r="G24" i="10" s="1"/>
  <c r="F23" i="10"/>
  <c r="G23" i="10" s="1"/>
  <c r="F22" i="10"/>
  <c r="G22" i="10" s="1"/>
  <c r="F21" i="10"/>
  <c r="G21" i="10" s="1"/>
  <c r="F20" i="10"/>
  <c r="G20" i="10" s="1"/>
  <c r="F19" i="10"/>
  <c r="G19" i="10" s="1"/>
  <c r="F18" i="10"/>
  <c r="G18" i="10" s="1"/>
  <c r="F17" i="10"/>
  <c r="G17" i="10" s="1"/>
  <c r="F16" i="10"/>
  <c r="G16" i="10" s="1"/>
  <c r="F15" i="10"/>
  <c r="G15" i="10" s="1"/>
  <c r="F14" i="10"/>
  <c r="G14" i="10" s="1"/>
  <c r="F13" i="10"/>
  <c r="G13" i="10" s="1"/>
  <c r="F12" i="10"/>
  <c r="G12" i="10" s="1"/>
  <c r="F11" i="10"/>
  <c r="G11" i="10" s="1"/>
  <c r="F10" i="10"/>
  <c r="G10" i="10" s="1"/>
  <c r="F9" i="10"/>
  <c r="G9" i="10" s="1"/>
  <c r="F8" i="10"/>
  <c r="G8" i="10" s="1"/>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C88" i="8"/>
  <c r="C103" i="8"/>
  <c r="C71" i="8"/>
  <c r="H6" i="8"/>
  <c r="H4" i="7"/>
  <c r="C63" i="8"/>
  <c r="C100" i="8"/>
  <c r="C80" i="8"/>
  <c r="C83" i="8"/>
  <c r="C74" i="8"/>
  <c r="H6" i="7"/>
  <c r="C75" i="8"/>
  <c r="H7" i="8"/>
  <c r="C104" i="8"/>
  <c r="C95" i="8"/>
  <c r="C54" i="7"/>
  <c r="C60" i="7"/>
  <c r="C87" i="8"/>
  <c r="C65" i="8"/>
  <c r="C98" i="8"/>
  <c r="H4" i="8"/>
  <c r="C66" i="7"/>
  <c r="H5" i="7"/>
  <c r="C99" i="8"/>
  <c r="C77" i="8"/>
  <c r="C69" i="8"/>
  <c r="C86" i="8"/>
  <c r="C55" i="7"/>
  <c r="H7" i="7"/>
  <c r="H8" i="8"/>
  <c r="C89" i="8"/>
  <c r="C81" i="8"/>
  <c r="C72" i="8"/>
  <c r="H2" i="7"/>
  <c r="C61" i="7"/>
  <c r="C79" i="8"/>
  <c r="C101" i="8"/>
  <c r="C93" i="8"/>
  <c r="C84" i="8"/>
  <c r="H3" i="7"/>
  <c r="C62" i="7"/>
  <c r="C91" i="8"/>
  <c r="C66" i="8"/>
  <c r="H2" i="8"/>
  <c r="C96" i="8"/>
  <c r="H8" i="7"/>
  <c r="C63" i="7"/>
  <c r="C68" i="8"/>
  <c r="C78" i="8"/>
  <c r="C70" i="8"/>
  <c r="H5" i="8"/>
  <c r="C56" i="7"/>
  <c r="C64" i="7"/>
  <c r="C92" i="8"/>
  <c r="C90" i="8"/>
  <c r="C82" i="8"/>
  <c r="C73" i="8"/>
  <c r="C57" i="7"/>
  <c r="C65" i="7"/>
  <c r="B32" i="3"/>
  <c r="C64" i="8"/>
  <c r="C102" i="8"/>
  <c r="C94" i="8"/>
  <c r="C85" i="8"/>
  <c r="C58" i="7"/>
  <c r="C76" i="8"/>
  <c r="C67" i="8"/>
  <c r="H3" i="8"/>
  <c r="C97" i="8"/>
  <c r="C59" i="7"/>
  <c r="D59" i="7" l="1"/>
  <c r="D94" i="8"/>
  <c r="E82" i="8"/>
  <c r="D78" i="8"/>
  <c r="D62" i="7"/>
  <c r="E72" i="8"/>
  <c r="D77" i="8"/>
  <c r="D60" i="7"/>
  <c r="D83" i="8"/>
  <c r="E88" i="8"/>
  <c r="D63" i="8"/>
  <c r="D57" i="7"/>
  <c r="E74" i="8"/>
  <c r="E59" i="7"/>
  <c r="E94" i="8"/>
  <c r="D82" i="8"/>
  <c r="E78" i="8"/>
  <c r="E62" i="7"/>
  <c r="D72" i="8"/>
  <c r="E77" i="8"/>
  <c r="E60" i="7"/>
  <c r="E83" i="8"/>
  <c r="D88" i="8"/>
  <c r="E80" i="8"/>
  <c r="E104" i="8"/>
  <c r="D56" i="7"/>
  <c r="E91" i="8"/>
  <c r="D97" i="8"/>
  <c r="D102" i="8"/>
  <c r="E90" i="8"/>
  <c r="D68" i="8"/>
  <c r="D84" i="8"/>
  <c r="D81" i="8"/>
  <c r="D99" i="8"/>
  <c r="E54" i="7"/>
  <c r="E58" i="7"/>
  <c r="D61" i="7"/>
  <c r="E97" i="8"/>
  <c r="E102" i="8"/>
  <c r="D90" i="8"/>
  <c r="E68" i="8"/>
  <c r="E84" i="8"/>
  <c r="E81" i="8"/>
  <c r="E99" i="8"/>
  <c r="D54" i="7"/>
  <c r="D80" i="8"/>
  <c r="D66" i="8"/>
  <c r="D70" i="8"/>
  <c r="E67" i="8"/>
  <c r="E64" i="8"/>
  <c r="D92" i="8"/>
  <c r="E63" i="7"/>
  <c r="E93" i="8"/>
  <c r="D89" i="8"/>
  <c r="D66" i="7"/>
  <c r="D95" i="8"/>
  <c r="E100" i="8"/>
  <c r="E65" i="8"/>
  <c r="D73" i="8"/>
  <c r="E103" i="8"/>
  <c r="D67" i="8"/>
  <c r="D64" i="8"/>
  <c r="E92" i="8"/>
  <c r="D63" i="7"/>
  <c r="D93" i="8"/>
  <c r="E89" i="8"/>
  <c r="E66" i="7"/>
  <c r="E95" i="8"/>
  <c r="D100" i="8"/>
  <c r="D98" i="8"/>
  <c r="E86" i="8"/>
  <c r="E87" i="8"/>
  <c r="E76" i="8"/>
  <c r="E65" i="7"/>
  <c r="E64" i="7"/>
  <c r="D96" i="8"/>
  <c r="D101" i="8"/>
  <c r="E55" i="7"/>
  <c r="E98" i="8"/>
  <c r="D104" i="8"/>
  <c r="E63" i="8"/>
  <c r="D75" i="8"/>
  <c r="E69" i="8"/>
  <c r="D76" i="8"/>
  <c r="D65" i="7"/>
  <c r="D64" i="7"/>
  <c r="E96" i="8"/>
  <c r="E101" i="8"/>
  <c r="D55" i="7"/>
  <c r="E79" i="8"/>
  <c r="D58" i="7"/>
  <c r="E57" i="7"/>
  <c r="E56" i="7"/>
  <c r="E66" i="8"/>
  <c r="D79" i="8"/>
  <c r="D86" i="8"/>
  <c r="D65" i="8"/>
  <c r="E75" i="8"/>
  <c r="D71" i="8"/>
  <c r="E71" i="8"/>
  <c r="D85" i="8"/>
  <c r="E85" i="8"/>
  <c r="E73" i="8"/>
  <c r="E70" i="8"/>
  <c r="D91" i="8"/>
  <c r="E61" i="7"/>
  <c r="D69" i="8"/>
  <c r="D87" i="8"/>
  <c r="D74" i="8"/>
  <c r="D103" i="8"/>
</calcChain>
</file>

<file path=xl/sharedStrings.xml><?xml version="1.0" encoding="utf-8"?>
<sst xmlns="http://schemas.openxmlformats.org/spreadsheetml/2006/main" count="203" uniqueCount="115">
  <si>
    <t>LEC ID</t>
  </si>
  <si>
    <t>Date</t>
  </si>
  <si>
    <t>Units Sold</t>
  </si>
  <si>
    <t>Source: Created by author.</t>
  </si>
  <si>
    <r>
      <rPr>
        <sz val="10"/>
        <color indexed="8"/>
        <rFont val="Times New Roman"/>
        <family val="1"/>
      </rPr>
      <t xml:space="preserve">This spreadsheet was prepared by Anton Ovchinnikov, Distinguished Faculty Professor of Management Science and Operations Management and Scotiabank Scholar of Customer Analytics at the Smith School of Business, Queen’s University, Canada. Copyright © 2016 by the University of Virginia Darden School Foundation, Charlottesville, VA. All rights reserved.  </t>
    </r>
    <r>
      <rPr>
        <i/>
        <sz val="10"/>
        <color indexed="8"/>
        <rFont val="Times New Roman"/>
        <family val="1"/>
      </rPr>
      <t>For customer service inquiries, send an e-mail to</t>
    </r>
    <r>
      <rPr>
        <sz val="10"/>
        <color indexed="8"/>
        <rFont val="Times New Roman"/>
        <family val="1"/>
      </rPr>
      <t>sales@dardenbusinesspublishing.com</t>
    </r>
    <r>
      <rPr>
        <i/>
        <sz val="10"/>
        <color indexed="8"/>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</si>
  <si>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Exhibit 1</t>
  </si>
  <si>
    <t>Daily Sales</t>
  </si>
  <si>
    <t>This spreadsheet supports STUDENT analysis of the case “Outsourcing, Near-sourcing, and Supply Chain Flexibility in the Apparel Industry (A)” (UVA-QA-0854).</t>
  </si>
  <si>
    <t>Outsourcing, Near-sourcing, and Supply Chain Flexibility in the Apparel Industry (A)</t>
  </si>
  <si>
    <t>Oct. 14, 2016</t>
  </si>
  <si>
    <t>Row Labels</t>
  </si>
  <si>
    <t>Grand Total</t>
  </si>
  <si>
    <t>Sum of Units Sold</t>
  </si>
  <si>
    <t>Sum of Units Sold2</t>
  </si>
  <si>
    <t>2013</t>
  </si>
  <si>
    <t>2014</t>
  </si>
  <si>
    <t>Jan</t>
  </si>
  <si>
    <t>Feb</t>
  </si>
  <si>
    <t>Mar</t>
  </si>
  <si>
    <t>Apr</t>
  </si>
  <si>
    <t>May</t>
  </si>
  <si>
    <t>Jun</t>
  </si>
  <si>
    <t>Jul</t>
  </si>
  <si>
    <t>Aug</t>
  </si>
  <si>
    <t>Sep</t>
  </si>
  <si>
    <t>Oct</t>
  </si>
  <si>
    <t>Nov</t>
  </si>
  <si>
    <t>Dec</t>
  </si>
  <si>
    <t>(All)</t>
  </si>
  <si>
    <t>Years</t>
  </si>
  <si>
    <t>Total</t>
  </si>
  <si>
    <t>1. Roadmap</t>
  </si>
  <si>
    <t>profit(Tim's decision + future deman)</t>
  </si>
  <si>
    <t>Use past sales data forecast future demand</t>
  </si>
  <si>
    <t>need to find which decision yields the best optimal profit</t>
  </si>
  <si>
    <t>2. Forecast</t>
  </si>
  <si>
    <t>How can you use the data to predict a consequence of a decision</t>
  </si>
  <si>
    <t>demand vs. outstock</t>
  </si>
  <si>
    <t>forecast distribution of future demand</t>
  </si>
  <si>
    <t>is there a black Friday, weekend?</t>
  </si>
  <si>
    <t>We will forecast the distribution</t>
  </si>
  <si>
    <t>Level of inventory that maximize the profit</t>
  </si>
  <si>
    <t>3. Optimization</t>
  </si>
  <si>
    <t>4.ROI/Back-testing</t>
  </si>
  <si>
    <t>back-testing/ROI are quant KPI</t>
  </si>
  <si>
    <t>model with some data available, leave some data on the table, do CV for different time periods</t>
  </si>
  <si>
    <t>loss function = profit -&gt; whichever max profit we will use it</t>
  </si>
  <si>
    <t>Time series</t>
  </si>
  <si>
    <t>What are we going to do, how and why?</t>
  </si>
  <si>
    <t>week number</t>
  </si>
  <si>
    <t>Statistic</t>
  </si>
  <si>
    <t>Value</t>
  </si>
  <si>
    <t>Alpha</t>
  </si>
  <si>
    <t>Beta</t>
  </si>
  <si>
    <t>Gamma</t>
  </si>
  <si>
    <t>MASE</t>
  </si>
  <si>
    <t>SMAPE</t>
  </si>
  <si>
    <t>MAE</t>
  </si>
  <si>
    <t>RMSE</t>
  </si>
  <si>
    <t>Total units sold</t>
  </si>
  <si>
    <t>Forecast(Total units sold)</t>
  </si>
  <si>
    <t>Lower Confidence Bound(Total units sold)</t>
  </si>
  <si>
    <t>Upper Confidence Bound(Total units sold)</t>
  </si>
  <si>
    <t>Week number</t>
  </si>
  <si>
    <t>Units sold</t>
  </si>
  <si>
    <t>Forecast(units sold)</t>
  </si>
  <si>
    <t>Lower Confidence Bound(Units sold)</t>
  </si>
  <si>
    <t>Upper Confidence Bound(Units sold)</t>
  </si>
  <si>
    <t>For new, innovative products</t>
  </si>
  <si>
    <t>Determine how much to order before knowing the demand, to maximize the expected profit on products with uncertain/stochastic demand.</t>
  </si>
  <si>
    <t>Use demand distribution forecast</t>
  </si>
  <si>
    <t>Understand the economics of over/under ordering as you often cannot reorder quickly due to long lead-times and there is little salvage value.</t>
  </si>
  <si>
    <t>Optimize the (one-time) order quantity.</t>
  </si>
  <si>
    <r>
      <t>a newsvendor, or newsboy, framework</t>
    </r>
    <r>
      <rPr>
        <sz val="14"/>
        <color rgb="FF3C3C3C"/>
        <rFont val="Arial"/>
        <family val="2"/>
      </rPr>
      <t> for one-time ordering decisions. This is a framework more suitable for innovative products, where order quantity needs to be determined before the uncertain demand is realized.</t>
    </r>
  </si>
  <si>
    <t>Newsvendor model: one shot profit maximization in face of an uncertain demand (innovative, new products)</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</si>
  <si>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</si>
  <si>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</si>
  <si>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</si>
  <si>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</si>
  <si>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</si>
  <si>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</si>
  <si>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</si>
  <si>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</si>
  <si>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</si>
  <si>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</si>
  <si>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</si>
  <si>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</si>
  <si>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</si>
  <si>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</si>
  <si>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</si>
  <si>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</si>
  <si>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</si>
  <si>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</si>
  <si>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</si>
  <si>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</si>
  <si>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</si>
  <si>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</si>
  <si>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</si>
  <si>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</si>
  <si>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</si>
  <si>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</si>
  <si>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</si>
  <si>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PROBABILITY OUTPUT</t>
  </si>
  <si>
    <t>Percentile</t>
  </si>
  <si>
    <t>Year</t>
  </si>
  <si>
    <t>Holiday Season</t>
  </si>
  <si>
    <t>Predicted Total</t>
  </si>
  <si>
    <t>&gt;21</t>
  </si>
  <si>
    <t>(Multiple Items)</t>
  </si>
  <si>
    <t>Count of LEC ID</t>
  </si>
  <si>
    <t>Duration</t>
  </si>
  <si>
    <t>Values</t>
  </si>
  <si>
    <t>Predicted Sum of Units Sold</t>
  </si>
  <si>
    <t>weekday</t>
    <phoneticPr fontId="26" type="noConversion"/>
  </si>
  <si>
    <t>already determined</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</si>
</sst>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_-;\-* #,##0_-;_-* &quot;-&quot;??_-;_-@_-"/>
    <numFmt numFmtId="177" formatCode="[$-F800]dddd\,\ mmmm\ dd\,\ yyyy"/>
  </numFmts>
  <fonts count="31">
    <font>
      <sz val="11"/>
      <color theme="1"/>
      <name val="宋体"/>
      <family val="2"/>
      <scheme val="minor"/>
    </font>
    <font>
      <sz val="11"/>
      <color theme="1"/>
      <name val="宋体"/>
      <family val="2"/>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10"/>
      <name val="Arial"/>
      <family val="2"/>
    </font>
    <font>
      <sz val="12"/>
      <name val="Times New Roman"/>
      <family val="1"/>
    </font>
    <font>
      <b/>
      <sz val="12"/>
      <name val="Arial"/>
      <family val="2"/>
    </font>
    <font>
      <sz val="10"/>
      <color theme="1"/>
      <name val="arial"/>
      <family val="2"/>
    </font>
    <font>
      <i/>
      <sz val="10"/>
      <color indexed="8"/>
      <name val="Times New Roman"/>
      <family val="1"/>
    </font>
    <font>
      <sz val="10"/>
      <color indexed="8"/>
      <name val="Times New Roman"/>
      <family val="1"/>
    </font>
    <font>
      <sz val="8"/>
      <color theme="1"/>
      <name val="Times New Roman"/>
      <family val="1"/>
    </font>
    <font>
      <sz val="11"/>
      <color theme="1"/>
      <name val="Garamond"/>
      <family val="1"/>
    </font>
    <font>
      <sz val="9"/>
      <name val="宋体"/>
      <family val="3"/>
      <charset val="134"/>
      <scheme val="minor"/>
    </font>
    <font>
      <b/>
      <sz val="20"/>
      <color rgb="FF1B365D"/>
      <name val="Myriad-pro"/>
    </font>
    <font>
      <sz val="14"/>
      <color rgb="FF3C3C3C"/>
      <name val="Arial"/>
      <family val="2"/>
    </font>
    <font>
      <b/>
      <sz val="14"/>
      <color rgb="FF3C3C3C"/>
      <name val="Arial"/>
      <family val="2"/>
    </font>
    <font>
      <i/>
      <sz val="11"/>
      <color theme="1"/>
      <name val="宋体"/>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903B"/>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8" fillId="0" borderId="0"/>
    <xf numFmtId="0" fontId="21" fillId="0" borderId="0"/>
  </cellStyleXfs>
  <cellXfs count="30">
    <xf numFmtId="0" fontId="0" fillId="0" borderId="0" xfId="0"/>
    <xf numFmtId="14" fontId="0" fillId="0" borderId="0" xfId="0" applyNumberFormat="1"/>
    <xf numFmtId="0" fontId="1" fillId="0" borderId="0" xfId="42"/>
    <xf numFmtId="0" fontId="19" fillId="33" borderId="0" xfId="43" applyFont="1" applyFill="1" applyAlignment="1">
      <alignment horizontal="center" vertical="center" wrapText="1"/>
    </xf>
    <xf numFmtId="0" fontId="20" fillId="0" borderId="0" xfId="43" applyFont="1" applyFill="1" applyAlignment="1">
      <alignment horizontal="center" vertical="center" wrapText="1"/>
    </xf>
    <xf numFmtId="49" fontId="24" fillId="0" borderId="0" xfId="42" applyNumberFormat="1" applyFont="1"/>
    <xf numFmtId="0" fontId="1" fillId="0" borderId="0" xfId="42" applyBorder="1"/>
    <xf numFmtId="0" fontId="25"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76" fontId="0" fillId="0" borderId="0" xfId="0" applyNumberFormat="1"/>
    <xf numFmtId="2" fontId="0" fillId="0" borderId="0" xfId="0" applyNumberFormat="1"/>
    <xf numFmtId="4" fontId="0" fillId="0" borderId="0" xfId="0" applyNumberFormat="1"/>
    <xf numFmtId="0" fontId="27" fillId="0" borderId="0" xfId="0" applyFont="1" applyAlignment="1">
      <alignment vertical="center" wrapText="1"/>
    </xf>
    <xf numFmtId="0" fontId="28" fillId="0" borderId="0" xfId="0" applyFont="1" applyAlignment="1">
      <alignment vertical="center" wrapText="1"/>
    </xf>
    <xf numFmtId="0" fontId="29" fillId="0" borderId="0" xfId="0" applyFont="1"/>
    <xf numFmtId="0" fontId="28" fillId="0" borderId="0" xfId="0" applyFont="1" applyAlignment="1">
      <alignment horizontal="left" vertical="center" wrapText="1" indent="1"/>
    </xf>
    <xf numFmtId="0" fontId="0" fillId="0" borderId="0" xfId="0" applyFill="1" applyBorder="1" applyAlignment="1"/>
    <xf numFmtId="0" fontId="0" fillId="0" borderId="10" xfId="0" applyFill="1" applyBorder="1" applyAlignment="1"/>
    <xf numFmtId="0" fontId="30" fillId="0" borderId="11" xfId="0" applyFont="1" applyFill="1" applyBorder="1" applyAlignment="1">
      <alignment horizontal="center"/>
    </xf>
    <xf numFmtId="0" fontId="30" fillId="0" borderId="11" xfId="0" applyFont="1" applyFill="1" applyBorder="1" applyAlignment="1">
      <alignment horizontal="centerContinuous"/>
    </xf>
    <xf numFmtId="177" fontId="0" fillId="0" borderId="0" xfId="0" applyNumberFormat="1"/>
    <xf numFmtId="0" fontId="0" fillId="34" borderId="0" xfId="0" applyFill="1"/>
    <xf numFmtId="0" fontId="22" fillId="0" borderId="0" xfId="44" applyFont="1" applyBorder="1" applyAlignment="1">
      <alignment horizontal="justify" vertical="top" wrapText="1"/>
    </xf>
    <xf numFmtId="0" fontId="21" fillId="0" borderId="0" xfId="44" applyAlignment="1">
      <alignment wrapText="1"/>
    </xf>
    <xf numFmtId="0" fontId="0" fillId="0" borderId="0" xfId="0" applyAlignment="1">
      <alignment horizontal="center"/>
    </xf>
    <xf numFmtId="0" fontId="0" fillId="35" borderId="0" xfId="0" applyFill="1"/>
    <xf numFmtId="0" fontId="0" fillId="36"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0" formatCode="General"/>
    </dxf>
    <dxf>
      <numFmt numFmtId="19" formatCode="m/d/yyyy"/>
    </dxf>
    <dxf>
      <numFmt numFmtId="4" formatCode="#,##0.00"/>
    </dxf>
    <dxf>
      <numFmt numFmtId="2" formatCode="0.00"/>
    </dxf>
    <dxf>
      <numFmt numFmtId="2" formatCode="0.00"/>
    </dxf>
    <dxf>
      <numFmt numFmtId="4" formatCode="#,##0.00"/>
    </dxf>
    <dxf>
      <numFmt numFmtId="2" formatCode="0.00"/>
    </dxf>
    <dxf>
      <numFmt numFmtId="2" formatCode="0.00"/>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'very smooth'!$B$1</c:f>
              <c:strCache>
                <c:ptCount val="1"/>
                <c:pt idx="0">
                  <c:v>Units sold</c:v>
                </c:pt>
              </c:strCache>
            </c:strRef>
          </c:tx>
          <c:spPr>
            <a:ln w="28575" cap="rnd">
              <a:solidFill>
                <a:schemeClr val="accent1"/>
              </a:solidFill>
              <a:round/>
            </a:ln>
            <a:effectLst/>
          </c:spPr>
          <c:marker>
            <c:symbol val="none"/>
          </c:marker>
          <c:val>
            <c:numRef>
              <c:f>'very smooth'!$B$2:$B$66</c:f>
              <c:numCache>
                <c:formatCode>General</c:formatCode>
                <c:ptCount val="65"/>
                <c:pt idx="0">
                  <c:v>84</c:v>
                </c:pt>
                <c:pt idx="1">
                  <c:v>38</c:v>
                </c:pt>
                <c:pt idx="2">
                  <c:v>47</c:v>
                </c:pt>
                <c:pt idx="3">
                  <c:v>96</c:v>
                </c:pt>
                <c:pt idx="4">
                  <c:v>57</c:v>
                </c:pt>
                <c:pt idx="5">
                  <c:v>38</c:v>
                </c:pt>
                <c:pt idx="6">
                  <c:v>159</c:v>
                </c:pt>
                <c:pt idx="7">
                  <c:v>45</c:v>
                </c:pt>
                <c:pt idx="8">
                  <c:v>103</c:v>
                </c:pt>
                <c:pt idx="9">
                  <c:v>93</c:v>
                </c:pt>
                <c:pt idx="10">
                  <c:v>201</c:v>
                </c:pt>
                <c:pt idx="11">
                  <c:v>104</c:v>
                </c:pt>
                <c:pt idx="12">
                  <c:v>103</c:v>
                </c:pt>
                <c:pt idx="13">
                  <c:v>67</c:v>
                </c:pt>
                <c:pt idx="14">
                  <c:v>163</c:v>
                </c:pt>
                <c:pt idx="15">
                  <c:v>82</c:v>
                </c:pt>
                <c:pt idx="16">
                  <c:v>254</c:v>
                </c:pt>
                <c:pt idx="17">
                  <c:v>146</c:v>
                </c:pt>
                <c:pt idx="18">
                  <c:v>124</c:v>
                </c:pt>
                <c:pt idx="19">
                  <c:v>81</c:v>
                </c:pt>
                <c:pt idx="20">
                  <c:v>71</c:v>
                </c:pt>
                <c:pt idx="21">
                  <c:v>104</c:v>
                </c:pt>
                <c:pt idx="22">
                  <c:v>41</c:v>
                </c:pt>
                <c:pt idx="23">
                  <c:v>75</c:v>
                </c:pt>
                <c:pt idx="24">
                  <c:v>79</c:v>
                </c:pt>
                <c:pt idx="25">
                  <c:v>107</c:v>
                </c:pt>
                <c:pt idx="26">
                  <c:v>75</c:v>
                </c:pt>
                <c:pt idx="27">
                  <c:v>235</c:v>
                </c:pt>
                <c:pt idx="28">
                  <c:v>78</c:v>
                </c:pt>
                <c:pt idx="29">
                  <c:v>63</c:v>
                </c:pt>
                <c:pt idx="30">
                  <c:v>59</c:v>
                </c:pt>
                <c:pt idx="31">
                  <c:v>51</c:v>
                </c:pt>
                <c:pt idx="32">
                  <c:v>76</c:v>
                </c:pt>
                <c:pt idx="33">
                  <c:v>67</c:v>
                </c:pt>
                <c:pt idx="34">
                  <c:v>92</c:v>
                </c:pt>
                <c:pt idx="35">
                  <c:v>46</c:v>
                </c:pt>
                <c:pt idx="36">
                  <c:v>80</c:v>
                </c:pt>
                <c:pt idx="37">
                  <c:v>118</c:v>
                </c:pt>
                <c:pt idx="38">
                  <c:v>136</c:v>
                </c:pt>
                <c:pt idx="39">
                  <c:v>161</c:v>
                </c:pt>
                <c:pt idx="40">
                  <c:v>167</c:v>
                </c:pt>
                <c:pt idx="41">
                  <c:v>255</c:v>
                </c:pt>
                <c:pt idx="42">
                  <c:v>252</c:v>
                </c:pt>
                <c:pt idx="43">
                  <c:v>175</c:v>
                </c:pt>
                <c:pt idx="44">
                  <c:v>126</c:v>
                </c:pt>
                <c:pt idx="45">
                  <c:v>202</c:v>
                </c:pt>
                <c:pt idx="46">
                  <c:v>635</c:v>
                </c:pt>
                <c:pt idx="47">
                  <c:v>116</c:v>
                </c:pt>
                <c:pt idx="48">
                  <c:v>191</c:v>
                </c:pt>
                <c:pt idx="49">
                  <c:v>229</c:v>
                </c:pt>
                <c:pt idx="50">
                  <c:v>292</c:v>
                </c:pt>
                <c:pt idx="51">
                  <c:v>25</c:v>
                </c:pt>
              </c:numCache>
            </c:numRef>
          </c:val>
          <c:smooth val="0"/>
          <c:extLst xmlns:c16r2="http://schemas.microsoft.com/office/drawing/2015/06/chart">
            <c:ext xmlns:c16="http://schemas.microsoft.com/office/drawing/2014/chart" uri="{C3380CC4-5D6E-409C-BE32-E72D297353CC}">
              <c16:uniqueId val="{00000000-CA69-438A-BEE4-BF52FDE83463}"/>
            </c:ext>
          </c:extLst>
        </c:ser>
        <c:ser>
          <c:idx val="1"/>
          <c:order val="1"/>
          <c:tx>
            <c:strRef>
              <c:f>'very smooth'!$C$1</c:f>
              <c:strCache>
                <c:ptCount val="1"/>
                <c:pt idx="0">
                  <c:v>Forecast(units sold)</c:v>
                </c:pt>
              </c:strCache>
            </c:strRef>
          </c:tx>
          <c:spPr>
            <a:ln w="25400" cap="rnd">
              <a:solidFill>
                <a:schemeClr val="accent2"/>
              </a:solidFill>
              <a:round/>
            </a:ln>
            <a:effectLst/>
          </c:spPr>
          <c:marker>
            <c:symbol val="none"/>
          </c:marker>
          <c:cat>
            <c:numRef>
              <c:f>'very smooth'!$A$2:$A$66</c:f>
              <c:numCache>
                <c:formatCode>General</c:formatCode>
                <c:ptCount val="6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numCache>
            </c:numRef>
          </c:cat>
          <c:val>
            <c:numRef>
              <c:f>'very smooth'!$C$2:$C$66</c:f>
              <c:numCache>
                <c:formatCode>General</c:formatCode>
                <c:ptCount val="65"/>
                <c:pt idx="51">
                  <c:v>25</c:v>
                </c:pt>
                <c:pt idx="52">
                  <c:v>147.67097086773751</c:v>
                </c:pt>
                <c:pt idx="53">
                  <c:v>150.16002775398519</c:v>
                </c:pt>
                <c:pt idx="54">
                  <c:v>152.64908464023341</c:v>
                </c:pt>
                <c:pt idx="55">
                  <c:v>155.13814152648106</c:v>
                </c:pt>
                <c:pt idx="56">
                  <c:v>157.62719841272929</c:v>
                </c:pt>
                <c:pt idx="57">
                  <c:v>160.11625529897697</c:v>
                </c:pt>
                <c:pt idx="58">
                  <c:v>162.60531218522519</c:v>
                </c:pt>
                <c:pt idx="59">
                  <c:v>165.09436907147284</c:v>
                </c:pt>
                <c:pt idx="60">
                  <c:v>167.58342595772106</c:v>
                </c:pt>
                <c:pt idx="61">
                  <c:v>170.07248284396874</c:v>
                </c:pt>
                <c:pt idx="62">
                  <c:v>172.56153973021696</c:v>
                </c:pt>
                <c:pt idx="63">
                  <c:v>175.05059661646462</c:v>
                </c:pt>
                <c:pt idx="64">
                  <c:v>177.53965350271287</c:v>
                </c:pt>
              </c:numCache>
            </c:numRef>
          </c:val>
          <c:smooth val="0"/>
          <c:extLst xmlns:c16r2="http://schemas.microsoft.com/office/drawing/2015/06/chart">
            <c:ext xmlns:c16="http://schemas.microsoft.com/office/drawing/2014/chart" uri="{C3380CC4-5D6E-409C-BE32-E72D297353CC}">
              <c16:uniqueId val="{00000001-CA69-438A-BEE4-BF52FDE83463}"/>
            </c:ext>
          </c:extLst>
        </c:ser>
        <c:ser>
          <c:idx val="2"/>
          <c:order val="2"/>
          <c:tx>
            <c:strRef>
              <c:f>'very smooth'!$D$1</c:f>
              <c:strCache>
                <c:ptCount val="1"/>
                <c:pt idx="0">
                  <c:v>Lower Confidence Bound(Units sold)</c:v>
                </c:pt>
              </c:strCache>
            </c:strRef>
          </c:tx>
          <c:spPr>
            <a:ln w="12700" cap="rnd">
              <a:solidFill>
                <a:srgbClr val="ED7D31"/>
              </a:solidFill>
              <a:prstDash val="solid"/>
              <a:round/>
            </a:ln>
            <a:effectLst/>
          </c:spPr>
          <c:marker>
            <c:symbol val="none"/>
          </c:marker>
          <c:cat>
            <c:numRef>
              <c:f>'very smooth'!$A$2:$A$66</c:f>
              <c:numCache>
                <c:formatCode>General</c:formatCode>
                <c:ptCount val="6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numCache>
            </c:numRef>
          </c:cat>
          <c:val>
            <c:numRef>
              <c:f>'very smooth'!$D$2:$D$66</c:f>
              <c:numCache>
                <c:formatCode>General</c:formatCode>
                <c:ptCount val="65"/>
                <c:pt idx="51" formatCode="0.00">
                  <c:v>25</c:v>
                </c:pt>
                <c:pt idx="52" formatCode="0.00">
                  <c:v>-44.780280780667283</c:v>
                </c:pt>
                <c:pt idx="53" formatCode="0.00">
                  <c:v>-65.093148408510331</c:v>
                </c:pt>
                <c:pt idx="54" formatCode="0.00">
                  <c:v>-83.290577205249576</c:v>
                </c:pt>
                <c:pt idx="55" formatCode="0.00">
                  <c:v>-99.8880157342237</c:v>
                </c:pt>
                <c:pt idx="56" formatCode="0.00">
                  <c:v>-115.22157744894372</c:v>
                </c:pt>
                <c:pt idx="57" formatCode="0.00">
                  <c:v>-129.52479654430817</c:v>
                </c:pt>
                <c:pt idx="58" formatCode="0.00">
                  <c:v>-142.96770402062972</c:v>
                </c:pt>
                <c:pt idx="59" formatCode="0.00">
                  <c:v>-155.67862936349377</c:v>
                </c:pt>
                <c:pt idx="60" formatCode="0.00">
                  <c:v>-167.75723346684012</c:v>
                </c:pt>
                <c:pt idx="61" formatCode="0.00">
                  <c:v>-179.28273226399753</c:v>
                </c:pt>
                <c:pt idx="62" formatCode="0.00">
                  <c:v>-190.31931672191013</c:v>
                </c:pt>
                <c:pt idx="63" formatCode="0.00">
                  <c:v>-200.91985555651624</c:v>
                </c:pt>
                <c:pt idx="64" formatCode="0.00">
                  <c:v>-211.12850210214393</c:v>
                </c:pt>
              </c:numCache>
            </c:numRef>
          </c:val>
          <c:smooth val="0"/>
          <c:extLst xmlns:c16r2="http://schemas.microsoft.com/office/drawing/2015/06/chart">
            <c:ext xmlns:c16="http://schemas.microsoft.com/office/drawing/2014/chart" uri="{C3380CC4-5D6E-409C-BE32-E72D297353CC}">
              <c16:uniqueId val="{00000002-CA69-438A-BEE4-BF52FDE83463}"/>
            </c:ext>
          </c:extLst>
        </c:ser>
        <c:ser>
          <c:idx val="3"/>
          <c:order val="3"/>
          <c:tx>
            <c:strRef>
              <c:f>'very smooth'!$E$1</c:f>
              <c:strCache>
                <c:ptCount val="1"/>
                <c:pt idx="0">
                  <c:v>Upper Confidence Bound(Units sold)</c:v>
                </c:pt>
              </c:strCache>
            </c:strRef>
          </c:tx>
          <c:spPr>
            <a:ln w="12700" cap="rnd">
              <a:solidFill>
                <a:srgbClr val="ED7D31"/>
              </a:solidFill>
              <a:prstDash val="solid"/>
              <a:round/>
            </a:ln>
            <a:effectLst/>
          </c:spPr>
          <c:marker>
            <c:symbol val="none"/>
          </c:marker>
          <c:cat>
            <c:numRef>
              <c:f>'very smooth'!$A$2:$A$66</c:f>
              <c:numCache>
                <c:formatCode>General</c:formatCode>
                <c:ptCount val="6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numCache>
            </c:numRef>
          </c:cat>
          <c:val>
            <c:numRef>
              <c:f>'very smooth'!$E$2:$E$66</c:f>
              <c:numCache>
                <c:formatCode>General</c:formatCode>
                <c:ptCount val="65"/>
                <c:pt idx="51" formatCode="0.00">
                  <c:v>25</c:v>
                </c:pt>
                <c:pt idx="52" formatCode="0.00">
                  <c:v>340.1222225161423</c:v>
                </c:pt>
                <c:pt idx="53" formatCode="0.00">
                  <c:v>365.41320391648071</c:v>
                </c:pt>
                <c:pt idx="54" formatCode="0.00">
                  <c:v>388.5887464857164</c:v>
                </c:pt>
                <c:pt idx="55" formatCode="0.00">
                  <c:v>410.16429878718583</c:v>
                </c:pt>
                <c:pt idx="56" formatCode="0.00">
                  <c:v>430.47597427440229</c:v>
                </c:pt>
                <c:pt idx="57" formatCode="0.00">
                  <c:v>449.75730714226211</c:v>
                </c:pt>
                <c:pt idx="58" formatCode="0.00">
                  <c:v>468.17832839108007</c:v>
                </c:pt>
                <c:pt idx="59" formatCode="0.00">
                  <c:v>485.86736750643945</c:v>
                </c:pt>
                <c:pt idx="60" formatCode="0.00">
                  <c:v>502.92408538228221</c:v>
                </c:pt>
                <c:pt idx="61" formatCode="0.00">
                  <c:v>519.42769795193499</c:v>
                </c:pt>
                <c:pt idx="62" formatCode="0.00">
                  <c:v>535.44239618234405</c:v>
                </c:pt>
                <c:pt idx="63" formatCode="0.00">
                  <c:v>551.02104878944544</c:v>
                </c:pt>
                <c:pt idx="64" formatCode="0.00">
                  <c:v>566.20780910756969</c:v>
                </c:pt>
              </c:numCache>
            </c:numRef>
          </c:val>
          <c:smooth val="0"/>
          <c:extLst xmlns:c16r2="http://schemas.microsoft.com/office/drawing/2015/06/chart">
            <c:ext xmlns:c16="http://schemas.microsoft.com/office/drawing/2014/chart" uri="{C3380CC4-5D6E-409C-BE32-E72D297353CC}">
              <c16:uniqueId val="{00000003-CA69-438A-BEE4-BF52FDE83463}"/>
            </c:ext>
          </c:extLst>
        </c:ser>
        <c:dLbls>
          <c:showLegendKey val="0"/>
          <c:showVal val="0"/>
          <c:showCatName val="0"/>
          <c:showSerName val="0"/>
          <c:showPercent val="0"/>
          <c:showBubbleSize val="0"/>
        </c:dLbls>
        <c:smooth val="0"/>
        <c:axId val="554645744"/>
        <c:axId val="554643392"/>
      </c:lineChart>
      <c:catAx>
        <c:axId val="55464574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4643392"/>
        <c:crosses val="autoZero"/>
        <c:auto val="1"/>
        <c:lblAlgn val="ctr"/>
        <c:lblOffset val="100"/>
        <c:noMultiLvlLbl val="0"/>
      </c:catAx>
      <c:valAx>
        <c:axId val="55464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464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Normal Probability Plot</a:t>
            </a:r>
          </a:p>
        </c:rich>
      </c:tx>
      <c:overlay val="0"/>
    </c:title>
    <c:autoTitleDeleted val="0"/>
    <c:plotArea>
      <c:layout/>
      <c:scatterChart>
        <c:scatterStyle val="lineMarker"/>
        <c:varyColors val="0"/>
        <c:ser>
          <c:idx val="0"/>
          <c:order val="0"/>
          <c:spPr>
            <a:ln w="19050">
              <a:noFill/>
            </a:ln>
          </c:spPr>
          <c:xVal>
            <c:numRef>
              <c:f>'TV Daily Sales Data (2)'!$AL$32:$AL$92</c:f>
              <c:numCache>
                <c:formatCode>General</c:formatCode>
                <c:ptCount val="61"/>
                <c:pt idx="0">
                  <c:v>0.81967213114754101</c:v>
                </c:pt>
                <c:pt idx="1">
                  <c:v>2.459016393442623</c:v>
                </c:pt>
                <c:pt idx="2">
                  <c:v>4.0983606557377055</c:v>
                </c:pt>
                <c:pt idx="3">
                  <c:v>5.7377049180327866</c:v>
                </c:pt>
                <c:pt idx="4">
                  <c:v>7.3770491803278695</c:v>
                </c:pt>
                <c:pt idx="5">
                  <c:v>9.0163934426229524</c:v>
                </c:pt>
                <c:pt idx="6">
                  <c:v>10.655737704918034</c:v>
                </c:pt>
                <c:pt idx="7">
                  <c:v>12.295081967213115</c:v>
                </c:pt>
                <c:pt idx="8">
                  <c:v>13.934426229508198</c:v>
                </c:pt>
                <c:pt idx="9">
                  <c:v>15.57377049180328</c:v>
                </c:pt>
                <c:pt idx="10">
                  <c:v>17.213114754098363</c:v>
                </c:pt>
                <c:pt idx="11">
                  <c:v>18.852459016393443</c:v>
                </c:pt>
                <c:pt idx="12">
                  <c:v>20.491803278688526</c:v>
                </c:pt>
                <c:pt idx="13">
                  <c:v>22.131147540983608</c:v>
                </c:pt>
                <c:pt idx="14">
                  <c:v>23.770491803278688</c:v>
                </c:pt>
                <c:pt idx="15">
                  <c:v>25.409836065573771</c:v>
                </c:pt>
                <c:pt idx="16">
                  <c:v>27.049180327868854</c:v>
                </c:pt>
                <c:pt idx="17">
                  <c:v>28.688524590163937</c:v>
                </c:pt>
                <c:pt idx="18">
                  <c:v>30.327868852459019</c:v>
                </c:pt>
                <c:pt idx="19">
                  <c:v>31.967213114754099</c:v>
                </c:pt>
                <c:pt idx="20">
                  <c:v>33.606557377049185</c:v>
                </c:pt>
                <c:pt idx="21">
                  <c:v>35.245901639344261</c:v>
                </c:pt>
                <c:pt idx="22">
                  <c:v>36.885245901639344</c:v>
                </c:pt>
                <c:pt idx="23">
                  <c:v>38.524590163934427</c:v>
                </c:pt>
                <c:pt idx="24">
                  <c:v>40.16393442622951</c:v>
                </c:pt>
                <c:pt idx="25">
                  <c:v>41.803278688524593</c:v>
                </c:pt>
                <c:pt idx="26">
                  <c:v>43.442622950819676</c:v>
                </c:pt>
                <c:pt idx="27">
                  <c:v>45.081967213114758</c:v>
                </c:pt>
                <c:pt idx="28">
                  <c:v>46.721311475409834</c:v>
                </c:pt>
                <c:pt idx="29">
                  <c:v>48.360655737704917</c:v>
                </c:pt>
                <c:pt idx="30">
                  <c:v>50</c:v>
                </c:pt>
                <c:pt idx="31">
                  <c:v>51.639344262295083</c:v>
                </c:pt>
                <c:pt idx="32">
                  <c:v>53.278688524590166</c:v>
                </c:pt>
                <c:pt idx="33">
                  <c:v>54.918032786885249</c:v>
                </c:pt>
                <c:pt idx="34">
                  <c:v>56.557377049180332</c:v>
                </c:pt>
                <c:pt idx="35">
                  <c:v>58.196721311475414</c:v>
                </c:pt>
                <c:pt idx="36">
                  <c:v>59.836065573770497</c:v>
                </c:pt>
                <c:pt idx="37">
                  <c:v>61.475409836065573</c:v>
                </c:pt>
                <c:pt idx="38">
                  <c:v>63.114754098360656</c:v>
                </c:pt>
                <c:pt idx="39">
                  <c:v>64.754098360655732</c:v>
                </c:pt>
                <c:pt idx="40">
                  <c:v>66.393442622950829</c:v>
                </c:pt>
                <c:pt idx="41">
                  <c:v>68.032786885245898</c:v>
                </c:pt>
                <c:pt idx="42">
                  <c:v>69.672131147540981</c:v>
                </c:pt>
                <c:pt idx="43">
                  <c:v>71.311475409836063</c:v>
                </c:pt>
                <c:pt idx="44">
                  <c:v>72.950819672131146</c:v>
                </c:pt>
                <c:pt idx="45">
                  <c:v>74.590163934426229</c:v>
                </c:pt>
                <c:pt idx="46">
                  <c:v>76.229508196721312</c:v>
                </c:pt>
                <c:pt idx="47">
                  <c:v>77.868852459016395</c:v>
                </c:pt>
                <c:pt idx="48">
                  <c:v>79.508196721311478</c:v>
                </c:pt>
                <c:pt idx="49">
                  <c:v>81.147540983606561</c:v>
                </c:pt>
                <c:pt idx="50">
                  <c:v>82.786885245901644</c:v>
                </c:pt>
                <c:pt idx="51">
                  <c:v>84.426229508196727</c:v>
                </c:pt>
                <c:pt idx="52">
                  <c:v>86.06557377049181</c:v>
                </c:pt>
                <c:pt idx="53">
                  <c:v>87.704918032786892</c:v>
                </c:pt>
                <c:pt idx="54">
                  <c:v>89.344262295081975</c:v>
                </c:pt>
                <c:pt idx="55">
                  <c:v>90.983606557377058</c:v>
                </c:pt>
                <c:pt idx="56">
                  <c:v>92.622950819672127</c:v>
                </c:pt>
                <c:pt idx="57">
                  <c:v>94.26229508196721</c:v>
                </c:pt>
                <c:pt idx="58">
                  <c:v>95.901639344262293</c:v>
                </c:pt>
                <c:pt idx="59">
                  <c:v>97.540983606557376</c:v>
                </c:pt>
                <c:pt idx="60">
                  <c:v>99.180327868852459</c:v>
                </c:pt>
              </c:numCache>
            </c:numRef>
          </c:xVal>
          <c:yVal>
            <c:numRef>
              <c:f>'TV Daily Sales Data (2)'!$AM$32:$AM$92</c:f>
              <c:numCache>
                <c:formatCode>General</c:formatCode>
                <c:ptCount val="61"/>
                <c:pt idx="0">
                  <c:v>25</c:v>
                </c:pt>
                <c:pt idx="1">
                  <c:v>38</c:v>
                </c:pt>
                <c:pt idx="2">
                  <c:v>38</c:v>
                </c:pt>
                <c:pt idx="3">
                  <c:v>41</c:v>
                </c:pt>
                <c:pt idx="4">
                  <c:v>45</c:v>
                </c:pt>
                <c:pt idx="5">
                  <c:v>46</c:v>
                </c:pt>
                <c:pt idx="6">
                  <c:v>47</c:v>
                </c:pt>
                <c:pt idx="7">
                  <c:v>51</c:v>
                </c:pt>
                <c:pt idx="8">
                  <c:v>51</c:v>
                </c:pt>
                <c:pt idx="9">
                  <c:v>57</c:v>
                </c:pt>
                <c:pt idx="10">
                  <c:v>59</c:v>
                </c:pt>
                <c:pt idx="11">
                  <c:v>63</c:v>
                </c:pt>
                <c:pt idx="12">
                  <c:v>67</c:v>
                </c:pt>
                <c:pt idx="13">
                  <c:v>67</c:v>
                </c:pt>
                <c:pt idx="14">
                  <c:v>68</c:v>
                </c:pt>
                <c:pt idx="15">
                  <c:v>71</c:v>
                </c:pt>
                <c:pt idx="16">
                  <c:v>75</c:v>
                </c:pt>
                <c:pt idx="17">
                  <c:v>75</c:v>
                </c:pt>
                <c:pt idx="18">
                  <c:v>76</c:v>
                </c:pt>
                <c:pt idx="19">
                  <c:v>78</c:v>
                </c:pt>
                <c:pt idx="20">
                  <c:v>79</c:v>
                </c:pt>
                <c:pt idx="21">
                  <c:v>80</c:v>
                </c:pt>
                <c:pt idx="22">
                  <c:v>81</c:v>
                </c:pt>
                <c:pt idx="23">
                  <c:v>82</c:v>
                </c:pt>
                <c:pt idx="24">
                  <c:v>84</c:v>
                </c:pt>
                <c:pt idx="25">
                  <c:v>92</c:v>
                </c:pt>
                <c:pt idx="26">
                  <c:v>93</c:v>
                </c:pt>
                <c:pt idx="27">
                  <c:v>96</c:v>
                </c:pt>
                <c:pt idx="28">
                  <c:v>102</c:v>
                </c:pt>
                <c:pt idx="29">
                  <c:v>103</c:v>
                </c:pt>
                <c:pt idx="30">
                  <c:v>103</c:v>
                </c:pt>
                <c:pt idx="31">
                  <c:v>104</c:v>
                </c:pt>
                <c:pt idx="32">
                  <c:v>104</c:v>
                </c:pt>
                <c:pt idx="33">
                  <c:v>107</c:v>
                </c:pt>
                <c:pt idx="34">
                  <c:v>109</c:v>
                </c:pt>
                <c:pt idx="35">
                  <c:v>116</c:v>
                </c:pt>
                <c:pt idx="36">
                  <c:v>117</c:v>
                </c:pt>
                <c:pt idx="37">
                  <c:v>118</c:v>
                </c:pt>
                <c:pt idx="38">
                  <c:v>124</c:v>
                </c:pt>
                <c:pt idx="39">
                  <c:v>126</c:v>
                </c:pt>
                <c:pt idx="40">
                  <c:v>136</c:v>
                </c:pt>
                <c:pt idx="41">
                  <c:v>143</c:v>
                </c:pt>
                <c:pt idx="42">
                  <c:v>146</c:v>
                </c:pt>
                <c:pt idx="43">
                  <c:v>159</c:v>
                </c:pt>
                <c:pt idx="44">
                  <c:v>161</c:v>
                </c:pt>
                <c:pt idx="45">
                  <c:v>163</c:v>
                </c:pt>
                <c:pt idx="46">
                  <c:v>167</c:v>
                </c:pt>
                <c:pt idx="47">
                  <c:v>172</c:v>
                </c:pt>
                <c:pt idx="48">
                  <c:v>175</c:v>
                </c:pt>
                <c:pt idx="49">
                  <c:v>191</c:v>
                </c:pt>
                <c:pt idx="50">
                  <c:v>201</c:v>
                </c:pt>
                <c:pt idx="51">
                  <c:v>202</c:v>
                </c:pt>
                <c:pt idx="52">
                  <c:v>212</c:v>
                </c:pt>
                <c:pt idx="53">
                  <c:v>226</c:v>
                </c:pt>
                <c:pt idx="54">
                  <c:v>229</c:v>
                </c:pt>
                <c:pt idx="55">
                  <c:v>235</c:v>
                </c:pt>
                <c:pt idx="56">
                  <c:v>252</c:v>
                </c:pt>
                <c:pt idx="57">
                  <c:v>254</c:v>
                </c:pt>
                <c:pt idx="58">
                  <c:v>255</c:v>
                </c:pt>
                <c:pt idx="59">
                  <c:v>292</c:v>
                </c:pt>
                <c:pt idx="60">
                  <c:v>635</c:v>
                </c:pt>
              </c:numCache>
            </c:numRef>
          </c:yVal>
          <c:smooth val="0"/>
          <c:extLst xmlns:c16r2="http://schemas.microsoft.com/office/drawing/2015/06/chart">
            <c:ext xmlns:c16="http://schemas.microsoft.com/office/drawing/2014/chart" uri="{C3380CC4-5D6E-409C-BE32-E72D297353CC}">
              <c16:uniqueId val="{00000001-106C-4180-9E54-CAC38DD4A9F8}"/>
            </c:ext>
          </c:extLst>
        </c:ser>
        <c:dLbls>
          <c:showLegendKey val="0"/>
          <c:showVal val="0"/>
          <c:showCatName val="0"/>
          <c:showSerName val="0"/>
          <c:showPercent val="0"/>
          <c:showBubbleSize val="0"/>
        </c:dLbls>
        <c:axId val="556224416"/>
        <c:axId val="556224808"/>
      </c:scatterChart>
      <c:valAx>
        <c:axId val="556224416"/>
        <c:scaling>
          <c:orientation val="minMax"/>
        </c:scaling>
        <c:delete val="0"/>
        <c:axPos val="b"/>
        <c:title>
          <c:tx>
            <c:rich>
              <a:bodyPr/>
              <a:lstStyle/>
              <a:p>
                <a:pPr>
                  <a:defRPr/>
                </a:pPr>
                <a:r>
                  <a:rPr lang="en-CA"/>
                  <a:t>Sample Percentile</a:t>
                </a:r>
              </a:p>
            </c:rich>
          </c:tx>
          <c:overlay val="0"/>
        </c:title>
        <c:numFmt formatCode="General" sourceLinked="1"/>
        <c:majorTickMark val="out"/>
        <c:minorTickMark val="none"/>
        <c:tickLblPos val="nextTo"/>
        <c:crossAx val="556224808"/>
        <c:crosses val="autoZero"/>
        <c:crossBetween val="midCat"/>
      </c:valAx>
      <c:valAx>
        <c:axId val="556224808"/>
        <c:scaling>
          <c:orientation val="minMax"/>
        </c:scaling>
        <c:delete val="0"/>
        <c:axPos val="l"/>
        <c:title>
          <c:tx>
            <c:rich>
              <a:bodyPr/>
              <a:lstStyle/>
              <a:p>
                <a:pPr>
                  <a:defRPr/>
                </a:pPr>
                <a:r>
                  <a:rPr lang="en-CA"/>
                  <a:t>Total</a:t>
                </a:r>
              </a:p>
            </c:rich>
          </c:tx>
          <c:overlay val="0"/>
        </c:title>
        <c:numFmt formatCode="General" sourceLinked="1"/>
        <c:majorTickMark val="out"/>
        <c:minorTickMark val="none"/>
        <c:tickLblPos val="nextTo"/>
        <c:crossAx val="556224416"/>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'very rigid'!$B$1</c:f>
              <c:strCache>
                <c:ptCount val="1"/>
                <c:pt idx="0">
                  <c:v>Total units sold</c:v>
                </c:pt>
              </c:strCache>
            </c:strRef>
          </c:tx>
          <c:spPr>
            <a:ln w="28575" cap="rnd">
              <a:solidFill>
                <a:schemeClr val="accent1"/>
              </a:solidFill>
              <a:round/>
            </a:ln>
            <a:effectLst/>
          </c:spPr>
          <c:marker>
            <c:symbol val="none"/>
          </c:marker>
          <c:val>
            <c:numRef>
              <c:f>'very rigid'!$B$2:$B$104</c:f>
              <c:numCache>
                <c:formatCode>General</c:formatCode>
                <c:ptCount val="103"/>
                <c:pt idx="0">
                  <c:v>84</c:v>
                </c:pt>
                <c:pt idx="1">
                  <c:v>38</c:v>
                </c:pt>
                <c:pt idx="2">
                  <c:v>47</c:v>
                </c:pt>
                <c:pt idx="3">
                  <c:v>96</c:v>
                </c:pt>
                <c:pt idx="4">
                  <c:v>57</c:v>
                </c:pt>
                <c:pt idx="5">
                  <c:v>38</c:v>
                </c:pt>
                <c:pt idx="6">
                  <c:v>159</c:v>
                </c:pt>
                <c:pt idx="7">
                  <c:v>45</c:v>
                </c:pt>
                <c:pt idx="8">
                  <c:v>103</c:v>
                </c:pt>
                <c:pt idx="9">
                  <c:v>93</c:v>
                </c:pt>
                <c:pt idx="10">
                  <c:v>201</c:v>
                </c:pt>
                <c:pt idx="11">
                  <c:v>104</c:v>
                </c:pt>
                <c:pt idx="12">
                  <c:v>103</c:v>
                </c:pt>
                <c:pt idx="13">
                  <c:v>67</c:v>
                </c:pt>
                <c:pt idx="14">
                  <c:v>163</c:v>
                </c:pt>
                <c:pt idx="15">
                  <c:v>82</c:v>
                </c:pt>
                <c:pt idx="16">
                  <c:v>254</c:v>
                </c:pt>
                <c:pt idx="17">
                  <c:v>146</c:v>
                </c:pt>
                <c:pt idx="18">
                  <c:v>124</c:v>
                </c:pt>
                <c:pt idx="19">
                  <c:v>81</c:v>
                </c:pt>
                <c:pt idx="20">
                  <c:v>71</c:v>
                </c:pt>
                <c:pt idx="21">
                  <c:v>104</c:v>
                </c:pt>
                <c:pt idx="22">
                  <c:v>41</c:v>
                </c:pt>
                <c:pt idx="23">
                  <c:v>75</c:v>
                </c:pt>
                <c:pt idx="24">
                  <c:v>79</c:v>
                </c:pt>
                <c:pt idx="25">
                  <c:v>107</c:v>
                </c:pt>
                <c:pt idx="26">
                  <c:v>75</c:v>
                </c:pt>
                <c:pt idx="27">
                  <c:v>235</c:v>
                </c:pt>
                <c:pt idx="28">
                  <c:v>78</c:v>
                </c:pt>
                <c:pt idx="29">
                  <c:v>63</c:v>
                </c:pt>
                <c:pt idx="30">
                  <c:v>59</c:v>
                </c:pt>
                <c:pt idx="31">
                  <c:v>51</c:v>
                </c:pt>
                <c:pt idx="32">
                  <c:v>76</c:v>
                </c:pt>
                <c:pt idx="33">
                  <c:v>67</c:v>
                </c:pt>
                <c:pt idx="34">
                  <c:v>92</c:v>
                </c:pt>
                <c:pt idx="35">
                  <c:v>46</c:v>
                </c:pt>
                <c:pt idx="36">
                  <c:v>80</c:v>
                </c:pt>
                <c:pt idx="37">
                  <c:v>118</c:v>
                </c:pt>
                <c:pt idx="38">
                  <c:v>136</c:v>
                </c:pt>
                <c:pt idx="39">
                  <c:v>161</c:v>
                </c:pt>
                <c:pt idx="40">
                  <c:v>167</c:v>
                </c:pt>
                <c:pt idx="41">
                  <c:v>255</c:v>
                </c:pt>
                <c:pt idx="42">
                  <c:v>252</c:v>
                </c:pt>
                <c:pt idx="43">
                  <c:v>175</c:v>
                </c:pt>
                <c:pt idx="44">
                  <c:v>126</c:v>
                </c:pt>
                <c:pt idx="45">
                  <c:v>202</c:v>
                </c:pt>
                <c:pt idx="46">
                  <c:v>635</c:v>
                </c:pt>
                <c:pt idx="47">
                  <c:v>116</c:v>
                </c:pt>
                <c:pt idx="48">
                  <c:v>191</c:v>
                </c:pt>
                <c:pt idx="49">
                  <c:v>229</c:v>
                </c:pt>
                <c:pt idx="50">
                  <c:v>292</c:v>
                </c:pt>
                <c:pt idx="51">
                  <c:v>25</c:v>
                </c:pt>
                <c:pt idx="52">
                  <c:v>117</c:v>
                </c:pt>
                <c:pt idx="53">
                  <c:v>212</c:v>
                </c:pt>
                <c:pt idx="54">
                  <c:v>51</c:v>
                </c:pt>
                <c:pt idx="55">
                  <c:v>102</c:v>
                </c:pt>
                <c:pt idx="56">
                  <c:v>68</c:v>
                </c:pt>
                <c:pt idx="57">
                  <c:v>109</c:v>
                </c:pt>
                <c:pt idx="58">
                  <c:v>143</c:v>
                </c:pt>
                <c:pt idx="59">
                  <c:v>172</c:v>
                </c:pt>
                <c:pt idx="60">
                  <c:v>226</c:v>
                </c:pt>
              </c:numCache>
            </c:numRef>
          </c:val>
          <c:smooth val="0"/>
          <c:extLst xmlns:c16r2="http://schemas.microsoft.com/office/drawing/2015/06/chart">
            <c:ext xmlns:c16="http://schemas.microsoft.com/office/drawing/2014/chart" uri="{C3380CC4-5D6E-409C-BE32-E72D297353CC}">
              <c16:uniqueId val="{00000000-7A9E-4697-B715-9C99D7B0F021}"/>
            </c:ext>
          </c:extLst>
        </c:ser>
        <c:ser>
          <c:idx val="1"/>
          <c:order val="1"/>
          <c:tx>
            <c:strRef>
              <c:f>'very rigid'!$C$1</c:f>
              <c:strCache>
                <c:ptCount val="1"/>
                <c:pt idx="0">
                  <c:v>Forecast(Total units sold)</c:v>
                </c:pt>
              </c:strCache>
            </c:strRef>
          </c:tx>
          <c:spPr>
            <a:ln w="25400" cap="rnd">
              <a:solidFill>
                <a:schemeClr val="accent2"/>
              </a:solidFill>
              <a:round/>
            </a:ln>
            <a:effectLst/>
          </c:spPr>
          <c:marker>
            <c:symbol val="none"/>
          </c:marker>
          <c:cat>
            <c:numRef>
              <c:f>'very rigid'!$A$2:$A$104</c:f>
              <c:numCache>
                <c:formatCode>General</c:formatCode>
                <c:ptCount val="103"/>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numCache>
            </c:numRef>
          </c:cat>
          <c:val>
            <c:numRef>
              <c:f>'very rigid'!$C$2:$C$104</c:f>
              <c:numCache>
                <c:formatCode>General</c:formatCode>
                <c:ptCount val="103"/>
                <c:pt idx="60">
                  <c:v>226</c:v>
                </c:pt>
                <c:pt idx="61">
                  <c:v>121.77554656757337</c:v>
                </c:pt>
                <c:pt idx="62">
                  <c:v>157.30320042355453</c:v>
                </c:pt>
                <c:pt idx="63">
                  <c:v>96.206375035147033</c:v>
                </c:pt>
                <c:pt idx="64">
                  <c:v>131.45447594811378</c:v>
                </c:pt>
                <c:pt idx="65">
                  <c:v>137.03524298992988</c:v>
                </c:pt>
                <c:pt idx="66">
                  <c:v>168.58192891792822</c:v>
                </c:pt>
                <c:pt idx="67">
                  <c:v>137.29934364066014</c:v>
                </c:pt>
                <c:pt idx="68">
                  <c:v>298.70858490449433</c:v>
                </c:pt>
                <c:pt idx="69">
                  <c:v>142.96923870467597</c:v>
                </c:pt>
                <c:pt idx="70">
                  <c:v>129.51308719764393</c:v>
                </c:pt>
                <c:pt idx="71">
                  <c:v>125.33194714582933</c:v>
                </c:pt>
                <c:pt idx="72">
                  <c:v>117.8635179513745</c:v>
                </c:pt>
                <c:pt idx="73">
                  <c:v>143.79269814587053</c:v>
                </c:pt>
                <c:pt idx="74">
                  <c:v>135.15596326643174</c:v>
                </c:pt>
                <c:pt idx="75">
                  <c:v>160.26972379567451</c:v>
                </c:pt>
                <c:pt idx="76">
                  <c:v>114.54826337259665</c:v>
                </c:pt>
                <c:pt idx="77">
                  <c:v>148.20805102961359</c:v>
                </c:pt>
                <c:pt idx="78">
                  <c:v>186.4521152141682</c:v>
                </c:pt>
                <c:pt idx="79">
                  <c:v>204.93499483491652</c:v>
                </c:pt>
                <c:pt idx="80">
                  <c:v>230.88526169461539</c:v>
                </c:pt>
                <c:pt idx="81">
                  <c:v>233.62926483739139</c:v>
                </c:pt>
                <c:pt idx="82">
                  <c:v>321.83499947082771</c:v>
                </c:pt>
                <c:pt idx="83">
                  <c:v>311.05004986739664</c:v>
                </c:pt>
                <c:pt idx="84">
                  <c:v>251.86806484169637</c:v>
                </c:pt>
                <c:pt idx="85">
                  <c:v>220.10779318481744</c:v>
                </c:pt>
                <c:pt idx="86">
                  <c:v>270.52167486762272</c:v>
                </c:pt>
                <c:pt idx="87">
                  <c:v>618.94959177996247</c:v>
                </c:pt>
                <c:pt idx="88">
                  <c:v>234.49520533792943</c:v>
                </c:pt>
                <c:pt idx="89">
                  <c:v>266.79263149013775</c:v>
                </c:pt>
                <c:pt idx="90">
                  <c:v>307.99669443212406</c:v>
                </c:pt>
                <c:pt idx="91">
                  <c:v>356.27194029560354</c:v>
                </c:pt>
                <c:pt idx="92">
                  <c:v>161.05940275319963</c:v>
                </c:pt>
                <c:pt idx="93">
                  <c:v>207.20713714947541</c:v>
                </c:pt>
                <c:pt idx="94">
                  <c:v>281.09005955215815</c:v>
                </c:pt>
                <c:pt idx="95">
                  <c:v>144.05859102179448</c:v>
                </c:pt>
                <c:pt idx="96">
                  <c:v>200.2593457525785</c:v>
                </c:pt>
                <c:pt idx="97">
                  <c:v>153.35839559318299</c:v>
                </c:pt>
                <c:pt idx="98">
                  <c:v>217.00266406666276</c:v>
                </c:pt>
                <c:pt idx="99">
                  <c:v>218.78388227096477</c:v>
                </c:pt>
                <c:pt idx="100">
                  <c:v>237.98193636506736</c:v>
                </c:pt>
                <c:pt idx="101">
                  <c:v>245.72002588433469</c:v>
                </c:pt>
                <c:pt idx="102">
                  <c:v>182.59400718848764</c:v>
                </c:pt>
              </c:numCache>
            </c:numRef>
          </c:val>
          <c:smooth val="0"/>
          <c:extLst xmlns:c16r2="http://schemas.microsoft.com/office/drawing/2015/06/chart">
            <c:ext xmlns:c16="http://schemas.microsoft.com/office/drawing/2014/chart" uri="{C3380CC4-5D6E-409C-BE32-E72D297353CC}">
              <c16:uniqueId val="{00000001-7A9E-4697-B715-9C99D7B0F021}"/>
            </c:ext>
          </c:extLst>
        </c:ser>
        <c:ser>
          <c:idx val="2"/>
          <c:order val="2"/>
          <c:tx>
            <c:strRef>
              <c:f>'very rigid'!$D$1</c:f>
              <c:strCache>
                <c:ptCount val="1"/>
                <c:pt idx="0">
                  <c:v>Lower Confidence Bound(Total units sold)</c:v>
                </c:pt>
              </c:strCache>
            </c:strRef>
          </c:tx>
          <c:spPr>
            <a:ln w="12700" cap="rnd">
              <a:solidFill>
                <a:srgbClr val="ED7D31"/>
              </a:solidFill>
              <a:prstDash val="solid"/>
              <a:round/>
            </a:ln>
            <a:effectLst/>
          </c:spPr>
          <c:marker>
            <c:symbol val="none"/>
          </c:marker>
          <c:cat>
            <c:numRef>
              <c:f>'very rigid'!$A$2:$A$104</c:f>
              <c:numCache>
                <c:formatCode>General</c:formatCode>
                <c:ptCount val="103"/>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numCache>
            </c:numRef>
          </c:cat>
          <c:val>
            <c:numRef>
              <c:f>'very rigid'!$D$2:$D$104</c:f>
              <c:numCache>
                <c:formatCode>General</c:formatCode>
                <c:ptCount val="103"/>
                <c:pt idx="60" formatCode="0.00">
                  <c:v>226</c:v>
                </c:pt>
                <c:pt idx="61" formatCode="0.00">
                  <c:v>-66.358027438204687</c:v>
                </c:pt>
                <c:pt idx="62" formatCode="0.00">
                  <c:v>-36.712050500397737</c:v>
                </c:pt>
                <c:pt idx="63" formatCode="0.00">
                  <c:v>-103.5621600398822</c:v>
                </c:pt>
                <c:pt idx="64" formatCode="0.00">
                  <c:v>-73.9499117885847</c:v>
                </c:pt>
                <c:pt idx="65" formatCode="0.00">
                  <c:v>-73.897146808227632</c:v>
                </c:pt>
                <c:pt idx="66" formatCode="0.00">
                  <c:v>-47.779042812021714</c:v>
                </c:pt>
                <c:pt idx="67" formatCode="0.00">
                  <c:v>-84.398252999155346</c:v>
                </c:pt>
                <c:pt idx="68" formatCode="0.00">
                  <c:v>71.759677310138272</c:v>
                </c:pt>
                <c:pt idx="69" formatCode="0.00">
                  <c:v>-89.151608664997497</c:v>
                </c:pt>
                <c:pt idx="70" formatCode="0.00">
                  <c:v>-107.70566948147015</c:v>
                </c:pt>
                <c:pt idx="71" formatCode="0.00">
                  <c:v>-116.91550827334186</c:v>
                </c:pt>
                <c:pt idx="72" formatCode="0.00">
                  <c:v>-129.34779243335367</c:v>
                </c:pt>
                <c:pt idx="73" formatCode="0.00">
                  <c:v>-108.3215939600735</c:v>
                </c:pt>
                <c:pt idx="74" formatCode="0.00">
                  <c:v>-121.80405959974735</c:v>
                </c:pt>
                <c:pt idx="75" formatCode="0.00">
                  <c:v>-101.48209371957358</c:v>
                </c:pt>
                <c:pt idx="76" formatCode="0.00">
                  <c:v>-151.94445498197689</c:v>
                </c:pt>
                <c:pt idx="77" formatCode="0.00">
                  <c:v>-122.97747408242751</c:v>
                </c:pt>
                <c:pt idx="78" formatCode="0.00">
                  <c:v>-89.380705610093685</c:v>
                </c:pt>
                <c:pt idx="79" formatCode="0.00">
                  <c:v>-75.501999452964611</c:v>
                </c:pt>
                <c:pt idx="80" formatCode="0.00">
                  <c:v>-54.114997924269801</c:v>
                </c:pt>
                <c:pt idx="81" formatCode="0.00">
                  <c:v>-55.895408524284818</c:v>
                </c:pt>
                <c:pt idx="82" formatCode="0.00">
                  <c:v>27.822849958661322</c:v>
                </c:pt>
                <c:pt idx="83" formatCode="0.00">
                  <c:v>12.585577110499059</c:v>
                </c:pt>
                <c:pt idx="84" formatCode="0.00">
                  <c:v>-51.015245338203954</c:v>
                </c:pt>
                <c:pt idx="85" formatCode="0.00">
                  <c:v>-87.162428463311613</c:v>
                </c:pt>
                <c:pt idx="86" formatCode="0.00">
                  <c:v>-41.104994185278201</c:v>
                </c:pt>
                <c:pt idx="87" formatCode="0.00">
                  <c:v>302.99556722264714</c:v>
                </c:pt>
                <c:pt idx="88" formatCode="0.00">
                  <c:v>-85.758372639036821</c:v>
                </c:pt>
                <c:pt idx="89" formatCode="0.00">
                  <c:v>-57.73391191231218</c:v>
                </c:pt>
                <c:pt idx="90" formatCode="0.00">
                  <c:v>-20.777370724372304</c:v>
                </c:pt>
                <c:pt idx="91" formatCode="0.00">
                  <c:v>23.274717130169506</c:v>
                </c:pt>
                <c:pt idx="92" formatCode="0.00">
                  <c:v>-176.13763506046629</c:v>
                </c:pt>
                <c:pt idx="93" formatCode="0.00">
                  <c:v>-134.16733719105625</c:v>
                </c:pt>
                <c:pt idx="94" formatCode="0.00">
                  <c:v>-64.440387278889773</c:v>
                </c:pt>
                <c:pt idx="95" formatCode="0.00">
                  <c:v>-205.60723082352428</c:v>
                </c:pt>
                <c:pt idx="96" formatCode="0.00">
                  <c:v>-153.52207597311536</c:v>
                </c:pt>
                <c:pt idx="97" formatCode="0.00">
                  <c:v>-204.51963202267973</c:v>
                </c:pt>
                <c:pt idx="98" formatCode="0.00">
                  <c:v>-144.9537181552098</c:v>
                </c:pt>
                <c:pt idx="99" formatCode="0.00">
                  <c:v>-147.23331007048111</c:v>
                </c:pt>
                <c:pt idx="100" formatCode="0.00">
                  <c:v>-132.07919481978107</c:v>
                </c:pt>
                <c:pt idx="101" formatCode="0.00">
                  <c:v>-128.36881462352301</c:v>
                </c:pt>
                <c:pt idx="102" formatCode="0.00">
                  <c:v>-205.143035924402</c:v>
                </c:pt>
              </c:numCache>
            </c:numRef>
          </c:val>
          <c:smooth val="0"/>
          <c:extLst xmlns:c16r2="http://schemas.microsoft.com/office/drawing/2015/06/chart">
            <c:ext xmlns:c16="http://schemas.microsoft.com/office/drawing/2014/chart" uri="{C3380CC4-5D6E-409C-BE32-E72D297353CC}">
              <c16:uniqueId val="{00000002-7A9E-4697-B715-9C99D7B0F021}"/>
            </c:ext>
          </c:extLst>
        </c:ser>
        <c:ser>
          <c:idx val="3"/>
          <c:order val="3"/>
          <c:tx>
            <c:strRef>
              <c:f>'very rigid'!$E$1</c:f>
              <c:strCache>
                <c:ptCount val="1"/>
                <c:pt idx="0">
                  <c:v>Upper Confidence Bound(Total units sold)</c:v>
                </c:pt>
              </c:strCache>
            </c:strRef>
          </c:tx>
          <c:spPr>
            <a:ln w="12700" cap="rnd">
              <a:solidFill>
                <a:srgbClr val="ED7D31"/>
              </a:solidFill>
              <a:prstDash val="solid"/>
              <a:round/>
            </a:ln>
            <a:effectLst/>
          </c:spPr>
          <c:marker>
            <c:symbol val="none"/>
          </c:marker>
          <c:cat>
            <c:numRef>
              <c:f>'very rigid'!$A$2:$A$104</c:f>
              <c:numCache>
                <c:formatCode>General</c:formatCode>
                <c:ptCount val="103"/>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numCache>
            </c:numRef>
          </c:cat>
          <c:val>
            <c:numRef>
              <c:f>'very rigid'!$E$2:$E$104</c:f>
              <c:numCache>
                <c:formatCode>General</c:formatCode>
                <c:ptCount val="103"/>
                <c:pt idx="60" formatCode="0.00">
                  <c:v>226</c:v>
                </c:pt>
                <c:pt idx="61" formatCode="0.00">
                  <c:v>309.9091205733514</c:v>
                </c:pt>
                <c:pt idx="62" formatCode="0.00">
                  <c:v>351.31845134750677</c:v>
                </c:pt>
                <c:pt idx="63" formatCode="0.00">
                  <c:v>295.97491011017627</c:v>
                </c:pt>
                <c:pt idx="64" formatCode="0.00">
                  <c:v>336.85886368481226</c:v>
                </c:pt>
                <c:pt idx="65" formatCode="0.00">
                  <c:v>347.96763278808737</c:v>
                </c:pt>
                <c:pt idx="66" formatCode="0.00">
                  <c:v>384.94290064787816</c:v>
                </c:pt>
                <c:pt idx="67" formatCode="0.00">
                  <c:v>358.99694028047566</c:v>
                </c:pt>
                <c:pt idx="68" formatCode="0.00">
                  <c:v>525.65749249885039</c:v>
                </c:pt>
                <c:pt idx="69" formatCode="0.00">
                  <c:v>375.09008607434941</c:v>
                </c:pt>
                <c:pt idx="70" formatCode="0.00">
                  <c:v>366.73184387675803</c:v>
                </c:pt>
                <c:pt idx="71" formatCode="0.00">
                  <c:v>367.57940256500052</c:v>
                </c:pt>
                <c:pt idx="72" formatCode="0.00">
                  <c:v>365.07482833610266</c:v>
                </c:pt>
                <c:pt idx="73" formatCode="0.00">
                  <c:v>395.90699025181459</c:v>
                </c:pt>
                <c:pt idx="74" formatCode="0.00">
                  <c:v>392.11598613261083</c:v>
                </c:pt>
                <c:pt idx="75" formatCode="0.00">
                  <c:v>422.0215413109226</c:v>
                </c:pt>
                <c:pt idx="76" formatCode="0.00">
                  <c:v>381.04098172717016</c:v>
                </c:pt>
                <c:pt idx="77" formatCode="0.00">
                  <c:v>419.39357614165465</c:v>
                </c:pt>
                <c:pt idx="78" formatCode="0.00">
                  <c:v>462.28493603843009</c:v>
                </c:pt>
                <c:pt idx="79" formatCode="0.00">
                  <c:v>485.37198912279769</c:v>
                </c:pt>
                <c:pt idx="80" formatCode="0.00">
                  <c:v>515.88552131350059</c:v>
                </c:pt>
                <c:pt idx="81" formatCode="0.00">
                  <c:v>523.15393819906762</c:v>
                </c:pt>
                <c:pt idx="82" formatCode="0.00">
                  <c:v>615.8471489829941</c:v>
                </c:pt>
                <c:pt idx="83" formatCode="0.00">
                  <c:v>609.51452262429416</c:v>
                </c:pt>
                <c:pt idx="84" formatCode="0.00">
                  <c:v>554.75137502159669</c:v>
                </c:pt>
                <c:pt idx="85" formatCode="0.00">
                  <c:v>527.37801483294652</c:v>
                </c:pt>
                <c:pt idx="86" formatCode="0.00">
                  <c:v>582.14834392052364</c:v>
                </c:pt>
                <c:pt idx="87" formatCode="0.00">
                  <c:v>934.90361633727775</c:v>
                </c:pt>
                <c:pt idx="88" formatCode="0.00">
                  <c:v>554.74878331489572</c:v>
                </c:pt>
                <c:pt idx="89" formatCode="0.00">
                  <c:v>591.31917489258763</c:v>
                </c:pt>
                <c:pt idx="90" formatCode="0.00">
                  <c:v>636.77075958862042</c:v>
                </c:pt>
                <c:pt idx="91" formatCode="0.00">
                  <c:v>689.26916346103758</c:v>
                </c:pt>
                <c:pt idx="92" formatCode="0.00">
                  <c:v>498.25644056686554</c:v>
                </c:pt>
                <c:pt idx="93" formatCode="0.00">
                  <c:v>548.58161149000705</c:v>
                </c:pt>
                <c:pt idx="94" formatCode="0.00">
                  <c:v>626.62050638320602</c:v>
                </c:pt>
                <c:pt idx="95" formatCode="0.00">
                  <c:v>493.72441286711324</c:v>
                </c:pt>
                <c:pt idx="96" formatCode="0.00">
                  <c:v>554.0407674782723</c:v>
                </c:pt>
                <c:pt idx="97" formatCode="0.00">
                  <c:v>511.23642320904571</c:v>
                </c:pt>
                <c:pt idx="98" formatCode="0.00">
                  <c:v>578.95904628853532</c:v>
                </c:pt>
                <c:pt idx="99" formatCode="0.00">
                  <c:v>584.80107461241062</c:v>
                </c:pt>
                <c:pt idx="100" formatCode="0.00">
                  <c:v>608.0430675499158</c:v>
                </c:pt>
                <c:pt idx="101" formatCode="0.00">
                  <c:v>619.80886639219239</c:v>
                </c:pt>
                <c:pt idx="102" formatCode="0.00">
                  <c:v>570.33105030137722</c:v>
                </c:pt>
              </c:numCache>
            </c:numRef>
          </c:val>
          <c:smooth val="0"/>
          <c:extLst xmlns:c16r2="http://schemas.microsoft.com/office/drawing/2015/06/chart">
            <c:ext xmlns:c16="http://schemas.microsoft.com/office/drawing/2014/chart" uri="{C3380CC4-5D6E-409C-BE32-E72D297353CC}">
              <c16:uniqueId val="{00000003-7A9E-4697-B715-9C99D7B0F021}"/>
            </c:ext>
          </c:extLst>
        </c:ser>
        <c:dLbls>
          <c:showLegendKey val="0"/>
          <c:showVal val="0"/>
          <c:showCatName val="0"/>
          <c:showSerName val="0"/>
          <c:showPercent val="0"/>
          <c:showBubbleSize val="0"/>
        </c:dLbls>
        <c:smooth val="0"/>
        <c:axId val="543937904"/>
        <c:axId val="557831016"/>
      </c:lineChart>
      <c:catAx>
        <c:axId val="54393790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7831016"/>
        <c:crosses val="autoZero"/>
        <c:auto val="1"/>
        <c:lblAlgn val="ctr"/>
        <c:lblOffset val="100"/>
        <c:noMultiLvlLbl val="0"/>
      </c:catAx>
      <c:valAx>
        <c:axId val="55783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393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[qa-0854x.xlsx]Sheet9!PivotTable7</c:name>
    <c:fmtId val="4"/>
  </c:pivotSource>
  <c:chart>
    <c:title>
      <c:tx>
        <c:rich>
          <a:bodyPr/>
          <a:lstStyle/>
          <a:p>
            <a:pPr>
              <a:defRPr/>
            </a:pPr>
            <a:r>
              <a:rPr lang="en-CA"/>
              <a:t>Count of LEC ID  Residual Plot</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Sheet9!$B$3:$B$4</c:f>
              <c:strCache>
                <c:ptCount val="1"/>
                <c:pt idx="0">
                  <c:v>Count of LEC ID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Sheet9!$B$5:$B$28</c:f>
              <c:numCache>
                <c:formatCode>General</c:formatCode>
                <c:ptCount val="23"/>
                <c:pt idx="0">
                  <c:v>21</c:v>
                </c:pt>
                <c:pt idx="1">
                  <c:v>20</c:v>
                </c:pt>
                <c:pt idx="2">
                  <c:v>13</c:v>
                </c:pt>
                <c:pt idx="3">
                  <c:v>15</c:v>
                </c:pt>
                <c:pt idx="4">
                  <c:v>13</c:v>
                </c:pt>
                <c:pt idx="5">
                  <c:v>14</c:v>
                </c:pt>
                <c:pt idx="6">
                  <c:v>15</c:v>
                </c:pt>
                <c:pt idx="7">
                  <c:v>21</c:v>
                </c:pt>
                <c:pt idx="8">
                  <c:v>14</c:v>
                </c:pt>
                <c:pt idx="9">
                  <c:v>14</c:v>
                </c:pt>
                <c:pt idx="10">
                  <c:v>14</c:v>
                </c:pt>
                <c:pt idx="11">
                  <c:v>16</c:v>
                </c:pt>
                <c:pt idx="12">
                  <c:v>26</c:v>
                </c:pt>
                <c:pt idx="13">
                  <c:v>16</c:v>
                </c:pt>
                <c:pt idx="14">
                  <c:v>18</c:v>
                </c:pt>
                <c:pt idx="15">
                  <c:v>14</c:v>
                </c:pt>
                <c:pt idx="16">
                  <c:v>36</c:v>
                </c:pt>
                <c:pt idx="17">
                  <c:v>35</c:v>
                </c:pt>
                <c:pt idx="18">
                  <c:v>28</c:v>
                </c:pt>
                <c:pt idx="19">
                  <c:v>17</c:v>
                </c:pt>
                <c:pt idx="20">
                  <c:v>11</c:v>
                </c:pt>
                <c:pt idx="21">
                  <c:v>14</c:v>
                </c:pt>
                <c:pt idx="22">
                  <c:v>13</c:v>
                </c:pt>
              </c:numCache>
            </c:numRef>
          </c:val>
          <c:extLst xmlns:c16r2="http://schemas.microsoft.com/office/drawing/2015/06/chart">
            <c:ext xmlns:c16="http://schemas.microsoft.com/office/drawing/2014/chart" uri="{C3380CC4-5D6E-409C-BE32-E72D297353CC}">
              <c16:uniqueId val="{00000000-B24D-40B4-8DEC-82D260DC19E7}"/>
            </c:ext>
          </c:extLst>
        </c:ser>
        <c:ser>
          <c:idx val="1"/>
          <c:order val="1"/>
          <c:tx>
            <c:strRef>
              <c:f>Sheet9!$C$3:$C$4</c:f>
              <c:strCache>
                <c:ptCount val="1"/>
                <c:pt idx="0">
                  <c:v>Sum of Units Sold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Sheet9!$C$5:$C$28</c:f>
              <c:numCache>
                <c:formatCode>General</c:formatCode>
                <c:ptCount val="23"/>
                <c:pt idx="0">
                  <c:v>173</c:v>
                </c:pt>
                <c:pt idx="1">
                  <c:v>196</c:v>
                </c:pt>
                <c:pt idx="2">
                  <c:v>195</c:v>
                </c:pt>
                <c:pt idx="3">
                  <c:v>210</c:v>
                </c:pt>
                <c:pt idx="4">
                  <c:v>291</c:v>
                </c:pt>
                <c:pt idx="5">
                  <c:v>170</c:v>
                </c:pt>
                <c:pt idx="6">
                  <c:v>252</c:v>
                </c:pt>
                <c:pt idx="7">
                  <c:v>520</c:v>
                </c:pt>
                <c:pt idx="8">
                  <c:v>164</c:v>
                </c:pt>
                <c:pt idx="9">
                  <c:v>135</c:v>
                </c:pt>
                <c:pt idx="10">
                  <c:v>153</c:v>
                </c:pt>
                <c:pt idx="11">
                  <c:v>322</c:v>
                </c:pt>
                <c:pt idx="12">
                  <c:v>298</c:v>
                </c:pt>
                <c:pt idx="13">
                  <c:v>133</c:v>
                </c:pt>
                <c:pt idx="14">
                  <c:v>192</c:v>
                </c:pt>
                <c:pt idx="15">
                  <c:v>198</c:v>
                </c:pt>
                <c:pt idx="16">
                  <c:v>991</c:v>
                </c:pt>
                <c:pt idx="17">
                  <c:v>1244</c:v>
                </c:pt>
                <c:pt idx="18">
                  <c:v>855</c:v>
                </c:pt>
                <c:pt idx="19">
                  <c:v>291</c:v>
                </c:pt>
                <c:pt idx="20">
                  <c:v>143</c:v>
                </c:pt>
                <c:pt idx="21">
                  <c:v>253</c:v>
                </c:pt>
                <c:pt idx="22">
                  <c:v>385</c:v>
                </c:pt>
              </c:numCache>
            </c:numRef>
          </c:val>
          <c:extLst xmlns:c16r2="http://schemas.microsoft.com/office/drawing/2015/06/chart">
            <c:ext xmlns:c16="http://schemas.microsoft.com/office/drawing/2014/chart" uri="{C3380CC4-5D6E-409C-BE32-E72D297353CC}">
              <c16:uniqueId val="{00000001-B24D-40B4-8DEC-82D260DC19E7}"/>
            </c:ext>
          </c:extLst>
        </c:ser>
        <c:dLbls>
          <c:showLegendKey val="0"/>
          <c:showVal val="0"/>
          <c:showCatName val="0"/>
          <c:showSerName val="0"/>
          <c:showPercent val="0"/>
          <c:showBubbleSize val="0"/>
        </c:dLbls>
        <c:gapWidth val="150"/>
        <c:axId val="557832584"/>
        <c:axId val="557830624"/>
      </c:barChart>
      <c:catAx>
        <c:axId val="557832584"/>
        <c:scaling>
          <c:orientation val="minMax"/>
        </c:scaling>
        <c:delete val="0"/>
        <c:axPos val="b"/>
        <c:title>
          <c:tx>
            <c:rich>
              <a:bodyPr/>
              <a:lstStyle/>
              <a:p>
                <a:pPr>
                  <a:defRPr/>
                </a:pPr>
                <a:r>
                  <a:rPr lang="en-CA"/>
                  <a:t>Count of LEC ID</a:t>
                </a:r>
              </a:p>
            </c:rich>
          </c:tx>
          <c:overlay val="0"/>
        </c:title>
        <c:numFmt formatCode="General" sourceLinked="1"/>
        <c:majorTickMark val="out"/>
        <c:minorTickMark val="none"/>
        <c:tickLblPos val="nextTo"/>
        <c:crossAx val="557830624"/>
        <c:crosses val="autoZero"/>
        <c:auto val="1"/>
        <c:lblAlgn val="ctr"/>
        <c:lblOffset val="100"/>
        <c:noMultiLvlLbl val="0"/>
      </c:catAx>
      <c:valAx>
        <c:axId val="557830624"/>
        <c:scaling>
          <c:orientation val="minMax"/>
        </c:scaling>
        <c:delete val="0"/>
        <c:axPos val="l"/>
        <c:majorGridlines/>
        <c:title>
          <c:tx>
            <c:rich>
              <a:bodyPr/>
              <a:lstStyle/>
              <a:p>
                <a:pPr>
                  <a:defRPr/>
                </a:pPr>
                <a:r>
                  <a:rPr lang="en-CA"/>
                  <a:t>Residuals</a:t>
                </a:r>
              </a:p>
            </c:rich>
          </c:tx>
          <c:overlay val="0"/>
        </c:title>
        <c:numFmt formatCode="General" sourceLinked="1"/>
        <c:majorTickMark val="out"/>
        <c:minorTickMark val="none"/>
        <c:tickLblPos val="nextTo"/>
        <c:crossAx val="557832584"/>
        <c:crosses val="autoZero"/>
        <c:crossBetween val="between"/>
      </c:valAx>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[qa-0854x.xlsx]Sheet9!PivotTable7</c:name>
    <c:fmtId val="5"/>
  </c:pivotSource>
  <c:chart>
    <c:title>
      <c:tx>
        <c:rich>
          <a:bodyPr/>
          <a:lstStyle/>
          <a:p>
            <a:pPr>
              <a:defRPr/>
            </a:pPr>
            <a:r>
              <a:rPr lang="en-CA"/>
              <a:t>Count of LEC ID Line Fit  Plot</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Sheet9!$B$3:$B$4</c:f>
              <c:strCache>
                <c:ptCount val="1"/>
                <c:pt idx="0">
                  <c:v>Count of LEC ID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Sheet9!$B$5:$B$28</c:f>
              <c:numCache>
                <c:formatCode>General</c:formatCode>
                <c:ptCount val="23"/>
                <c:pt idx="0">
                  <c:v>21</c:v>
                </c:pt>
                <c:pt idx="1">
                  <c:v>20</c:v>
                </c:pt>
                <c:pt idx="2">
                  <c:v>13</c:v>
                </c:pt>
                <c:pt idx="3">
                  <c:v>15</c:v>
                </c:pt>
                <c:pt idx="4">
                  <c:v>13</c:v>
                </c:pt>
                <c:pt idx="5">
                  <c:v>14</c:v>
                </c:pt>
                <c:pt idx="6">
                  <c:v>15</c:v>
                </c:pt>
                <c:pt idx="7">
                  <c:v>21</c:v>
                </c:pt>
                <c:pt idx="8">
                  <c:v>14</c:v>
                </c:pt>
                <c:pt idx="9">
                  <c:v>14</c:v>
                </c:pt>
                <c:pt idx="10">
                  <c:v>14</c:v>
                </c:pt>
                <c:pt idx="11">
                  <c:v>16</c:v>
                </c:pt>
                <c:pt idx="12">
                  <c:v>26</c:v>
                </c:pt>
                <c:pt idx="13">
                  <c:v>16</c:v>
                </c:pt>
                <c:pt idx="14">
                  <c:v>18</c:v>
                </c:pt>
                <c:pt idx="15">
                  <c:v>14</c:v>
                </c:pt>
                <c:pt idx="16">
                  <c:v>36</c:v>
                </c:pt>
                <c:pt idx="17">
                  <c:v>35</c:v>
                </c:pt>
                <c:pt idx="18">
                  <c:v>28</c:v>
                </c:pt>
                <c:pt idx="19">
                  <c:v>17</c:v>
                </c:pt>
                <c:pt idx="20">
                  <c:v>11</c:v>
                </c:pt>
                <c:pt idx="21">
                  <c:v>14</c:v>
                </c:pt>
                <c:pt idx="22">
                  <c:v>13</c:v>
                </c:pt>
              </c:numCache>
            </c:numRef>
          </c:val>
          <c:extLst xmlns:c16r2="http://schemas.microsoft.com/office/drawing/2015/06/chart">
            <c:ext xmlns:c16="http://schemas.microsoft.com/office/drawing/2014/chart" uri="{C3380CC4-5D6E-409C-BE32-E72D297353CC}">
              <c16:uniqueId val="{00000000-59B5-406A-B356-6AACB704EE92}"/>
            </c:ext>
          </c:extLst>
        </c:ser>
        <c:ser>
          <c:idx val="1"/>
          <c:order val="1"/>
          <c:tx>
            <c:strRef>
              <c:f>Sheet9!$C$3:$C$4</c:f>
              <c:strCache>
                <c:ptCount val="1"/>
                <c:pt idx="0">
                  <c:v>Sum of Units Sold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Sheet9!$C$5:$C$28</c:f>
              <c:numCache>
                <c:formatCode>General</c:formatCode>
                <c:ptCount val="23"/>
                <c:pt idx="0">
                  <c:v>173</c:v>
                </c:pt>
                <c:pt idx="1">
                  <c:v>196</c:v>
                </c:pt>
                <c:pt idx="2">
                  <c:v>195</c:v>
                </c:pt>
                <c:pt idx="3">
                  <c:v>210</c:v>
                </c:pt>
                <c:pt idx="4">
                  <c:v>291</c:v>
                </c:pt>
                <c:pt idx="5">
                  <c:v>170</c:v>
                </c:pt>
                <c:pt idx="6">
                  <c:v>252</c:v>
                </c:pt>
                <c:pt idx="7">
                  <c:v>520</c:v>
                </c:pt>
                <c:pt idx="8">
                  <c:v>164</c:v>
                </c:pt>
                <c:pt idx="9">
                  <c:v>135</c:v>
                </c:pt>
                <c:pt idx="10">
                  <c:v>153</c:v>
                </c:pt>
                <c:pt idx="11">
                  <c:v>322</c:v>
                </c:pt>
                <c:pt idx="12">
                  <c:v>298</c:v>
                </c:pt>
                <c:pt idx="13">
                  <c:v>133</c:v>
                </c:pt>
                <c:pt idx="14">
                  <c:v>192</c:v>
                </c:pt>
                <c:pt idx="15">
                  <c:v>198</c:v>
                </c:pt>
                <c:pt idx="16">
                  <c:v>991</c:v>
                </c:pt>
                <c:pt idx="17">
                  <c:v>1244</c:v>
                </c:pt>
                <c:pt idx="18">
                  <c:v>855</c:v>
                </c:pt>
                <c:pt idx="19">
                  <c:v>291</c:v>
                </c:pt>
                <c:pt idx="20">
                  <c:v>143</c:v>
                </c:pt>
                <c:pt idx="21">
                  <c:v>253</c:v>
                </c:pt>
                <c:pt idx="22">
                  <c:v>385</c:v>
                </c:pt>
              </c:numCache>
            </c:numRef>
          </c:val>
          <c:extLst xmlns:c16r2="http://schemas.microsoft.com/office/drawing/2015/06/chart">
            <c:ext xmlns:c16="http://schemas.microsoft.com/office/drawing/2014/chart" uri="{C3380CC4-5D6E-409C-BE32-E72D297353CC}">
              <c16:uniqueId val="{00000001-59B5-406A-B356-6AACB704EE92}"/>
            </c:ext>
          </c:extLst>
        </c:ser>
        <c:dLbls>
          <c:showLegendKey val="0"/>
          <c:showVal val="0"/>
          <c:showCatName val="0"/>
          <c:showSerName val="0"/>
          <c:showPercent val="0"/>
          <c:showBubbleSize val="0"/>
        </c:dLbls>
        <c:gapWidth val="150"/>
        <c:axId val="557832976"/>
        <c:axId val="557829056"/>
      </c:barChart>
      <c:catAx>
        <c:axId val="557832976"/>
        <c:scaling>
          <c:orientation val="minMax"/>
        </c:scaling>
        <c:delete val="0"/>
        <c:axPos val="b"/>
        <c:title>
          <c:tx>
            <c:rich>
              <a:bodyPr/>
              <a:lstStyle/>
              <a:p>
                <a:pPr>
                  <a:defRPr/>
                </a:pPr>
                <a:r>
                  <a:rPr lang="en-CA"/>
                  <a:t>Count of LEC ID</a:t>
                </a:r>
              </a:p>
            </c:rich>
          </c:tx>
          <c:overlay val="0"/>
        </c:title>
        <c:numFmt formatCode="General" sourceLinked="1"/>
        <c:majorTickMark val="out"/>
        <c:minorTickMark val="none"/>
        <c:tickLblPos val="nextTo"/>
        <c:crossAx val="557829056"/>
        <c:crosses val="autoZero"/>
        <c:auto val="1"/>
        <c:lblAlgn val="ctr"/>
        <c:lblOffset val="100"/>
        <c:noMultiLvlLbl val="0"/>
      </c:catAx>
      <c:valAx>
        <c:axId val="557829056"/>
        <c:scaling>
          <c:orientation val="minMax"/>
        </c:scaling>
        <c:delete val="0"/>
        <c:axPos val="l"/>
        <c:majorGridlines/>
        <c:title>
          <c:tx>
            <c:rich>
              <a:bodyPr/>
              <a:lstStyle/>
              <a:p>
                <a:pPr>
                  <a:defRPr/>
                </a:pPr>
                <a:r>
                  <a:rPr lang="en-CA"/>
                  <a:t>Sum of Units Sold</a:t>
                </a:r>
              </a:p>
            </c:rich>
          </c:tx>
          <c:overlay val="0"/>
        </c:title>
        <c:numFmt formatCode="General" sourceLinked="1"/>
        <c:majorTickMark val="out"/>
        <c:minorTickMark val="none"/>
        <c:tickLblPos val="nextTo"/>
        <c:crossAx val="557832976"/>
        <c:crosses val="autoZero"/>
        <c:crossBetween val="between"/>
      </c:valAx>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Normal Probability Plot</a:t>
            </a:r>
          </a:p>
        </c:rich>
      </c:tx>
      <c:overlay val="0"/>
    </c:title>
    <c:autoTitleDeleted val="0"/>
    <c:plotArea>
      <c:layout/>
      <c:scatterChart>
        <c:scatterStyle val="lineMarker"/>
        <c:varyColors val="0"/>
        <c:ser>
          <c:idx val="0"/>
          <c:order val="0"/>
          <c:spPr>
            <a:ln w="19050">
              <a:noFill/>
            </a:ln>
          </c:spPr>
          <c:xVal>
            <c:numRef>
              <c:f>Sheet9!$K$32:$K$54</c:f>
              <c:numCache>
                <c:formatCode>General</c:formatCode>
                <c:ptCount val="23"/>
                <c:pt idx="0">
                  <c:v>2.1739130434782608</c:v>
                </c:pt>
                <c:pt idx="1">
                  <c:v>6.5217391304347823</c:v>
                </c:pt>
                <c:pt idx="2">
                  <c:v>10.869565217391305</c:v>
                </c:pt>
                <c:pt idx="3">
                  <c:v>15.217391304347824</c:v>
                </c:pt>
                <c:pt idx="4">
                  <c:v>19.565217391304348</c:v>
                </c:pt>
                <c:pt idx="5">
                  <c:v>23.913043478260871</c:v>
                </c:pt>
                <c:pt idx="6">
                  <c:v>28.260869565217391</c:v>
                </c:pt>
                <c:pt idx="7">
                  <c:v>32.608695652173907</c:v>
                </c:pt>
                <c:pt idx="8">
                  <c:v>36.95652173913043</c:v>
                </c:pt>
                <c:pt idx="9">
                  <c:v>41.304347826086953</c:v>
                </c:pt>
                <c:pt idx="10">
                  <c:v>45.652173913043477</c:v>
                </c:pt>
                <c:pt idx="11">
                  <c:v>49.999999999999993</c:v>
                </c:pt>
                <c:pt idx="12">
                  <c:v>54.347826086956516</c:v>
                </c:pt>
                <c:pt idx="13">
                  <c:v>58.695652173913039</c:v>
                </c:pt>
                <c:pt idx="14">
                  <c:v>63.043478260869556</c:v>
                </c:pt>
                <c:pt idx="15">
                  <c:v>67.391304347826093</c:v>
                </c:pt>
                <c:pt idx="16">
                  <c:v>71.739130434782609</c:v>
                </c:pt>
                <c:pt idx="17">
                  <c:v>76.086956521739125</c:v>
                </c:pt>
                <c:pt idx="18">
                  <c:v>80.434782608695656</c:v>
                </c:pt>
                <c:pt idx="19">
                  <c:v>84.782608695652172</c:v>
                </c:pt>
                <c:pt idx="20">
                  <c:v>89.130434782608702</c:v>
                </c:pt>
                <c:pt idx="21">
                  <c:v>93.478260869565219</c:v>
                </c:pt>
                <c:pt idx="22">
                  <c:v>97.826086956521735</c:v>
                </c:pt>
              </c:numCache>
            </c:numRef>
          </c:xVal>
          <c:yVal>
            <c:numRef>
              <c:f>Sheet9!$L$32:$L$54</c:f>
              <c:numCache>
                <c:formatCode>General</c:formatCode>
                <c:ptCount val="23"/>
                <c:pt idx="0">
                  <c:v>133</c:v>
                </c:pt>
                <c:pt idx="1">
                  <c:v>135</c:v>
                </c:pt>
                <c:pt idx="2">
                  <c:v>143</c:v>
                </c:pt>
                <c:pt idx="3">
                  <c:v>153</c:v>
                </c:pt>
                <c:pt idx="4">
                  <c:v>164</c:v>
                </c:pt>
                <c:pt idx="5">
                  <c:v>170</c:v>
                </c:pt>
                <c:pt idx="6">
                  <c:v>173</c:v>
                </c:pt>
                <c:pt idx="7">
                  <c:v>192</c:v>
                </c:pt>
                <c:pt idx="8">
                  <c:v>195</c:v>
                </c:pt>
                <c:pt idx="9">
                  <c:v>196</c:v>
                </c:pt>
                <c:pt idx="10">
                  <c:v>198</c:v>
                </c:pt>
                <c:pt idx="11">
                  <c:v>210</c:v>
                </c:pt>
                <c:pt idx="12">
                  <c:v>252</c:v>
                </c:pt>
                <c:pt idx="13">
                  <c:v>253</c:v>
                </c:pt>
                <c:pt idx="14">
                  <c:v>291</c:v>
                </c:pt>
                <c:pt idx="15">
                  <c:v>291</c:v>
                </c:pt>
                <c:pt idx="16">
                  <c:v>298</c:v>
                </c:pt>
                <c:pt idx="17">
                  <c:v>322</c:v>
                </c:pt>
                <c:pt idx="18">
                  <c:v>385</c:v>
                </c:pt>
                <c:pt idx="19">
                  <c:v>520</c:v>
                </c:pt>
                <c:pt idx="20">
                  <c:v>855</c:v>
                </c:pt>
                <c:pt idx="21">
                  <c:v>991</c:v>
                </c:pt>
                <c:pt idx="22">
                  <c:v>1244</c:v>
                </c:pt>
              </c:numCache>
            </c:numRef>
          </c:yVal>
          <c:smooth val="0"/>
          <c:extLst xmlns:c16r2="http://schemas.microsoft.com/office/drawing/2015/06/chart">
            <c:ext xmlns:c16="http://schemas.microsoft.com/office/drawing/2014/chart" uri="{C3380CC4-5D6E-409C-BE32-E72D297353CC}">
              <c16:uniqueId val="{00000001-FD9C-453B-A1CE-41974D26A580}"/>
            </c:ext>
          </c:extLst>
        </c:ser>
        <c:dLbls>
          <c:showLegendKey val="0"/>
          <c:showVal val="0"/>
          <c:showCatName val="0"/>
          <c:showSerName val="0"/>
          <c:showPercent val="0"/>
          <c:showBubbleSize val="0"/>
        </c:dLbls>
        <c:axId val="557833368"/>
        <c:axId val="557833760"/>
      </c:scatterChart>
      <c:valAx>
        <c:axId val="557833368"/>
        <c:scaling>
          <c:orientation val="minMax"/>
        </c:scaling>
        <c:delete val="0"/>
        <c:axPos val="b"/>
        <c:title>
          <c:tx>
            <c:rich>
              <a:bodyPr/>
              <a:lstStyle/>
              <a:p>
                <a:pPr>
                  <a:defRPr/>
                </a:pPr>
                <a:r>
                  <a:rPr lang="en-CA"/>
                  <a:t>Sample Percentile</a:t>
                </a:r>
              </a:p>
            </c:rich>
          </c:tx>
          <c:overlay val="0"/>
        </c:title>
        <c:numFmt formatCode="General" sourceLinked="1"/>
        <c:majorTickMark val="out"/>
        <c:minorTickMark val="none"/>
        <c:tickLblPos val="nextTo"/>
        <c:crossAx val="557833760"/>
        <c:crosses val="autoZero"/>
        <c:crossBetween val="midCat"/>
      </c:valAx>
      <c:valAx>
        <c:axId val="557833760"/>
        <c:scaling>
          <c:orientation val="minMax"/>
        </c:scaling>
        <c:delete val="0"/>
        <c:axPos val="l"/>
        <c:title>
          <c:tx>
            <c:rich>
              <a:bodyPr/>
              <a:lstStyle/>
              <a:p>
                <a:pPr>
                  <a:defRPr/>
                </a:pPr>
                <a:r>
                  <a:rPr lang="en-CA"/>
                  <a:t>Sum of Units Sold</a:t>
                </a:r>
              </a:p>
            </c:rich>
          </c:tx>
          <c:overlay val="0"/>
        </c:title>
        <c:numFmt formatCode="General" sourceLinked="1"/>
        <c:majorTickMark val="out"/>
        <c:minorTickMark val="none"/>
        <c:tickLblPos val="nextTo"/>
        <c:crossAx val="557833368"/>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Date  Residual Plot</a:t>
            </a:r>
          </a:p>
        </c:rich>
      </c:tx>
      <c:overlay val="0"/>
    </c:title>
    <c:autoTitleDeleted val="0"/>
    <c:plotArea>
      <c:layout/>
      <c:scatterChart>
        <c:scatterStyle val="lineMarker"/>
        <c:varyColors val="0"/>
        <c:ser>
          <c:idx val="0"/>
          <c:order val="0"/>
          <c:spPr>
            <a:ln w="19050">
              <a:noFill/>
            </a:ln>
          </c:spPr>
          <c:xVal>
            <c:numRef>
              <c:f>'TV Daily Sales Data (2)'!$C$8:$C$425</c:f>
              <c:numCache>
                <c:formatCode>m/d/yyyy</c:formatCode>
                <c:ptCount val="418"/>
                <c:pt idx="0">
                  <c:v>41282</c:v>
                </c:pt>
                <c:pt idx="1">
                  <c:v>41283</c:v>
                </c:pt>
                <c:pt idx="2">
                  <c:v>41284</c:v>
                </c:pt>
                <c:pt idx="3">
                  <c:v>41285</c:v>
                </c:pt>
                <c:pt idx="4">
                  <c:v>41286</c:v>
                </c:pt>
                <c:pt idx="5">
                  <c:v>41287</c:v>
                </c:pt>
                <c:pt idx="6">
                  <c:v>41288</c:v>
                </c:pt>
                <c:pt idx="7">
                  <c:v>41289</c:v>
                </c:pt>
                <c:pt idx="8">
                  <c:v>41290</c:v>
                </c:pt>
                <c:pt idx="9">
                  <c:v>41291</c:v>
                </c:pt>
                <c:pt idx="10">
                  <c:v>41292</c:v>
                </c:pt>
                <c:pt idx="11">
                  <c:v>41293</c:v>
                </c:pt>
                <c:pt idx="12">
                  <c:v>41294</c:v>
                </c:pt>
                <c:pt idx="13">
                  <c:v>41295</c:v>
                </c:pt>
                <c:pt idx="14">
                  <c:v>41296</c:v>
                </c:pt>
                <c:pt idx="15">
                  <c:v>41297</c:v>
                </c:pt>
                <c:pt idx="16">
                  <c:v>41298</c:v>
                </c:pt>
                <c:pt idx="17">
                  <c:v>41299</c:v>
                </c:pt>
                <c:pt idx="18">
                  <c:v>41300</c:v>
                </c:pt>
                <c:pt idx="19">
                  <c:v>41301</c:v>
                </c:pt>
                <c:pt idx="20">
                  <c:v>41302</c:v>
                </c:pt>
                <c:pt idx="21">
                  <c:v>41303</c:v>
                </c:pt>
                <c:pt idx="22">
                  <c:v>41304</c:v>
                </c:pt>
                <c:pt idx="23">
                  <c:v>41305</c:v>
                </c:pt>
                <c:pt idx="24">
                  <c:v>41306</c:v>
                </c:pt>
                <c:pt idx="25">
                  <c:v>41307</c:v>
                </c:pt>
                <c:pt idx="26">
                  <c:v>41308</c:v>
                </c:pt>
                <c:pt idx="27">
                  <c:v>41309</c:v>
                </c:pt>
                <c:pt idx="28">
                  <c:v>41310</c:v>
                </c:pt>
                <c:pt idx="29">
                  <c:v>41311</c:v>
                </c:pt>
                <c:pt idx="30">
                  <c:v>41312</c:v>
                </c:pt>
                <c:pt idx="31">
                  <c:v>41313</c:v>
                </c:pt>
                <c:pt idx="32">
                  <c:v>41314</c:v>
                </c:pt>
                <c:pt idx="33">
                  <c:v>41315</c:v>
                </c:pt>
                <c:pt idx="34">
                  <c:v>41316</c:v>
                </c:pt>
                <c:pt idx="35">
                  <c:v>41317</c:v>
                </c:pt>
                <c:pt idx="36">
                  <c:v>41318</c:v>
                </c:pt>
                <c:pt idx="37">
                  <c:v>41319</c:v>
                </c:pt>
                <c:pt idx="38">
                  <c:v>41320</c:v>
                </c:pt>
                <c:pt idx="39">
                  <c:v>41322</c:v>
                </c:pt>
                <c:pt idx="40">
                  <c:v>41323</c:v>
                </c:pt>
                <c:pt idx="41">
                  <c:v>41324</c:v>
                </c:pt>
                <c:pt idx="42">
                  <c:v>41325</c:v>
                </c:pt>
                <c:pt idx="43">
                  <c:v>41326</c:v>
                </c:pt>
                <c:pt idx="44">
                  <c:v>41327</c:v>
                </c:pt>
                <c:pt idx="45">
                  <c:v>41328</c:v>
                </c:pt>
                <c:pt idx="46">
                  <c:v>41329</c:v>
                </c:pt>
                <c:pt idx="47">
                  <c:v>41330</c:v>
                </c:pt>
                <c:pt idx="48">
                  <c:v>41331</c:v>
                </c:pt>
                <c:pt idx="49">
                  <c:v>41332</c:v>
                </c:pt>
                <c:pt idx="50">
                  <c:v>41333</c:v>
                </c:pt>
                <c:pt idx="51">
                  <c:v>41334</c:v>
                </c:pt>
                <c:pt idx="52">
                  <c:v>41335</c:v>
                </c:pt>
                <c:pt idx="53">
                  <c:v>41336</c:v>
                </c:pt>
                <c:pt idx="54">
                  <c:v>41337</c:v>
                </c:pt>
                <c:pt idx="55">
                  <c:v>41338</c:v>
                </c:pt>
                <c:pt idx="56">
                  <c:v>41339</c:v>
                </c:pt>
                <c:pt idx="57">
                  <c:v>41340</c:v>
                </c:pt>
                <c:pt idx="58">
                  <c:v>41341</c:v>
                </c:pt>
                <c:pt idx="59">
                  <c:v>41342</c:v>
                </c:pt>
                <c:pt idx="60">
                  <c:v>41343</c:v>
                </c:pt>
                <c:pt idx="61">
                  <c:v>41344</c:v>
                </c:pt>
                <c:pt idx="62">
                  <c:v>41345</c:v>
                </c:pt>
                <c:pt idx="63">
                  <c:v>41346</c:v>
                </c:pt>
                <c:pt idx="64">
                  <c:v>41347</c:v>
                </c:pt>
                <c:pt idx="65">
                  <c:v>41348</c:v>
                </c:pt>
                <c:pt idx="66">
                  <c:v>41349</c:v>
                </c:pt>
                <c:pt idx="67">
                  <c:v>41350</c:v>
                </c:pt>
                <c:pt idx="68">
                  <c:v>41351</c:v>
                </c:pt>
                <c:pt idx="69">
                  <c:v>41352</c:v>
                </c:pt>
                <c:pt idx="70">
                  <c:v>41353</c:v>
                </c:pt>
                <c:pt idx="71">
                  <c:v>41354</c:v>
                </c:pt>
                <c:pt idx="72">
                  <c:v>41355</c:v>
                </c:pt>
                <c:pt idx="73">
                  <c:v>41356</c:v>
                </c:pt>
                <c:pt idx="74">
                  <c:v>41357</c:v>
                </c:pt>
                <c:pt idx="75">
                  <c:v>41358</c:v>
                </c:pt>
                <c:pt idx="76">
                  <c:v>41359</c:v>
                </c:pt>
                <c:pt idx="77">
                  <c:v>41360</c:v>
                </c:pt>
                <c:pt idx="78">
                  <c:v>41361</c:v>
                </c:pt>
                <c:pt idx="79">
                  <c:v>41362</c:v>
                </c:pt>
                <c:pt idx="80">
                  <c:v>41363</c:v>
                </c:pt>
                <c:pt idx="81">
                  <c:v>41364</c:v>
                </c:pt>
                <c:pt idx="82">
                  <c:v>41365</c:v>
                </c:pt>
                <c:pt idx="83">
                  <c:v>41366</c:v>
                </c:pt>
                <c:pt idx="84">
                  <c:v>41367</c:v>
                </c:pt>
                <c:pt idx="85">
                  <c:v>41368</c:v>
                </c:pt>
                <c:pt idx="86">
                  <c:v>41369</c:v>
                </c:pt>
                <c:pt idx="87">
                  <c:v>41370</c:v>
                </c:pt>
                <c:pt idx="88">
                  <c:v>41371</c:v>
                </c:pt>
                <c:pt idx="89">
                  <c:v>41372</c:v>
                </c:pt>
                <c:pt idx="90">
                  <c:v>41373</c:v>
                </c:pt>
                <c:pt idx="91">
                  <c:v>41374</c:v>
                </c:pt>
                <c:pt idx="92">
                  <c:v>41375</c:v>
                </c:pt>
                <c:pt idx="93">
                  <c:v>41376</c:v>
                </c:pt>
                <c:pt idx="94">
                  <c:v>41377</c:v>
                </c:pt>
                <c:pt idx="95">
                  <c:v>41378</c:v>
                </c:pt>
                <c:pt idx="96">
                  <c:v>41379</c:v>
                </c:pt>
                <c:pt idx="97">
                  <c:v>41380</c:v>
                </c:pt>
                <c:pt idx="98">
                  <c:v>41381</c:v>
                </c:pt>
                <c:pt idx="99">
                  <c:v>41382</c:v>
                </c:pt>
                <c:pt idx="100">
                  <c:v>41383</c:v>
                </c:pt>
                <c:pt idx="101">
                  <c:v>41384</c:v>
                </c:pt>
                <c:pt idx="102">
                  <c:v>41385</c:v>
                </c:pt>
                <c:pt idx="103">
                  <c:v>41386</c:v>
                </c:pt>
                <c:pt idx="104">
                  <c:v>41387</c:v>
                </c:pt>
                <c:pt idx="105">
                  <c:v>41388</c:v>
                </c:pt>
                <c:pt idx="106">
                  <c:v>41389</c:v>
                </c:pt>
                <c:pt idx="107">
                  <c:v>41390</c:v>
                </c:pt>
                <c:pt idx="108">
                  <c:v>41391</c:v>
                </c:pt>
                <c:pt idx="109">
                  <c:v>41392</c:v>
                </c:pt>
                <c:pt idx="110">
                  <c:v>41393</c:v>
                </c:pt>
                <c:pt idx="111">
                  <c:v>41394</c:v>
                </c:pt>
                <c:pt idx="112">
                  <c:v>41395</c:v>
                </c:pt>
                <c:pt idx="113">
                  <c:v>41396</c:v>
                </c:pt>
                <c:pt idx="114">
                  <c:v>41397</c:v>
                </c:pt>
                <c:pt idx="115">
                  <c:v>41398</c:v>
                </c:pt>
                <c:pt idx="116">
                  <c:v>41399</c:v>
                </c:pt>
                <c:pt idx="117">
                  <c:v>41400</c:v>
                </c:pt>
                <c:pt idx="118">
                  <c:v>41401</c:v>
                </c:pt>
                <c:pt idx="119">
                  <c:v>41402</c:v>
                </c:pt>
                <c:pt idx="120">
                  <c:v>41403</c:v>
                </c:pt>
                <c:pt idx="121">
                  <c:v>41404</c:v>
                </c:pt>
                <c:pt idx="122">
                  <c:v>41405</c:v>
                </c:pt>
                <c:pt idx="123">
                  <c:v>41406</c:v>
                </c:pt>
                <c:pt idx="124">
                  <c:v>41407</c:v>
                </c:pt>
                <c:pt idx="125">
                  <c:v>41408</c:v>
                </c:pt>
                <c:pt idx="126">
                  <c:v>41409</c:v>
                </c:pt>
                <c:pt idx="127">
                  <c:v>41410</c:v>
                </c:pt>
                <c:pt idx="128">
                  <c:v>41411</c:v>
                </c:pt>
                <c:pt idx="129">
                  <c:v>41412</c:v>
                </c:pt>
                <c:pt idx="130">
                  <c:v>41413</c:v>
                </c:pt>
                <c:pt idx="131">
                  <c:v>41414</c:v>
                </c:pt>
                <c:pt idx="132">
                  <c:v>41415</c:v>
                </c:pt>
                <c:pt idx="133">
                  <c:v>41416</c:v>
                </c:pt>
                <c:pt idx="134">
                  <c:v>41417</c:v>
                </c:pt>
                <c:pt idx="135">
                  <c:v>41418</c:v>
                </c:pt>
                <c:pt idx="136">
                  <c:v>41419</c:v>
                </c:pt>
                <c:pt idx="137">
                  <c:v>41420</c:v>
                </c:pt>
                <c:pt idx="138">
                  <c:v>41421</c:v>
                </c:pt>
                <c:pt idx="139">
                  <c:v>41422</c:v>
                </c:pt>
                <c:pt idx="140">
                  <c:v>41423</c:v>
                </c:pt>
                <c:pt idx="141">
                  <c:v>41424</c:v>
                </c:pt>
                <c:pt idx="142">
                  <c:v>41425</c:v>
                </c:pt>
                <c:pt idx="143">
                  <c:v>41426</c:v>
                </c:pt>
                <c:pt idx="144">
                  <c:v>41427</c:v>
                </c:pt>
                <c:pt idx="145">
                  <c:v>41428</c:v>
                </c:pt>
                <c:pt idx="146">
                  <c:v>41429</c:v>
                </c:pt>
                <c:pt idx="147">
                  <c:v>41430</c:v>
                </c:pt>
                <c:pt idx="148">
                  <c:v>41431</c:v>
                </c:pt>
                <c:pt idx="149">
                  <c:v>41432</c:v>
                </c:pt>
                <c:pt idx="150">
                  <c:v>41433</c:v>
                </c:pt>
                <c:pt idx="151">
                  <c:v>41434</c:v>
                </c:pt>
                <c:pt idx="152">
                  <c:v>41435</c:v>
                </c:pt>
                <c:pt idx="153">
                  <c:v>41436</c:v>
                </c:pt>
                <c:pt idx="154">
                  <c:v>41437</c:v>
                </c:pt>
                <c:pt idx="155">
                  <c:v>41438</c:v>
                </c:pt>
                <c:pt idx="156">
                  <c:v>41439</c:v>
                </c:pt>
                <c:pt idx="157">
                  <c:v>41440</c:v>
                </c:pt>
                <c:pt idx="158">
                  <c:v>41441</c:v>
                </c:pt>
                <c:pt idx="159">
                  <c:v>41442</c:v>
                </c:pt>
                <c:pt idx="160">
                  <c:v>41443</c:v>
                </c:pt>
                <c:pt idx="161">
                  <c:v>41444</c:v>
                </c:pt>
                <c:pt idx="162">
                  <c:v>41445</c:v>
                </c:pt>
                <c:pt idx="163">
                  <c:v>41446</c:v>
                </c:pt>
                <c:pt idx="164">
                  <c:v>41447</c:v>
                </c:pt>
                <c:pt idx="165">
                  <c:v>41448</c:v>
                </c:pt>
                <c:pt idx="166">
                  <c:v>41449</c:v>
                </c:pt>
                <c:pt idx="167">
                  <c:v>41450</c:v>
                </c:pt>
                <c:pt idx="168">
                  <c:v>41451</c:v>
                </c:pt>
                <c:pt idx="169">
                  <c:v>41452</c:v>
                </c:pt>
                <c:pt idx="170">
                  <c:v>41453</c:v>
                </c:pt>
                <c:pt idx="171">
                  <c:v>41454</c:v>
                </c:pt>
                <c:pt idx="172">
                  <c:v>41455</c:v>
                </c:pt>
                <c:pt idx="173">
                  <c:v>41456</c:v>
                </c:pt>
                <c:pt idx="174">
                  <c:v>41457</c:v>
                </c:pt>
                <c:pt idx="175">
                  <c:v>41458</c:v>
                </c:pt>
                <c:pt idx="176">
                  <c:v>41459</c:v>
                </c:pt>
                <c:pt idx="177">
                  <c:v>41460</c:v>
                </c:pt>
                <c:pt idx="178">
                  <c:v>41461</c:v>
                </c:pt>
                <c:pt idx="179">
                  <c:v>41462</c:v>
                </c:pt>
                <c:pt idx="180">
                  <c:v>41463</c:v>
                </c:pt>
                <c:pt idx="181">
                  <c:v>41464</c:v>
                </c:pt>
                <c:pt idx="182">
                  <c:v>41465</c:v>
                </c:pt>
                <c:pt idx="183">
                  <c:v>41466</c:v>
                </c:pt>
                <c:pt idx="184">
                  <c:v>41467</c:v>
                </c:pt>
                <c:pt idx="185">
                  <c:v>41468</c:v>
                </c:pt>
                <c:pt idx="186">
                  <c:v>41469</c:v>
                </c:pt>
                <c:pt idx="187">
                  <c:v>41470</c:v>
                </c:pt>
                <c:pt idx="188">
                  <c:v>41471</c:v>
                </c:pt>
                <c:pt idx="189">
                  <c:v>41472</c:v>
                </c:pt>
                <c:pt idx="190">
                  <c:v>41473</c:v>
                </c:pt>
                <c:pt idx="191">
                  <c:v>41474</c:v>
                </c:pt>
                <c:pt idx="192">
                  <c:v>41475</c:v>
                </c:pt>
                <c:pt idx="193">
                  <c:v>41476</c:v>
                </c:pt>
                <c:pt idx="194">
                  <c:v>41477</c:v>
                </c:pt>
                <c:pt idx="195">
                  <c:v>41478</c:v>
                </c:pt>
                <c:pt idx="196">
                  <c:v>41479</c:v>
                </c:pt>
                <c:pt idx="197">
                  <c:v>41480</c:v>
                </c:pt>
                <c:pt idx="198">
                  <c:v>41481</c:v>
                </c:pt>
                <c:pt idx="199">
                  <c:v>41482</c:v>
                </c:pt>
                <c:pt idx="200">
                  <c:v>41483</c:v>
                </c:pt>
                <c:pt idx="201">
                  <c:v>41484</c:v>
                </c:pt>
                <c:pt idx="202">
                  <c:v>41485</c:v>
                </c:pt>
                <c:pt idx="203">
                  <c:v>41486</c:v>
                </c:pt>
                <c:pt idx="204">
                  <c:v>41487</c:v>
                </c:pt>
                <c:pt idx="205">
                  <c:v>41488</c:v>
                </c:pt>
                <c:pt idx="206">
                  <c:v>41489</c:v>
                </c:pt>
                <c:pt idx="207">
                  <c:v>41490</c:v>
                </c:pt>
                <c:pt idx="208">
                  <c:v>41491</c:v>
                </c:pt>
                <c:pt idx="209">
                  <c:v>41492</c:v>
                </c:pt>
                <c:pt idx="210">
                  <c:v>41493</c:v>
                </c:pt>
                <c:pt idx="211">
                  <c:v>41494</c:v>
                </c:pt>
                <c:pt idx="212">
                  <c:v>41495</c:v>
                </c:pt>
                <c:pt idx="213">
                  <c:v>41496</c:v>
                </c:pt>
                <c:pt idx="214">
                  <c:v>41497</c:v>
                </c:pt>
                <c:pt idx="215">
                  <c:v>41498</c:v>
                </c:pt>
                <c:pt idx="216">
                  <c:v>41499</c:v>
                </c:pt>
                <c:pt idx="217">
                  <c:v>41500</c:v>
                </c:pt>
                <c:pt idx="218">
                  <c:v>41501</c:v>
                </c:pt>
                <c:pt idx="219">
                  <c:v>41502</c:v>
                </c:pt>
                <c:pt idx="220">
                  <c:v>41503</c:v>
                </c:pt>
                <c:pt idx="221">
                  <c:v>41504</c:v>
                </c:pt>
                <c:pt idx="222">
                  <c:v>41505</c:v>
                </c:pt>
                <c:pt idx="223">
                  <c:v>41506</c:v>
                </c:pt>
                <c:pt idx="224">
                  <c:v>41507</c:v>
                </c:pt>
                <c:pt idx="225">
                  <c:v>41508</c:v>
                </c:pt>
                <c:pt idx="226">
                  <c:v>41509</c:v>
                </c:pt>
                <c:pt idx="227">
                  <c:v>41510</c:v>
                </c:pt>
                <c:pt idx="228">
                  <c:v>41511</c:v>
                </c:pt>
                <c:pt idx="229">
                  <c:v>41512</c:v>
                </c:pt>
                <c:pt idx="230">
                  <c:v>41513</c:v>
                </c:pt>
                <c:pt idx="231">
                  <c:v>41514</c:v>
                </c:pt>
                <c:pt idx="232">
                  <c:v>41515</c:v>
                </c:pt>
                <c:pt idx="233">
                  <c:v>41516</c:v>
                </c:pt>
                <c:pt idx="234">
                  <c:v>41517</c:v>
                </c:pt>
                <c:pt idx="235">
                  <c:v>41518</c:v>
                </c:pt>
                <c:pt idx="236">
                  <c:v>41519</c:v>
                </c:pt>
                <c:pt idx="237">
                  <c:v>41520</c:v>
                </c:pt>
                <c:pt idx="238">
                  <c:v>41521</c:v>
                </c:pt>
                <c:pt idx="239">
                  <c:v>41522</c:v>
                </c:pt>
                <c:pt idx="240">
                  <c:v>41523</c:v>
                </c:pt>
                <c:pt idx="241">
                  <c:v>41524</c:v>
                </c:pt>
                <c:pt idx="242">
                  <c:v>41525</c:v>
                </c:pt>
                <c:pt idx="243">
                  <c:v>41526</c:v>
                </c:pt>
                <c:pt idx="244">
                  <c:v>41527</c:v>
                </c:pt>
                <c:pt idx="245">
                  <c:v>41528</c:v>
                </c:pt>
                <c:pt idx="246">
                  <c:v>41529</c:v>
                </c:pt>
                <c:pt idx="247">
                  <c:v>41530</c:v>
                </c:pt>
                <c:pt idx="248">
                  <c:v>41531</c:v>
                </c:pt>
                <c:pt idx="249">
                  <c:v>41532</c:v>
                </c:pt>
                <c:pt idx="250">
                  <c:v>41533</c:v>
                </c:pt>
                <c:pt idx="251">
                  <c:v>41534</c:v>
                </c:pt>
                <c:pt idx="252">
                  <c:v>41535</c:v>
                </c:pt>
                <c:pt idx="253">
                  <c:v>41536</c:v>
                </c:pt>
                <c:pt idx="254">
                  <c:v>41537</c:v>
                </c:pt>
                <c:pt idx="255">
                  <c:v>41538</c:v>
                </c:pt>
                <c:pt idx="256">
                  <c:v>41539</c:v>
                </c:pt>
                <c:pt idx="257">
                  <c:v>41540</c:v>
                </c:pt>
                <c:pt idx="258">
                  <c:v>41541</c:v>
                </c:pt>
                <c:pt idx="259">
                  <c:v>41542</c:v>
                </c:pt>
                <c:pt idx="260">
                  <c:v>41543</c:v>
                </c:pt>
                <c:pt idx="261">
                  <c:v>41544</c:v>
                </c:pt>
                <c:pt idx="262">
                  <c:v>41545</c:v>
                </c:pt>
                <c:pt idx="263">
                  <c:v>41546</c:v>
                </c:pt>
                <c:pt idx="264">
                  <c:v>41547</c:v>
                </c:pt>
                <c:pt idx="265">
                  <c:v>41548</c:v>
                </c:pt>
                <c:pt idx="266">
                  <c:v>41549</c:v>
                </c:pt>
                <c:pt idx="267">
                  <c:v>41550</c:v>
                </c:pt>
                <c:pt idx="268">
                  <c:v>41551</c:v>
                </c:pt>
                <c:pt idx="269">
                  <c:v>41552</c:v>
                </c:pt>
                <c:pt idx="270">
                  <c:v>41553</c:v>
                </c:pt>
                <c:pt idx="271">
                  <c:v>41554</c:v>
                </c:pt>
                <c:pt idx="272">
                  <c:v>41555</c:v>
                </c:pt>
                <c:pt idx="273">
                  <c:v>41556</c:v>
                </c:pt>
                <c:pt idx="274">
                  <c:v>41557</c:v>
                </c:pt>
                <c:pt idx="275">
                  <c:v>41558</c:v>
                </c:pt>
                <c:pt idx="276">
                  <c:v>41559</c:v>
                </c:pt>
                <c:pt idx="277">
                  <c:v>41560</c:v>
                </c:pt>
                <c:pt idx="278">
                  <c:v>41561</c:v>
                </c:pt>
                <c:pt idx="279">
                  <c:v>41562</c:v>
                </c:pt>
                <c:pt idx="280">
                  <c:v>41563</c:v>
                </c:pt>
                <c:pt idx="281">
                  <c:v>41564</c:v>
                </c:pt>
                <c:pt idx="282">
                  <c:v>41565</c:v>
                </c:pt>
                <c:pt idx="283">
                  <c:v>41566</c:v>
                </c:pt>
                <c:pt idx="284">
                  <c:v>41567</c:v>
                </c:pt>
                <c:pt idx="285">
                  <c:v>41568</c:v>
                </c:pt>
                <c:pt idx="286">
                  <c:v>41569</c:v>
                </c:pt>
                <c:pt idx="287">
                  <c:v>41570</c:v>
                </c:pt>
                <c:pt idx="288">
                  <c:v>41571</c:v>
                </c:pt>
                <c:pt idx="289">
                  <c:v>41572</c:v>
                </c:pt>
                <c:pt idx="290">
                  <c:v>41573</c:v>
                </c:pt>
                <c:pt idx="291">
                  <c:v>41574</c:v>
                </c:pt>
                <c:pt idx="292">
                  <c:v>41575</c:v>
                </c:pt>
                <c:pt idx="293">
                  <c:v>41576</c:v>
                </c:pt>
                <c:pt idx="294">
                  <c:v>41577</c:v>
                </c:pt>
                <c:pt idx="295">
                  <c:v>41578</c:v>
                </c:pt>
                <c:pt idx="296">
                  <c:v>41579</c:v>
                </c:pt>
                <c:pt idx="297">
                  <c:v>41580</c:v>
                </c:pt>
                <c:pt idx="298">
                  <c:v>41581</c:v>
                </c:pt>
                <c:pt idx="299">
                  <c:v>41582</c:v>
                </c:pt>
                <c:pt idx="300">
                  <c:v>41583</c:v>
                </c:pt>
                <c:pt idx="301">
                  <c:v>41584</c:v>
                </c:pt>
                <c:pt idx="302">
                  <c:v>41585</c:v>
                </c:pt>
                <c:pt idx="303">
                  <c:v>41586</c:v>
                </c:pt>
                <c:pt idx="304">
                  <c:v>41587</c:v>
                </c:pt>
                <c:pt idx="305">
                  <c:v>41588</c:v>
                </c:pt>
                <c:pt idx="306">
                  <c:v>41589</c:v>
                </c:pt>
                <c:pt idx="307">
                  <c:v>41590</c:v>
                </c:pt>
                <c:pt idx="308">
                  <c:v>41591</c:v>
                </c:pt>
                <c:pt idx="309">
                  <c:v>41592</c:v>
                </c:pt>
                <c:pt idx="310">
                  <c:v>41593</c:v>
                </c:pt>
                <c:pt idx="311">
                  <c:v>41594</c:v>
                </c:pt>
                <c:pt idx="312">
                  <c:v>41595</c:v>
                </c:pt>
                <c:pt idx="313">
                  <c:v>41596</c:v>
                </c:pt>
                <c:pt idx="314">
                  <c:v>41597</c:v>
                </c:pt>
                <c:pt idx="315">
                  <c:v>41598</c:v>
                </c:pt>
                <c:pt idx="316">
                  <c:v>41599</c:v>
                </c:pt>
                <c:pt idx="317">
                  <c:v>41600</c:v>
                </c:pt>
                <c:pt idx="318">
                  <c:v>41601</c:v>
                </c:pt>
                <c:pt idx="319">
                  <c:v>41602</c:v>
                </c:pt>
                <c:pt idx="320">
                  <c:v>41603</c:v>
                </c:pt>
                <c:pt idx="321">
                  <c:v>41604</c:v>
                </c:pt>
                <c:pt idx="322">
                  <c:v>41605</c:v>
                </c:pt>
                <c:pt idx="323">
                  <c:v>41606</c:v>
                </c:pt>
                <c:pt idx="324">
                  <c:v>41607</c:v>
                </c:pt>
                <c:pt idx="325">
                  <c:v>41608</c:v>
                </c:pt>
                <c:pt idx="326">
                  <c:v>41609</c:v>
                </c:pt>
                <c:pt idx="327">
                  <c:v>41610</c:v>
                </c:pt>
                <c:pt idx="328">
                  <c:v>41611</c:v>
                </c:pt>
                <c:pt idx="329">
                  <c:v>41612</c:v>
                </c:pt>
                <c:pt idx="330">
                  <c:v>41613</c:v>
                </c:pt>
                <c:pt idx="331">
                  <c:v>41614</c:v>
                </c:pt>
                <c:pt idx="332">
                  <c:v>41615</c:v>
                </c:pt>
                <c:pt idx="333">
                  <c:v>41616</c:v>
                </c:pt>
                <c:pt idx="334">
                  <c:v>41617</c:v>
                </c:pt>
                <c:pt idx="335">
                  <c:v>41618</c:v>
                </c:pt>
                <c:pt idx="336">
                  <c:v>41619</c:v>
                </c:pt>
                <c:pt idx="337">
                  <c:v>41620</c:v>
                </c:pt>
                <c:pt idx="338">
                  <c:v>41621</c:v>
                </c:pt>
                <c:pt idx="339">
                  <c:v>41622</c:v>
                </c:pt>
                <c:pt idx="340">
                  <c:v>41623</c:v>
                </c:pt>
                <c:pt idx="341">
                  <c:v>41624</c:v>
                </c:pt>
                <c:pt idx="342">
                  <c:v>41625</c:v>
                </c:pt>
                <c:pt idx="343">
                  <c:v>41626</c:v>
                </c:pt>
                <c:pt idx="344">
                  <c:v>41627</c:v>
                </c:pt>
                <c:pt idx="345">
                  <c:v>41628</c:v>
                </c:pt>
                <c:pt idx="346">
                  <c:v>41629</c:v>
                </c:pt>
                <c:pt idx="347">
                  <c:v>41630</c:v>
                </c:pt>
                <c:pt idx="348">
                  <c:v>41631</c:v>
                </c:pt>
                <c:pt idx="349">
                  <c:v>41632</c:v>
                </c:pt>
                <c:pt idx="350">
                  <c:v>41633</c:v>
                </c:pt>
                <c:pt idx="351">
                  <c:v>41634</c:v>
                </c:pt>
                <c:pt idx="352">
                  <c:v>41635</c:v>
                </c:pt>
                <c:pt idx="353">
                  <c:v>41636</c:v>
                </c:pt>
                <c:pt idx="354">
                  <c:v>41637</c:v>
                </c:pt>
                <c:pt idx="355">
                  <c:v>41638</c:v>
                </c:pt>
                <c:pt idx="356">
                  <c:v>41639</c:v>
                </c:pt>
                <c:pt idx="357">
                  <c:v>41640</c:v>
                </c:pt>
                <c:pt idx="358">
                  <c:v>41641</c:v>
                </c:pt>
                <c:pt idx="359">
                  <c:v>41642</c:v>
                </c:pt>
                <c:pt idx="360">
                  <c:v>41643</c:v>
                </c:pt>
                <c:pt idx="361">
                  <c:v>41644</c:v>
                </c:pt>
                <c:pt idx="362">
                  <c:v>41645</c:v>
                </c:pt>
                <c:pt idx="363">
                  <c:v>41646</c:v>
                </c:pt>
                <c:pt idx="364">
                  <c:v>41647</c:v>
                </c:pt>
                <c:pt idx="365">
                  <c:v>41648</c:v>
                </c:pt>
                <c:pt idx="366">
                  <c:v>41649</c:v>
                </c:pt>
                <c:pt idx="367">
                  <c:v>41650</c:v>
                </c:pt>
                <c:pt idx="368">
                  <c:v>41651</c:v>
                </c:pt>
                <c:pt idx="369">
                  <c:v>41652</c:v>
                </c:pt>
                <c:pt idx="370">
                  <c:v>41653</c:v>
                </c:pt>
                <c:pt idx="371">
                  <c:v>41654</c:v>
                </c:pt>
                <c:pt idx="372">
                  <c:v>41655</c:v>
                </c:pt>
                <c:pt idx="373">
                  <c:v>41656</c:v>
                </c:pt>
                <c:pt idx="374">
                  <c:v>41657</c:v>
                </c:pt>
                <c:pt idx="375">
                  <c:v>41658</c:v>
                </c:pt>
                <c:pt idx="376">
                  <c:v>41659</c:v>
                </c:pt>
                <c:pt idx="377">
                  <c:v>41660</c:v>
                </c:pt>
                <c:pt idx="378">
                  <c:v>41661</c:v>
                </c:pt>
                <c:pt idx="379">
                  <c:v>41662</c:v>
                </c:pt>
                <c:pt idx="380">
                  <c:v>41663</c:v>
                </c:pt>
                <c:pt idx="381">
                  <c:v>41664</c:v>
                </c:pt>
                <c:pt idx="382">
                  <c:v>41665</c:v>
                </c:pt>
                <c:pt idx="383">
                  <c:v>41666</c:v>
                </c:pt>
                <c:pt idx="384">
                  <c:v>41667</c:v>
                </c:pt>
                <c:pt idx="385">
                  <c:v>41668</c:v>
                </c:pt>
                <c:pt idx="386">
                  <c:v>41669</c:v>
                </c:pt>
                <c:pt idx="387">
                  <c:v>41670</c:v>
                </c:pt>
                <c:pt idx="388">
                  <c:v>41671</c:v>
                </c:pt>
                <c:pt idx="389">
                  <c:v>41672</c:v>
                </c:pt>
                <c:pt idx="390">
                  <c:v>41673</c:v>
                </c:pt>
                <c:pt idx="391">
                  <c:v>41674</c:v>
                </c:pt>
                <c:pt idx="392">
                  <c:v>41675</c:v>
                </c:pt>
                <c:pt idx="393">
                  <c:v>41676</c:v>
                </c:pt>
                <c:pt idx="394">
                  <c:v>41677</c:v>
                </c:pt>
                <c:pt idx="395">
                  <c:v>41678</c:v>
                </c:pt>
                <c:pt idx="396">
                  <c:v>41679</c:v>
                </c:pt>
                <c:pt idx="397">
                  <c:v>41680</c:v>
                </c:pt>
                <c:pt idx="398">
                  <c:v>41681</c:v>
                </c:pt>
                <c:pt idx="399">
                  <c:v>41682</c:v>
                </c:pt>
                <c:pt idx="400">
                  <c:v>41683</c:v>
                </c:pt>
                <c:pt idx="401">
                  <c:v>41684</c:v>
                </c:pt>
                <c:pt idx="402">
                  <c:v>41685</c:v>
                </c:pt>
                <c:pt idx="403">
                  <c:v>41686</c:v>
                </c:pt>
                <c:pt idx="404">
                  <c:v>41687</c:v>
                </c:pt>
                <c:pt idx="405">
                  <c:v>41688</c:v>
                </c:pt>
                <c:pt idx="406">
                  <c:v>41689</c:v>
                </c:pt>
                <c:pt idx="407">
                  <c:v>41690</c:v>
                </c:pt>
                <c:pt idx="408">
                  <c:v>41691</c:v>
                </c:pt>
                <c:pt idx="409">
                  <c:v>41692</c:v>
                </c:pt>
                <c:pt idx="410">
                  <c:v>41693</c:v>
                </c:pt>
                <c:pt idx="411">
                  <c:v>41694</c:v>
                </c:pt>
                <c:pt idx="412">
                  <c:v>41695</c:v>
                </c:pt>
                <c:pt idx="413">
                  <c:v>41696</c:v>
                </c:pt>
                <c:pt idx="414">
                  <c:v>41697</c:v>
                </c:pt>
                <c:pt idx="415">
                  <c:v>41698</c:v>
                </c:pt>
                <c:pt idx="416">
                  <c:v>41699</c:v>
                </c:pt>
                <c:pt idx="417">
                  <c:v>41700</c:v>
                </c:pt>
              </c:numCache>
            </c:numRef>
          </c:xVal>
          <c:yVal>
            <c:numRef>
              <c:f>'TV Daily Sales Data (2)'!#REF!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84E5-430A-A3DF-6F10EDB2DB51}"/>
            </c:ext>
          </c:extLst>
        </c:ser>
        <c:dLbls>
          <c:showLegendKey val="0"/>
          <c:showVal val="0"/>
          <c:showCatName val="0"/>
          <c:showSerName val="0"/>
          <c:showPercent val="0"/>
          <c:showBubbleSize val="0"/>
        </c:dLbls>
        <c:axId val="557831800"/>
        <c:axId val="557832192"/>
      </c:scatterChart>
      <c:valAx>
        <c:axId val="557831800"/>
        <c:scaling>
          <c:orientation val="minMax"/>
        </c:scaling>
        <c:delete val="0"/>
        <c:axPos val="b"/>
        <c:title>
          <c:tx>
            <c:rich>
              <a:bodyPr/>
              <a:lstStyle/>
              <a:p>
                <a:pPr>
                  <a:defRPr/>
                </a:pPr>
                <a:r>
                  <a:rPr lang="en-CA"/>
                  <a:t>Date</a:t>
                </a:r>
              </a:p>
            </c:rich>
          </c:tx>
          <c:overlay val="0"/>
        </c:title>
        <c:numFmt formatCode="m/d/yyyy" sourceLinked="1"/>
        <c:majorTickMark val="out"/>
        <c:minorTickMark val="none"/>
        <c:tickLblPos val="nextTo"/>
        <c:crossAx val="557832192"/>
        <c:crosses val="autoZero"/>
        <c:crossBetween val="midCat"/>
      </c:valAx>
      <c:valAx>
        <c:axId val="557832192"/>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557831800"/>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week number  Residual Plot</a:t>
            </a:r>
          </a:p>
        </c:rich>
      </c:tx>
      <c:overlay val="0"/>
    </c:title>
    <c:autoTitleDeleted val="0"/>
    <c:plotArea>
      <c:layout/>
      <c:scatterChart>
        <c:scatterStyle val="lineMarker"/>
        <c:varyColors val="0"/>
        <c:ser>
          <c:idx val="0"/>
          <c:order val="0"/>
          <c:spPr>
            <a:ln w="19050">
              <a:noFill/>
            </a:ln>
          </c:spPr>
          <c:xVal>
            <c:numRef>
              <c:f>'TV Daily Sales Data (2)'!$F$8:$F$425</c:f>
              <c:numCache>
                <c:formatCode>General</c:formatCode>
                <c:ptCount val="418"/>
                <c:pt idx="0">
                  <c:v>2</c:v>
                </c:pt>
                <c:pt idx="1">
                  <c:v>2</c:v>
                </c:pt>
                <c:pt idx="2">
                  <c:v>2</c:v>
                </c:pt>
                <c:pt idx="3">
                  <c:v>2</c:v>
                </c:pt>
                <c:pt idx="4">
                  <c:v>2</c:v>
                </c:pt>
                <c:pt idx="5">
                  <c:v>2</c:v>
                </c:pt>
                <c:pt idx="6">
                  <c:v>3</c:v>
                </c:pt>
                <c:pt idx="7">
                  <c:v>3</c:v>
                </c:pt>
                <c:pt idx="8">
                  <c:v>3</c:v>
                </c:pt>
                <c:pt idx="9">
                  <c:v>3</c:v>
                </c:pt>
                <c:pt idx="10">
                  <c:v>3</c:v>
                </c:pt>
                <c:pt idx="11">
                  <c:v>3</c:v>
                </c:pt>
                <c:pt idx="12">
                  <c:v>3</c:v>
                </c:pt>
                <c:pt idx="13">
                  <c:v>4</c:v>
                </c:pt>
                <c:pt idx="14">
                  <c:v>4</c:v>
                </c:pt>
                <c:pt idx="15">
                  <c:v>4</c:v>
                </c:pt>
                <c:pt idx="16">
                  <c:v>4</c:v>
                </c:pt>
                <c:pt idx="17">
                  <c:v>4</c:v>
                </c:pt>
                <c:pt idx="18">
                  <c:v>4</c:v>
                </c:pt>
                <c:pt idx="19">
                  <c:v>4</c:v>
                </c:pt>
                <c:pt idx="20">
                  <c:v>5</c:v>
                </c:pt>
                <c:pt idx="21">
                  <c:v>5</c:v>
                </c:pt>
                <c:pt idx="22">
                  <c:v>5</c:v>
                </c:pt>
                <c:pt idx="23">
                  <c:v>5</c:v>
                </c:pt>
                <c:pt idx="24">
                  <c:v>5</c:v>
                </c:pt>
                <c:pt idx="25">
                  <c:v>5</c:v>
                </c:pt>
                <c:pt idx="26">
                  <c:v>5</c:v>
                </c:pt>
                <c:pt idx="27">
                  <c:v>6</c:v>
                </c:pt>
                <c:pt idx="28">
                  <c:v>6</c:v>
                </c:pt>
                <c:pt idx="29">
                  <c:v>6</c:v>
                </c:pt>
                <c:pt idx="30">
                  <c:v>6</c:v>
                </c:pt>
                <c:pt idx="31">
                  <c:v>6</c:v>
                </c:pt>
                <c:pt idx="32">
                  <c:v>6</c:v>
                </c:pt>
                <c:pt idx="33">
                  <c:v>6</c:v>
                </c:pt>
                <c:pt idx="34">
                  <c:v>7</c:v>
                </c:pt>
                <c:pt idx="35">
                  <c:v>7</c:v>
                </c:pt>
                <c:pt idx="36">
                  <c:v>7</c:v>
                </c:pt>
                <c:pt idx="37">
                  <c:v>7</c:v>
                </c:pt>
                <c:pt idx="38">
                  <c:v>7</c:v>
                </c:pt>
                <c:pt idx="39">
                  <c:v>7</c:v>
                </c:pt>
                <c:pt idx="40">
                  <c:v>8</c:v>
                </c:pt>
                <c:pt idx="41">
                  <c:v>8</c:v>
                </c:pt>
                <c:pt idx="42">
                  <c:v>8</c:v>
                </c:pt>
                <c:pt idx="43">
                  <c:v>8</c:v>
                </c:pt>
                <c:pt idx="44">
                  <c:v>8</c:v>
                </c:pt>
                <c:pt idx="45">
                  <c:v>8</c:v>
                </c:pt>
                <c:pt idx="46">
                  <c:v>8</c:v>
                </c:pt>
                <c:pt idx="47">
                  <c:v>9</c:v>
                </c:pt>
                <c:pt idx="48">
                  <c:v>9</c:v>
                </c:pt>
                <c:pt idx="49">
                  <c:v>9</c:v>
                </c:pt>
                <c:pt idx="50">
                  <c:v>9</c:v>
                </c:pt>
                <c:pt idx="51">
                  <c:v>9</c:v>
                </c:pt>
                <c:pt idx="52">
                  <c:v>9</c:v>
                </c:pt>
                <c:pt idx="53">
                  <c:v>9</c:v>
                </c:pt>
                <c:pt idx="54">
                  <c:v>10</c:v>
                </c:pt>
                <c:pt idx="55">
                  <c:v>10</c:v>
                </c:pt>
                <c:pt idx="56">
                  <c:v>10</c:v>
                </c:pt>
                <c:pt idx="57">
                  <c:v>10</c:v>
                </c:pt>
                <c:pt idx="58">
                  <c:v>10</c:v>
                </c:pt>
                <c:pt idx="59">
                  <c:v>10</c:v>
                </c:pt>
                <c:pt idx="60">
                  <c:v>10</c:v>
                </c:pt>
                <c:pt idx="61">
                  <c:v>11</c:v>
                </c:pt>
                <c:pt idx="62">
                  <c:v>11</c:v>
                </c:pt>
                <c:pt idx="63">
                  <c:v>11</c:v>
                </c:pt>
                <c:pt idx="64">
                  <c:v>11</c:v>
                </c:pt>
                <c:pt idx="65">
                  <c:v>11</c:v>
                </c:pt>
                <c:pt idx="66">
                  <c:v>11</c:v>
                </c:pt>
                <c:pt idx="67">
                  <c:v>11</c:v>
                </c:pt>
                <c:pt idx="68">
                  <c:v>12</c:v>
                </c:pt>
                <c:pt idx="69">
                  <c:v>12</c:v>
                </c:pt>
                <c:pt idx="70">
                  <c:v>12</c:v>
                </c:pt>
                <c:pt idx="71">
                  <c:v>12</c:v>
                </c:pt>
                <c:pt idx="72">
                  <c:v>12</c:v>
                </c:pt>
                <c:pt idx="73">
                  <c:v>12</c:v>
                </c:pt>
                <c:pt idx="74">
                  <c:v>12</c:v>
                </c:pt>
                <c:pt idx="75">
                  <c:v>13</c:v>
                </c:pt>
                <c:pt idx="76">
                  <c:v>13</c:v>
                </c:pt>
                <c:pt idx="77">
                  <c:v>13</c:v>
                </c:pt>
                <c:pt idx="78">
                  <c:v>13</c:v>
                </c:pt>
                <c:pt idx="79">
                  <c:v>13</c:v>
                </c:pt>
                <c:pt idx="80">
                  <c:v>13</c:v>
                </c:pt>
                <c:pt idx="81">
                  <c:v>13</c:v>
                </c:pt>
                <c:pt idx="82">
                  <c:v>14</c:v>
                </c:pt>
                <c:pt idx="83">
                  <c:v>14</c:v>
                </c:pt>
                <c:pt idx="84">
                  <c:v>14</c:v>
                </c:pt>
                <c:pt idx="85">
                  <c:v>14</c:v>
                </c:pt>
                <c:pt idx="86">
                  <c:v>14</c:v>
                </c:pt>
                <c:pt idx="87">
                  <c:v>14</c:v>
                </c:pt>
                <c:pt idx="88">
                  <c:v>14</c:v>
                </c:pt>
                <c:pt idx="89">
                  <c:v>15</c:v>
                </c:pt>
                <c:pt idx="90">
                  <c:v>15</c:v>
                </c:pt>
                <c:pt idx="91">
                  <c:v>15</c:v>
                </c:pt>
                <c:pt idx="92">
                  <c:v>15</c:v>
                </c:pt>
                <c:pt idx="93">
                  <c:v>15</c:v>
                </c:pt>
                <c:pt idx="94">
                  <c:v>15</c:v>
                </c:pt>
                <c:pt idx="95">
                  <c:v>15</c:v>
                </c:pt>
                <c:pt idx="96">
                  <c:v>16</c:v>
                </c:pt>
                <c:pt idx="97">
                  <c:v>16</c:v>
                </c:pt>
                <c:pt idx="98">
                  <c:v>16</c:v>
                </c:pt>
                <c:pt idx="99">
                  <c:v>16</c:v>
                </c:pt>
                <c:pt idx="100">
                  <c:v>16</c:v>
                </c:pt>
                <c:pt idx="101">
                  <c:v>16</c:v>
                </c:pt>
                <c:pt idx="102">
                  <c:v>16</c:v>
                </c:pt>
                <c:pt idx="103">
                  <c:v>17</c:v>
                </c:pt>
                <c:pt idx="104">
                  <c:v>17</c:v>
                </c:pt>
                <c:pt idx="105">
                  <c:v>17</c:v>
                </c:pt>
                <c:pt idx="106">
                  <c:v>17</c:v>
                </c:pt>
                <c:pt idx="107">
                  <c:v>17</c:v>
                </c:pt>
                <c:pt idx="108">
                  <c:v>17</c:v>
                </c:pt>
                <c:pt idx="109">
                  <c:v>17</c:v>
                </c:pt>
                <c:pt idx="110">
                  <c:v>18</c:v>
                </c:pt>
                <c:pt idx="111">
                  <c:v>18</c:v>
                </c:pt>
                <c:pt idx="112">
                  <c:v>18</c:v>
                </c:pt>
                <c:pt idx="113">
                  <c:v>18</c:v>
                </c:pt>
                <c:pt idx="114">
                  <c:v>18</c:v>
                </c:pt>
                <c:pt idx="115">
                  <c:v>18</c:v>
                </c:pt>
                <c:pt idx="116">
                  <c:v>18</c:v>
                </c:pt>
                <c:pt idx="117">
                  <c:v>19</c:v>
                </c:pt>
                <c:pt idx="118">
                  <c:v>19</c:v>
                </c:pt>
                <c:pt idx="119">
                  <c:v>19</c:v>
                </c:pt>
                <c:pt idx="120">
                  <c:v>19</c:v>
                </c:pt>
                <c:pt idx="121">
                  <c:v>19</c:v>
                </c:pt>
                <c:pt idx="122">
                  <c:v>19</c:v>
                </c:pt>
                <c:pt idx="123">
                  <c:v>19</c:v>
                </c:pt>
                <c:pt idx="124">
                  <c:v>20</c:v>
                </c:pt>
                <c:pt idx="125">
                  <c:v>20</c:v>
                </c:pt>
                <c:pt idx="126">
                  <c:v>20</c:v>
                </c:pt>
                <c:pt idx="127">
                  <c:v>20</c:v>
                </c:pt>
                <c:pt idx="128">
                  <c:v>20</c:v>
                </c:pt>
                <c:pt idx="129">
                  <c:v>20</c:v>
                </c:pt>
                <c:pt idx="130">
                  <c:v>20</c:v>
                </c:pt>
                <c:pt idx="131">
                  <c:v>21</c:v>
                </c:pt>
                <c:pt idx="132">
                  <c:v>21</c:v>
                </c:pt>
                <c:pt idx="133">
                  <c:v>21</c:v>
                </c:pt>
                <c:pt idx="134">
                  <c:v>21</c:v>
                </c:pt>
                <c:pt idx="135">
                  <c:v>21</c:v>
                </c:pt>
                <c:pt idx="136">
                  <c:v>21</c:v>
                </c:pt>
                <c:pt idx="137">
                  <c:v>21</c:v>
                </c:pt>
                <c:pt idx="138">
                  <c:v>22</c:v>
                </c:pt>
                <c:pt idx="139">
                  <c:v>22</c:v>
                </c:pt>
                <c:pt idx="140">
                  <c:v>22</c:v>
                </c:pt>
                <c:pt idx="141">
                  <c:v>22</c:v>
                </c:pt>
                <c:pt idx="142">
                  <c:v>22</c:v>
                </c:pt>
                <c:pt idx="143">
                  <c:v>22</c:v>
                </c:pt>
                <c:pt idx="144">
                  <c:v>22</c:v>
                </c:pt>
                <c:pt idx="145">
                  <c:v>23</c:v>
                </c:pt>
                <c:pt idx="146">
                  <c:v>23</c:v>
                </c:pt>
                <c:pt idx="147">
                  <c:v>23</c:v>
                </c:pt>
                <c:pt idx="148">
                  <c:v>23</c:v>
                </c:pt>
                <c:pt idx="149">
                  <c:v>23</c:v>
                </c:pt>
                <c:pt idx="150">
                  <c:v>23</c:v>
                </c:pt>
                <c:pt idx="151">
                  <c:v>23</c:v>
                </c:pt>
                <c:pt idx="152">
                  <c:v>24</c:v>
                </c:pt>
                <c:pt idx="153">
                  <c:v>24</c:v>
                </c:pt>
                <c:pt idx="154">
                  <c:v>24</c:v>
                </c:pt>
                <c:pt idx="155">
                  <c:v>24</c:v>
                </c:pt>
                <c:pt idx="156">
                  <c:v>24</c:v>
                </c:pt>
                <c:pt idx="157">
                  <c:v>24</c:v>
                </c:pt>
                <c:pt idx="158">
                  <c:v>24</c:v>
                </c:pt>
                <c:pt idx="159">
                  <c:v>25</c:v>
                </c:pt>
                <c:pt idx="160">
                  <c:v>25</c:v>
                </c:pt>
                <c:pt idx="161">
                  <c:v>25</c:v>
                </c:pt>
                <c:pt idx="162">
                  <c:v>25</c:v>
                </c:pt>
                <c:pt idx="163">
                  <c:v>25</c:v>
                </c:pt>
                <c:pt idx="164">
                  <c:v>25</c:v>
                </c:pt>
                <c:pt idx="165">
                  <c:v>25</c:v>
                </c:pt>
                <c:pt idx="166">
                  <c:v>26</c:v>
                </c:pt>
                <c:pt idx="167">
                  <c:v>26</c:v>
                </c:pt>
                <c:pt idx="168">
                  <c:v>26</c:v>
                </c:pt>
                <c:pt idx="169">
                  <c:v>26</c:v>
                </c:pt>
                <c:pt idx="170">
                  <c:v>26</c:v>
                </c:pt>
                <c:pt idx="171">
                  <c:v>26</c:v>
                </c:pt>
                <c:pt idx="172">
                  <c:v>26</c:v>
                </c:pt>
                <c:pt idx="173">
                  <c:v>27</c:v>
                </c:pt>
                <c:pt idx="174">
                  <c:v>27</c:v>
                </c:pt>
                <c:pt idx="175">
                  <c:v>27</c:v>
                </c:pt>
                <c:pt idx="176">
                  <c:v>27</c:v>
                </c:pt>
                <c:pt idx="177">
                  <c:v>27</c:v>
                </c:pt>
                <c:pt idx="178">
                  <c:v>27</c:v>
                </c:pt>
                <c:pt idx="179">
                  <c:v>27</c:v>
                </c:pt>
                <c:pt idx="180">
                  <c:v>28</c:v>
                </c:pt>
                <c:pt idx="181">
                  <c:v>28</c:v>
                </c:pt>
                <c:pt idx="182">
                  <c:v>28</c:v>
                </c:pt>
                <c:pt idx="183">
                  <c:v>28</c:v>
                </c:pt>
                <c:pt idx="184">
                  <c:v>28</c:v>
                </c:pt>
                <c:pt idx="185">
                  <c:v>28</c:v>
                </c:pt>
                <c:pt idx="186">
                  <c:v>28</c:v>
                </c:pt>
                <c:pt idx="187">
                  <c:v>29</c:v>
                </c:pt>
                <c:pt idx="188">
                  <c:v>29</c:v>
                </c:pt>
                <c:pt idx="189">
                  <c:v>29</c:v>
                </c:pt>
                <c:pt idx="190">
                  <c:v>29</c:v>
                </c:pt>
                <c:pt idx="191">
                  <c:v>29</c:v>
                </c:pt>
                <c:pt idx="192">
                  <c:v>29</c:v>
                </c:pt>
                <c:pt idx="193">
                  <c:v>29</c:v>
                </c:pt>
                <c:pt idx="194">
                  <c:v>30</c:v>
                </c:pt>
                <c:pt idx="195">
                  <c:v>30</c:v>
                </c:pt>
                <c:pt idx="196">
                  <c:v>30</c:v>
                </c:pt>
                <c:pt idx="197">
                  <c:v>30</c:v>
                </c:pt>
                <c:pt idx="198">
                  <c:v>30</c:v>
                </c:pt>
                <c:pt idx="199">
                  <c:v>30</c:v>
                </c:pt>
                <c:pt idx="200">
                  <c:v>30</c:v>
                </c:pt>
                <c:pt idx="201">
                  <c:v>31</c:v>
                </c:pt>
                <c:pt idx="202">
                  <c:v>31</c:v>
                </c:pt>
                <c:pt idx="203">
                  <c:v>31</c:v>
                </c:pt>
                <c:pt idx="204">
                  <c:v>31</c:v>
                </c:pt>
                <c:pt idx="205">
                  <c:v>31</c:v>
                </c:pt>
                <c:pt idx="206">
                  <c:v>31</c:v>
                </c:pt>
                <c:pt idx="207">
                  <c:v>31</c:v>
                </c:pt>
                <c:pt idx="208">
                  <c:v>32</c:v>
                </c:pt>
                <c:pt idx="209">
                  <c:v>32</c:v>
                </c:pt>
                <c:pt idx="210">
                  <c:v>32</c:v>
                </c:pt>
                <c:pt idx="211">
                  <c:v>32</c:v>
                </c:pt>
                <c:pt idx="212">
                  <c:v>32</c:v>
                </c:pt>
                <c:pt idx="213">
                  <c:v>32</c:v>
                </c:pt>
                <c:pt idx="214">
                  <c:v>32</c:v>
                </c:pt>
                <c:pt idx="215">
                  <c:v>33</c:v>
                </c:pt>
                <c:pt idx="216">
                  <c:v>33</c:v>
                </c:pt>
                <c:pt idx="217">
                  <c:v>33</c:v>
                </c:pt>
                <c:pt idx="218">
                  <c:v>33</c:v>
                </c:pt>
                <c:pt idx="219">
                  <c:v>33</c:v>
                </c:pt>
                <c:pt idx="220">
                  <c:v>33</c:v>
                </c:pt>
                <c:pt idx="221">
                  <c:v>33</c:v>
                </c:pt>
                <c:pt idx="222">
                  <c:v>34</c:v>
                </c:pt>
                <c:pt idx="223">
                  <c:v>34</c:v>
                </c:pt>
                <c:pt idx="224">
                  <c:v>34</c:v>
                </c:pt>
                <c:pt idx="225">
                  <c:v>34</c:v>
                </c:pt>
                <c:pt idx="226">
                  <c:v>34</c:v>
                </c:pt>
                <c:pt idx="227">
                  <c:v>34</c:v>
                </c:pt>
                <c:pt idx="228">
                  <c:v>34</c:v>
                </c:pt>
                <c:pt idx="229">
                  <c:v>35</c:v>
                </c:pt>
                <c:pt idx="230">
                  <c:v>35</c:v>
                </c:pt>
                <c:pt idx="231">
                  <c:v>35</c:v>
                </c:pt>
                <c:pt idx="232">
                  <c:v>35</c:v>
                </c:pt>
                <c:pt idx="233">
                  <c:v>35</c:v>
                </c:pt>
                <c:pt idx="234">
                  <c:v>35</c:v>
                </c:pt>
                <c:pt idx="235">
                  <c:v>35</c:v>
                </c:pt>
                <c:pt idx="236">
                  <c:v>36</c:v>
                </c:pt>
                <c:pt idx="237">
                  <c:v>36</c:v>
                </c:pt>
                <c:pt idx="238">
                  <c:v>36</c:v>
                </c:pt>
                <c:pt idx="239">
                  <c:v>36</c:v>
                </c:pt>
                <c:pt idx="240">
                  <c:v>36</c:v>
                </c:pt>
                <c:pt idx="241">
                  <c:v>36</c:v>
                </c:pt>
                <c:pt idx="242">
                  <c:v>36</c:v>
                </c:pt>
                <c:pt idx="243">
                  <c:v>37</c:v>
                </c:pt>
                <c:pt idx="244">
                  <c:v>37</c:v>
                </c:pt>
                <c:pt idx="245">
                  <c:v>37</c:v>
                </c:pt>
                <c:pt idx="246">
                  <c:v>37</c:v>
                </c:pt>
                <c:pt idx="247">
                  <c:v>37</c:v>
                </c:pt>
                <c:pt idx="248">
                  <c:v>37</c:v>
                </c:pt>
                <c:pt idx="249">
                  <c:v>37</c:v>
                </c:pt>
                <c:pt idx="250">
                  <c:v>38</c:v>
                </c:pt>
                <c:pt idx="251">
                  <c:v>38</c:v>
                </c:pt>
                <c:pt idx="252">
                  <c:v>38</c:v>
                </c:pt>
                <c:pt idx="253">
                  <c:v>38</c:v>
                </c:pt>
                <c:pt idx="254">
                  <c:v>38</c:v>
                </c:pt>
                <c:pt idx="255">
                  <c:v>38</c:v>
                </c:pt>
                <c:pt idx="256">
                  <c:v>38</c:v>
                </c:pt>
                <c:pt idx="257">
                  <c:v>39</c:v>
                </c:pt>
                <c:pt idx="258">
                  <c:v>39</c:v>
                </c:pt>
                <c:pt idx="259">
                  <c:v>39</c:v>
                </c:pt>
                <c:pt idx="260">
                  <c:v>39</c:v>
                </c:pt>
                <c:pt idx="261">
                  <c:v>39</c:v>
                </c:pt>
                <c:pt idx="262">
                  <c:v>39</c:v>
                </c:pt>
                <c:pt idx="263">
                  <c:v>39</c:v>
                </c:pt>
                <c:pt idx="264">
                  <c:v>40</c:v>
                </c:pt>
                <c:pt idx="265">
                  <c:v>40</c:v>
                </c:pt>
                <c:pt idx="266">
                  <c:v>40</c:v>
                </c:pt>
                <c:pt idx="267">
                  <c:v>40</c:v>
                </c:pt>
                <c:pt idx="268">
                  <c:v>40</c:v>
                </c:pt>
                <c:pt idx="269">
                  <c:v>40</c:v>
                </c:pt>
                <c:pt idx="270">
                  <c:v>40</c:v>
                </c:pt>
                <c:pt idx="271">
                  <c:v>41</c:v>
                </c:pt>
                <c:pt idx="272">
                  <c:v>41</c:v>
                </c:pt>
                <c:pt idx="273">
                  <c:v>41</c:v>
                </c:pt>
                <c:pt idx="274">
                  <c:v>41</c:v>
                </c:pt>
                <c:pt idx="275">
                  <c:v>41</c:v>
                </c:pt>
                <c:pt idx="276">
                  <c:v>41</c:v>
                </c:pt>
                <c:pt idx="277">
                  <c:v>41</c:v>
                </c:pt>
                <c:pt idx="278">
                  <c:v>42</c:v>
                </c:pt>
                <c:pt idx="279">
                  <c:v>42</c:v>
                </c:pt>
                <c:pt idx="280">
                  <c:v>42</c:v>
                </c:pt>
                <c:pt idx="281">
                  <c:v>42</c:v>
                </c:pt>
                <c:pt idx="282">
                  <c:v>42</c:v>
                </c:pt>
                <c:pt idx="283">
                  <c:v>42</c:v>
                </c:pt>
                <c:pt idx="284">
                  <c:v>42</c:v>
                </c:pt>
                <c:pt idx="285">
                  <c:v>43</c:v>
                </c:pt>
                <c:pt idx="286">
                  <c:v>43</c:v>
                </c:pt>
                <c:pt idx="287">
                  <c:v>43</c:v>
                </c:pt>
                <c:pt idx="288">
                  <c:v>43</c:v>
                </c:pt>
                <c:pt idx="289">
                  <c:v>43</c:v>
                </c:pt>
                <c:pt idx="290">
                  <c:v>43</c:v>
                </c:pt>
                <c:pt idx="291">
                  <c:v>43</c:v>
                </c:pt>
                <c:pt idx="292">
                  <c:v>44</c:v>
                </c:pt>
                <c:pt idx="293">
                  <c:v>44</c:v>
                </c:pt>
                <c:pt idx="294">
                  <c:v>44</c:v>
                </c:pt>
                <c:pt idx="295">
                  <c:v>44</c:v>
                </c:pt>
                <c:pt idx="296">
                  <c:v>44</c:v>
                </c:pt>
                <c:pt idx="297">
                  <c:v>44</c:v>
                </c:pt>
                <c:pt idx="298">
                  <c:v>44</c:v>
                </c:pt>
                <c:pt idx="299">
                  <c:v>45</c:v>
                </c:pt>
                <c:pt idx="300">
                  <c:v>45</c:v>
                </c:pt>
                <c:pt idx="301">
                  <c:v>45</c:v>
                </c:pt>
                <c:pt idx="302">
                  <c:v>45</c:v>
                </c:pt>
                <c:pt idx="303">
                  <c:v>45</c:v>
                </c:pt>
                <c:pt idx="304">
                  <c:v>45</c:v>
                </c:pt>
                <c:pt idx="305">
                  <c:v>45</c:v>
                </c:pt>
                <c:pt idx="306">
                  <c:v>46</c:v>
                </c:pt>
                <c:pt idx="307">
                  <c:v>46</c:v>
                </c:pt>
                <c:pt idx="308">
                  <c:v>46</c:v>
                </c:pt>
                <c:pt idx="309">
                  <c:v>46</c:v>
                </c:pt>
                <c:pt idx="310">
                  <c:v>46</c:v>
                </c:pt>
                <c:pt idx="311">
                  <c:v>46</c:v>
                </c:pt>
                <c:pt idx="312">
                  <c:v>46</c:v>
                </c:pt>
                <c:pt idx="313">
                  <c:v>47</c:v>
                </c:pt>
                <c:pt idx="314">
                  <c:v>47</c:v>
                </c:pt>
                <c:pt idx="315">
                  <c:v>47</c:v>
                </c:pt>
                <c:pt idx="316">
                  <c:v>47</c:v>
                </c:pt>
                <c:pt idx="317">
                  <c:v>47</c:v>
                </c:pt>
                <c:pt idx="318">
                  <c:v>47</c:v>
                </c:pt>
                <c:pt idx="319">
                  <c:v>47</c:v>
                </c:pt>
                <c:pt idx="320">
                  <c:v>48</c:v>
                </c:pt>
                <c:pt idx="321">
                  <c:v>48</c:v>
                </c:pt>
                <c:pt idx="322">
                  <c:v>48</c:v>
                </c:pt>
                <c:pt idx="323">
                  <c:v>48</c:v>
                </c:pt>
                <c:pt idx="324">
                  <c:v>48</c:v>
                </c:pt>
                <c:pt idx="325">
                  <c:v>48</c:v>
                </c:pt>
                <c:pt idx="326">
                  <c:v>48</c:v>
                </c:pt>
                <c:pt idx="327">
                  <c:v>49</c:v>
                </c:pt>
                <c:pt idx="328">
                  <c:v>49</c:v>
                </c:pt>
                <c:pt idx="329">
                  <c:v>49</c:v>
                </c:pt>
                <c:pt idx="330">
                  <c:v>49</c:v>
                </c:pt>
                <c:pt idx="331">
                  <c:v>49</c:v>
                </c:pt>
                <c:pt idx="332">
                  <c:v>49</c:v>
                </c:pt>
                <c:pt idx="333">
                  <c:v>49</c:v>
                </c:pt>
                <c:pt idx="334">
                  <c:v>50</c:v>
                </c:pt>
                <c:pt idx="335">
                  <c:v>50</c:v>
                </c:pt>
                <c:pt idx="336">
                  <c:v>50</c:v>
                </c:pt>
                <c:pt idx="337">
                  <c:v>50</c:v>
                </c:pt>
                <c:pt idx="338">
                  <c:v>50</c:v>
                </c:pt>
                <c:pt idx="339">
                  <c:v>50</c:v>
                </c:pt>
                <c:pt idx="340">
                  <c:v>50</c:v>
                </c:pt>
                <c:pt idx="341">
                  <c:v>51</c:v>
                </c:pt>
                <c:pt idx="342">
                  <c:v>51</c:v>
                </c:pt>
                <c:pt idx="343">
                  <c:v>51</c:v>
                </c:pt>
                <c:pt idx="344">
                  <c:v>51</c:v>
                </c:pt>
                <c:pt idx="345">
                  <c:v>51</c:v>
                </c:pt>
                <c:pt idx="346">
                  <c:v>51</c:v>
                </c:pt>
                <c:pt idx="347">
                  <c:v>51</c:v>
                </c:pt>
                <c:pt idx="348">
                  <c:v>52</c:v>
                </c:pt>
                <c:pt idx="349">
                  <c:v>52</c:v>
                </c:pt>
                <c:pt idx="350">
                  <c:v>52</c:v>
                </c:pt>
                <c:pt idx="351">
                  <c:v>52</c:v>
                </c:pt>
                <c:pt idx="352">
                  <c:v>52</c:v>
                </c:pt>
                <c:pt idx="353">
                  <c:v>52</c:v>
                </c:pt>
                <c:pt idx="354">
                  <c:v>52</c:v>
                </c:pt>
                <c:pt idx="355">
                  <c:v>53</c:v>
                </c:pt>
                <c:pt idx="356">
                  <c:v>53</c:v>
                </c:pt>
                <c:pt idx="357">
                  <c:v>1</c:v>
                </c:pt>
                <c:pt idx="358">
                  <c:v>1</c:v>
                </c:pt>
                <c:pt idx="359">
                  <c:v>1</c:v>
                </c:pt>
                <c:pt idx="360">
                  <c:v>1</c:v>
                </c:pt>
                <c:pt idx="361">
                  <c:v>1</c:v>
                </c:pt>
                <c:pt idx="362">
                  <c:v>2</c:v>
                </c:pt>
                <c:pt idx="363">
                  <c:v>2</c:v>
                </c:pt>
                <c:pt idx="364">
                  <c:v>2</c:v>
                </c:pt>
                <c:pt idx="365">
                  <c:v>2</c:v>
                </c:pt>
                <c:pt idx="366">
                  <c:v>2</c:v>
                </c:pt>
                <c:pt idx="367">
                  <c:v>2</c:v>
                </c:pt>
                <c:pt idx="368">
                  <c:v>2</c:v>
                </c:pt>
                <c:pt idx="369">
                  <c:v>3</c:v>
                </c:pt>
                <c:pt idx="370">
                  <c:v>3</c:v>
                </c:pt>
                <c:pt idx="371">
                  <c:v>3</c:v>
                </c:pt>
                <c:pt idx="372">
                  <c:v>3</c:v>
                </c:pt>
                <c:pt idx="373">
                  <c:v>3</c:v>
                </c:pt>
                <c:pt idx="374">
                  <c:v>3</c:v>
                </c:pt>
                <c:pt idx="375">
                  <c:v>3</c:v>
                </c:pt>
                <c:pt idx="376">
                  <c:v>4</c:v>
                </c:pt>
                <c:pt idx="377">
                  <c:v>4</c:v>
                </c:pt>
                <c:pt idx="378">
                  <c:v>4</c:v>
                </c:pt>
                <c:pt idx="379">
                  <c:v>4</c:v>
                </c:pt>
                <c:pt idx="380">
                  <c:v>4</c:v>
                </c:pt>
                <c:pt idx="381">
                  <c:v>4</c:v>
                </c:pt>
                <c:pt idx="382">
                  <c:v>4</c:v>
                </c:pt>
                <c:pt idx="383">
                  <c:v>5</c:v>
                </c:pt>
                <c:pt idx="384">
                  <c:v>5</c:v>
                </c:pt>
                <c:pt idx="385">
                  <c:v>5</c:v>
                </c:pt>
                <c:pt idx="386">
                  <c:v>5</c:v>
                </c:pt>
                <c:pt idx="387">
                  <c:v>5</c:v>
                </c:pt>
                <c:pt idx="388">
                  <c:v>5</c:v>
                </c:pt>
                <c:pt idx="389">
                  <c:v>5</c:v>
                </c:pt>
                <c:pt idx="390">
                  <c:v>6</c:v>
                </c:pt>
                <c:pt idx="391">
                  <c:v>6</c:v>
                </c:pt>
                <c:pt idx="392">
                  <c:v>6</c:v>
                </c:pt>
                <c:pt idx="393">
                  <c:v>6</c:v>
                </c:pt>
                <c:pt idx="394">
                  <c:v>6</c:v>
                </c:pt>
                <c:pt idx="395">
                  <c:v>6</c:v>
                </c:pt>
                <c:pt idx="396">
                  <c:v>6</c:v>
                </c:pt>
                <c:pt idx="397">
                  <c:v>7</c:v>
                </c:pt>
                <c:pt idx="398">
                  <c:v>7</c:v>
                </c:pt>
                <c:pt idx="399">
                  <c:v>7</c:v>
                </c:pt>
                <c:pt idx="400">
                  <c:v>7</c:v>
                </c:pt>
                <c:pt idx="401">
                  <c:v>7</c:v>
                </c:pt>
                <c:pt idx="402">
                  <c:v>7</c:v>
                </c:pt>
                <c:pt idx="403">
                  <c:v>7</c:v>
                </c:pt>
                <c:pt idx="404">
                  <c:v>8</c:v>
                </c:pt>
                <c:pt idx="405">
                  <c:v>8</c:v>
                </c:pt>
                <c:pt idx="406">
                  <c:v>8</c:v>
                </c:pt>
                <c:pt idx="407">
                  <c:v>8</c:v>
                </c:pt>
                <c:pt idx="408">
                  <c:v>8</c:v>
                </c:pt>
                <c:pt idx="409">
                  <c:v>8</c:v>
                </c:pt>
                <c:pt idx="410">
                  <c:v>8</c:v>
                </c:pt>
                <c:pt idx="411">
                  <c:v>9</c:v>
                </c:pt>
                <c:pt idx="412">
                  <c:v>9</c:v>
                </c:pt>
                <c:pt idx="413">
                  <c:v>9</c:v>
                </c:pt>
                <c:pt idx="414">
                  <c:v>9</c:v>
                </c:pt>
                <c:pt idx="415">
                  <c:v>9</c:v>
                </c:pt>
                <c:pt idx="416">
                  <c:v>9</c:v>
                </c:pt>
                <c:pt idx="417">
                  <c:v>9</c:v>
                </c:pt>
              </c:numCache>
            </c:numRef>
          </c:xVal>
          <c:yVal>
            <c:numRef>
              <c:f>'TV Daily Sales Data (2)'!#REF!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477-4C2B-9D99-0CB15F7C4B10}"/>
            </c:ext>
          </c:extLst>
        </c:ser>
        <c:dLbls>
          <c:showLegendKey val="0"/>
          <c:showVal val="0"/>
          <c:showCatName val="0"/>
          <c:showSerName val="0"/>
          <c:showPercent val="0"/>
          <c:showBubbleSize val="0"/>
        </c:dLbls>
        <c:axId val="557828664"/>
        <c:axId val="556223240"/>
      </c:scatterChart>
      <c:valAx>
        <c:axId val="557828664"/>
        <c:scaling>
          <c:orientation val="minMax"/>
        </c:scaling>
        <c:delete val="0"/>
        <c:axPos val="b"/>
        <c:title>
          <c:tx>
            <c:rich>
              <a:bodyPr/>
              <a:lstStyle/>
              <a:p>
                <a:pPr>
                  <a:defRPr/>
                </a:pPr>
                <a:r>
                  <a:rPr lang="en-CA"/>
                  <a:t>week number</a:t>
                </a:r>
              </a:p>
            </c:rich>
          </c:tx>
          <c:overlay val="0"/>
        </c:title>
        <c:numFmt formatCode="General" sourceLinked="1"/>
        <c:majorTickMark val="out"/>
        <c:minorTickMark val="none"/>
        <c:tickLblPos val="nextTo"/>
        <c:crossAx val="556223240"/>
        <c:crosses val="autoZero"/>
        <c:crossBetween val="midCat"/>
      </c:valAx>
      <c:valAx>
        <c:axId val="556223240"/>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557828664"/>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Year  Residual Plot</a:t>
            </a:r>
          </a:p>
        </c:rich>
      </c:tx>
      <c:overlay val="0"/>
    </c:title>
    <c:autoTitleDeleted val="0"/>
    <c:plotArea>
      <c:layout/>
      <c:scatterChart>
        <c:scatterStyle val="lineMarker"/>
        <c:varyColors val="0"/>
        <c:ser>
          <c:idx val="0"/>
          <c:order val="0"/>
          <c:spPr>
            <a:ln w="19050">
              <a:noFill/>
            </a:ln>
          </c:spPr>
          <c:xVal>
            <c:numRef>
              <c:f>'TV Daily Sales Data (2)'!$AB$9:$AB$69</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1</c:v>
                </c:pt>
                <c:pt idx="58">
                  <c:v>1</c:v>
                </c:pt>
                <c:pt idx="59">
                  <c:v>1</c:v>
                </c:pt>
                <c:pt idx="60">
                  <c:v>1</c:v>
                </c:pt>
              </c:numCache>
            </c:numRef>
          </c:xVal>
          <c:yVal>
            <c:numRef>
              <c:f>'TV Daily Sales Data (2)'!$AI$32:$AI$92</c:f>
              <c:numCache>
                <c:formatCode>General</c:formatCode>
                <c:ptCount val="61"/>
                <c:pt idx="0">
                  <c:v>-42.230769230769241</c:v>
                </c:pt>
                <c:pt idx="1">
                  <c:v>-88.230769230769241</c:v>
                </c:pt>
                <c:pt idx="2">
                  <c:v>-79.230769230769241</c:v>
                </c:pt>
                <c:pt idx="3">
                  <c:v>-30.230769230769241</c:v>
                </c:pt>
                <c:pt idx="4">
                  <c:v>-69.230769230769241</c:v>
                </c:pt>
                <c:pt idx="5">
                  <c:v>-88.230769230769241</c:v>
                </c:pt>
                <c:pt idx="6">
                  <c:v>32.769230769230759</c:v>
                </c:pt>
                <c:pt idx="7">
                  <c:v>-81.230769230769241</c:v>
                </c:pt>
                <c:pt idx="8">
                  <c:v>-23.230769230769241</c:v>
                </c:pt>
                <c:pt idx="9">
                  <c:v>-33.230769230769241</c:v>
                </c:pt>
                <c:pt idx="10">
                  <c:v>74.769230769230759</c:v>
                </c:pt>
                <c:pt idx="11">
                  <c:v>-22.230769230769241</c:v>
                </c:pt>
                <c:pt idx="12">
                  <c:v>-23.230769230769241</c:v>
                </c:pt>
                <c:pt idx="13">
                  <c:v>-59.230769230769241</c:v>
                </c:pt>
                <c:pt idx="14">
                  <c:v>36.769230769230759</c:v>
                </c:pt>
                <c:pt idx="15">
                  <c:v>-44.230769230769241</c:v>
                </c:pt>
                <c:pt idx="16">
                  <c:v>127.76923076923076</c:v>
                </c:pt>
                <c:pt idx="17">
                  <c:v>19.769230769230759</c:v>
                </c:pt>
                <c:pt idx="18">
                  <c:v>-2.2307692307692406</c:v>
                </c:pt>
                <c:pt idx="19">
                  <c:v>-45.230769230769241</c:v>
                </c:pt>
                <c:pt idx="20">
                  <c:v>-55.230769230769241</c:v>
                </c:pt>
                <c:pt idx="21">
                  <c:v>-22.230769230769241</c:v>
                </c:pt>
                <c:pt idx="22">
                  <c:v>-85.230769230769241</c:v>
                </c:pt>
                <c:pt idx="23">
                  <c:v>-51.230769230769241</c:v>
                </c:pt>
                <c:pt idx="24">
                  <c:v>-47.230769230769241</c:v>
                </c:pt>
                <c:pt idx="25">
                  <c:v>-19.230769230769241</c:v>
                </c:pt>
                <c:pt idx="26">
                  <c:v>-51.230769230769241</c:v>
                </c:pt>
                <c:pt idx="27">
                  <c:v>108.76923076923076</c:v>
                </c:pt>
                <c:pt idx="28">
                  <c:v>-48.230769230769241</c:v>
                </c:pt>
                <c:pt idx="29">
                  <c:v>-63.230769230769241</c:v>
                </c:pt>
                <c:pt idx="30">
                  <c:v>-67.230769230769241</c:v>
                </c:pt>
                <c:pt idx="31">
                  <c:v>-75.230769230769241</c:v>
                </c:pt>
                <c:pt idx="32">
                  <c:v>-50.230769230769241</c:v>
                </c:pt>
                <c:pt idx="33">
                  <c:v>-59.230769230769241</c:v>
                </c:pt>
                <c:pt idx="34">
                  <c:v>-34.230769230769241</c:v>
                </c:pt>
                <c:pt idx="35">
                  <c:v>-80.230769230769241</c:v>
                </c:pt>
                <c:pt idx="36">
                  <c:v>-46.230769230769241</c:v>
                </c:pt>
                <c:pt idx="37">
                  <c:v>-8.2307692307692406</c:v>
                </c:pt>
                <c:pt idx="38">
                  <c:v>9.7692307692307594</c:v>
                </c:pt>
                <c:pt idx="39">
                  <c:v>34.769230769230759</c:v>
                </c:pt>
                <c:pt idx="40">
                  <c:v>40.769230769230759</c:v>
                </c:pt>
                <c:pt idx="41">
                  <c:v>128.76923076923077</c:v>
                </c:pt>
                <c:pt idx="42">
                  <c:v>125.76923076923076</c:v>
                </c:pt>
                <c:pt idx="43">
                  <c:v>48.769230769230759</c:v>
                </c:pt>
                <c:pt idx="44">
                  <c:v>-0.23076923076924061</c:v>
                </c:pt>
                <c:pt idx="45">
                  <c:v>75.769230769230759</c:v>
                </c:pt>
                <c:pt idx="46">
                  <c:v>508.76923076923077</c:v>
                </c:pt>
                <c:pt idx="47">
                  <c:v>-10.230769230769241</c:v>
                </c:pt>
                <c:pt idx="48">
                  <c:v>64.769230769230759</c:v>
                </c:pt>
                <c:pt idx="49">
                  <c:v>102.76923076923076</c:v>
                </c:pt>
                <c:pt idx="50">
                  <c:v>165.76923076923077</c:v>
                </c:pt>
                <c:pt idx="51">
                  <c:v>-101.23076923076924</c:v>
                </c:pt>
                <c:pt idx="52">
                  <c:v>-16.333333333333314</c:v>
                </c:pt>
                <c:pt idx="53">
                  <c:v>78.666666666666686</c:v>
                </c:pt>
                <c:pt idx="54">
                  <c:v>-82.333333333333314</c:v>
                </c:pt>
                <c:pt idx="55">
                  <c:v>-31.333333333333314</c:v>
                </c:pt>
                <c:pt idx="56">
                  <c:v>-65.333333333333314</c:v>
                </c:pt>
                <c:pt idx="57">
                  <c:v>-24.333333333333314</c:v>
                </c:pt>
                <c:pt idx="58">
                  <c:v>9.6666666666666856</c:v>
                </c:pt>
                <c:pt idx="59">
                  <c:v>38.666666666666686</c:v>
                </c:pt>
                <c:pt idx="60">
                  <c:v>92.666666666666686</c:v>
                </c:pt>
              </c:numCache>
            </c:numRef>
          </c:yVal>
          <c:smooth val="0"/>
          <c:extLst xmlns:c16r2="http://schemas.microsoft.com/office/drawing/2015/06/chart">
            <c:ext xmlns:c16="http://schemas.microsoft.com/office/drawing/2014/chart" uri="{C3380CC4-5D6E-409C-BE32-E72D297353CC}">
              <c16:uniqueId val="{00000001-053F-4DBC-8566-1C4AF292E636}"/>
            </c:ext>
          </c:extLst>
        </c:ser>
        <c:dLbls>
          <c:showLegendKey val="0"/>
          <c:showVal val="0"/>
          <c:showCatName val="0"/>
          <c:showSerName val="0"/>
          <c:showPercent val="0"/>
          <c:showBubbleSize val="0"/>
        </c:dLbls>
        <c:axId val="556225984"/>
        <c:axId val="556222456"/>
      </c:scatterChart>
      <c:valAx>
        <c:axId val="556225984"/>
        <c:scaling>
          <c:orientation val="minMax"/>
        </c:scaling>
        <c:delete val="0"/>
        <c:axPos val="b"/>
        <c:title>
          <c:tx>
            <c:rich>
              <a:bodyPr/>
              <a:lstStyle/>
              <a:p>
                <a:pPr>
                  <a:defRPr/>
                </a:pPr>
                <a:r>
                  <a:rPr lang="en-CA"/>
                  <a:t>Year</a:t>
                </a:r>
              </a:p>
            </c:rich>
          </c:tx>
          <c:overlay val="0"/>
        </c:title>
        <c:numFmt formatCode="General" sourceLinked="1"/>
        <c:majorTickMark val="out"/>
        <c:minorTickMark val="none"/>
        <c:tickLblPos val="nextTo"/>
        <c:crossAx val="556222456"/>
        <c:crosses val="autoZero"/>
        <c:crossBetween val="midCat"/>
      </c:valAx>
      <c:valAx>
        <c:axId val="556222456"/>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556225984"/>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Year Line Fit  Plot</a:t>
            </a:r>
          </a:p>
        </c:rich>
      </c:tx>
      <c:overlay val="0"/>
    </c:title>
    <c:autoTitleDeleted val="0"/>
    <c:plotArea>
      <c:layout/>
      <c:scatterChart>
        <c:scatterStyle val="lineMarker"/>
        <c:varyColors val="0"/>
        <c:ser>
          <c:idx val="0"/>
          <c:order val="0"/>
          <c:tx>
            <c:v>Total</c:v>
          </c:tx>
          <c:spPr>
            <a:ln w="19050">
              <a:noFill/>
            </a:ln>
          </c:spPr>
          <c:xVal>
            <c:numRef>
              <c:f>'TV Daily Sales Data (2)'!$AB$9:$AB$69</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1</c:v>
                </c:pt>
                <c:pt idx="58">
                  <c:v>1</c:v>
                </c:pt>
                <c:pt idx="59">
                  <c:v>1</c:v>
                </c:pt>
                <c:pt idx="60">
                  <c:v>1</c:v>
                </c:pt>
              </c:numCache>
            </c:numRef>
          </c:xVal>
          <c:yVal>
            <c:numRef>
              <c:f>'TV Daily Sales Data (2)'!$AD$9:$AD$69</c:f>
              <c:numCache>
                <c:formatCode>General</c:formatCode>
                <c:ptCount val="61"/>
                <c:pt idx="0">
                  <c:v>84</c:v>
                </c:pt>
                <c:pt idx="1">
                  <c:v>38</c:v>
                </c:pt>
                <c:pt idx="2">
                  <c:v>47</c:v>
                </c:pt>
                <c:pt idx="3">
                  <c:v>96</c:v>
                </c:pt>
                <c:pt idx="4">
                  <c:v>57</c:v>
                </c:pt>
                <c:pt idx="5">
                  <c:v>38</c:v>
                </c:pt>
                <c:pt idx="6">
                  <c:v>159</c:v>
                </c:pt>
                <c:pt idx="7">
                  <c:v>45</c:v>
                </c:pt>
                <c:pt idx="8">
                  <c:v>103</c:v>
                </c:pt>
                <c:pt idx="9">
                  <c:v>93</c:v>
                </c:pt>
                <c:pt idx="10">
                  <c:v>201</c:v>
                </c:pt>
                <c:pt idx="11">
                  <c:v>104</c:v>
                </c:pt>
                <c:pt idx="12">
                  <c:v>103</c:v>
                </c:pt>
                <c:pt idx="13">
                  <c:v>67</c:v>
                </c:pt>
                <c:pt idx="14">
                  <c:v>163</c:v>
                </c:pt>
                <c:pt idx="15">
                  <c:v>82</c:v>
                </c:pt>
                <c:pt idx="16">
                  <c:v>254</c:v>
                </c:pt>
                <c:pt idx="17">
                  <c:v>146</c:v>
                </c:pt>
                <c:pt idx="18">
                  <c:v>124</c:v>
                </c:pt>
                <c:pt idx="19">
                  <c:v>81</c:v>
                </c:pt>
                <c:pt idx="20">
                  <c:v>71</c:v>
                </c:pt>
                <c:pt idx="21">
                  <c:v>104</c:v>
                </c:pt>
                <c:pt idx="22">
                  <c:v>41</c:v>
                </c:pt>
                <c:pt idx="23">
                  <c:v>75</c:v>
                </c:pt>
                <c:pt idx="24">
                  <c:v>79</c:v>
                </c:pt>
                <c:pt idx="25">
                  <c:v>107</c:v>
                </c:pt>
                <c:pt idx="26">
                  <c:v>75</c:v>
                </c:pt>
                <c:pt idx="27">
                  <c:v>235</c:v>
                </c:pt>
                <c:pt idx="28">
                  <c:v>78</c:v>
                </c:pt>
                <c:pt idx="29">
                  <c:v>63</c:v>
                </c:pt>
                <c:pt idx="30">
                  <c:v>59</c:v>
                </c:pt>
                <c:pt idx="31">
                  <c:v>51</c:v>
                </c:pt>
                <c:pt idx="32">
                  <c:v>76</c:v>
                </c:pt>
                <c:pt idx="33">
                  <c:v>67</c:v>
                </c:pt>
                <c:pt idx="34">
                  <c:v>92</c:v>
                </c:pt>
                <c:pt idx="35">
                  <c:v>46</c:v>
                </c:pt>
                <c:pt idx="36">
                  <c:v>80</c:v>
                </c:pt>
                <c:pt idx="37">
                  <c:v>118</c:v>
                </c:pt>
                <c:pt idx="38">
                  <c:v>136</c:v>
                </c:pt>
                <c:pt idx="39">
                  <c:v>161</c:v>
                </c:pt>
                <c:pt idx="40">
                  <c:v>167</c:v>
                </c:pt>
                <c:pt idx="41">
                  <c:v>255</c:v>
                </c:pt>
                <c:pt idx="42">
                  <c:v>252</c:v>
                </c:pt>
                <c:pt idx="43">
                  <c:v>175</c:v>
                </c:pt>
                <c:pt idx="44">
                  <c:v>126</c:v>
                </c:pt>
                <c:pt idx="45">
                  <c:v>202</c:v>
                </c:pt>
                <c:pt idx="46">
                  <c:v>635</c:v>
                </c:pt>
                <c:pt idx="47">
                  <c:v>116</c:v>
                </c:pt>
                <c:pt idx="48">
                  <c:v>191</c:v>
                </c:pt>
                <c:pt idx="49">
                  <c:v>229</c:v>
                </c:pt>
                <c:pt idx="50">
                  <c:v>292</c:v>
                </c:pt>
                <c:pt idx="51">
                  <c:v>25</c:v>
                </c:pt>
                <c:pt idx="52">
                  <c:v>117</c:v>
                </c:pt>
                <c:pt idx="53">
                  <c:v>212</c:v>
                </c:pt>
                <c:pt idx="54">
                  <c:v>51</c:v>
                </c:pt>
                <c:pt idx="55">
                  <c:v>102</c:v>
                </c:pt>
                <c:pt idx="56">
                  <c:v>68</c:v>
                </c:pt>
                <c:pt idx="57">
                  <c:v>109</c:v>
                </c:pt>
                <c:pt idx="58">
                  <c:v>143</c:v>
                </c:pt>
                <c:pt idx="59">
                  <c:v>172</c:v>
                </c:pt>
                <c:pt idx="60">
                  <c:v>226</c:v>
                </c:pt>
              </c:numCache>
            </c:numRef>
          </c:yVal>
          <c:smooth val="0"/>
          <c:extLst xmlns:c16r2="http://schemas.microsoft.com/office/drawing/2015/06/chart">
            <c:ext xmlns:c16="http://schemas.microsoft.com/office/drawing/2014/chart" uri="{C3380CC4-5D6E-409C-BE32-E72D297353CC}">
              <c16:uniqueId val="{00000001-2FC8-4E2F-9CF1-F0FF972B8127}"/>
            </c:ext>
          </c:extLst>
        </c:ser>
        <c:ser>
          <c:idx val="1"/>
          <c:order val="1"/>
          <c:tx>
            <c:v>Predicted Total</c:v>
          </c:tx>
          <c:spPr>
            <a:ln w="19050">
              <a:noFill/>
            </a:ln>
          </c:spPr>
          <c:xVal>
            <c:numRef>
              <c:f>'TV Daily Sales Data (2)'!$AB$9:$AB$69</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1</c:v>
                </c:pt>
                <c:pt idx="58">
                  <c:v>1</c:v>
                </c:pt>
                <c:pt idx="59">
                  <c:v>1</c:v>
                </c:pt>
                <c:pt idx="60">
                  <c:v>1</c:v>
                </c:pt>
              </c:numCache>
            </c:numRef>
          </c:xVal>
          <c:yVal>
            <c:numRef>
              <c:f>'TV Daily Sales Data (2)'!$AH$32:$AH$92</c:f>
              <c:numCache>
                <c:formatCode>General</c:formatCode>
                <c:ptCount val="61"/>
                <c:pt idx="0">
                  <c:v>126.23076923076924</c:v>
                </c:pt>
                <c:pt idx="1">
                  <c:v>126.23076923076924</c:v>
                </c:pt>
                <c:pt idx="2">
                  <c:v>126.23076923076924</c:v>
                </c:pt>
                <c:pt idx="3">
                  <c:v>126.23076923076924</c:v>
                </c:pt>
                <c:pt idx="4">
                  <c:v>126.23076923076924</c:v>
                </c:pt>
                <c:pt idx="5">
                  <c:v>126.23076923076924</c:v>
                </c:pt>
                <c:pt idx="6">
                  <c:v>126.23076923076924</c:v>
                </c:pt>
                <c:pt idx="7">
                  <c:v>126.23076923076924</c:v>
                </c:pt>
                <c:pt idx="8">
                  <c:v>126.23076923076924</c:v>
                </c:pt>
                <c:pt idx="9">
                  <c:v>126.23076923076924</c:v>
                </c:pt>
                <c:pt idx="10">
                  <c:v>126.23076923076924</c:v>
                </c:pt>
                <c:pt idx="11">
                  <c:v>126.23076923076924</c:v>
                </c:pt>
                <c:pt idx="12">
                  <c:v>126.23076923076924</c:v>
                </c:pt>
                <c:pt idx="13">
                  <c:v>126.23076923076924</c:v>
                </c:pt>
                <c:pt idx="14">
                  <c:v>126.23076923076924</c:v>
                </c:pt>
                <c:pt idx="15">
                  <c:v>126.23076923076924</c:v>
                </c:pt>
                <c:pt idx="16">
                  <c:v>126.23076923076924</c:v>
                </c:pt>
                <c:pt idx="17">
                  <c:v>126.23076923076924</c:v>
                </c:pt>
                <c:pt idx="18">
                  <c:v>126.23076923076924</c:v>
                </c:pt>
                <c:pt idx="19">
                  <c:v>126.23076923076924</c:v>
                </c:pt>
                <c:pt idx="20">
                  <c:v>126.23076923076924</c:v>
                </c:pt>
                <c:pt idx="21">
                  <c:v>126.23076923076924</c:v>
                </c:pt>
                <c:pt idx="22">
                  <c:v>126.23076923076924</c:v>
                </c:pt>
                <c:pt idx="23">
                  <c:v>126.23076923076924</c:v>
                </c:pt>
                <c:pt idx="24">
                  <c:v>126.23076923076924</c:v>
                </c:pt>
                <c:pt idx="25">
                  <c:v>126.23076923076924</c:v>
                </c:pt>
                <c:pt idx="26">
                  <c:v>126.23076923076924</c:v>
                </c:pt>
                <c:pt idx="27">
                  <c:v>126.23076923076924</c:v>
                </c:pt>
                <c:pt idx="28">
                  <c:v>126.23076923076924</c:v>
                </c:pt>
                <c:pt idx="29">
                  <c:v>126.23076923076924</c:v>
                </c:pt>
                <c:pt idx="30">
                  <c:v>126.23076923076924</c:v>
                </c:pt>
                <c:pt idx="31">
                  <c:v>126.23076923076924</c:v>
                </c:pt>
                <c:pt idx="32">
                  <c:v>126.23076923076924</c:v>
                </c:pt>
                <c:pt idx="33">
                  <c:v>126.23076923076924</c:v>
                </c:pt>
                <c:pt idx="34">
                  <c:v>126.23076923076924</c:v>
                </c:pt>
                <c:pt idx="35">
                  <c:v>126.23076923076924</c:v>
                </c:pt>
                <c:pt idx="36">
                  <c:v>126.23076923076924</c:v>
                </c:pt>
                <c:pt idx="37">
                  <c:v>126.23076923076924</c:v>
                </c:pt>
                <c:pt idx="38">
                  <c:v>126.23076923076924</c:v>
                </c:pt>
                <c:pt idx="39">
                  <c:v>126.23076923076924</c:v>
                </c:pt>
                <c:pt idx="40">
                  <c:v>126.23076923076924</c:v>
                </c:pt>
                <c:pt idx="41">
                  <c:v>126.23076923076924</c:v>
                </c:pt>
                <c:pt idx="42">
                  <c:v>126.23076923076924</c:v>
                </c:pt>
                <c:pt idx="43">
                  <c:v>126.23076923076924</c:v>
                </c:pt>
                <c:pt idx="44">
                  <c:v>126.23076923076924</c:v>
                </c:pt>
                <c:pt idx="45">
                  <c:v>126.23076923076924</c:v>
                </c:pt>
                <c:pt idx="46">
                  <c:v>126.23076923076924</c:v>
                </c:pt>
                <c:pt idx="47">
                  <c:v>126.23076923076924</c:v>
                </c:pt>
                <c:pt idx="48">
                  <c:v>126.23076923076924</c:v>
                </c:pt>
                <c:pt idx="49">
                  <c:v>126.23076923076924</c:v>
                </c:pt>
                <c:pt idx="50">
                  <c:v>126.23076923076924</c:v>
                </c:pt>
                <c:pt idx="51">
                  <c:v>126.23076923076924</c:v>
                </c:pt>
                <c:pt idx="52">
                  <c:v>133.33333333333331</c:v>
                </c:pt>
                <c:pt idx="53">
                  <c:v>133.33333333333331</c:v>
                </c:pt>
                <c:pt idx="54">
                  <c:v>133.33333333333331</c:v>
                </c:pt>
                <c:pt idx="55">
                  <c:v>133.33333333333331</c:v>
                </c:pt>
                <c:pt idx="56">
                  <c:v>133.33333333333331</c:v>
                </c:pt>
                <c:pt idx="57">
                  <c:v>133.33333333333331</c:v>
                </c:pt>
                <c:pt idx="58">
                  <c:v>133.33333333333331</c:v>
                </c:pt>
                <c:pt idx="59">
                  <c:v>133.33333333333331</c:v>
                </c:pt>
                <c:pt idx="60">
                  <c:v>133.33333333333331</c:v>
                </c:pt>
              </c:numCache>
            </c:numRef>
          </c:yVal>
          <c:smooth val="0"/>
          <c:extLst xmlns:c16r2="http://schemas.microsoft.com/office/drawing/2015/06/chart">
            <c:ext xmlns:c16="http://schemas.microsoft.com/office/drawing/2014/chart" uri="{C3380CC4-5D6E-409C-BE32-E72D297353CC}">
              <c16:uniqueId val="{00000002-2FC8-4E2F-9CF1-F0FF972B8127}"/>
            </c:ext>
          </c:extLst>
        </c:ser>
        <c:dLbls>
          <c:showLegendKey val="0"/>
          <c:showVal val="0"/>
          <c:showCatName val="0"/>
          <c:showSerName val="0"/>
          <c:showPercent val="0"/>
          <c:showBubbleSize val="0"/>
        </c:dLbls>
        <c:axId val="556222848"/>
        <c:axId val="556221672"/>
      </c:scatterChart>
      <c:valAx>
        <c:axId val="556222848"/>
        <c:scaling>
          <c:orientation val="minMax"/>
        </c:scaling>
        <c:delete val="0"/>
        <c:axPos val="b"/>
        <c:title>
          <c:tx>
            <c:rich>
              <a:bodyPr/>
              <a:lstStyle/>
              <a:p>
                <a:pPr>
                  <a:defRPr/>
                </a:pPr>
                <a:r>
                  <a:rPr lang="en-CA"/>
                  <a:t>Year</a:t>
                </a:r>
              </a:p>
            </c:rich>
          </c:tx>
          <c:overlay val="0"/>
        </c:title>
        <c:numFmt formatCode="General" sourceLinked="1"/>
        <c:majorTickMark val="out"/>
        <c:minorTickMark val="none"/>
        <c:tickLblPos val="nextTo"/>
        <c:crossAx val="556221672"/>
        <c:crosses val="autoZero"/>
        <c:crossBetween val="midCat"/>
      </c:valAx>
      <c:valAx>
        <c:axId val="556221672"/>
        <c:scaling>
          <c:orientation val="minMax"/>
        </c:scaling>
        <c:delete val="0"/>
        <c:axPos val="l"/>
        <c:title>
          <c:tx>
            <c:rich>
              <a:bodyPr/>
              <a:lstStyle/>
              <a:p>
                <a:pPr>
                  <a:defRPr/>
                </a:pPr>
                <a:r>
                  <a:rPr lang="en-CA"/>
                  <a:t>Total</a:t>
                </a:r>
              </a:p>
            </c:rich>
          </c:tx>
          <c:overlay val="0"/>
        </c:title>
        <c:numFmt formatCode="General" sourceLinked="1"/>
        <c:majorTickMark val="out"/>
        <c:minorTickMark val="none"/>
        <c:tickLblPos val="nextTo"/>
        <c:crossAx val="556222848"/>
        <c:crosses val="autoZero"/>
        <c:crossBetween val="midCat"/>
      </c:valAx>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106680</xdr:colOff>
      <xdr:row>1</xdr:row>
      <xdr:rowOff>74295</xdr:rowOff>
    </xdr:from>
    <xdr:to>
      <xdr:col>0</xdr:col>
      <xdr:colOff>1484376</xdr:colOff>
      <xdr:row>1</xdr:row>
      <xdr:rowOff>714375</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257175"/>
          <a:ext cx="1377696" cy="640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10</xdr:row>
      <xdr:rowOff>76200</xdr:rowOff>
    </xdr:from>
    <xdr:to>
      <xdr:col>16</xdr:col>
      <xdr:colOff>66675</xdr:colOff>
      <xdr:row>25</xdr:row>
      <xdr:rowOff>152400</xdr:rowOff>
    </xdr:to>
    <xdr:graphicFrame macro="">
      <xdr:nvGraphicFramePr>
        <xdr:cNvPr id="2" name="Chart 1">
          <a:extLst>
            <a:ext uri="{FF2B5EF4-FFF2-40B4-BE49-F238E27FC236}">
              <a16:creationId xmlns="" xmlns:a16="http://schemas.microsoft.com/office/drawing/2014/main" id="{01C80D67-F408-481B-886E-B5A03FB26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295275</xdr:colOff>
      <xdr:row>13</xdr:row>
      <xdr:rowOff>133350</xdr:rowOff>
    </xdr:from>
    <xdr:to>
      <xdr:col>15</xdr:col>
      <xdr:colOff>323850</xdr:colOff>
      <xdr:row>29</xdr:row>
      <xdr:rowOff>19050</xdr:rowOff>
    </xdr:to>
    <xdr:graphicFrame macro="">
      <xdr:nvGraphicFramePr>
        <xdr:cNvPr id="2" name="Chart 1">
          <a:extLst>
            <a:ext uri="{FF2B5EF4-FFF2-40B4-BE49-F238E27FC236}">
              <a16:creationId xmlns="" xmlns:a16="http://schemas.microsoft.com/office/drawing/2014/main" id="{BBD841C8-12BF-4A28-B0B6-43729C62F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542192</xdr:colOff>
      <xdr:row>0</xdr:row>
      <xdr:rowOff>0</xdr:rowOff>
    </xdr:from>
    <xdr:to>
      <xdr:col>22</xdr:col>
      <xdr:colOff>529003</xdr:colOff>
      <xdr:row>12</xdr:row>
      <xdr:rowOff>117231</xdr:rowOff>
    </xdr:to>
    <xdr:graphicFrame macro="">
      <xdr:nvGraphicFramePr>
        <xdr:cNvPr id="7" name="Chart 6">
          <a:extLst>
            <a:ext uri="{FF2B5EF4-FFF2-40B4-BE49-F238E27FC236}">
              <a16:creationId xmlns="" xmlns:a16="http://schemas.microsoft.com/office/drawing/2014/main" id="{8E6E3EE7-EE6F-47C2-BAFF-AAEFE95E5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600807</xdr:colOff>
      <xdr:row>26</xdr:row>
      <xdr:rowOff>65628</xdr:rowOff>
    </xdr:from>
    <xdr:to>
      <xdr:col>22</xdr:col>
      <xdr:colOff>534865</xdr:colOff>
      <xdr:row>39</xdr:row>
      <xdr:rowOff>7328</xdr:rowOff>
    </xdr:to>
    <xdr:graphicFrame macro="">
      <xdr:nvGraphicFramePr>
        <xdr:cNvPr id="8" name="Chart 7">
          <a:extLst>
            <a:ext uri="{FF2B5EF4-FFF2-40B4-BE49-F238E27FC236}">
              <a16:creationId xmlns="" xmlns:a16="http://schemas.microsoft.com/office/drawing/2014/main" id="{A5316D85-DF71-4EB8-A1E8-535ADB5F5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583222</xdr:colOff>
      <xdr:row>13</xdr:row>
      <xdr:rowOff>58825</xdr:rowOff>
    </xdr:from>
    <xdr:to>
      <xdr:col>22</xdr:col>
      <xdr:colOff>468922</xdr:colOff>
      <xdr:row>25</xdr:row>
      <xdr:rowOff>65942</xdr:rowOff>
    </xdr:to>
    <xdr:graphicFrame macro="">
      <xdr:nvGraphicFramePr>
        <xdr:cNvPr id="9" name="Chart 8">
          <a:extLst>
            <a:ext uri="{FF2B5EF4-FFF2-40B4-BE49-F238E27FC236}">
              <a16:creationId xmlns="" xmlns:a16="http://schemas.microsoft.com/office/drawing/2014/main" id="{651125F3-D697-40C9-84AB-9D46FE320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169984</xdr:rowOff>
    </xdr:from>
    <xdr:to>
      <xdr:col>7</xdr:col>
      <xdr:colOff>0</xdr:colOff>
      <xdr:row>12</xdr:row>
      <xdr:rowOff>95249</xdr:rowOff>
    </xdr:to>
    <xdr:graphicFrame macro="">
      <xdr:nvGraphicFramePr>
        <xdr:cNvPr id="5" name="Chart 4">
          <a:extLst>
            <a:ext uri="{FF2B5EF4-FFF2-40B4-BE49-F238E27FC236}">
              <a16:creationId xmlns="" xmlns:a16="http://schemas.microsoft.com/office/drawing/2014/main" id="{07838929-E2BF-489C-B175-3C6D48A55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0</xdr:row>
      <xdr:rowOff>38100</xdr:rowOff>
    </xdr:from>
    <xdr:to>
      <xdr:col>20</xdr:col>
      <xdr:colOff>0</xdr:colOff>
      <xdr:row>10</xdr:row>
      <xdr:rowOff>47625</xdr:rowOff>
    </xdr:to>
    <xdr:graphicFrame macro="">
      <xdr:nvGraphicFramePr>
        <xdr:cNvPr id="15" name="Chart 14">
          <a:extLst>
            <a:ext uri="{FF2B5EF4-FFF2-40B4-BE49-F238E27FC236}">
              <a16:creationId xmlns="" xmlns:a16="http://schemas.microsoft.com/office/drawing/2014/main" id="{5FD37DF4-CAAB-4BC1-A8AB-01D5D231B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436508</xdr:colOff>
      <xdr:row>12</xdr:row>
      <xdr:rowOff>53537</xdr:rowOff>
    </xdr:from>
    <xdr:to>
      <xdr:col>48</xdr:col>
      <xdr:colOff>436508</xdr:colOff>
      <xdr:row>22</xdr:row>
      <xdr:rowOff>49924</xdr:rowOff>
    </xdr:to>
    <xdr:graphicFrame macro="">
      <xdr:nvGraphicFramePr>
        <xdr:cNvPr id="43" name="Chart 42">
          <a:extLst>
            <a:ext uri="{FF2B5EF4-FFF2-40B4-BE49-F238E27FC236}">
              <a16:creationId xmlns="" xmlns:a16="http://schemas.microsoft.com/office/drawing/2014/main" id="{DFDD1483-83C5-43BF-BE25-52670F20E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397094</xdr:colOff>
      <xdr:row>12</xdr:row>
      <xdr:rowOff>119227</xdr:rowOff>
    </xdr:from>
    <xdr:to>
      <xdr:col>55</xdr:col>
      <xdr:colOff>397094</xdr:colOff>
      <xdr:row>22</xdr:row>
      <xdr:rowOff>109045</xdr:rowOff>
    </xdr:to>
    <xdr:graphicFrame macro="">
      <xdr:nvGraphicFramePr>
        <xdr:cNvPr id="44" name="Chart 43">
          <a:extLst>
            <a:ext uri="{FF2B5EF4-FFF2-40B4-BE49-F238E27FC236}">
              <a16:creationId xmlns="" xmlns:a16="http://schemas.microsoft.com/office/drawing/2014/main" id="{8232AF4D-192F-4842-A5A9-40849C62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344542</xdr:colOff>
      <xdr:row>24</xdr:row>
      <xdr:rowOff>73243</xdr:rowOff>
    </xdr:from>
    <xdr:to>
      <xdr:col>51</xdr:col>
      <xdr:colOff>344542</xdr:colOff>
      <xdr:row>34</xdr:row>
      <xdr:rowOff>82768</xdr:rowOff>
    </xdr:to>
    <xdr:graphicFrame macro="">
      <xdr:nvGraphicFramePr>
        <xdr:cNvPr id="45" name="Chart 44">
          <a:extLst>
            <a:ext uri="{FF2B5EF4-FFF2-40B4-BE49-F238E27FC236}">
              <a16:creationId xmlns="" xmlns:a16="http://schemas.microsoft.com/office/drawing/2014/main" id="{CE11BE28-BE7A-4CD4-9AA5-FAF313473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qa-0854x.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n TIan" refreshedDate="44141.914211921299" createdVersion="5" refreshedVersion="6" minRefreshableVersion="3" recordCount="418">
  <cacheSource type="worksheet">
    <worksheetSource ref="C7:F425" sheet="TV Daily Sales Data" r:id="rId2"/>
  </cacheSource>
  <cacheFields count="6">
    <cacheField name="Date" numFmtId="14">
      <sharedItems containsSemiMixedTypes="0" containsNonDate="0" containsDate="1" containsString="0" minDate="2013-01-08T00:00:00" maxDate="2014-03-03T00:00:00" count="418">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sharedItems>
      <fieldGroup par="5" base="0">
        <rangePr groupBy="months" startDate="2013-01-08T00:00:00" endDate="2014-03-03T00:00:00"/>
        <groupItems count="14">
          <s v="&lt;2013-01-08"/>
          <s v="Jan"/>
          <s v="Feb"/>
          <s v="Mar"/>
          <s v="Apr"/>
          <s v="May"/>
          <s v="Jun"/>
          <s v="Jul"/>
          <s v="Aug"/>
          <s v="Sep"/>
          <s v="Oct"/>
          <s v="Nov"/>
          <s v="Dec"/>
          <s v="&gt;2014-03-03"/>
        </groupItems>
      </fieldGroup>
    </cacheField>
    <cacheField name="LEC ID"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Units Sold" numFmtId="0">
      <sharedItems containsSemiMixedTypes="0" containsString="0" containsNumber="1" containsInteger="1" minValue="1" maxValue="316"/>
    </cacheField>
    <cacheField name="week number" numFmtId="0">
      <sharedItems containsSemiMixedTypes="0" containsString="0" containsNumber="1" containsInteger="1" minValue="1" maxValue="53" count="53">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1"/>
      </sharedItems>
    </cacheField>
    <cacheField name="Quarters" numFmtId="0" databaseField="0">
      <fieldGroup base="0">
        <rangePr groupBy="quarters" startDate="2013-01-08T00:00:00" endDate="2014-03-03T00:00:00"/>
        <groupItems count="6">
          <s v="&lt;2013-01-08"/>
          <s v="Qtr1"/>
          <s v="Qtr2"/>
          <s v="Qtr3"/>
          <s v="Qtr4"/>
          <s v="&gt;2014-03-03"/>
        </groupItems>
      </fieldGroup>
    </cacheField>
    <cacheField name="Years" numFmtId="0" databaseField="0">
      <fieldGroup base="0">
        <rangePr groupBy="years" startDate="2013-01-08T00:00:00" endDate="2014-03-03T00:00:00"/>
        <groupItems count="4">
          <s v="&lt;2013-01-08"/>
          <s v="2013"/>
          <s v="2014"/>
          <s v="&gt;2014-03-0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n TIan" refreshedDate="44142.584388773146" createdVersion="6" refreshedVersion="6" minRefreshableVersion="3" recordCount="418">
  <cacheSource type="worksheet">
    <worksheetSource name="Table18"/>
  </cacheSource>
  <cacheFields count="9">
    <cacheField name="Date" numFmtId="14">
      <sharedItems containsSemiMixedTypes="0" containsNonDate="0" containsDate="1" containsString="0" minDate="2013-01-08T00:00:00" maxDate="2014-03-03T00:00:00" count="418">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sharedItems>
      <fieldGroup par="8" base="0">
        <rangePr groupBy="months" startDate="2013-01-08T00:00:00" endDate="2014-03-03T00:00:00"/>
        <groupItems count="14">
          <s v="&lt;2013-01-08"/>
          <s v="Jan"/>
          <s v="Feb"/>
          <s v="Mar"/>
          <s v="Apr"/>
          <s v="May"/>
          <s v="Jun"/>
          <s v="Jul"/>
          <s v="Aug"/>
          <s v="Sep"/>
          <s v="Oct"/>
          <s v="Nov"/>
          <s v="Dec"/>
          <s v="&gt;2014-03-03"/>
        </groupItems>
      </fieldGroup>
    </cacheField>
    <cacheField name="LEC ID"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Units Sold" numFmtId="0">
      <sharedItems containsSemiMixedTypes="0" containsString="0" containsNumber="1" containsInteger="1" minValue="1" maxValue="316"/>
    </cacheField>
    <cacheField name="week number" numFmtId="0">
      <sharedItems containsSemiMixedTypes="0" containsString="0" containsNumber="1" containsInteger="1" minValue="1" maxValue="53" count="53">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1"/>
      </sharedItems>
    </cacheField>
    <cacheField name="Holiday Season" numFmtId="0">
      <sharedItems containsSemiMixedTypes="0" containsString="0" containsNumber="1" containsInteger="1" minValue="0" maxValue="1" count="2">
        <n v="0"/>
        <n v="1"/>
      </sharedItems>
    </cacheField>
    <cacheField name="Year" numFmtId="0">
      <sharedItems containsSemiMixedTypes="0" containsString="0" containsNumber="1" containsInteger="1" minValue="0" maxValue="1" count="2">
        <n v="0"/>
        <n v="1"/>
      </sharedItems>
    </cacheField>
    <cacheField name="&gt;21" numFmtId="0">
      <sharedItems containsMixedTypes="1" containsNumber="1" containsInteger="1" minValue="1" maxValue="19" count="5">
        <n v="1"/>
        <s v="No"/>
        <n v="8"/>
        <n v="13"/>
        <n v="19"/>
      </sharedItems>
    </cacheField>
    <cacheField name="Quarters" numFmtId="0" databaseField="0">
      <fieldGroup base="0">
        <rangePr groupBy="quarters" startDate="2013-01-08T00:00:00" endDate="2014-03-03T00:00:00"/>
        <groupItems count="6">
          <s v="&lt;2013-01-08"/>
          <s v="Qtr1"/>
          <s v="Qtr2"/>
          <s v="Qtr3"/>
          <s v="Qtr4"/>
          <s v="&gt;2014-03-03"/>
        </groupItems>
      </fieldGroup>
    </cacheField>
    <cacheField name="Years" numFmtId="0" databaseField="0">
      <fieldGroup base="0">
        <rangePr groupBy="years" startDate="2013-01-08T00:00:00" endDate="2014-03-03T00:00:00"/>
        <groupItems count="4">
          <s v="&lt;2013-01-08"/>
          <s v="2013"/>
          <s v="2014"/>
          <s v="&gt;2014-03-0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n v="40"/>
    <x v="0"/>
  </r>
  <r>
    <x v="1"/>
    <x v="0"/>
    <n v="5"/>
    <x v="0"/>
  </r>
  <r>
    <x v="2"/>
    <x v="0"/>
    <n v="14"/>
    <x v="0"/>
  </r>
  <r>
    <x v="3"/>
    <x v="0"/>
    <n v="8"/>
    <x v="0"/>
  </r>
  <r>
    <x v="4"/>
    <x v="0"/>
    <n v="4"/>
    <x v="0"/>
  </r>
  <r>
    <x v="5"/>
    <x v="0"/>
    <n v="13"/>
    <x v="0"/>
  </r>
  <r>
    <x v="6"/>
    <x v="0"/>
    <n v="9"/>
    <x v="1"/>
  </r>
  <r>
    <x v="7"/>
    <x v="0"/>
    <n v="8"/>
    <x v="1"/>
  </r>
  <r>
    <x v="8"/>
    <x v="0"/>
    <n v="5"/>
    <x v="1"/>
  </r>
  <r>
    <x v="9"/>
    <x v="0"/>
    <n v="5"/>
    <x v="1"/>
  </r>
  <r>
    <x v="10"/>
    <x v="0"/>
    <n v="3"/>
    <x v="1"/>
  </r>
  <r>
    <x v="11"/>
    <x v="0"/>
    <n v="1"/>
    <x v="1"/>
  </r>
  <r>
    <x v="12"/>
    <x v="0"/>
    <n v="7"/>
    <x v="1"/>
  </r>
  <r>
    <x v="13"/>
    <x v="0"/>
    <n v="13"/>
    <x v="2"/>
  </r>
  <r>
    <x v="14"/>
    <x v="0"/>
    <n v="10"/>
    <x v="2"/>
  </r>
  <r>
    <x v="15"/>
    <x v="0"/>
    <n v="9"/>
    <x v="2"/>
  </r>
  <r>
    <x v="16"/>
    <x v="0"/>
    <n v="7"/>
    <x v="2"/>
  </r>
  <r>
    <x v="17"/>
    <x v="0"/>
    <n v="2"/>
    <x v="2"/>
  </r>
  <r>
    <x v="18"/>
    <x v="0"/>
    <n v="3"/>
    <x v="2"/>
  </r>
  <r>
    <x v="19"/>
    <x v="0"/>
    <n v="3"/>
    <x v="2"/>
  </r>
  <r>
    <x v="20"/>
    <x v="0"/>
    <n v="4"/>
    <x v="3"/>
  </r>
  <r>
    <x v="21"/>
    <x v="1"/>
    <n v="32"/>
    <x v="3"/>
  </r>
  <r>
    <x v="22"/>
    <x v="1"/>
    <n v="11"/>
    <x v="3"/>
  </r>
  <r>
    <x v="23"/>
    <x v="1"/>
    <n v="3"/>
    <x v="3"/>
  </r>
  <r>
    <x v="24"/>
    <x v="1"/>
    <n v="15"/>
    <x v="3"/>
  </r>
  <r>
    <x v="25"/>
    <x v="1"/>
    <n v="14"/>
    <x v="3"/>
  </r>
  <r>
    <x v="26"/>
    <x v="1"/>
    <n v="17"/>
    <x v="3"/>
  </r>
  <r>
    <x v="27"/>
    <x v="1"/>
    <n v="16"/>
    <x v="4"/>
  </r>
  <r>
    <x v="28"/>
    <x v="1"/>
    <n v="8"/>
    <x v="4"/>
  </r>
  <r>
    <x v="29"/>
    <x v="1"/>
    <n v="9"/>
    <x v="4"/>
  </r>
  <r>
    <x v="30"/>
    <x v="1"/>
    <n v="10"/>
    <x v="4"/>
  </r>
  <r>
    <x v="31"/>
    <x v="1"/>
    <n v="8"/>
    <x v="4"/>
  </r>
  <r>
    <x v="32"/>
    <x v="1"/>
    <n v="3"/>
    <x v="4"/>
  </r>
  <r>
    <x v="33"/>
    <x v="1"/>
    <n v="3"/>
    <x v="4"/>
  </r>
  <r>
    <x v="34"/>
    <x v="1"/>
    <n v="5"/>
    <x v="5"/>
  </r>
  <r>
    <x v="35"/>
    <x v="1"/>
    <n v="15"/>
    <x v="5"/>
  </r>
  <r>
    <x v="36"/>
    <x v="1"/>
    <n v="8"/>
    <x v="5"/>
  </r>
  <r>
    <x v="37"/>
    <x v="1"/>
    <n v="3"/>
    <x v="5"/>
  </r>
  <r>
    <x v="38"/>
    <x v="1"/>
    <n v="2"/>
    <x v="5"/>
  </r>
  <r>
    <x v="39"/>
    <x v="1"/>
    <n v="5"/>
    <x v="5"/>
  </r>
  <r>
    <x v="40"/>
    <x v="1"/>
    <n v="9"/>
    <x v="6"/>
  </r>
  <r>
    <x v="41"/>
    <x v="2"/>
    <n v="42"/>
    <x v="6"/>
  </r>
  <r>
    <x v="42"/>
    <x v="2"/>
    <n v="20"/>
    <x v="6"/>
  </r>
  <r>
    <x v="43"/>
    <x v="2"/>
    <n v="25"/>
    <x v="6"/>
  </r>
  <r>
    <x v="44"/>
    <x v="2"/>
    <n v="23"/>
    <x v="6"/>
  </r>
  <r>
    <x v="45"/>
    <x v="2"/>
    <n v="22"/>
    <x v="6"/>
  </r>
  <r>
    <x v="46"/>
    <x v="2"/>
    <n v="18"/>
    <x v="6"/>
  </r>
  <r>
    <x v="47"/>
    <x v="2"/>
    <n v="5"/>
    <x v="7"/>
  </r>
  <r>
    <x v="48"/>
    <x v="2"/>
    <n v="9"/>
    <x v="7"/>
  </r>
  <r>
    <x v="49"/>
    <x v="2"/>
    <n v="3"/>
    <x v="7"/>
  </r>
  <r>
    <x v="50"/>
    <x v="2"/>
    <n v="15"/>
    <x v="7"/>
  </r>
  <r>
    <x v="51"/>
    <x v="2"/>
    <n v="6"/>
    <x v="7"/>
  </r>
  <r>
    <x v="52"/>
    <x v="2"/>
    <n v="3"/>
    <x v="7"/>
  </r>
  <r>
    <x v="53"/>
    <x v="2"/>
    <n v="4"/>
    <x v="7"/>
  </r>
  <r>
    <x v="54"/>
    <x v="3"/>
    <n v="7"/>
    <x v="8"/>
  </r>
  <r>
    <x v="55"/>
    <x v="3"/>
    <n v="35"/>
    <x v="8"/>
  </r>
  <r>
    <x v="56"/>
    <x v="3"/>
    <n v="12"/>
    <x v="8"/>
  </r>
  <r>
    <x v="57"/>
    <x v="3"/>
    <n v="19"/>
    <x v="8"/>
  </r>
  <r>
    <x v="58"/>
    <x v="3"/>
    <n v="18"/>
    <x v="8"/>
  </r>
  <r>
    <x v="59"/>
    <x v="3"/>
    <n v="6"/>
    <x v="8"/>
  </r>
  <r>
    <x v="60"/>
    <x v="3"/>
    <n v="6"/>
    <x v="8"/>
  </r>
  <r>
    <x v="61"/>
    <x v="3"/>
    <n v="3"/>
    <x v="9"/>
  </r>
  <r>
    <x v="62"/>
    <x v="3"/>
    <n v="10"/>
    <x v="9"/>
  </r>
  <r>
    <x v="63"/>
    <x v="3"/>
    <n v="9"/>
    <x v="9"/>
  </r>
  <r>
    <x v="64"/>
    <x v="3"/>
    <n v="36"/>
    <x v="9"/>
  </r>
  <r>
    <x v="65"/>
    <x v="3"/>
    <n v="16"/>
    <x v="9"/>
  </r>
  <r>
    <x v="66"/>
    <x v="3"/>
    <n v="5"/>
    <x v="9"/>
  </r>
  <r>
    <x v="67"/>
    <x v="3"/>
    <n v="14"/>
    <x v="9"/>
  </r>
  <r>
    <x v="68"/>
    <x v="3"/>
    <n v="14"/>
    <x v="10"/>
  </r>
  <r>
    <x v="69"/>
    <x v="4"/>
    <n v="58"/>
    <x v="10"/>
  </r>
  <r>
    <x v="70"/>
    <x v="4"/>
    <n v="30"/>
    <x v="10"/>
  </r>
  <r>
    <x v="71"/>
    <x v="4"/>
    <n v="24"/>
    <x v="10"/>
  </r>
  <r>
    <x v="72"/>
    <x v="4"/>
    <n v="30"/>
    <x v="10"/>
  </r>
  <r>
    <x v="73"/>
    <x v="4"/>
    <n v="18"/>
    <x v="10"/>
  </r>
  <r>
    <x v="74"/>
    <x v="4"/>
    <n v="27"/>
    <x v="10"/>
  </r>
  <r>
    <x v="75"/>
    <x v="4"/>
    <n v="21"/>
    <x v="11"/>
  </r>
  <r>
    <x v="76"/>
    <x v="4"/>
    <n v="20"/>
    <x v="11"/>
  </r>
  <r>
    <x v="77"/>
    <x v="4"/>
    <n v="23"/>
    <x v="11"/>
  </r>
  <r>
    <x v="78"/>
    <x v="4"/>
    <n v="15"/>
    <x v="11"/>
  </r>
  <r>
    <x v="79"/>
    <x v="4"/>
    <n v="14"/>
    <x v="11"/>
  </r>
  <r>
    <x v="80"/>
    <x v="4"/>
    <n v="6"/>
    <x v="11"/>
  </r>
  <r>
    <x v="81"/>
    <x v="4"/>
    <n v="5"/>
    <x v="11"/>
  </r>
  <r>
    <x v="82"/>
    <x v="5"/>
    <n v="14"/>
    <x v="12"/>
  </r>
  <r>
    <x v="83"/>
    <x v="5"/>
    <n v="44"/>
    <x v="12"/>
  </r>
  <r>
    <x v="84"/>
    <x v="5"/>
    <n v="12"/>
    <x v="12"/>
  </r>
  <r>
    <x v="85"/>
    <x v="5"/>
    <n v="17"/>
    <x v="12"/>
  </r>
  <r>
    <x v="86"/>
    <x v="5"/>
    <n v="4"/>
    <x v="12"/>
  </r>
  <r>
    <x v="87"/>
    <x v="5"/>
    <n v="1"/>
    <x v="12"/>
  </r>
  <r>
    <x v="88"/>
    <x v="5"/>
    <n v="11"/>
    <x v="12"/>
  </r>
  <r>
    <x v="89"/>
    <x v="5"/>
    <n v="11"/>
    <x v="13"/>
  </r>
  <r>
    <x v="90"/>
    <x v="5"/>
    <n v="16"/>
    <x v="13"/>
  </r>
  <r>
    <x v="91"/>
    <x v="5"/>
    <n v="10"/>
    <x v="13"/>
  </r>
  <r>
    <x v="92"/>
    <x v="5"/>
    <n v="7"/>
    <x v="13"/>
  </r>
  <r>
    <x v="93"/>
    <x v="5"/>
    <n v="13"/>
    <x v="13"/>
  </r>
  <r>
    <x v="94"/>
    <x v="5"/>
    <n v="4"/>
    <x v="13"/>
  </r>
  <r>
    <x v="95"/>
    <x v="5"/>
    <n v="6"/>
    <x v="13"/>
  </r>
  <r>
    <x v="96"/>
    <x v="6"/>
    <n v="17"/>
    <x v="14"/>
  </r>
  <r>
    <x v="97"/>
    <x v="6"/>
    <n v="62"/>
    <x v="14"/>
  </r>
  <r>
    <x v="98"/>
    <x v="6"/>
    <n v="31"/>
    <x v="14"/>
  </r>
  <r>
    <x v="99"/>
    <x v="6"/>
    <n v="19"/>
    <x v="14"/>
  </r>
  <r>
    <x v="100"/>
    <x v="6"/>
    <n v="11"/>
    <x v="14"/>
  </r>
  <r>
    <x v="101"/>
    <x v="6"/>
    <n v="3"/>
    <x v="14"/>
  </r>
  <r>
    <x v="102"/>
    <x v="6"/>
    <n v="20"/>
    <x v="14"/>
  </r>
  <r>
    <x v="103"/>
    <x v="6"/>
    <n v="18"/>
    <x v="15"/>
  </r>
  <r>
    <x v="104"/>
    <x v="6"/>
    <n v="18"/>
    <x v="15"/>
  </r>
  <r>
    <x v="105"/>
    <x v="6"/>
    <n v="13"/>
    <x v="15"/>
  </r>
  <r>
    <x v="106"/>
    <x v="6"/>
    <n v="19"/>
    <x v="15"/>
  </r>
  <r>
    <x v="107"/>
    <x v="6"/>
    <n v="3"/>
    <x v="15"/>
  </r>
  <r>
    <x v="108"/>
    <x v="6"/>
    <n v="7"/>
    <x v="15"/>
  </r>
  <r>
    <x v="109"/>
    <x v="6"/>
    <n v="4"/>
    <x v="15"/>
  </r>
  <r>
    <x v="110"/>
    <x v="6"/>
    <n v="7"/>
    <x v="16"/>
  </r>
  <r>
    <x v="111"/>
    <x v="7"/>
    <n v="104"/>
    <x v="16"/>
  </r>
  <r>
    <x v="112"/>
    <x v="7"/>
    <n v="57"/>
    <x v="16"/>
  </r>
  <r>
    <x v="113"/>
    <x v="7"/>
    <n v="33"/>
    <x v="16"/>
  </r>
  <r>
    <x v="114"/>
    <x v="7"/>
    <n v="11"/>
    <x v="16"/>
  </r>
  <r>
    <x v="115"/>
    <x v="7"/>
    <n v="8"/>
    <x v="16"/>
  </r>
  <r>
    <x v="116"/>
    <x v="7"/>
    <n v="34"/>
    <x v="16"/>
  </r>
  <r>
    <x v="117"/>
    <x v="7"/>
    <n v="25"/>
    <x v="17"/>
  </r>
  <r>
    <x v="118"/>
    <x v="7"/>
    <n v="83"/>
    <x v="17"/>
  </r>
  <r>
    <x v="119"/>
    <x v="7"/>
    <n v="10"/>
    <x v="17"/>
  </r>
  <r>
    <x v="120"/>
    <x v="7"/>
    <n v="13"/>
    <x v="17"/>
  </r>
  <r>
    <x v="121"/>
    <x v="7"/>
    <n v="6"/>
    <x v="17"/>
  </r>
  <r>
    <x v="122"/>
    <x v="7"/>
    <n v="5"/>
    <x v="17"/>
  </r>
  <r>
    <x v="123"/>
    <x v="7"/>
    <n v="4"/>
    <x v="17"/>
  </r>
  <r>
    <x v="124"/>
    <x v="7"/>
    <n v="9"/>
    <x v="18"/>
  </r>
  <r>
    <x v="125"/>
    <x v="7"/>
    <n v="45"/>
    <x v="18"/>
  </r>
  <r>
    <x v="126"/>
    <x v="7"/>
    <n v="12"/>
    <x v="18"/>
  </r>
  <r>
    <x v="127"/>
    <x v="7"/>
    <n v="35"/>
    <x v="18"/>
  </r>
  <r>
    <x v="128"/>
    <x v="7"/>
    <n v="12"/>
    <x v="18"/>
  </r>
  <r>
    <x v="129"/>
    <x v="7"/>
    <n v="9"/>
    <x v="18"/>
  </r>
  <r>
    <x v="130"/>
    <x v="7"/>
    <n v="2"/>
    <x v="18"/>
  </r>
  <r>
    <x v="131"/>
    <x v="7"/>
    <n v="3"/>
    <x v="19"/>
  </r>
  <r>
    <x v="132"/>
    <x v="8"/>
    <n v="33"/>
    <x v="19"/>
  </r>
  <r>
    <x v="133"/>
    <x v="8"/>
    <n v="14"/>
    <x v="19"/>
  </r>
  <r>
    <x v="134"/>
    <x v="8"/>
    <n v="12"/>
    <x v="19"/>
  </r>
  <r>
    <x v="135"/>
    <x v="8"/>
    <n v="9"/>
    <x v="19"/>
  </r>
  <r>
    <x v="136"/>
    <x v="8"/>
    <n v="5"/>
    <x v="19"/>
  </r>
  <r>
    <x v="137"/>
    <x v="8"/>
    <n v="5"/>
    <x v="19"/>
  </r>
  <r>
    <x v="138"/>
    <x v="8"/>
    <n v="5"/>
    <x v="20"/>
  </r>
  <r>
    <x v="139"/>
    <x v="8"/>
    <n v="12"/>
    <x v="20"/>
  </r>
  <r>
    <x v="140"/>
    <x v="8"/>
    <n v="12"/>
    <x v="20"/>
  </r>
  <r>
    <x v="141"/>
    <x v="8"/>
    <n v="13"/>
    <x v="20"/>
  </r>
  <r>
    <x v="142"/>
    <x v="8"/>
    <n v="9"/>
    <x v="20"/>
  </r>
  <r>
    <x v="143"/>
    <x v="8"/>
    <n v="10"/>
    <x v="20"/>
  </r>
  <r>
    <x v="144"/>
    <x v="8"/>
    <n v="10"/>
    <x v="20"/>
  </r>
  <r>
    <x v="145"/>
    <x v="8"/>
    <n v="15"/>
    <x v="21"/>
  </r>
  <r>
    <x v="146"/>
    <x v="9"/>
    <n v="44"/>
    <x v="21"/>
  </r>
  <r>
    <x v="147"/>
    <x v="9"/>
    <n v="16"/>
    <x v="21"/>
  </r>
  <r>
    <x v="148"/>
    <x v="9"/>
    <n v="10"/>
    <x v="21"/>
  </r>
  <r>
    <x v="149"/>
    <x v="9"/>
    <n v="6"/>
    <x v="21"/>
  </r>
  <r>
    <x v="150"/>
    <x v="9"/>
    <n v="2"/>
    <x v="21"/>
  </r>
  <r>
    <x v="151"/>
    <x v="9"/>
    <n v="11"/>
    <x v="21"/>
  </r>
  <r>
    <x v="152"/>
    <x v="9"/>
    <n v="2"/>
    <x v="22"/>
  </r>
  <r>
    <x v="153"/>
    <x v="9"/>
    <n v="5"/>
    <x v="22"/>
  </r>
  <r>
    <x v="154"/>
    <x v="9"/>
    <n v="5"/>
    <x v="22"/>
  </r>
  <r>
    <x v="155"/>
    <x v="9"/>
    <n v="9"/>
    <x v="22"/>
  </r>
  <r>
    <x v="156"/>
    <x v="9"/>
    <n v="6"/>
    <x v="22"/>
  </r>
  <r>
    <x v="157"/>
    <x v="9"/>
    <n v="4"/>
    <x v="22"/>
  </r>
  <r>
    <x v="158"/>
    <x v="9"/>
    <n v="10"/>
    <x v="22"/>
  </r>
  <r>
    <x v="159"/>
    <x v="9"/>
    <n v="5"/>
    <x v="23"/>
  </r>
  <r>
    <x v="160"/>
    <x v="10"/>
    <n v="34"/>
    <x v="23"/>
  </r>
  <r>
    <x v="161"/>
    <x v="10"/>
    <n v="15"/>
    <x v="23"/>
  </r>
  <r>
    <x v="162"/>
    <x v="10"/>
    <n v="2"/>
    <x v="23"/>
  </r>
  <r>
    <x v="163"/>
    <x v="10"/>
    <n v="5"/>
    <x v="23"/>
  </r>
  <r>
    <x v="164"/>
    <x v="10"/>
    <n v="2"/>
    <x v="23"/>
  </r>
  <r>
    <x v="165"/>
    <x v="10"/>
    <n v="12"/>
    <x v="23"/>
  </r>
  <r>
    <x v="166"/>
    <x v="10"/>
    <n v="9"/>
    <x v="24"/>
  </r>
  <r>
    <x v="167"/>
    <x v="10"/>
    <n v="26"/>
    <x v="24"/>
  </r>
  <r>
    <x v="168"/>
    <x v="10"/>
    <n v="6"/>
    <x v="24"/>
  </r>
  <r>
    <x v="169"/>
    <x v="10"/>
    <n v="17"/>
    <x v="24"/>
  </r>
  <r>
    <x v="170"/>
    <x v="10"/>
    <n v="8"/>
    <x v="24"/>
  </r>
  <r>
    <x v="171"/>
    <x v="10"/>
    <n v="10"/>
    <x v="24"/>
  </r>
  <r>
    <x v="172"/>
    <x v="10"/>
    <n v="3"/>
    <x v="24"/>
  </r>
  <r>
    <x v="173"/>
    <x v="10"/>
    <n v="4"/>
    <x v="25"/>
  </r>
  <r>
    <x v="174"/>
    <x v="11"/>
    <n v="24"/>
    <x v="25"/>
  </r>
  <r>
    <x v="175"/>
    <x v="11"/>
    <n v="22"/>
    <x v="25"/>
  </r>
  <r>
    <x v="176"/>
    <x v="11"/>
    <n v="6"/>
    <x v="25"/>
  </r>
  <r>
    <x v="177"/>
    <x v="11"/>
    <n v="20"/>
    <x v="25"/>
  </r>
  <r>
    <x v="178"/>
    <x v="11"/>
    <n v="7"/>
    <x v="25"/>
  </r>
  <r>
    <x v="179"/>
    <x v="11"/>
    <n v="24"/>
    <x v="25"/>
  </r>
  <r>
    <x v="180"/>
    <x v="11"/>
    <n v="13"/>
    <x v="26"/>
  </r>
  <r>
    <x v="181"/>
    <x v="11"/>
    <n v="8"/>
    <x v="26"/>
  </r>
  <r>
    <x v="182"/>
    <x v="11"/>
    <n v="7"/>
    <x v="26"/>
  </r>
  <r>
    <x v="183"/>
    <x v="11"/>
    <n v="26"/>
    <x v="26"/>
  </r>
  <r>
    <x v="184"/>
    <x v="11"/>
    <n v="9"/>
    <x v="26"/>
  </r>
  <r>
    <x v="185"/>
    <x v="11"/>
    <n v="6"/>
    <x v="26"/>
  </r>
  <r>
    <x v="186"/>
    <x v="11"/>
    <n v="6"/>
    <x v="26"/>
  </r>
  <r>
    <x v="187"/>
    <x v="11"/>
    <n v="10"/>
    <x v="27"/>
  </r>
  <r>
    <x v="188"/>
    <x v="11"/>
    <n v="66"/>
    <x v="27"/>
  </r>
  <r>
    <x v="189"/>
    <x v="11"/>
    <n v="68"/>
    <x v="27"/>
  </r>
  <r>
    <x v="190"/>
    <x v="12"/>
    <n v="52"/>
    <x v="27"/>
  </r>
  <r>
    <x v="191"/>
    <x v="12"/>
    <n v="17"/>
    <x v="27"/>
  </r>
  <r>
    <x v="192"/>
    <x v="12"/>
    <n v="4"/>
    <x v="27"/>
  </r>
  <r>
    <x v="193"/>
    <x v="12"/>
    <n v="18"/>
    <x v="27"/>
  </r>
  <r>
    <x v="194"/>
    <x v="12"/>
    <n v="13"/>
    <x v="28"/>
  </r>
  <r>
    <x v="195"/>
    <x v="12"/>
    <n v="12"/>
    <x v="28"/>
  </r>
  <r>
    <x v="196"/>
    <x v="12"/>
    <n v="4"/>
    <x v="28"/>
  </r>
  <r>
    <x v="197"/>
    <x v="12"/>
    <n v="28"/>
    <x v="28"/>
  </r>
  <r>
    <x v="198"/>
    <x v="12"/>
    <n v="5"/>
    <x v="28"/>
  </r>
  <r>
    <x v="199"/>
    <x v="12"/>
    <n v="1"/>
    <x v="28"/>
  </r>
  <r>
    <x v="200"/>
    <x v="12"/>
    <n v="15"/>
    <x v="28"/>
  </r>
  <r>
    <x v="201"/>
    <x v="12"/>
    <n v="9"/>
    <x v="29"/>
  </r>
  <r>
    <x v="202"/>
    <x v="12"/>
    <n v="15"/>
    <x v="29"/>
  </r>
  <r>
    <x v="203"/>
    <x v="12"/>
    <n v="7"/>
    <x v="29"/>
  </r>
  <r>
    <x v="204"/>
    <x v="12"/>
    <n v="7"/>
    <x v="29"/>
  </r>
  <r>
    <x v="205"/>
    <x v="12"/>
    <n v="4"/>
    <x v="29"/>
  </r>
  <r>
    <x v="206"/>
    <x v="12"/>
    <n v="3"/>
    <x v="29"/>
  </r>
  <r>
    <x v="207"/>
    <x v="12"/>
    <n v="18"/>
    <x v="29"/>
  </r>
  <r>
    <x v="208"/>
    <x v="12"/>
    <n v="3"/>
    <x v="30"/>
  </r>
  <r>
    <x v="209"/>
    <x v="12"/>
    <n v="7"/>
    <x v="30"/>
  </r>
  <r>
    <x v="210"/>
    <x v="12"/>
    <n v="2"/>
    <x v="30"/>
  </r>
  <r>
    <x v="211"/>
    <x v="12"/>
    <n v="12"/>
    <x v="30"/>
  </r>
  <r>
    <x v="212"/>
    <x v="12"/>
    <n v="17"/>
    <x v="30"/>
  </r>
  <r>
    <x v="213"/>
    <x v="12"/>
    <n v="15"/>
    <x v="30"/>
  </r>
  <r>
    <x v="214"/>
    <x v="12"/>
    <n v="3"/>
    <x v="30"/>
  </r>
  <r>
    <x v="215"/>
    <x v="12"/>
    <n v="7"/>
    <x v="31"/>
  </r>
  <r>
    <x v="216"/>
    <x v="13"/>
    <n v="14"/>
    <x v="31"/>
  </r>
  <r>
    <x v="217"/>
    <x v="13"/>
    <n v="9"/>
    <x v="31"/>
  </r>
  <r>
    <x v="218"/>
    <x v="13"/>
    <n v="7"/>
    <x v="31"/>
  </r>
  <r>
    <x v="219"/>
    <x v="13"/>
    <n v="6"/>
    <x v="31"/>
  </r>
  <r>
    <x v="220"/>
    <x v="13"/>
    <n v="2"/>
    <x v="31"/>
  </r>
  <r>
    <x v="221"/>
    <x v="13"/>
    <n v="6"/>
    <x v="31"/>
  </r>
  <r>
    <x v="222"/>
    <x v="13"/>
    <n v="5"/>
    <x v="32"/>
  </r>
  <r>
    <x v="223"/>
    <x v="13"/>
    <n v="23"/>
    <x v="32"/>
  </r>
  <r>
    <x v="224"/>
    <x v="13"/>
    <n v="11"/>
    <x v="32"/>
  </r>
  <r>
    <x v="225"/>
    <x v="13"/>
    <n v="11"/>
    <x v="32"/>
  </r>
  <r>
    <x v="226"/>
    <x v="13"/>
    <n v="5"/>
    <x v="32"/>
  </r>
  <r>
    <x v="227"/>
    <x v="13"/>
    <n v="5"/>
    <x v="32"/>
  </r>
  <r>
    <x v="228"/>
    <x v="13"/>
    <n v="16"/>
    <x v="32"/>
  </r>
  <r>
    <x v="229"/>
    <x v="13"/>
    <n v="5"/>
    <x v="33"/>
  </r>
  <r>
    <x v="230"/>
    <x v="13"/>
    <n v="5"/>
    <x v="33"/>
  </r>
  <r>
    <x v="231"/>
    <x v="13"/>
    <n v="3"/>
    <x v="33"/>
  </r>
  <r>
    <x v="232"/>
    <x v="14"/>
    <n v="4"/>
    <x v="33"/>
  </r>
  <r>
    <x v="233"/>
    <x v="14"/>
    <n v="3"/>
    <x v="33"/>
  </r>
  <r>
    <x v="234"/>
    <x v="14"/>
    <n v="38"/>
    <x v="33"/>
  </r>
  <r>
    <x v="235"/>
    <x v="14"/>
    <n v="9"/>
    <x v="33"/>
  </r>
  <r>
    <x v="236"/>
    <x v="14"/>
    <n v="18"/>
    <x v="34"/>
  </r>
  <r>
    <x v="237"/>
    <x v="14"/>
    <n v="23"/>
    <x v="34"/>
  </r>
  <r>
    <x v="238"/>
    <x v="14"/>
    <n v="19"/>
    <x v="34"/>
  </r>
  <r>
    <x v="239"/>
    <x v="14"/>
    <n v="8"/>
    <x v="34"/>
  </r>
  <r>
    <x v="240"/>
    <x v="14"/>
    <n v="6"/>
    <x v="34"/>
  </r>
  <r>
    <x v="241"/>
    <x v="14"/>
    <n v="4"/>
    <x v="34"/>
  </r>
  <r>
    <x v="242"/>
    <x v="14"/>
    <n v="14"/>
    <x v="34"/>
  </r>
  <r>
    <x v="243"/>
    <x v="14"/>
    <n v="6"/>
    <x v="35"/>
  </r>
  <r>
    <x v="244"/>
    <x v="14"/>
    <n v="5"/>
    <x v="35"/>
  </r>
  <r>
    <x v="245"/>
    <x v="14"/>
    <n v="8"/>
    <x v="35"/>
  </r>
  <r>
    <x v="246"/>
    <x v="14"/>
    <n v="9"/>
    <x v="35"/>
  </r>
  <r>
    <x v="247"/>
    <x v="14"/>
    <n v="8"/>
    <x v="35"/>
  </r>
  <r>
    <x v="248"/>
    <x v="14"/>
    <n v="8"/>
    <x v="35"/>
  </r>
  <r>
    <x v="249"/>
    <x v="14"/>
    <n v="2"/>
    <x v="35"/>
  </r>
  <r>
    <x v="250"/>
    <x v="15"/>
    <n v="4"/>
    <x v="36"/>
  </r>
  <r>
    <x v="251"/>
    <x v="15"/>
    <n v="25"/>
    <x v="36"/>
  </r>
  <r>
    <x v="252"/>
    <x v="15"/>
    <n v="13"/>
    <x v="36"/>
  </r>
  <r>
    <x v="253"/>
    <x v="15"/>
    <n v="20"/>
    <x v="36"/>
  </r>
  <r>
    <x v="254"/>
    <x v="15"/>
    <n v="9"/>
    <x v="36"/>
  </r>
  <r>
    <x v="255"/>
    <x v="15"/>
    <n v="4"/>
    <x v="36"/>
  </r>
  <r>
    <x v="256"/>
    <x v="15"/>
    <n v="5"/>
    <x v="36"/>
  </r>
  <r>
    <x v="257"/>
    <x v="15"/>
    <n v="14"/>
    <x v="37"/>
  </r>
  <r>
    <x v="258"/>
    <x v="15"/>
    <n v="16"/>
    <x v="37"/>
  </r>
  <r>
    <x v="259"/>
    <x v="15"/>
    <n v="14"/>
    <x v="37"/>
  </r>
  <r>
    <x v="260"/>
    <x v="15"/>
    <n v="16"/>
    <x v="37"/>
  </r>
  <r>
    <x v="261"/>
    <x v="15"/>
    <n v="15"/>
    <x v="37"/>
  </r>
  <r>
    <x v="262"/>
    <x v="15"/>
    <n v="21"/>
    <x v="37"/>
  </r>
  <r>
    <x v="263"/>
    <x v="15"/>
    <n v="22"/>
    <x v="37"/>
  </r>
  <r>
    <x v="264"/>
    <x v="16"/>
    <n v="34"/>
    <x v="38"/>
  </r>
  <r>
    <x v="265"/>
    <x v="16"/>
    <n v="12"/>
    <x v="38"/>
  </r>
  <r>
    <x v="266"/>
    <x v="16"/>
    <n v="13"/>
    <x v="38"/>
  </r>
  <r>
    <x v="267"/>
    <x v="16"/>
    <n v="22"/>
    <x v="38"/>
  </r>
  <r>
    <x v="268"/>
    <x v="16"/>
    <n v="24"/>
    <x v="38"/>
  </r>
  <r>
    <x v="269"/>
    <x v="16"/>
    <n v="15"/>
    <x v="38"/>
  </r>
  <r>
    <x v="270"/>
    <x v="16"/>
    <n v="16"/>
    <x v="38"/>
  </r>
  <r>
    <x v="271"/>
    <x v="16"/>
    <n v="17"/>
    <x v="39"/>
  </r>
  <r>
    <x v="272"/>
    <x v="16"/>
    <n v="17"/>
    <x v="39"/>
  </r>
  <r>
    <x v="273"/>
    <x v="16"/>
    <n v="27"/>
    <x v="39"/>
  </r>
  <r>
    <x v="274"/>
    <x v="16"/>
    <n v="26"/>
    <x v="39"/>
  </r>
  <r>
    <x v="275"/>
    <x v="16"/>
    <n v="27"/>
    <x v="39"/>
  </r>
  <r>
    <x v="276"/>
    <x v="16"/>
    <n v="25"/>
    <x v="39"/>
  </r>
  <r>
    <x v="277"/>
    <x v="16"/>
    <n v="22"/>
    <x v="39"/>
  </r>
  <r>
    <x v="278"/>
    <x v="16"/>
    <n v="23"/>
    <x v="40"/>
  </r>
  <r>
    <x v="279"/>
    <x v="16"/>
    <n v="29"/>
    <x v="40"/>
  </r>
  <r>
    <x v="280"/>
    <x v="16"/>
    <n v="26"/>
    <x v="40"/>
  </r>
  <r>
    <x v="281"/>
    <x v="16"/>
    <n v="23"/>
    <x v="40"/>
  </r>
  <r>
    <x v="282"/>
    <x v="16"/>
    <n v="38"/>
    <x v="40"/>
  </r>
  <r>
    <x v="283"/>
    <x v="16"/>
    <n v="14"/>
    <x v="40"/>
  </r>
  <r>
    <x v="284"/>
    <x v="16"/>
    <n v="14"/>
    <x v="40"/>
  </r>
  <r>
    <x v="285"/>
    <x v="16"/>
    <n v="49"/>
    <x v="41"/>
  </r>
  <r>
    <x v="286"/>
    <x v="16"/>
    <n v="59"/>
    <x v="41"/>
  </r>
  <r>
    <x v="287"/>
    <x v="16"/>
    <n v="32"/>
    <x v="41"/>
  </r>
  <r>
    <x v="288"/>
    <x v="16"/>
    <n v="27"/>
    <x v="41"/>
  </r>
  <r>
    <x v="289"/>
    <x v="16"/>
    <n v="29"/>
    <x v="41"/>
  </r>
  <r>
    <x v="290"/>
    <x v="16"/>
    <n v="37"/>
    <x v="41"/>
  </r>
  <r>
    <x v="291"/>
    <x v="16"/>
    <n v="22"/>
    <x v="41"/>
  </r>
  <r>
    <x v="292"/>
    <x v="16"/>
    <n v="26"/>
    <x v="42"/>
  </r>
  <r>
    <x v="293"/>
    <x v="16"/>
    <n v="19"/>
    <x v="42"/>
  </r>
  <r>
    <x v="294"/>
    <x v="16"/>
    <n v="79"/>
    <x v="42"/>
  </r>
  <r>
    <x v="295"/>
    <x v="16"/>
    <n v="57"/>
    <x v="42"/>
  </r>
  <r>
    <x v="296"/>
    <x v="16"/>
    <n v="26"/>
    <x v="42"/>
  </r>
  <r>
    <x v="297"/>
    <x v="16"/>
    <n v="16"/>
    <x v="42"/>
  </r>
  <r>
    <x v="298"/>
    <x v="16"/>
    <n v="29"/>
    <x v="42"/>
  </r>
  <r>
    <x v="299"/>
    <x v="16"/>
    <n v="20"/>
    <x v="43"/>
  </r>
  <r>
    <x v="300"/>
    <x v="17"/>
    <n v="55"/>
    <x v="43"/>
  </r>
  <r>
    <x v="301"/>
    <x v="17"/>
    <n v="29"/>
    <x v="43"/>
  </r>
  <r>
    <x v="302"/>
    <x v="17"/>
    <n v="17"/>
    <x v="43"/>
  </r>
  <r>
    <x v="303"/>
    <x v="17"/>
    <n v="22"/>
    <x v="43"/>
  </r>
  <r>
    <x v="304"/>
    <x v="17"/>
    <n v="12"/>
    <x v="43"/>
  </r>
  <r>
    <x v="305"/>
    <x v="17"/>
    <n v="20"/>
    <x v="43"/>
  </r>
  <r>
    <x v="306"/>
    <x v="17"/>
    <n v="13"/>
    <x v="44"/>
  </r>
  <r>
    <x v="307"/>
    <x v="17"/>
    <n v="20"/>
    <x v="44"/>
  </r>
  <r>
    <x v="308"/>
    <x v="17"/>
    <n v="15"/>
    <x v="44"/>
  </r>
  <r>
    <x v="309"/>
    <x v="17"/>
    <n v="30"/>
    <x v="44"/>
  </r>
  <r>
    <x v="310"/>
    <x v="17"/>
    <n v="23"/>
    <x v="44"/>
  </r>
  <r>
    <x v="311"/>
    <x v="17"/>
    <n v="12"/>
    <x v="44"/>
  </r>
  <r>
    <x v="312"/>
    <x v="17"/>
    <n v="13"/>
    <x v="44"/>
  </r>
  <r>
    <x v="313"/>
    <x v="17"/>
    <n v="22"/>
    <x v="45"/>
  </r>
  <r>
    <x v="314"/>
    <x v="17"/>
    <n v="33"/>
    <x v="45"/>
  </r>
  <r>
    <x v="315"/>
    <x v="17"/>
    <n v="29"/>
    <x v="45"/>
  </r>
  <r>
    <x v="316"/>
    <x v="17"/>
    <n v="49"/>
    <x v="45"/>
  </r>
  <r>
    <x v="317"/>
    <x v="17"/>
    <n v="25"/>
    <x v="45"/>
  </r>
  <r>
    <x v="318"/>
    <x v="17"/>
    <n v="21"/>
    <x v="45"/>
  </r>
  <r>
    <x v="319"/>
    <x v="17"/>
    <n v="23"/>
    <x v="45"/>
  </r>
  <r>
    <x v="320"/>
    <x v="17"/>
    <n v="13"/>
    <x v="46"/>
  </r>
  <r>
    <x v="321"/>
    <x v="17"/>
    <n v="64"/>
    <x v="46"/>
  </r>
  <r>
    <x v="322"/>
    <x v="17"/>
    <n v="22"/>
    <x v="46"/>
  </r>
  <r>
    <x v="323"/>
    <x v="17"/>
    <n v="107"/>
    <x v="46"/>
  </r>
  <r>
    <x v="324"/>
    <x v="17"/>
    <n v="316"/>
    <x v="46"/>
  </r>
  <r>
    <x v="325"/>
    <x v="17"/>
    <n v="77"/>
    <x v="46"/>
  </r>
  <r>
    <x v="326"/>
    <x v="17"/>
    <n v="36"/>
    <x v="46"/>
  </r>
  <r>
    <x v="327"/>
    <x v="17"/>
    <n v="58"/>
    <x v="47"/>
  </r>
  <r>
    <x v="328"/>
    <x v="17"/>
    <n v="13"/>
    <x v="47"/>
  </r>
  <r>
    <x v="329"/>
    <x v="17"/>
    <n v="5"/>
    <x v="47"/>
  </r>
  <r>
    <x v="330"/>
    <x v="17"/>
    <n v="6"/>
    <x v="47"/>
  </r>
  <r>
    <x v="331"/>
    <x v="17"/>
    <n v="15"/>
    <x v="47"/>
  </r>
  <r>
    <x v="332"/>
    <x v="17"/>
    <n v="12"/>
    <x v="47"/>
  </r>
  <r>
    <x v="333"/>
    <x v="17"/>
    <n v="7"/>
    <x v="47"/>
  </r>
  <r>
    <x v="334"/>
    <x v="17"/>
    <n v="10"/>
    <x v="48"/>
  </r>
  <r>
    <x v="335"/>
    <x v="18"/>
    <n v="31"/>
    <x v="48"/>
  </r>
  <r>
    <x v="336"/>
    <x v="18"/>
    <n v="23"/>
    <x v="48"/>
  </r>
  <r>
    <x v="337"/>
    <x v="18"/>
    <n v="30"/>
    <x v="48"/>
  </r>
  <r>
    <x v="338"/>
    <x v="18"/>
    <n v="40"/>
    <x v="48"/>
  </r>
  <r>
    <x v="339"/>
    <x v="18"/>
    <n v="41"/>
    <x v="48"/>
  </r>
  <r>
    <x v="340"/>
    <x v="18"/>
    <n v="16"/>
    <x v="48"/>
  </r>
  <r>
    <x v="341"/>
    <x v="18"/>
    <n v="51"/>
    <x v="49"/>
  </r>
  <r>
    <x v="342"/>
    <x v="18"/>
    <n v="15"/>
    <x v="49"/>
  </r>
  <r>
    <x v="343"/>
    <x v="18"/>
    <n v="71"/>
    <x v="49"/>
  </r>
  <r>
    <x v="344"/>
    <x v="18"/>
    <n v="44"/>
    <x v="49"/>
  </r>
  <r>
    <x v="345"/>
    <x v="18"/>
    <n v="19"/>
    <x v="49"/>
  </r>
  <r>
    <x v="346"/>
    <x v="18"/>
    <n v="18"/>
    <x v="49"/>
  </r>
  <r>
    <x v="347"/>
    <x v="18"/>
    <n v="11"/>
    <x v="49"/>
  </r>
  <r>
    <x v="348"/>
    <x v="18"/>
    <n v="30"/>
    <x v="50"/>
  </r>
  <r>
    <x v="349"/>
    <x v="18"/>
    <n v="18"/>
    <x v="50"/>
  </r>
  <r>
    <x v="350"/>
    <x v="18"/>
    <n v="24"/>
    <x v="50"/>
  </r>
  <r>
    <x v="351"/>
    <x v="18"/>
    <n v="130"/>
    <x v="50"/>
  </r>
  <r>
    <x v="352"/>
    <x v="18"/>
    <n v="47"/>
    <x v="50"/>
  </r>
  <r>
    <x v="353"/>
    <x v="18"/>
    <n v="30"/>
    <x v="50"/>
  </r>
  <r>
    <x v="354"/>
    <x v="18"/>
    <n v="13"/>
    <x v="50"/>
  </r>
  <r>
    <x v="355"/>
    <x v="18"/>
    <n v="7"/>
    <x v="51"/>
  </r>
  <r>
    <x v="356"/>
    <x v="18"/>
    <n v="18"/>
    <x v="51"/>
  </r>
  <r>
    <x v="357"/>
    <x v="18"/>
    <n v="21"/>
    <x v="52"/>
  </r>
  <r>
    <x v="358"/>
    <x v="18"/>
    <n v="12"/>
    <x v="52"/>
  </r>
  <r>
    <x v="359"/>
    <x v="18"/>
    <n v="26"/>
    <x v="52"/>
  </r>
  <r>
    <x v="360"/>
    <x v="18"/>
    <n v="13"/>
    <x v="52"/>
  </r>
  <r>
    <x v="361"/>
    <x v="18"/>
    <n v="45"/>
    <x v="52"/>
  </r>
  <r>
    <x v="362"/>
    <x v="18"/>
    <n v="11"/>
    <x v="0"/>
  </r>
  <r>
    <x v="363"/>
    <x v="19"/>
    <n v="50"/>
    <x v="0"/>
  </r>
  <r>
    <x v="364"/>
    <x v="19"/>
    <n v="10"/>
    <x v="0"/>
  </r>
  <r>
    <x v="365"/>
    <x v="19"/>
    <n v="14"/>
    <x v="0"/>
  </r>
  <r>
    <x v="366"/>
    <x v="19"/>
    <n v="108"/>
    <x v="0"/>
  </r>
  <r>
    <x v="367"/>
    <x v="19"/>
    <n v="13"/>
    <x v="0"/>
  </r>
  <r>
    <x v="368"/>
    <x v="19"/>
    <n v="6"/>
    <x v="0"/>
  </r>
  <r>
    <x v="369"/>
    <x v="19"/>
    <n v="5"/>
    <x v="1"/>
  </r>
  <r>
    <x v="370"/>
    <x v="19"/>
    <n v="4"/>
    <x v="1"/>
  </r>
  <r>
    <x v="371"/>
    <x v="19"/>
    <n v="5"/>
    <x v="1"/>
  </r>
  <r>
    <x v="372"/>
    <x v="19"/>
    <n v="9"/>
    <x v="1"/>
  </r>
  <r>
    <x v="373"/>
    <x v="19"/>
    <n v="20"/>
    <x v="1"/>
  </r>
  <r>
    <x v="374"/>
    <x v="19"/>
    <n v="5"/>
    <x v="1"/>
  </r>
  <r>
    <x v="375"/>
    <x v="19"/>
    <n v="3"/>
    <x v="1"/>
  </r>
  <r>
    <x v="376"/>
    <x v="19"/>
    <n v="12"/>
    <x v="2"/>
  </r>
  <r>
    <x v="377"/>
    <x v="19"/>
    <n v="10"/>
    <x v="2"/>
  </r>
  <r>
    <x v="378"/>
    <x v="19"/>
    <n v="11"/>
    <x v="2"/>
  </r>
  <r>
    <x v="379"/>
    <x v="19"/>
    <n v="6"/>
    <x v="2"/>
  </r>
  <r>
    <x v="380"/>
    <x v="20"/>
    <n v="39"/>
    <x v="2"/>
  </r>
  <r>
    <x v="381"/>
    <x v="20"/>
    <n v="13"/>
    <x v="2"/>
  </r>
  <r>
    <x v="382"/>
    <x v="20"/>
    <n v="11"/>
    <x v="2"/>
  </r>
  <r>
    <x v="383"/>
    <x v="20"/>
    <n v="11"/>
    <x v="3"/>
  </r>
  <r>
    <x v="384"/>
    <x v="20"/>
    <n v="20"/>
    <x v="3"/>
  </r>
  <r>
    <x v="385"/>
    <x v="20"/>
    <n v="2"/>
    <x v="3"/>
  </r>
  <r>
    <x v="386"/>
    <x v="20"/>
    <n v="8"/>
    <x v="3"/>
  </r>
  <r>
    <x v="387"/>
    <x v="20"/>
    <n v="6"/>
    <x v="3"/>
  </r>
  <r>
    <x v="388"/>
    <x v="20"/>
    <n v="15"/>
    <x v="3"/>
  </r>
  <r>
    <x v="389"/>
    <x v="20"/>
    <n v="6"/>
    <x v="3"/>
  </r>
  <r>
    <x v="390"/>
    <x v="20"/>
    <n v="12"/>
    <x v="4"/>
  </r>
  <r>
    <x v="391"/>
    <x v="21"/>
    <n v="37"/>
    <x v="4"/>
  </r>
  <r>
    <x v="392"/>
    <x v="21"/>
    <n v="13"/>
    <x v="4"/>
  </r>
  <r>
    <x v="393"/>
    <x v="21"/>
    <n v="2"/>
    <x v="4"/>
  </r>
  <r>
    <x v="394"/>
    <x v="21"/>
    <n v="24"/>
    <x v="4"/>
  </r>
  <r>
    <x v="395"/>
    <x v="21"/>
    <n v="10"/>
    <x v="4"/>
  </r>
  <r>
    <x v="396"/>
    <x v="21"/>
    <n v="11"/>
    <x v="4"/>
  </r>
  <r>
    <x v="397"/>
    <x v="21"/>
    <n v="20"/>
    <x v="5"/>
  </r>
  <r>
    <x v="398"/>
    <x v="21"/>
    <n v="38"/>
    <x v="5"/>
  </r>
  <r>
    <x v="399"/>
    <x v="21"/>
    <n v="25"/>
    <x v="5"/>
  </r>
  <r>
    <x v="400"/>
    <x v="21"/>
    <n v="13"/>
    <x v="5"/>
  </r>
  <r>
    <x v="401"/>
    <x v="21"/>
    <n v="21"/>
    <x v="5"/>
  </r>
  <r>
    <x v="402"/>
    <x v="21"/>
    <n v="11"/>
    <x v="5"/>
  </r>
  <r>
    <x v="403"/>
    <x v="21"/>
    <n v="15"/>
    <x v="5"/>
  </r>
  <r>
    <x v="404"/>
    <x v="21"/>
    <n v="13"/>
    <x v="6"/>
  </r>
  <r>
    <x v="405"/>
    <x v="22"/>
    <n v="27"/>
    <x v="6"/>
  </r>
  <r>
    <x v="406"/>
    <x v="22"/>
    <n v="16"/>
    <x v="6"/>
  </r>
  <r>
    <x v="407"/>
    <x v="22"/>
    <n v="21"/>
    <x v="6"/>
  </r>
  <r>
    <x v="408"/>
    <x v="22"/>
    <n v="47"/>
    <x v="6"/>
  </r>
  <r>
    <x v="409"/>
    <x v="22"/>
    <n v="20"/>
    <x v="6"/>
  </r>
  <r>
    <x v="410"/>
    <x v="22"/>
    <n v="28"/>
    <x v="6"/>
  </r>
  <r>
    <x v="411"/>
    <x v="22"/>
    <n v="12"/>
    <x v="7"/>
  </r>
  <r>
    <x v="412"/>
    <x v="22"/>
    <n v="36"/>
    <x v="7"/>
  </r>
  <r>
    <x v="413"/>
    <x v="22"/>
    <n v="13"/>
    <x v="7"/>
  </r>
  <r>
    <x v="414"/>
    <x v="22"/>
    <n v="23"/>
    <x v="7"/>
  </r>
  <r>
    <x v="415"/>
    <x v="22"/>
    <n v="56"/>
    <x v="7"/>
  </r>
  <r>
    <x v="416"/>
    <x v="22"/>
    <n v="37"/>
    <x v="7"/>
  </r>
  <r>
    <x v="417"/>
    <x v="22"/>
    <n v="49"/>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n v="40"/>
    <x v="0"/>
    <x v="0"/>
    <x v="0"/>
    <x v="0"/>
  </r>
  <r>
    <x v="1"/>
    <x v="0"/>
    <n v="5"/>
    <x v="0"/>
    <x v="0"/>
    <x v="0"/>
    <x v="0"/>
  </r>
  <r>
    <x v="2"/>
    <x v="0"/>
    <n v="14"/>
    <x v="0"/>
    <x v="0"/>
    <x v="0"/>
    <x v="0"/>
  </r>
  <r>
    <x v="3"/>
    <x v="0"/>
    <n v="8"/>
    <x v="0"/>
    <x v="0"/>
    <x v="0"/>
    <x v="0"/>
  </r>
  <r>
    <x v="4"/>
    <x v="0"/>
    <n v="4"/>
    <x v="0"/>
    <x v="0"/>
    <x v="0"/>
    <x v="0"/>
  </r>
  <r>
    <x v="5"/>
    <x v="0"/>
    <n v="13"/>
    <x v="0"/>
    <x v="0"/>
    <x v="0"/>
    <x v="0"/>
  </r>
  <r>
    <x v="6"/>
    <x v="0"/>
    <n v="9"/>
    <x v="1"/>
    <x v="0"/>
    <x v="0"/>
    <x v="0"/>
  </r>
  <r>
    <x v="7"/>
    <x v="0"/>
    <n v="8"/>
    <x v="1"/>
    <x v="0"/>
    <x v="0"/>
    <x v="0"/>
  </r>
  <r>
    <x v="8"/>
    <x v="0"/>
    <n v="5"/>
    <x v="1"/>
    <x v="0"/>
    <x v="0"/>
    <x v="0"/>
  </r>
  <r>
    <x v="9"/>
    <x v="0"/>
    <n v="5"/>
    <x v="1"/>
    <x v="0"/>
    <x v="0"/>
    <x v="0"/>
  </r>
  <r>
    <x v="10"/>
    <x v="0"/>
    <n v="3"/>
    <x v="1"/>
    <x v="0"/>
    <x v="0"/>
    <x v="0"/>
  </r>
  <r>
    <x v="11"/>
    <x v="0"/>
    <n v="1"/>
    <x v="1"/>
    <x v="0"/>
    <x v="0"/>
    <x v="0"/>
  </r>
  <r>
    <x v="12"/>
    <x v="0"/>
    <n v="7"/>
    <x v="1"/>
    <x v="0"/>
    <x v="0"/>
    <x v="0"/>
  </r>
  <r>
    <x v="13"/>
    <x v="0"/>
    <n v="13"/>
    <x v="2"/>
    <x v="0"/>
    <x v="0"/>
    <x v="0"/>
  </r>
  <r>
    <x v="14"/>
    <x v="0"/>
    <n v="10"/>
    <x v="2"/>
    <x v="0"/>
    <x v="0"/>
    <x v="0"/>
  </r>
  <r>
    <x v="15"/>
    <x v="0"/>
    <n v="9"/>
    <x v="2"/>
    <x v="0"/>
    <x v="0"/>
    <x v="0"/>
  </r>
  <r>
    <x v="16"/>
    <x v="0"/>
    <n v="7"/>
    <x v="2"/>
    <x v="0"/>
    <x v="0"/>
    <x v="0"/>
  </r>
  <r>
    <x v="17"/>
    <x v="0"/>
    <n v="2"/>
    <x v="2"/>
    <x v="0"/>
    <x v="0"/>
    <x v="0"/>
  </r>
  <r>
    <x v="18"/>
    <x v="0"/>
    <n v="3"/>
    <x v="2"/>
    <x v="0"/>
    <x v="0"/>
    <x v="0"/>
  </r>
  <r>
    <x v="19"/>
    <x v="0"/>
    <n v="3"/>
    <x v="2"/>
    <x v="0"/>
    <x v="0"/>
    <x v="0"/>
  </r>
  <r>
    <x v="20"/>
    <x v="0"/>
    <n v="4"/>
    <x v="3"/>
    <x v="0"/>
    <x v="0"/>
    <x v="0"/>
  </r>
  <r>
    <x v="21"/>
    <x v="1"/>
    <n v="32"/>
    <x v="3"/>
    <x v="0"/>
    <x v="0"/>
    <x v="1"/>
  </r>
  <r>
    <x v="22"/>
    <x v="1"/>
    <n v="11"/>
    <x v="3"/>
    <x v="0"/>
    <x v="0"/>
    <x v="1"/>
  </r>
  <r>
    <x v="23"/>
    <x v="1"/>
    <n v="3"/>
    <x v="3"/>
    <x v="0"/>
    <x v="0"/>
    <x v="1"/>
  </r>
  <r>
    <x v="24"/>
    <x v="1"/>
    <n v="15"/>
    <x v="3"/>
    <x v="0"/>
    <x v="0"/>
    <x v="1"/>
  </r>
  <r>
    <x v="25"/>
    <x v="1"/>
    <n v="14"/>
    <x v="3"/>
    <x v="0"/>
    <x v="0"/>
    <x v="1"/>
  </r>
  <r>
    <x v="26"/>
    <x v="1"/>
    <n v="17"/>
    <x v="3"/>
    <x v="0"/>
    <x v="0"/>
    <x v="1"/>
  </r>
  <r>
    <x v="27"/>
    <x v="1"/>
    <n v="16"/>
    <x v="4"/>
    <x v="0"/>
    <x v="0"/>
    <x v="1"/>
  </r>
  <r>
    <x v="28"/>
    <x v="1"/>
    <n v="8"/>
    <x v="4"/>
    <x v="0"/>
    <x v="0"/>
    <x v="1"/>
  </r>
  <r>
    <x v="29"/>
    <x v="1"/>
    <n v="9"/>
    <x v="4"/>
    <x v="0"/>
    <x v="0"/>
    <x v="1"/>
  </r>
  <r>
    <x v="30"/>
    <x v="1"/>
    <n v="10"/>
    <x v="4"/>
    <x v="0"/>
    <x v="0"/>
    <x v="1"/>
  </r>
  <r>
    <x v="31"/>
    <x v="1"/>
    <n v="8"/>
    <x v="4"/>
    <x v="0"/>
    <x v="0"/>
    <x v="1"/>
  </r>
  <r>
    <x v="32"/>
    <x v="1"/>
    <n v="3"/>
    <x v="4"/>
    <x v="0"/>
    <x v="0"/>
    <x v="1"/>
  </r>
  <r>
    <x v="33"/>
    <x v="1"/>
    <n v="3"/>
    <x v="4"/>
    <x v="0"/>
    <x v="0"/>
    <x v="1"/>
  </r>
  <r>
    <x v="34"/>
    <x v="1"/>
    <n v="5"/>
    <x v="5"/>
    <x v="0"/>
    <x v="0"/>
    <x v="1"/>
  </r>
  <r>
    <x v="35"/>
    <x v="1"/>
    <n v="15"/>
    <x v="5"/>
    <x v="0"/>
    <x v="0"/>
    <x v="1"/>
  </r>
  <r>
    <x v="36"/>
    <x v="1"/>
    <n v="8"/>
    <x v="5"/>
    <x v="0"/>
    <x v="0"/>
    <x v="1"/>
  </r>
  <r>
    <x v="37"/>
    <x v="1"/>
    <n v="3"/>
    <x v="5"/>
    <x v="0"/>
    <x v="0"/>
    <x v="1"/>
  </r>
  <r>
    <x v="38"/>
    <x v="1"/>
    <n v="2"/>
    <x v="5"/>
    <x v="0"/>
    <x v="0"/>
    <x v="1"/>
  </r>
  <r>
    <x v="39"/>
    <x v="1"/>
    <n v="5"/>
    <x v="5"/>
    <x v="0"/>
    <x v="0"/>
    <x v="1"/>
  </r>
  <r>
    <x v="40"/>
    <x v="1"/>
    <n v="9"/>
    <x v="6"/>
    <x v="0"/>
    <x v="0"/>
    <x v="1"/>
  </r>
  <r>
    <x v="41"/>
    <x v="2"/>
    <n v="42"/>
    <x v="6"/>
    <x v="0"/>
    <x v="0"/>
    <x v="1"/>
  </r>
  <r>
    <x v="42"/>
    <x v="2"/>
    <n v="20"/>
    <x v="6"/>
    <x v="0"/>
    <x v="0"/>
    <x v="1"/>
  </r>
  <r>
    <x v="43"/>
    <x v="2"/>
    <n v="25"/>
    <x v="6"/>
    <x v="0"/>
    <x v="0"/>
    <x v="1"/>
  </r>
  <r>
    <x v="44"/>
    <x v="2"/>
    <n v="23"/>
    <x v="6"/>
    <x v="0"/>
    <x v="0"/>
    <x v="1"/>
  </r>
  <r>
    <x v="45"/>
    <x v="2"/>
    <n v="22"/>
    <x v="6"/>
    <x v="0"/>
    <x v="0"/>
    <x v="1"/>
  </r>
  <r>
    <x v="46"/>
    <x v="2"/>
    <n v="18"/>
    <x v="6"/>
    <x v="0"/>
    <x v="0"/>
    <x v="1"/>
  </r>
  <r>
    <x v="47"/>
    <x v="2"/>
    <n v="5"/>
    <x v="7"/>
    <x v="0"/>
    <x v="0"/>
    <x v="1"/>
  </r>
  <r>
    <x v="48"/>
    <x v="2"/>
    <n v="9"/>
    <x v="7"/>
    <x v="0"/>
    <x v="0"/>
    <x v="1"/>
  </r>
  <r>
    <x v="49"/>
    <x v="2"/>
    <n v="3"/>
    <x v="7"/>
    <x v="0"/>
    <x v="0"/>
    <x v="1"/>
  </r>
  <r>
    <x v="50"/>
    <x v="2"/>
    <n v="15"/>
    <x v="7"/>
    <x v="0"/>
    <x v="0"/>
    <x v="1"/>
  </r>
  <r>
    <x v="51"/>
    <x v="2"/>
    <n v="6"/>
    <x v="7"/>
    <x v="0"/>
    <x v="0"/>
    <x v="1"/>
  </r>
  <r>
    <x v="52"/>
    <x v="2"/>
    <n v="3"/>
    <x v="7"/>
    <x v="0"/>
    <x v="0"/>
    <x v="1"/>
  </r>
  <r>
    <x v="53"/>
    <x v="2"/>
    <n v="4"/>
    <x v="7"/>
    <x v="0"/>
    <x v="0"/>
    <x v="1"/>
  </r>
  <r>
    <x v="54"/>
    <x v="3"/>
    <n v="7"/>
    <x v="8"/>
    <x v="0"/>
    <x v="0"/>
    <x v="1"/>
  </r>
  <r>
    <x v="55"/>
    <x v="3"/>
    <n v="35"/>
    <x v="8"/>
    <x v="0"/>
    <x v="0"/>
    <x v="1"/>
  </r>
  <r>
    <x v="56"/>
    <x v="3"/>
    <n v="12"/>
    <x v="8"/>
    <x v="0"/>
    <x v="0"/>
    <x v="1"/>
  </r>
  <r>
    <x v="57"/>
    <x v="3"/>
    <n v="19"/>
    <x v="8"/>
    <x v="0"/>
    <x v="0"/>
    <x v="1"/>
  </r>
  <r>
    <x v="58"/>
    <x v="3"/>
    <n v="18"/>
    <x v="8"/>
    <x v="0"/>
    <x v="0"/>
    <x v="1"/>
  </r>
  <r>
    <x v="59"/>
    <x v="3"/>
    <n v="6"/>
    <x v="8"/>
    <x v="0"/>
    <x v="0"/>
    <x v="1"/>
  </r>
  <r>
    <x v="60"/>
    <x v="3"/>
    <n v="6"/>
    <x v="8"/>
    <x v="0"/>
    <x v="0"/>
    <x v="1"/>
  </r>
  <r>
    <x v="61"/>
    <x v="3"/>
    <n v="3"/>
    <x v="9"/>
    <x v="0"/>
    <x v="0"/>
    <x v="1"/>
  </r>
  <r>
    <x v="62"/>
    <x v="3"/>
    <n v="10"/>
    <x v="9"/>
    <x v="0"/>
    <x v="0"/>
    <x v="1"/>
  </r>
  <r>
    <x v="63"/>
    <x v="3"/>
    <n v="9"/>
    <x v="9"/>
    <x v="0"/>
    <x v="0"/>
    <x v="1"/>
  </r>
  <r>
    <x v="64"/>
    <x v="3"/>
    <n v="36"/>
    <x v="9"/>
    <x v="0"/>
    <x v="0"/>
    <x v="1"/>
  </r>
  <r>
    <x v="65"/>
    <x v="3"/>
    <n v="16"/>
    <x v="9"/>
    <x v="0"/>
    <x v="0"/>
    <x v="1"/>
  </r>
  <r>
    <x v="66"/>
    <x v="3"/>
    <n v="5"/>
    <x v="9"/>
    <x v="0"/>
    <x v="0"/>
    <x v="1"/>
  </r>
  <r>
    <x v="67"/>
    <x v="3"/>
    <n v="14"/>
    <x v="9"/>
    <x v="0"/>
    <x v="0"/>
    <x v="1"/>
  </r>
  <r>
    <x v="68"/>
    <x v="3"/>
    <n v="14"/>
    <x v="10"/>
    <x v="0"/>
    <x v="0"/>
    <x v="1"/>
  </r>
  <r>
    <x v="69"/>
    <x v="4"/>
    <n v="58"/>
    <x v="10"/>
    <x v="0"/>
    <x v="0"/>
    <x v="1"/>
  </r>
  <r>
    <x v="70"/>
    <x v="4"/>
    <n v="30"/>
    <x v="10"/>
    <x v="0"/>
    <x v="0"/>
    <x v="1"/>
  </r>
  <r>
    <x v="71"/>
    <x v="4"/>
    <n v="24"/>
    <x v="10"/>
    <x v="0"/>
    <x v="0"/>
    <x v="1"/>
  </r>
  <r>
    <x v="72"/>
    <x v="4"/>
    <n v="30"/>
    <x v="10"/>
    <x v="0"/>
    <x v="0"/>
    <x v="1"/>
  </r>
  <r>
    <x v="73"/>
    <x v="4"/>
    <n v="18"/>
    <x v="10"/>
    <x v="0"/>
    <x v="0"/>
    <x v="1"/>
  </r>
  <r>
    <x v="74"/>
    <x v="4"/>
    <n v="27"/>
    <x v="10"/>
    <x v="0"/>
    <x v="0"/>
    <x v="1"/>
  </r>
  <r>
    <x v="75"/>
    <x v="4"/>
    <n v="21"/>
    <x v="11"/>
    <x v="0"/>
    <x v="0"/>
    <x v="1"/>
  </r>
  <r>
    <x v="76"/>
    <x v="4"/>
    <n v="20"/>
    <x v="11"/>
    <x v="0"/>
    <x v="0"/>
    <x v="1"/>
  </r>
  <r>
    <x v="77"/>
    <x v="4"/>
    <n v="23"/>
    <x v="11"/>
    <x v="0"/>
    <x v="0"/>
    <x v="1"/>
  </r>
  <r>
    <x v="78"/>
    <x v="4"/>
    <n v="15"/>
    <x v="11"/>
    <x v="0"/>
    <x v="0"/>
    <x v="1"/>
  </r>
  <r>
    <x v="79"/>
    <x v="4"/>
    <n v="14"/>
    <x v="11"/>
    <x v="0"/>
    <x v="0"/>
    <x v="1"/>
  </r>
  <r>
    <x v="80"/>
    <x v="4"/>
    <n v="6"/>
    <x v="11"/>
    <x v="0"/>
    <x v="0"/>
    <x v="1"/>
  </r>
  <r>
    <x v="81"/>
    <x v="4"/>
    <n v="5"/>
    <x v="11"/>
    <x v="0"/>
    <x v="0"/>
    <x v="1"/>
  </r>
  <r>
    <x v="82"/>
    <x v="5"/>
    <n v="14"/>
    <x v="12"/>
    <x v="0"/>
    <x v="0"/>
    <x v="1"/>
  </r>
  <r>
    <x v="83"/>
    <x v="5"/>
    <n v="44"/>
    <x v="12"/>
    <x v="0"/>
    <x v="0"/>
    <x v="1"/>
  </r>
  <r>
    <x v="84"/>
    <x v="5"/>
    <n v="12"/>
    <x v="12"/>
    <x v="0"/>
    <x v="0"/>
    <x v="1"/>
  </r>
  <r>
    <x v="85"/>
    <x v="5"/>
    <n v="17"/>
    <x v="12"/>
    <x v="0"/>
    <x v="0"/>
    <x v="1"/>
  </r>
  <r>
    <x v="86"/>
    <x v="5"/>
    <n v="4"/>
    <x v="12"/>
    <x v="0"/>
    <x v="0"/>
    <x v="1"/>
  </r>
  <r>
    <x v="87"/>
    <x v="5"/>
    <n v="1"/>
    <x v="12"/>
    <x v="0"/>
    <x v="0"/>
    <x v="1"/>
  </r>
  <r>
    <x v="88"/>
    <x v="5"/>
    <n v="11"/>
    <x v="12"/>
    <x v="0"/>
    <x v="0"/>
    <x v="1"/>
  </r>
  <r>
    <x v="89"/>
    <x v="5"/>
    <n v="11"/>
    <x v="13"/>
    <x v="0"/>
    <x v="0"/>
    <x v="1"/>
  </r>
  <r>
    <x v="90"/>
    <x v="5"/>
    <n v="16"/>
    <x v="13"/>
    <x v="0"/>
    <x v="0"/>
    <x v="1"/>
  </r>
  <r>
    <x v="91"/>
    <x v="5"/>
    <n v="10"/>
    <x v="13"/>
    <x v="0"/>
    <x v="0"/>
    <x v="1"/>
  </r>
  <r>
    <x v="92"/>
    <x v="5"/>
    <n v="7"/>
    <x v="13"/>
    <x v="0"/>
    <x v="0"/>
    <x v="1"/>
  </r>
  <r>
    <x v="93"/>
    <x v="5"/>
    <n v="13"/>
    <x v="13"/>
    <x v="0"/>
    <x v="0"/>
    <x v="1"/>
  </r>
  <r>
    <x v="94"/>
    <x v="5"/>
    <n v="4"/>
    <x v="13"/>
    <x v="0"/>
    <x v="0"/>
    <x v="1"/>
  </r>
  <r>
    <x v="95"/>
    <x v="5"/>
    <n v="6"/>
    <x v="13"/>
    <x v="0"/>
    <x v="0"/>
    <x v="1"/>
  </r>
  <r>
    <x v="96"/>
    <x v="6"/>
    <n v="17"/>
    <x v="14"/>
    <x v="0"/>
    <x v="0"/>
    <x v="1"/>
  </r>
  <r>
    <x v="97"/>
    <x v="6"/>
    <n v="62"/>
    <x v="14"/>
    <x v="0"/>
    <x v="0"/>
    <x v="1"/>
  </r>
  <r>
    <x v="98"/>
    <x v="6"/>
    <n v="31"/>
    <x v="14"/>
    <x v="0"/>
    <x v="0"/>
    <x v="1"/>
  </r>
  <r>
    <x v="99"/>
    <x v="6"/>
    <n v="19"/>
    <x v="14"/>
    <x v="0"/>
    <x v="0"/>
    <x v="1"/>
  </r>
  <r>
    <x v="100"/>
    <x v="6"/>
    <n v="11"/>
    <x v="14"/>
    <x v="0"/>
    <x v="0"/>
    <x v="1"/>
  </r>
  <r>
    <x v="101"/>
    <x v="6"/>
    <n v="3"/>
    <x v="14"/>
    <x v="0"/>
    <x v="0"/>
    <x v="1"/>
  </r>
  <r>
    <x v="102"/>
    <x v="6"/>
    <n v="20"/>
    <x v="14"/>
    <x v="0"/>
    <x v="0"/>
    <x v="1"/>
  </r>
  <r>
    <x v="103"/>
    <x v="6"/>
    <n v="18"/>
    <x v="15"/>
    <x v="0"/>
    <x v="0"/>
    <x v="1"/>
  </r>
  <r>
    <x v="104"/>
    <x v="6"/>
    <n v="18"/>
    <x v="15"/>
    <x v="0"/>
    <x v="0"/>
    <x v="1"/>
  </r>
  <r>
    <x v="105"/>
    <x v="6"/>
    <n v="13"/>
    <x v="15"/>
    <x v="0"/>
    <x v="0"/>
    <x v="1"/>
  </r>
  <r>
    <x v="106"/>
    <x v="6"/>
    <n v="19"/>
    <x v="15"/>
    <x v="0"/>
    <x v="0"/>
    <x v="1"/>
  </r>
  <r>
    <x v="107"/>
    <x v="6"/>
    <n v="3"/>
    <x v="15"/>
    <x v="0"/>
    <x v="0"/>
    <x v="1"/>
  </r>
  <r>
    <x v="108"/>
    <x v="6"/>
    <n v="7"/>
    <x v="15"/>
    <x v="0"/>
    <x v="0"/>
    <x v="1"/>
  </r>
  <r>
    <x v="109"/>
    <x v="6"/>
    <n v="4"/>
    <x v="15"/>
    <x v="0"/>
    <x v="0"/>
    <x v="1"/>
  </r>
  <r>
    <x v="110"/>
    <x v="6"/>
    <n v="7"/>
    <x v="16"/>
    <x v="0"/>
    <x v="0"/>
    <x v="1"/>
  </r>
  <r>
    <x v="111"/>
    <x v="7"/>
    <n v="104"/>
    <x v="16"/>
    <x v="0"/>
    <x v="0"/>
    <x v="2"/>
  </r>
  <r>
    <x v="112"/>
    <x v="7"/>
    <n v="57"/>
    <x v="16"/>
    <x v="0"/>
    <x v="0"/>
    <x v="2"/>
  </r>
  <r>
    <x v="113"/>
    <x v="7"/>
    <n v="33"/>
    <x v="16"/>
    <x v="0"/>
    <x v="0"/>
    <x v="2"/>
  </r>
  <r>
    <x v="114"/>
    <x v="7"/>
    <n v="11"/>
    <x v="16"/>
    <x v="0"/>
    <x v="0"/>
    <x v="2"/>
  </r>
  <r>
    <x v="115"/>
    <x v="7"/>
    <n v="8"/>
    <x v="16"/>
    <x v="0"/>
    <x v="0"/>
    <x v="2"/>
  </r>
  <r>
    <x v="116"/>
    <x v="7"/>
    <n v="34"/>
    <x v="16"/>
    <x v="0"/>
    <x v="0"/>
    <x v="2"/>
  </r>
  <r>
    <x v="117"/>
    <x v="7"/>
    <n v="25"/>
    <x v="17"/>
    <x v="0"/>
    <x v="0"/>
    <x v="2"/>
  </r>
  <r>
    <x v="118"/>
    <x v="7"/>
    <n v="83"/>
    <x v="17"/>
    <x v="0"/>
    <x v="0"/>
    <x v="2"/>
  </r>
  <r>
    <x v="119"/>
    <x v="7"/>
    <n v="10"/>
    <x v="17"/>
    <x v="0"/>
    <x v="0"/>
    <x v="2"/>
  </r>
  <r>
    <x v="120"/>
    <x v="7"/>
    <n v="13"/>
    <x v="17"/>
    <x v="0"/>
    <x v="0"/>
    <x v="2"/>
  </r>
  <r>
    <x v="121"/>
    <x v="7"/>
    <n v="6"/>
    <x v="17"/>
    <x v="0"/>
    <x v="0"/>
    <x v="2"/>
  </r>
  <r>
    <x v="122"/>
    <x v="7"/>
    <n v="5"/>
    <x v="17"/>
    <x v="0"/>
    <x v="0"/>
    <x v="2"/>
  </r>
  <r>
    <x v="123"/>
    <x v="7"/>
    <n v="4"/>
    <x v="17"/>
    <x v="0"/>
    <x v="0"/>
    <x v="2"/>
  </r>
  <r>
    <x v="124"/>
    <x v="7"/>
    <n v="9"/>
    <x v="18"/>
    <x v="0"/>
    <x v="0"/>
    <x v="2"/>
  </r>
  <r>
    <x v="125"/>
    <x v="7"/>
    <n v="45"/>
    <x v="18"/>
    <x v="0"/>
    <x v="0"/>
    <x v="2"/>
  </r>
  <r>
    <x v="126"/>
    <x v="7"/>
    <n v="12"/>
    <x v="18"/>
    <x v="0"/>
    <x v="0"/>
    <x v="2"/>
  </r>
  <r>
    <x v="127"/>
    <x v="7"/>
    <n v="35"/>
    <x v="18"/>
    <x v="0"/>
    <x v="0"/>
    <x v="2"/>
  </r>
  <r>
    <x v="128"/>
    <x v="7"/>
    <n v="12"/>
    <x v="18"/>
    <x v="0"/>
    <x v="0"/>
    <x v="2"/>
  </r>
  <r>
    <x v="129"/>
    <x v="7"/>
    <n v="9"/>
    <x v="18"/>
    <x v="0"/>
    <x v="0"/>
    <x v="2"/>
  </r>
  <r>
    <x v="130"/>
    <x v="7"/>
    <n v="2"/>
    <x v="18"/>
    <x v="0"/>
    <x v="0"/>
    <x v="2"/>
  </r>
  <r>
    <x v="131"/>
    <x v="7"/>
    <n v="3"/>
    <x v="19"/>
    <x v="0"/>
    <x v="0"/>
    <x v="2"/>
  </r>
  <r>
    <x v="132"/>
    <x v="8"/>
    <n v="33"/>
    <x v="19"/>
    <x v="0"/>
    <x v="0"/>
    <x v="1"/>
  </r>
  <r>
    <x v="133"/>
    <x v="8"/>
    <n v="14"/>
    <x v="19"/>
    <x v="0"/>
    <x v="0"/>
    <x v="1"/>
  </r>
  <r>
    <x v="134"/>
    <x v="8"/>
    <n v="12"/>
    <x v="19"/>
    <x v="0"/>
    <x v="0"/>
    <x v="1"/>
  </r>
  <r>
    <x v="135"/>
    <x v="8"/>
    <n v="9"/>
    <x v="19"/>
    <x v="0"/>
    <x v="0"/>
    <x v="1"/>
  </r>
  <r>
    <x v="136"/>
    <x v="8"/>
    <n v="5"/>
    <x v="19"/>
    <x v="0"/>
    <x v="0"/>
    <x v="1"/>
  </r>
  <r>
    <x v="137"/>
    <x v="8"/>
    <n v="5"/>
    <x v="19"/>
    <x v="0"/>
    <x v="0"/>
    <x v="1"/>
  </r>
  <r>
    <x v="138"/>
    <x v="8"/>
    <n v="5"/>
    <x v="20"/>
    <x v="0"/>
    <x v="0"/>
    <x v="1"/>
  </r>
  <r>
    <x v="139"/>
    <x v="8"/>
    <n v="12"/>
    <x v="20"/>
    <x v="0"/>
    <x v="0"/>
    <x v="1"/>
  </r>
  <r>
    <x v="140"/>
    <x v="8"/>
    <n v="12"/>
    <x v="20"/>
    <x v="0"/>
    <x v="0"/>
    <x v="1"/>
  </r>
  <r>
    <x v="141"/>
    <x v="8"/>
    <n v="13"/>
    <x v="20"/>
    <x v="0"/>
    <x v="0"/>
    <x v="1"/>
  </r>
  <r>
    <x v="142"/>
    <x v="8"/>
    <n v="9"/>
    <x v="20"/>
    <x v="0"/>
    <x v="0"/>
    <x v="1"/>
  </r>
  <r>
    <x v="143"/>
    <x v="8"/>
    <n v="10"/>
    <x v="20"/>
    <x v="0"/>
    <x v="0"/>
    <x v="1"/>
  </r>
  <r>
    <x v="144"/>
    <x v="8"/>
    <n v="10"/>
    <x v="20"/>
    <x v="0"/>
    <x v="0"/>
    <x v="1"/>
  </r>
  <r>
    <x v="145"/>
    <x v="8"/>
    <n v="15"/>
    <x v="21"/>
    <x v="0"/>
    <x v="0"/>
    <x v="1"/>
  </r>
  <r>
    <x v="146"/>
    <x v="9"/>
    <n v="44"/>
    <x v="21"/>
    <x v="0"/>
    <x v="0"/>
    <x v="1"/>
  </r>
  <r>
    <x v="147"/>
    <x v="9"/>
    <n v="16"/>
    <x v="21"/>
    <x v="0"/>
    <x v="0"/>
    <x v="1"/>
  </r>
  <r>
    <x v="148"/>
    <x v="9"/>
    <n v="10"/>
    <x v="21"/>
    <x v="0"/>
    <x v="0"/>
    <x v="1"/>
  </r>
  <r>
    <x v="149"/>
    <x v="9"/>
    <n v="6"/>
    <x v="21"/>
    <x v="0"/>
    <x v="0"/>
    <x v="1"/>
  </r>
  <r>
    <x v="150"/>
    <x v="9"/>
    <n v="2"/>
    <x v="21"/>
    <x v="0"/>
    <x v="0"/>
    <x v="1"/>
  </r>
  <r>
    <x v="151"/>
    <x v="9"/>
    <n v="11"/>
    <x v="21"/>
    <x v="0"/>
    <x v="0"/>
    <x v="1"/>
  </r>
  <r>
    <x v="152"/>
    <x v="9"/>
    <n v="2"/>
    <x v="22"/>
    <x v="0"/>
    <x v="0"/>
    <x v="1"/>
  </r>
  <r>
    <x v="153"/>
    <x v="9"/>
    <n v="5"/>
    <x v="22"/>
    <x v="0"/>
    <x v="0"/>
    <x v="1"/>
  </r>
  <r>
    <x v="154"/>
    <x v="9"/>
    <n v="5"/>
    <x v="22"/>
    <x v="0"/>
    <x v="0"/>
    <x v="1"/>
  </r>
  <r>
    <x v="155"/>
    <x v="9"/>
    <n v="9"/>
    <x v="22"/>
    <x v="0"/>
    <x v="0"/>
    <x v="1"/>
  </r>
  <r>
    <x v="156"/>
    <x v="9"/>
    <n v="6"/>
    <x v="22"/>
    <x v="0"/>
    <x v="0"/>
    <x v="1"/>
  </r>
  <r>
    <x v="157"/>
    <x v="9"/>
    <n v="4"/>
    <x v="22"/>
    <x v="0"/>
    <x v="0"/>
    <x v="1"/>
  </r>
  <r>
    <x v="158"/>
    <x v="9"/>
    <n v="10"/>
    <x v="22"/>
    <x v="0"/>
    <x v="0"/>
    <x v="1"/>
  </r>
  <r>
    <x v="159"/>
    <x v="9"/>
    <n v="5"/>
    <x v="23"/>
    <x v="0"/>
    <x v="0"/>
    <x v="1"/>
  </r>
  <r>
    <x v="160"/>
    <x v="10"/>
    <n v="34"/>
    <x v="23"/>
    <x v="0"/>
    <x v="0"/>
    <x v="1"/>
  </r>
  <r>
    <x v="161"/>
    <x v="10"/>
    <n v="15"/>
    <x v="23"/>
    <x v="0"/>
    <x v="0"/>
    <x v="1"/>
  </r>
  <r>
    <x v="162"/>
    <x v="10"/>
    <n v="2"/>
    <x v="23"/>
    <x v="0"/>
    <x v="0"/>
    <x v="1"/>
  </r>
  <r>
    <x v="163"/>
    <x v="10"/>
    <n v="5"/>
    <x v="23"/>
    <x v="0"/>
    <x v="0"/>
    <x v="1"/>
  </r>
  <r>
    <x v="164"/>
    <x v="10"/>
    <n v="2"/>
    <x v="23"/>
    <x v="0"/>
    <x v="0"/>
    <x v="1"/>
  </r>
  <r>
    <x v="165"/>
    <x v="10"/>
    <n v="12"/>
    <x v="23"/>
    <x v="0"/>
    <x v="0"/>
    <x v="1"/>
  </r>
  <r>
    <x v="166"/>
    <x v="10"/>
    <n v="9"/>
    <x v="24"/>
    <x v="0"/>
    <x v="0"/>
    <x v="1"/>
  </r>
  <r>
    <x v="167"/>
    <x v="10"/>
    <n v="26"/>
    <x v="24"/>
    <x v="0"/>
    <x v="0"/>
    <x v="1"/>
  </r>
  <r>
    <x v="168"/>
    <x v="10"/>
    <n v="6"/>
    <x v="24"/>
    <x v="0"/>
    <x v="0"/>
    <x v="1"/>
  </r>
  <r>
    <x v="169"/>
    <x v="10"/>
    <n v="17"/>
    <x v="24"/>
    <x v="0"/>
    <x v="0"/>
    <x v="1"/>
  </r>
  <r>
    <x v="170"/>
    <x v="10"/>
    <n v="8"/>
    <x v="24"/>
    <x v="0"/>
    <x v="0"/>
    <x v="1"/>
  </r>
  <r>
    <x v="171"/>
    <x v="10"/>
    <n v="10"/>
    <x v="24"/>
    <x v="0"/>
    <x v="0"/>
    <x v="1"/>
  </r>
  <r>
    <x v="172"/>
    <x v="10"/>
    <n v="3"/>
    <x v="24"/>
    <x v="0"/>
    <x v="0"/>
    <x v="1"/>
  </r>
  <r>
    <x v="173"/>
    <x v="10"/>
    <n v="4"/>
    <x v="25"/>
    <x v="0"/>
    <x v="0"/>
    <x v="1"/>
  </r>
  <r>
    <x v="174"/>
    <x v="11"/>
    <n v="24"/>
    <x v="25"/>
    <x v="0"/>
    <x v="0"/>
    <x v="1"/>
  </r>
  <r>
    <x v="175"/>
    <x v="11"/>
    <n v="22"/>
    <x v="25"/>
    <x v="0"/>
    <x v="0"/>
    <x v="1"/>
  </r>
  <r>
    <x v="176"/>
    <x v="11"/>
    <n v="6"/>
    <x v="25"/>
    <x v="0"/>
    <x v="0"/>
    <x v="1"/>
  </r>
  <r>
    <x v="177"/>
    <x v="11"/>
    <n v="20"/>
    <x v="25"/>
    <x v="0"/>
    <x v="0"/>
    <x v="1"/>
  </r>
  <r>
    <x v="178"/>
    <x v="11"/>
    <n v="7"/>
    <x v="25"/>
    <x v="0"/>
    <x v="0"/>
    <x v="1"/>
  </r>
  <r>
    <x v="179"/>
    <x v="11"/>
    <n v="24"/>
    <x v="25"/>
    <x v="0"/>
    <x v="0"/>
    <x v="1"/>
  </r>
  <r>
    <x v="180"/>
    <x v="11"/>
    <n v="13"/>
    <x v="26"/>
    <x v="0"/>
    <x v="0"/>
    <x v="1"/>
  </r>
  <r>
    <x v="181"/>
    <x v="11"/>
    <n v="8"/>
    <x v="26"/>
    <x v="0"/>
    <x v="0"/>
    <x v="1"/>
  </r>
  <r>
    <x v="182"/>
    <x v="11"/>
    <n v="7"/>
    <x v="26"/>
    <x v="0"/>
    <x v="0"/>
    <x v="1"/>
  </r>
  <r>
    <x v="183"/>
    <x v="11"/>
    <n v="26"/>
    <x v="26"/>
    <x v="0"/>
    <x v="0"/>
    <x v="1"/>
  </r>
  <r>
    <x v="184"/>
    <x v="11"/>
    <n v="9"/>
    <x v="26"/>
    <x v="0"/>
    <x v="0"/>
    <x v="1"/>
  </r>
  <r>
    <x v="185"/>
    <x v="11"/>
    <n v="6"/>
    <x v="26"/>
    <x v="0"/>
    <x v="0"/>
    <x v="1"/>
  </r>
  <r>
    <x v="186"/>
    <x v="11"/>
    <n v="6"/>
    <x v="26"/>
    <x v="0"/>
    <x v="0"/>
    <x v="1"/>
  </r>
  <r>
    <x v="187"/>
    <x v="11"/>
    <n v="10"/>
    <x v="27"/>
    <x v="0"/>
    <x v="0"/>
    <x v="1"/>
  </r>
  <r>
    <x v="188"/>
    <x v="11"/>
    <n v="66"/>
    <x v="27"/>
    <x v="0"/>
    <x v="0"/>
    <x v="1"/>
  </r>
  <r>
    <x v="189"/>
    <x v="11"/>
    <n v="68"/>
    <x v="27"/>
    <x v="0"/>
    <x v="0"/>
    <x v="1"/>
  </r>
  <r>
    <x v="190"/>
    <x v="12"/>
    <n v="52"/>
    <x v="27"/>
    <x v="0"/>
    <x v="0"/>
    <x v="3"/>
  </r>
  <r>
    <x v="191"/>
    <x v="12"/>
    <n v="17"/>
    <x v="27"/>
    <x v="0"/>
    <x v="0"/>
    <x v="3"/>
  </r>
  <r>
    <x v="192"/>
    <x v="12"/>
    <n v="4"/>
    <x v="27"/>
    <x v="0"/>
    <x v="0"/>
    <x v="3"/>
  </r>
  <r>
    <x v="193"/>
    <x v="12"/>
    <n v="18"/>
    <x v="27"/>
    <x v="0"/>
    <x v="0"/>
    <x v="3"/>
  </r>
  <r>
    <x v="194"/>
    <x v="12"/>
    <n v="13"/>
    <x v="28"/>
    <x v="0"/>
    <x v="0"/>
    <x v="3"/>
  </r>
  <r>
    <x v="195"/>
    <x v="12"/>
    <n v="12"/>
    <x v="28"/>
    <x v="0"/>
    <x v="0"/>
    <x v="3"/>
  </r>
  <r>
    <x v="196"/>
    <x v="12"/>
    <n v="4"/>
    <x v="28"/>
    <x v="0"/>
    <x v="0"/>
    <x v="3"/>
  </r>
  <r>
    <x v="197"/>
    <x v="12"/>
    <n v="28"/>
    <x v="28"/>
    <x v="0"/>
    <x v="0"/>
    <x v="3"/>
  </r>
  <r>
    <x v="198"/>
    <x v="12"/>
    <n v="5"/>
    <x v="28"/>
    <x v="0"/>
    <x v="0"/>
    <x v="3"/>
  </r>
  <r>
    <x v="199"/>
    <x v="12"/>
    <n v="1"/>
    <x v="28"/>
    <x v="0"/>
    <x v="0"/>
    <x v="3"/>
  </r>
  <r>
    <x v="200"/>
    <x v="12"/>
    <n v="15"/>
    <x v="28"/>
    <x v="0"/>
    <x v="0"/>
    <x v="3"/>
  </r>
  <r>
    <x v="201"/>
    <x v="12"/>
    <n v="9"/>
    <x v="29"/>
    <x v="0"/>
    <x v="0"/>
    <x v="3"/>
  </r>
  <r>
    <x v="202"/>
    <x v="12"/>
    <n v="15"/>
    <x v="29"/>
    <x v="0"/>
    <x v="0"/>
    <x v="3"/>
  </r>
  <r>
    <x v="203"/>
    <x v="12"/>
    <n v="7"/>
    <x v="29"/>
    <x v="0"/>
    <x v="0"/>
    <x v="3"/>
  </r>
  <r>
    <x v="204"/>
    <x v="12"/>
    <n v="7"/>
    <x v="29"/>
    <x v="0"/>
    <x v="0"/>
    <x v="3"/>
  </r>
  <r>
    <x v="205"/>
    <x v="12"/>
    <n v="4"/>
    <x v="29"/>
    <x v="0"/>
    <x v="0"/>
    <x v="3"/>
  </r>
  <r>
    <x v="206"/>
    <x v="12"/>
    <n v="3"/>
    <x v="29"/>
    <x v="0"/>
    <x v="0"/>
    <x v="3"/>
  </r>
  <r>
    <x v="207"/>
    <x v="12"/>
    <n v="18"/>
    <x v="29"/>
    <x v="0"/>
    <x v="0"/>
    <x v="3"/>
  </r>
  <r>
    <x v="208"/>
    <x v="12"/>
    <n v="3"/>
    <x v="30"/>
    <x v="0"/>
    <x v="0"/>
    <x v="3"/>
  </r>
  <r>
    <x v="209"/>
    <x v="12"/>
    <n v="7"/>
    <x v="30"/>
    <x v="0"/>
    <x v="0"/>
    <x v="3"/>
  </r>
  <r>
    <x v="210"/>
    <x v="12"/>
    <n v="2"/>
    <x v="30"/>
    <x v="0"/>
    <x v="0"/>
    <x v="3"/>
  </r>
  <r>
    <x v="211"/>
    <x v="12"/>
    <n v="12"/>
    <x v="30"/>
    <x v="0"/>
    <x v="0"/>
    <x v="3"/>
  </r>
  <r>
    <x v="212"/>
    <x v="12"/>
    <n v="17"/>
    <x v="30"/>
    <x v="0"/>
    <x v="0"/>
    <x v="3"/>
  </r>
  <r>
    <x v="213"/>
    <x v="12"/>
    <n v="15"/>
    <x v="30"/>
    <x v="0"/>
    <x v="0"/>
    <x v="3"/>
  </r>
  <r>
    <x v="214"/>
    <x v="12"/>
    <n v="3"/>
    <x v="30"/>
    <x v="0"/>
    <x v="0"/>
    <x v="3"/>
  </r>
  <r>
    <x v="215"/>
    <x v="12"/>
    <n v="7"/>
    <x v="31"/>
    <x v="0"/>
    <x v="0"/>
    <x v="3"/>
  </r>
  <r>
    <x v="216"/>
    <x v="13"/>
    <n v="14"/>
    <x v="31"/>
    <x v="0"/>
    <x v="0"/>
    <x v="1"/>
  </r>
  <r>
    <x v="217"/>
    <x v="13"/>
    <n v="9"/>
    <x v="31"/>
    <x v="0"/>
    <x v="0"/>
    <x v="1"/>
  </r>
  <r>
    <x v="218"/>
    <x v="13"/>
    <n v="7"/>
    <x v="31"/>
    <x v="0"/>
    <x v="0"/>
    <x v="1"/>
  </r>
  <r>
    <x v="219"/>
    <x v="13"/>
    <n v="6"/>
    <x v="31"/>
    <x v="0"/>
    <x v="0"/>
    <x v="1"/>
  </r>
  <r>
    <x v="220"/>
    <x v="13"/>
    <n v="2"/>
    <x v="31"/>
    <x v="0"/>
    <x v="0"/>
    <x v="1"/>
  </r>
  <r>
    <x v="221"/>
    <x v="13"/>
    <n v="6"/>
    <x v="31"/>
    <x v="0"/>
    <x v="0"/>
    <x v="1"/>
  </r>
  <r>
    <x v="222"/>
    <x v="13"/>
    <n v="5"/>
    <x v="32"/>
    <x v="0"/>
    <x v="0"/>
    <x v="1"/>
  </r>
  <r>
    <x v="223"/>
    <x v="13"/>
    <n v="23"/>
    <x v="32"/>
    <x v="0"/>
    <x v="0"/>
    <x v="1"/>
  </r>
  <r>
    <x v="224"/>
    <x v="13"/>
    <n v="11"/>
    <x v="32"/>
    <x v="0"/>
    <x v="0"/>
    <x v="1"/>
  </r>
  <r>
    <x v="225"/>
    <x v="13"/>
    <n v="11"/>
    <x v="32"/>
    <x v="0"/>
    <x v="0"/>
    <x v="1"/>
  </r>
  <r>
    <x v="226"/>
    <x v="13"/>
    <n v="5"/>
    <x v="32"/>
    <x v="0"/>
    <x v="0"/>
    <x v="1"/>
  </r>
  <r>
    <x v="227"/>
    <x v="13"/>
    <n v="5"/>
    <x v="32"/>
    <x v="0"/>
    <x v="0"/>
    <x v="1"/>
  </r>
  <r>
    <x v="228"/>
    <x v="13"/>
    <n v="16"/>
    <x v="32"/>
    <x v="0"/>
    <x v="0"/>
    <x v="1"/>
  </r>
  <r>
    <x v="229"/>
    <x v="13"/>
    <n v="5"/>
    <x v="33"/>
    <x v="0"/>
    <x v="0"/>
    <x v="1"/>
  </r>
  <r>
    <x v="230"/>
    <x v="13"/>
    <n v="5"/>
    <x v="33"/>
    <x v="0"/>
    <x v="0"/>
    <x v="1"/>
  </r>
  <r>
    <x v="231"/>
    <x v="13"/>
    <n v="3"/>
    <x v="33"/>
    <x v="0"/>
    <x v="0"/>
    <x v="1"/>
  </r>
  <r>
    <x v="232"/>
    <x v="14"/>
    <n v="4"/>
    <x v="33"/>
    <x v="0"/>
    <x v="0"/>
    <x v="1"/>
  </r>
  <r>
    <x v="233"/>
    <x v="14"/>
    <n v="3"/>
    <x v="33"/>
    <x v="0"/>
    <x v="0"/>
    <x v="1"/>
  </r>
  <r>
    <x v="234"/>
    <x v="14"/>
    <n v="38"/>
    <x v="33"/>
    <x v="0"/>
    <x v="0"/>
    <x v="1"/>
  </r>
  <r>
    <x v="235"/>
    <x v="14"/>
    <n v="9"/>
    <x v="33"/>
    <x v="0"/>
    <x v="0"/>
    <x v="1"/>
  </r>
  <r>
    <x v="236"/>
    <x v="14"/>
    <n v="18"/>
    <x v="34"/>
    <x v="0"/>
    <x v="0"/>
    <x v="1"/>
  </r>
  <r>
    <x v="237"/>
    <x v="14"/>
    <n v="23"/>
    <x v="34"/>
    <x v="0"/>
    <x v="0"/>
    <x v="1"/>
  </r>
  <r>
    <x v="238"/>
    <x v="14"/>
    <n v="19"/>
    <x v="34"/>
    <x v="0"/>
    <x v="0"/>
    <x v="1"/>
  </r>
  <r>
    <x v="239"/>
    <x v="14"/>
    <n v="8"/>
    <x v="34"/>
    <x v="0"/>
    <x v="0"/>
    <x v="1"/>
  </r>
  <r>
    <x v="240"/>
    <x v="14"/>
    <n v="6"/>
    <x v="34"/>
    <x v="0"/>
    <x v="0"/>
    <x v="1"/>
  </r>
  <r>
    <x v="241"/>
    <x v="14"/>
    <n v="4"/>
    <x v="34"/>
    <x v="0"/>
    <x v="0"/>
    <x v="1"/>
  </r>
  <r>
    <x v="242"/>
    <x v="14"/>
    <n v="14"/>
    <x v="34"/>
    <x v="0"/>
    <x v="0"/>
    <x v="1"/>
  </r>
  <r>
    <x v="243"/>
    <x v="14"/>
    <n v="6"/>
    <x v="35"/>
    <x v="0"/>
    <x v="0"/>
    <x v="1"/>
  </r>
  <r>
    <x v="244"/>
    <x v="14"/>
    <n v="5"/>
    <x v="35"/>
    <x v="0"/>
    <x v="0"/>
    <x v="1"/>
  </r>
  <r>
    <x v="245"/>
    <x v="14"/>
    <n v="8"/>
    <x v="35"/>
    <x v="0"/>
    <x v="0"/>
    <x v="1"/>
  </r>
  <r>
    <x v="246"/>
    <x v="14"/>
    <n v="9"/>
    <x v="35"/>
    <x v="0"/>
    <x v="0"/>
    <x v="1"/>
  </r>
  <r>
    <x v="247"/>
    <x v="14"/>
    <n v="8"/>
    <x v="35"/>
    <x v="0"/>
    <x v="0"/>
    <x v="1"/>
  </r>
  <r>
    <x v="248"/>
    <x v="14"/>
    <n v="8"/>
    <x v="35"/>
    <x v="0"/>
    <x v="0"/>
    <x v="1"/>
  </r>
  <r>
    <x v="249"/>
    <x v="14"/>
    <n v="2"/>
    <x v="35"/>
    <x v="0"/>
    <x v="0"/>
    <x v="1"/>
  </r>
  <r>
    <x v="250"/>
    <x v="15"/>
    <n v="4"/>
    <x v="36"/>
    <x v="0"/>
    <x v="0"/>
    <x v="1"/>
  </r>
  <r>
    <x v="251"/>
    <x v="15"/>
    <n v="25"/>
    <x v="36"/>
    <x v="0"/>
    <x v="0"/>
    <x v="1"/>
  </r>
  <r>
    <x v="252"/>
    <x v="15"/>
    <n v="13"/>
    <x v="36"/>
    <x v="0"/>
    <x v="0"/>
    <x v="1"/>
  </r>
  <r>
    <x v="253"/>
    <x v="15"/>
    <n v="20"/>
    <x v="36"/>
    <x v="0"/>
    <x v="0"/>
    <x v="1"/>
  </r>
  <r>
    <x v="254"/>
    <x v="15"/>
    <n v="9"/>
    <x v="36"/>
    <x v="0"/>
    <x v="0"/>
    <x v="1"/>
  </r>
  <r>
    <x v="255"/>
    <x v="15"/>
    <n v="4"/>
    <x v="36"/>
    <x v="0"/>
    <x v="0"/>
    <x v="1"/>
  </r>
  <r>
    <x v="256"/>
    <x v="15"/>
    <n v="5"/>
    <x v="36"/>
    <x v="0"/>
    <x v="0"/>
    <x v="1"/>
  </r>
  <r>
    <x v="257"/>
    <x v="15"/>
    <n v="14"/>
    <x v="37"/>
    <x v="0"/>
    <x v="0"/>
    <x v="1"/>
  </r>
  <r>
    <x v="258"/>
    <x v="15"/>
    <n v="16"/>
    <x v="37"/>
    <x v="0"/>
    <x v="0"/>
    <x v="1"/>
  </r>
  <r>
    <x v="259"/>
    <x v="15"/>
    <n v="14"/>
    <x v="37"/>
    <x v="0"/>
    <x v="0"/>
    <x v="1"/>
  </r>
  <r>
    <x v="260"/>
    <x v="15"/>
    <n v="16"/>
    <x v="37"/>
    <x v="0"/>
    <x v="0"/>
    <x v="1"/>
  </r>
  <r>
    <x v="261"/>
    <x v="15"/>
    <n v="15"/>
    <x v="37"/>
    <x v="0"/>
    <x v="0"/>
    <x v="1"/>
  </r>
  <r>
    <x v="262"/>
    <x v="15"/>
    <n v="21"/>
    <x v="37"/>
    <x v="0"/>
    <x v="0"/>
    <x v="1"/>
  </r>
  <r>
    <x v="263"/>
    <x v="15"/>
    <n v="22"/>
    <x v="37"/>
    <x v="0"/>
    <x v="0"/>
    <x v="1"/>
  </r>
  <r>
    <x v="264"/>
    <x v="16"/>
    <n v="34"/>
    <x v="38"/>
    <x v="0"/>
    <x v="0"/>
    <x v="1"/>
  </r>
  <r>
    <x v="265"/>
    <x v="16"/>
    <n v="12"/>
    <x v="38"/>
    <x v="0"/>
    <x v="0"/>
    <x v="1"/>
  </r>
  <r>
    <x v="266"/>
    <x v="16"/>
    <n v="13"/>
    <x v="38"/>
    <x v="0"/>
    <x v="0"/>
    <x v="1"/>
  </r>
  <r>
    <x v="267"/>
    <x v="16"/>
    <n v="22"/>
    <x v="38"/>
    <x v="0"/>
    <x v="0"/>
    <x v="1"/>
  </r>
  <r>
    <x v="268"/>
    <x v="16"/>
    <n v="24"/>
    <x v="38"/>
    <x v="0"/>
    <x v="0"/>
    <x v="1"/>
  </r>
  <r>
    <x v="269"/>
    <x v="16"/>
    <n v="15"/>
    <x v="38"/>
    <x v="0"/>
    <x v="0"/>
    <x v="1"/>
  </r>
  <r>
    <x v="270"/>
    <x v="16"/>
    <n v="16"/>
    <x v="38"/>
    <x v="0"/>
    <x v="0"/>
    <x v="1"/>
  </r>
  <r>
    <x v="271"/>
    <x v="16"/>
    <n v="17"/>
    <x v="39"/>
    <x v="0"/>
    <x v="0"/>
    <x v="1"/>
  </r>
  <r>
    <x v="272"/>
    <x v="16"/>
    <n v="17"/>
    <x v="39"/>
    <x v="0"/>
    <x v="0"/>
    <x v="1"/>
  </r>
  <r>
    <x v="273"/>
    <x v="16"/>
    <n v="27"/>
    <x v="39"/>
    <x v="0"/>
    <x v="0"/>
    <x v="1"/>
  </r>
  <r>
    <x v="274"/>
    <x v="16"/>
    <n v="26"/>
    <x v="39"/>
    <x v="0"/>
    <x v="0"/>
    <x v="1"/>
  </r>
  <r>
    <x v="275"/>
    <x v="16"/>
    <n v="27"/>
    <x v="39"/>
    <x v="0"/>
    <x v="0"/>
    <x v="1"/>
  </r>
  <r>
    <x v="276"/>
    <x v="16"/>
    <n v="25"/>
    <x v="39"/>
    <x v="0"/>
    <x v="0"/>
    <x v="1"/>
  </r>
  <r>
    <x v="277"/>
    <x v="16"/>
    <n v="22"/>
    <x v="39"/>
    <x v="0"/>
    <x v="0"/>
    <x v="1"/>
  </r>
  <r>
    <x v="278"/>
    <x v="16"/>
    <n v="23"/>
    <x v="40"/>
    <x v="0"/>
    <x v="0"/>
    <x v="1"/>
  </r>
  <r>
    <x v="279"/>
    <x v="16"/>
    <n v="29"/>
    <x v="40"/>
    <x v="0"/>
    <x v="0"/>
    <x v="1"/>
  </r>
  <r>
    <x v="280"/>
    <x v="16"/>
    <n v="26"/>
    <x v="40"/>
    <x v="0"/>
    <x v="0"/>
    <x v="1"/>
  </r>
  <r>
    <x v="281"/>
    <x v="16"/>
    <n v="23"/>
    <x v="40"/>
    <x v="0"/>
    <x v="0"/>
    <x v="1"/>
  </r>
  <r>
    <x v="282"/>
    <x v="16"/>
    <n v="38"/>
    <x v="40"/>
    <x v="0"/>
    <x v="0"/>
    <x v="1"/>
  </r>
  <r>
    <x v="283"/>
    <x v="16"/>
    <n v="14"/>
    <x v="40"/>
    <x v="0"/>
    <x v="0"/>
    <x v="1"/>
  </r>
  <r>
    <x v="284"/>
    <x v="16"/>
    <n v="14"/>
    <x v="40"/>
    <x v="0"/>
    <x v="0"/>
    <x v="1"/>
  </r>
  <r>
    <x v="285"/>
    <x v="16"/>
    <n v="49"/>
    <x v="41"/>
    <x v="0"/>
    <x v="0"/>
    <x v="1"/>
  </r>
  <r>
    <x v="286"/>
    <x v="16"/>
    <n v="59"/>
    <x v="41"/>
    <x v="0"/>
    <x v="0"/>
    <x v="1"/>
  </r>
  <r>
    <x v="287"/>
    <x v="16"/>
    <n v="32"/>
    <x v="41"/>
    <x v="0"/>
    <x v="0"/>
    <x v="1"/>
  </r>
  <r>
    <x v="288"/>
    <x v="16"/>
    <n v="27"/>
    <x v="41"/>
    <x v="0"/>
    <x v="0"/>
    <x v="1"/>
  </r>
  <r>
    <x v="289"/>
    <x v="16"/>
    <n v="29"/>
    <x v="41"/>
    <x v="0"/>
    <x v="0"/>
    <x v="1"/>
  </r>
  <r>
    <x v="290"/>
    <x v="16"/>
    <n v="37"/>
    <x v="41"/>
    <x v="0"/>
    <x v="0"/>
    <x v="1"/>
  </r>
  <r>
    <x v="291"/>
    <x v="16"/>
    <n v="22"/>
    <x v="41"/>
    <x v="0"/>
    <x v="0"/>
    <x v="1"/>
  </r>
  <r>
    <x v="292"/>
    <x v="16"/>
    <n v="26"/>
    <x v="42"/>
    <x v="0"/>
    <x v="0"/>
    <x v="1"/>
  </r>
  <r>
    <x v="293"/>
    <x v="16"/>
    <n v="19"/>
    <x v="42"/>
    <x v="0"/>
    <x v="0"/>
    <x v="1"/>
  </r>
  <r>
    <x v="294"/>
    <x v="16"/>
    <n v="79"/>
    <x v="42"/>
    <x v="0"/>
    <x v="0"/>
    <x v="1"/>
  </r>
  <r>
    <x v="295"/>
    <x v="16"/>
    <n v="57"/>
    <x v="42"/>
    <x v="0"/>
    <x v="0"/>
    <x v="1"/>
  </r>
  <r>
    <x v="296"/>
    <x v="16"/>
    <n v="26"/>
    <x v="42"/>
    <x v="0"/>
    <x v="0"/>
    <x v="1"/>
  </r>
  <r>
    <x v="297"/>
    <x v="16"/>
    <n v="16"/>
    <x v="42"/>
    <x v="0"/>
    <x v="0"/>
    <x v="1"/>
  </r>
  <r>
    <x v="298"/>
    <x v="16"/>
    <n v="29"/>
    <x v="42"/>
    <x v="0"/>
    <x v="0"/>
    <x v="1"/>
  </r>
  <r>
    <x v="299"/>
    <x v="16"/>
    <n v="20"/>
    <x v="43"/>
    <x v="0"/>
    <x v="0"/>
    <x v="1"/>
  </r>
  <r>
    <x v="300"/>
    <x v="17"/>
    <n v="55"/>
    <x v="43"/>
    <x v="0"/>
    <x v="0"/>
    <x v="1"/>
  </r>
  <r>
    <x v="301"/>
    <x v="17"/>
    <n v="29"/>
    <x v="43"/>
    <x v="0"/>
    <x v="0"/>
    <x v="1"/>
  </r>
  <r>
    <x v="302"/>
    <x v="17"/>
    <n v="17"/>
    <x v="43"/>
    <x v="0"/>
    <x v="0"/>
    <x v="1"/>
  </r>
  <r>
    <x v="303"/>
    <x v="17"/>
    <n v="22"/>
    <x v="43"/>
    <x v="0"/>
    <x v="0"/>
    <x v="1"/>
  </r>
  <r>
    <x v="304"/>
    <x v="17"/>
    <n v="12"/>
    <x v="43"/>
    <x v="0"/>
    <x v="0"/>
    <x v="1"/>
  </r>
  <r>
    <x v="305"/>
    <x v="17"/>
    <n v="20"/>
    <x v="43"/>
    <x v="0"/>
    <x v="0"/>
    <x v="1"/>
  </r>
  <r>
    <x v="306"/>
    <x v="17"/>
    <n v="13"/>
    <x v="44"/>
    <x v="0"/>
    <x v="0"/>
    <x v="1"/>
  </r>
  <r>
    <x v="307"/>
    <x v="17"/>
    <n v="20"/>
    <x v="44"/>
    <x v="0"/>
    <x v="0"/>
    <x v="1"/>
  </r>
  <r>
    <x v="308"/>
    <x v="17"/>
    <n v="15"/>
    <x v="44"/>
    <x v="0"/>
    <x v="0"/>
    <x v="1"/>
  </r>
  <r>
    <x v="309"/>
    <x v="17"/>
    <n v="30"/>
    <x v="44"/>
    <x v="0"/>
    <x v="0"/>
    <x v="1"/>
  </r>
  <r>
    <x v="310"/>
    <x v="17"/>
    <n v="23"/>
    <x v="44"/>
    <x v="0"/>
    <x v="0"/>
    <x v="1"/>
  </r>
  <r>
    <x v="311"/>
    <x v="17"/>
    <n v="12"/>
    <x v="44"/>
    <x v="0"/>
    <x v="0"/>
    <x v="1"/>
  </r>
  <r>
    <x v="312"/>
    <x v="17"/>
    <n v="13"/>
    <x v="44"/>
    <x v="0"/>
    <x v="0"/>
    <x v="1"/>
  </r>
  <r>
    <x v="313"/>
    <x v="17"/>
    <n v="22"/>
    <x v="45"/>
    <x v="1"/>
    <x v="0"/>
    <x v="1"/>
  </r>
  <r>
    <x v="314"/>
    <x v="17"/>
    <n v="33"/>
    <x v="45"/>
    <x v="1"/>
    <x v="0"/>
    <x v="1"/>
  </r>
  <r>
    <x v="315"/>
    <x v="17"/>
    <n v="29"/>
    <x v="45"/>
    <x v="1"/>
    <x v="0"/>
    <x v="1"/>
  </r>
  <r>
    <x v="316"/>
    <x v="17"/>
    <n v="49"/>
    <x v="45"/>
    <x v="1"/>
    <x v="0"/>
    <x v="1"/>
  </r>
  <r>
    <x v="317"/>
    <x v="17"/>
    <n v="25"/>
    <x v="45"/>
    <x v="1"/>
    <x v="0"/>
    <x v="1"/>
  </r>
  <r>
    <x v="318"/>
    <x v="17"/>
    <n v="21"/>
    <x v="45"/>
    <x v="1"/>
    <x v="0"/>
    <x v="1"/>
  </r>
  <r>
    <x v="319"/>
    <x v="17"/>
    <n v="23"/>
    <x v="45"/>
    <x v="1"/>
    <x v="0"/>
    <x v="1"/>
  </r>
  <r>
    <x v="320"/>
    <x v="17"/>
    <n v="13"/>
    <x v="46"/>
    <x v="1"/>
    <x v="0"/>
    <x v="1"/>
  </r>
  <r>
    <x v="321"/>
    <x v="17"/>
    <n v="64"/>
    <x v="46"/>
    <x v="1"/>
    <x v="0"/>
    <x v="1"/>
  </r>
  <r>
    <x v="322"/>
    <x v="17"/>
    <n v="22"/>
    <x v="46"/>
    <x v="1"/>
    <x v="0"/>
    <x v="1"/>
  </r>
  <r>
    <x v="323"/>
    <x v="17"/>
    <n v="107"/>
    <x v="46"/>
    <x v="1"/>
    <x v="0"/>
    <x v="1"/>
  </r>
  <r>
    <x v="324"/>
    <x v="17"/>
    <n v="316"/>
    <x v="46"/>
    <x v="1"/>
    <x v="0"/>
    <x v="1"/>
  </r>
  <r>
    <x v="325"/>
    <x v="17"/>
    <n v="77"/>
    <x v="46"/>
    <x v="1"/>
    <x v="0"/>
    <x v="1"/>
  </r>
  <r>
    <x v="326"/>
    <x v="17"/>
    <n v="36"/>
    <x v="46"/>
    <x v="1"/>
    <x v="0"/>
    <x v="1"/>
  </r>
  <r>
    <x v="327"/>
    <x v="17"/>
    <n v="58"/>
    <x v="47"/>
    <x v="1"/>
    <x v="0"/>
    <x v="1"/>
  </r>
  <r>
    <x v="328"/>
    <x v="17"/>
    <n v="13"/>
    <x v="47"/>
    <x v="1"/>
    <x v="0"/>
    <x v="1"/>
  </r>
  <r>
    <x v="329"/>
    <x v="17"/>
    <n v="5"/>
    <x v="47"/>
    <x v="1"/>
    <x v="0"/>
    <x v="1"/>
  </r>
  <r>
    <x v="330"/>
    <x v="17"/>
    <n v="6"/>
    <x v="47"/>
    <x v="1"/>
    <x v="0"/>
    <x v="1"/>
  </r>
  <r>
    <x v="331"/>
    <x v="17"/>
    <n v="15"/>
    <x v="47"/>
    <x v="1"/>
    <x v="0"/>
    <x v="1"/>
  </r>
  <r>
    <x v="332"/>
    <x v="17"/>
    <n v="12"/>
    <x v="47"/>
    <x v="1"/>
    <x v="0"/>
    <x v="1"/>
  </r>
  <r>
    <x v="333"/>
    <x v="17"/>
    <n v="7"/>
    <x v="47"/>
    <x v="1"/>
    <x v="0"/>
    <x v="1"/>
  </r>
  <r>
    <x v="334"/>
    <x v="17"/>
    <n v="10"/>
    <x v="48"/>
    <x v="1"/>
    <x v="0"/>
    <x v="1"/>
  </r>
  <r>
    <x v="335"/>
    <x v="18"/>
    <n v="31"/>
    <x v="48"/>
    <x v="1"/>
    <x v="0"/>
    <x v="4"/>
  </r>
  <r>
    <x v="336"/>
    <x v="18"/>
    <n v="23"/>
    <x v="48"/>
    <x v="1"/>
    <x v="0"/>
    <x v="4"/>
  </r>
  <r>
    <x v="337"/>
    <x v="18"/>
    <n v="30"/>
    <x v="48"/>
    <x v="1"/>
    <x v="0"/>
    <x v="4"/>
  </r>
  <r>
    <x v="338"/>
    <x v="18"/>
    <n v="40"/>
    <x v="48"/>
    <x v="1"/>
    <x v="0"/>
    <x v="4"/>
  </r>
  <r>
    <x v="339"/>
    <x v="18"/>
    <n v="41"/>
    <x v="48"/>
    <x v="1"/>
    <x v="0"/>
    <x v="4"/>
  </r>
  <r>
    <x v="340"/>
    <x v="18"/>
    <n v="16"/>
    <x v="48"/>
    <x v="1"/>
    <x v="0"/>
    <x v="4"/>
  </r>
  <r>
    <x v="341"/>
    <x v="18"/>
    <n v="51"/>
    <x v="49"/>
    <x v="1"/>
    <x v="0"/>
    <x v="4"/>
  </r>
  <r>
    <x v="342"/>
    <x v="18"/>
    <n v="15"/>
    <x v="49"/>
    <x v="1"/>
    <x v="0"/>
    <x v="4"/>
  </r>
  <r>
    <x v="343"/>
    <x v="18"/>
    <n v="71"/>
    <x v="49"/>
    <x v="1"/>
    <x v="0"/>
    <x v="4"/>
  </r>
  <r>
    <x v="344"/>
    <x v="18"/>
    <n v="44"/>
    <x v="49"/>
    <x v="1"/>
    <x v="0"/>
    <x v="4"/>
  </r>
  <r>
    <x v="345"/>
    <x v="18"/>
    <n v="19"/>
    <x v="49"/>
    <x v="1"/>
    <x v="0"/>
    <x v="4"/>
  </r>
  <r>
    <x v="346"/>
    <x v="18"/>
    <n v="18"/>
    <x v="49"/>
    <x v="1"/>
    <x v="0"/>
    <x v="4"/>
  </r>
  <r>
    <x v="347"/>
    <x v="18"/>
    <n v="11"/>
    <x v="49"/>
    <x v="1"/>
    <x v="0"/>
    <x v="4"/>
  </r>
  <r>
    <x v="348"/>
    <x v="18"/>
    <n v="30"/>
    <x v="50"/>
    <x v="1"/>
    <x v="0"/>
    <x v="4"/>
  </r>
  <r>
    <x v="349"/>
    <x v="18"/>
    <n v="18"/>
    <x v="50"/>
    <x v="1"/>
    <x v="0"/>
    <x v="4"/>
  </r>
  <r>
    <x v="350"/>
    <x v="18"/>
    <n v="24"/>
    <x v="50"/>
    <x v="1"/>
    <x v="0"/>
    <x v="4"/>
  </r>
  <r>
    <x v="351"/>
    <x v="18"/>
    <n v="130"/>
    <x v="50"/>
    <x v="1"/>
    <x v="0"/>
    <x v="4"/>
  </r>
  <r>
    <x v="352"/>
    <x v="18"/>
    <n v="47"/>
    <x v="50"/>
    <x v="1"/>
    <x v="0"/>
    <x v="4"/>
  </r>
  <r>
    <x v="353"/>
    <x v="18"/>
    <n v="30"/>
    <x v="50"/>
    <x v="1"/>
    <x v="0"/>
    <x v="4"/>
  </r>
  <r>
    <x v="354"/>
    <x v="18"/>
    <n v="13"/>
    <x v="50"/>
    <x v="1"/>
    <x v="0"/>
    <x v="4"/>
  </r>
  <r>
    <x v="355"/>
    <x v="18"/>
    <n v="7"/>
    <x v="51"/>
    <x v="1"/>
    <x v="0"/>
    <x v="4"/>
  </r>
  <r>
    <x v="356"/>
    <x v="18"/>
    <n v="18"/>
    <x v="51"/>
    <x v="1"/>
    <x v="0"/>
    <x v="4"/>
  </r>
  <r>
    <x v="357"/>
    <x v="18"/>
    <n v="21"/>
    <x v="52"/>
    <x v="1"/>
    <x v="1"/>
    <x v="4"/>
  </r>
  <r>
    <x v="358"/>
    <x v="18"/>
    <n v="12"/>
    <x v="52"/>
    <x v="1"/>
    <x v="1"/>
    <x v="4"/>
  </r>
  <r>
    <x v="359"/>
    <x v="18"/>
    <n v="26"/>
    <x v="52"/>
    <x v="1"/>
    <x v="1"/>
    <x v="4"/>
  </r>
  <r>
    <x v="360"/>
    <x v="18"/>
    <n v="13"/>
    <x v="52"/>
    <x v="1"/>
    <x v="1"/>
    <x v="4"/>
  </r>
  <r>
    <x v="361"/>
    <x v="18"/>
    <n v="45"/>
    <x v="52"/>
    <x v="1"/>
    <x v="1"/>
    <x v="4"/>
  </r>
  <r>
    <x v="362"/>
    <x v="18"/>
    <n v="11"/>
    <x v="0"/>
    <x v="0"/>
    <x v="1"/>
    <x v="4"/>
  </r>
  <r>
    <x v="363"/>
    <x v="19"/>
    <n v="50"/>
    <x v="0"/>
    <x v="0"/>
    <x v="1"/>
    <x v="1"/>
  </r>
  <r>
    <x v="364"/>
    <x v="19"/>
    <n v="10"/>
    <x v="0"/>
    <x v="0"/>
    <x v="1"/>
    <x v="1"/>
  </r>
  <r>
    <x v="365"/>
    <x v="19"/>
    <n v="14"/>
    <x v="0"/>
    <x v="0"/>
    <x v="1"/>
    <x v="1"/>
  </r>
  <r>
    <x v="366"/>
    <x v="19"/>
    <n v="108"/>
    <x v="0"/>
    <x v="0"/>
    <x v="1"/>
    <x v="1"/>
  </r>
  <r>
    <x v="367"/>
    <x v="19"/>
    <n v="13"/>
    <x v="0"/>
    <x v="0"/>
    <x v="1"/>
    <x v="1"/>
  </r>
  <r>
    <x v="368"/>
    <x v="19"/>
    <n v="6"/>
    <x v="0"/>
    <x v="0"/>
    <x v="1"/>
    <x v="1"/>
  </r>
  <r>
    <x v="369"/>
    <x v="19"/>
    <n v="5"/>
    <x v="1"/>
    <x v="0"/>
    <x v="1"/>
    <x v="1"/>
  </r>
  <r>
    <x v="370"/>
    <x v="19"/>
    <n v="4"/>
    <x v="1"/>
    <x v="0"/>
    <x v="1"/>
    <x v="1"/>
  </r>
  <r>
    <x v="371"/>
    <x v="19"/>
    <n v="5"/>
    <x v="1"/>
    <x v="0"/>
    <x v="1"/>
    <x v="1"/>
  </r>
  <r>
    <x v="372"/>
    <x v="19"/>
    <n v="9"/>
    <x v="1"/>
    <x v="0"/>
    <x v="1"/>
    <x v="1"/>
  </r>
  <r>
    <x v="373"/>
    <x v="19"/>
    <n v="20"/>
    <x v="1"/>
    <x v="0"/>
    <x v="1"/>
    <x v="1"/>
  </r>
  <r>
    <x v="374"/>
    <x v="19"/>
    <n v="5"/>
    <x v="1"/>
    <x v="0"/>
    <x v="1"/>
    <x v="1"/>
  </r>
  <r>
    <x v="375"/>
    <x v="19"/>
    <n v="3"/>
    <x v="1"/>
    <x v="0"/>
    <x v="1"/>
    <x v="1"/>
  </r>
  <r>
    <x v="376"/>
    <x v="19"/>
    <n v="12"/>
    <x v="2"/>
    <x v="0"/>
    <x v="1"/>
    <x v="1"/>
  </r>
  <r>
    <x v="377"/>
    <x v="19"/>
    <n v="10"/>
    <x v="2"/>
    <x v="0"/>
    <x v="1"/>
    <x v="1"/>
  </r>
  <r>
    <x v="378"/>
    <x v="19"/>
    <n v="11"/>
    <x v="2"/>
    <x v="0"/>
    <x v="1"/>
    <x v="1"/>
  </r>
  <r>
    <x v="379"/>
    <x v="19"/>
    <n v="6"/>
    <x v="2"/>
    <x v="0"/>
    <x v="1"/>
    <x v="1"/>
  </r>
  <r>
    <x v="380"/>
    <x v="20"/>
    <n v="39"/>
    <x v="2"/>
    <x v="0"/>
    <x v="1"/>
    <x v="1"/>
  </r>
  <r>
    <x v="381"/>
    <x v="20"/>
    <n v="13"/>
    <x v="2"/>
    <x v="0"/>
    <x v="1"/>
    <x v="1"/>
  </r>
  <r>
    <x v="382"/>
    <x v="20"/>
    <n v="11"/>
    <x v="2"/>
    <x v="0"/>
    <x v="1"/>
    <x v="1"/>
  </r>
  <r>
    <x v="383"/>
    <x v="20"/>
    <n v="11"/>
    <x v="3"/>
    <x v="0"/>
    <x v="1"/>
    <x v="1"/>
  </r>
  <r>
    <x v="384"/>
    <x v="20"/>
    <n v="20"/>
    <x v="3"/>
    <x v="0"/>
    <x v="1"/>
    <x v="1"/>
  </r>
  <r>
    <x v="385"/>
    <x v="20"/>
    <n v="2"/>
    <x v="3"/>
    <x v="0"/>
    <x v="1"/>
    <x v="1"/>
  </r>
  <r>
    <x v="386"/>
    <x v="20"/>
    <n v="8"/>
    <x v="3"/>
    <x v="0"/>
    <x v="1"/>
    <x v="1"/>
  </r>
  <r>
    <x v="387"/>
    <x v="20"/>
    <n v="6"/>
    <x v="3"/>
    <x v="0"/>
    <x v="1"/>
    <x v="1"/>
  </r>
  <r>
    <x v="388"/>
    <x v="20"/>
    <n v="15"/>
    <x v="3"/>
    <x v="0"/>
    <x v="1"/>
    <x v="1"/>
  </r>
  <r>
    <x v="389"/>
    <x v="20"/>
    <n v="6"/>
    <x v="3"/>
    <x v="0"/>
    <x v="1"/>
    <x v="1"/>
  </r>
  <r>
    <x v="390"/>
    <x v="20"/>
    <n v="12"/>
    <x v="4"/>
    <x v="0"/>
    <x v="1"/>
    <x v="1"/>
  </r>
  <r>
    <x v="391"/>
    <x v="21"/>
    <n v="37"/>
    <x v="4"/>
    <x v="0"/>
    <x v="1"/>
    <x v="1"/>
  </r>
  <r>
    <x v="392"/>
    <x v="21"/>
    <n v="13"/>
    <x v="4"/>
    <x v="0"/>
    <x v="1"/>
    <x v="1"/>
  </r>
  <r>
    <x v="393"/>
    <x v="21"/>
    <n v="2"/>
    <x v="4"/>
    <x v="0"/>
    <x v="1"/>
    <x v="1"/>
  </r>
  <r>
    <x v="394"/>
    <x v="21"/>
    <n v="24"/>
    <x v="4"/>
    <x v="0"/>
    <x v="1"/>
    <x v="1"/>
  </r>
  <r>
    <x v="395"/>
    <x v="21"/>
    <n v="10"/>
    <x v="4"/>
    <x v="0"/>
    <x v="1"/>
    <x v="1"/>
  </r>
  <r>
    <x v="396"/>
    <x v="21"/>
    <n v="11"/>
    <x v="4"/>
    <x v="0"/>
    <x v="1"/>
    <x v="1"/>
  </r>
  <r>
    <x v="397"/>
    <x v="21"/>
    <n v="20"/>
    <x v="5"/>
    <x v="0"/>
    <x v="1"/>
    <x v="1"/>
  </r>
  <r>
    <x v="398"/>
    <x v="21"/>
    <n v="38"/>
    <x v="5"/>
    <x v="0"/>
    <x v="1"/>
    <x v="1"/>
  </r>
  <r>
    <x v="399"/>
    <x v="21"/>
    <n v="25"/>
    <x v="5"/>
    <x v="0"/>
    <x v="1"/>
    <x v="1"/>
  </r>
  <r>
    <x v="400"/>
    <x v="21"/>
    <n v="13"/>
    <x v="5"/>
    <x v="0"/>
    <x v="1"/>
    <x v="1"/>
  </r>
  <r>
    <x v="401"/>
    <x v="21"/>
    <n v="21"/>
    <x v="5"/>
    <x v="0"/>
    <x v="1"/>
    <x v="1"/>
  </r>
  <r>
    <x v="402"/>
    <x v="21"/>
    <n v="11"/>
    <x v="5"/>
    <x v="0"/>
    <x v="1"/>
    <x v="1"/>
  </r>
  <r>
    <x v="403"/>
    <x v="21"/>
    <n v="15"/>
    <x v="5"/>
    <x v="0"/>
    <x v="1"/>
    <x v="1"/>
  </r>
  <r>
    <x v="404"/>
    <x v="21"/>
    <n v="13"/>
    <x v="6"/>
    <x v="0"/>
    <x v="1"/>
    <x v="1"/>
  </r>
  <r>
    <x v="405"/>
    <x v="22"/>
    <n v="27"/>
    <x v="6"/>
    <x v="0"/>
    <x v="1"/>
    <x v="1"/>
  </r>
  <r>
    <x v="406"/>
    <x v="22"/>
    <n v="16"/>
    <x v="6"/>
    <x v="0"/>
    <x v="1"/>
    <x v="1"/>
  </r>
  <r>
    <x v="407"/>
    <x v="22"/>
    <n v="21"/>
    <x v="6"/>
    <x v="0"/>
    <x v="1"/>
    <x v="1"/>
  </r>
  <r>
    <x v="408"/>
    <x v="22"/>
    <n v="47"/>
    <x v="6"/>
    <x v="0"/>
    <x v="1"/>
    <x v="1"/>
  </r>
  <r>
    <x v="409"/>
    <x v="22"/>
    <n v="20"/>
    <x v="6"/>
    <x v="0"/>
    <x v="1"/>
    <x v="1"/>
  </r>
  <r>
    <x v="410"/>
    <x v="22"/>
    <n v="28"/>
    <x v="6"/>
    <x v="0"/>
    <x v="1"/>
    <x v="1"/>
  </r>
  <r>
    <x v="411"/>
    <x v="22"/>
    <n v="12"/>
    <x v="7"/>
    <x v="0"/>
    <x v="1"/>
    <x v="1"/>
  </r>
  <r>
    <x v="412"/>
    <x v="22"/>
    <n v="36"/>
    <x v="7"/>
    <x v="0"/>
    <x v="1"/>
    <x v="1"/>
  </r>
  <r>
    <x v="413"/>
    <x v="22"/>
    <n v="13"/>
    <x v="7"/>
    <x v="0"/>
    <x v="1"/>
    <x v="1"/>
  </r>
  <r>
    <x v="414"/>
    <x v="22"/>
    <n v="23"/>
    <x v="7"/>
    <x v="0"/>
    <x v="1"/>
    <x v="1"/>
  </r>
  <r>
    <x v="415"/>
    <x v="22"/>
    <n v="56"/>
    <x v="7"/>
    <x v="0"/>
    <x v="1"/>
    <x v="1"/>
  </r>
  <r>
    <x v="416"/>
    <x v="22"/>
    <n v="37"/>
    <x v="7"/>
    <x v="0"/>
    <x v="1"/>
    <x v="1"/>
  </r>
  <r>
    <x v="417"/>
    <x v="22"/>
    <n v="49"/>
    <x v="7"/>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compact="0" compactData="0" gridDropZones="1" multipleFieldFilters="0">
  <location ref="F9:I47" firstHeaderRow="2" firstDataRow="2" firstDataCol="3"/>
  <pivotFields count="6">
    <pivotField axis="axisRow" compact="0" numFmtId="14" outline="0" showAll="0" defaultSubtotal="0">
      <items count="14">
        <item x="0"/>
        <item x="1"/>
        <item x="2"/>
        <item x="3"/>
        <item x="4"/>
        <item x="5"/>
        <item x="6"/>
        <item x="7"/>
        <item x="8"/>
        <item x="9"/>
        <item x="10"/>
        <item x="11"/>
        <item x="12"/>
        <item x="13"/>
      </items>
    </pivotField>
    <pivotField axis="axisRow" compact="0" outline="0" showAll="0" defaultSubtotal="0">
      <items count="23">
        <item x="0"/>
        <item x="1"/>
        <item x="2"/>
        <item x="3"/>
        <item x="4"/>
        <item x="5"/>
        <item x="6"/>
        <item x="7"/>
        <item x="8"/>
        <item x="9"/>
        <item x="10"/>
        <item x="11"/>
        <item x="12"/>
        <item x="13"/>
        <item x="14"/>
        <item x="15"/>
        <item x="16"/>
        <item x="17"/>
        <item x="18"/>
        <item x="19"/>
        <item x="20"/>
        <item x="21"/>
        <item x="22"/>
      </items>
    </pivotField>
    <pivotField dataField="1" compact="0" outline="0" showAll="0"/>
    <pivotField compact="0" outline="0" showAll="0"/>
    <pivotField compact="0" outline="0" showAll="0" defaultSubtotal="0">
      <items count="6">
        <item sd="0" x="0"/>
        <item x="1"/>
        <item x="2"/>
        <item x="3"/>
        <item x="4"/>
        <item sd="0" x="5"/>
      </items>
    </pivotField>
    <pivotField axis="axisRow" compact="0" outline="0" showAll="0" defaultSubtotal="0">
      <items count="4">
        <item sd="0" x="0"/>
        <item x="1"/>
        <item x="2"/>
        <item sd="0" x="3"/>
      </items>
    </pivotField>
  </pivotFields>
  <rowFields count="3">
    <field x="5"/>
    <field x="0"/>
    <field x="1"/>
  </rowFields>
  <rowItems count="37">
    <i>
      <x v="1"/>
      <x v="1"/>
      <x/>
    </i>
    <i r="2">
      <x v="1"/>
    </i>
    <i r="1">
      <x v="2"/>
      <x v="1"/>
    </i>
    <i r="2">
      <x v="2"/>
    </i>
    <i r="1">
      <x v="3"/>
      <x v="2"/>
    </i>
    <i r="2">
      <x v="3"/>
    </i>
    <i r="2">
      <x v="4"/>
    </i>
    <i r="1">
      <x v="4"/>
      <x v="5"/>
    </i>
    <i r="2">
      <x v="6"/>
    </i>
    <i r="2">
      <x v="7"/>
    </i>
    <i r="1">
      <x v="5"/>
      <x v="7"/>
    </i>
    <i r="2">
      <x v="8"/>
    </i>
    <i r="1">
      <x v="6"/>
      <x v="8"/>
    </i>
    <i r="2">
      <x v="9"/>
    </i>
    <i r="2">
      <x v="10"/>
    </i>
    <i r="1">
      <x v="7"/>
      <x v="10"/>
    </i>
    <i r="2">
      <x v="11"/>
    </i>
    <i r="2">
      <x v="12"/>
    </i>
    <i r="1">
      <x v="8"/>
      <x v="12"/>
    </i>
    <i r="2">
      <x v="13"/>
    </i>
    <i r="2">
      <x v="14"/>
    </i>
    <i r="1">
      <x v="9"/>
      <x v="14"/>
    </i>
    <i r="2">
      <x v="15"/>
    </i>
    <i r="2">
      <x v="16"/>
    </i>
    <i r="1">
      <x v="10"/>
      <x v="16"/>
    </i>
    <i r="1">
      <x v="11"/>
      <x v="16"/>
    </i>
    <i r="2">
      <x v="17"/>
    </i>
    <i r="1">
      <x v="12"/>
      <x v="17"/>
    </i>
    <i r="2">
      <x v="18"/>
    </i>
    <i>
      <x v="2"/>
      <x v="1"/>
      <x v="18"/>
    </i>
    <i r="2">
      <x v="19"/>
    </i>
    <i r="2">
      <x v="20"/>
    </i>
    <i r="1">
      <x v="2"/>
      <x v="20"/>
    </i>
    <i r="2">
      <x v="21"/>
    </i>
    <i r="2">
      <x v="22"/>
    </i>
    <i r="1">
      <x v="3"/>
      <x v="22"/>
    </i>
    <i t="grand">
      <x/>
    </i>
  </rowItems>
  <colItems count="1">
    <i/>
  </colItems>
  <dataFields count="1">
    <dataField name="Sum of Units Sold" fld="2" baseField="0" baseItem="0"/>
  </dataFields>
  <formats count="1">
    <format dxfId="11">
      <pivotArea outline="0" fieldPosition="0">
        <references count="1">
          <reference field="0" count="12" selected="0">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C28" firstHeaderRow="0" firstDataRow="1" firstDataCol="1"/>
  <pivotFields count="6">
    <pivotField numFmtId="14" showAll="0">
      <items count="15">
        <item x="0"/>
        <item x="1"/>
        <item x="2"/>
        <item x="3"/>
        <item x="4"/>
        <item x="5"/>
        <item x="6"/>
        <item x="7"/>
        <item x="8"/>
        <item x="9"/>
        <item x="10"/>
        <item x="11"/>
        <item x="12"/>
        <item x="13"/>
        <item t="default"/>
      </items>
    </pivotField>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Units Sold" fld="2" baseField="0" baseItem="0"/>
    <dataField name="Sum of Units Sold2" fld="2" showDataAs="percentOfTotal" baseField="0" baseItem="0" numFmtId="10"/>
  </dataFields>
  <conditionalFormats count="1">
    <conditionalFormat priority="3">
      <pivotAreas count="1">
        <pivotArea type="data" collapsedLevelsAreSubtotals="1" fieldPosition="0">
          <references count="2">
            <reference field="4294967294" count="1" selected="0">
              <x v="1"/>
            </reference>
            <reference field="1" count="23">
              <x v="0"/>
              <x v="1"/>
              <x v="2"/>
              <x v="3"/>
              <x v="4"/>
              <x v="5"/>
              <x v="6"/>
              <x v="7"/>
              <x v="8"/>
              <x v="9"/>
              <x v="10"/>
              <x v="11"/>
              <x v="12"/>
              <x v="13"/>
              <x v="14"/>
              <x v="15"/>
              <x v="16"/>
              <x v="17"/>
              <x v="18"/>
              <x v="19"/>
              <x v="20"/>
              <x v="21"/>
              <x v="2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gridDropZones="1" multipleFieldFilters="0">
  <location ref="A3:C66" firstHeaderRow="2" firstDataRow="2" firstDataCol="2" rowPageCount="1" colPageCount="1"/>
  <pivotFields count="6">
    <pivotField compact="0" numFmtId="14" outline="0" showAll="0"/>
    <pivotField axis="axisPage" compact="0" outline="0" showAll="0">
      <items count="24">
        <item x="0"/>
        <item x="1"/>
        <item x="2"/>
        <item x="3"/>
        <item x="4"/>
        <item x="5"/>
        <item x="6"/>
        <item x="7"/>
        <item x="8"/>
        <item x="9"/>
        <item x="10"/>
        <item x="11"/>
        <item x="12"/>
        <item x="13"/>
        <item x="14"/>
        <item x="15"/>
        <item x="16"/>
        <item x="17"/>
        <item x="18"/>
        <item x="19"/>
        <item x="20"/>
        <item x="21"/>
        <item x="22"/>
        <item t="default"/>
      </items>
    </pivotField>
    <pivotField dataField="1" compact="0" outline="0" showAll="0"/>
    <pivotField axis="axisRow" compact="0" outline="0" showAll="0" defaultSubtotal="0">
      <items count="53">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compact="0" outline="0" showAll="0" defaultSubtotal="0"/>
    <pivotField axis="axisRow" compact="0" outline="0" showAll="0" defaultSubtotal="0">
      <items count="4">
        <item x="0"/>
        <item x="1"/>
        <item x="2"/>
        <item x="3"/>
      </items>
    </pivotField>
  </pivotFields>
  <rowFields count="2">
    <field x="5"/>
    <field x="3"/>
  </rowFields>
  <rowItems count="62">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x/>
    </i>
    <i r="1">
      <x v="1"/>
    </i>
    <i r="1">
      <x v="2"/>
    </i>
    <i r="1">
      <x v="3"/>
    </i>
    <i r="1">
      <x v="4"/>
    </i>
    <i r="1">
      <x v="5"/>
    </i>
    <i r="1">
      <x v="6"/>
    </i>
    <i r="1">
      <x v="7"/>
    </i>
    <i r="1">
      <x v="8"/>
    </i>
    <i t="grand">
      <x/>
    </i>
  </rowItems>
  <colItems count="1">
    <i/>
  </colItems>
  <pageFields count="1">
    <pageField fld="1" hier="-1"/>
  </pageField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4:G12" firstHeaderRow="2" firstDataRow="2" firstDataCol="1" rowPageCount="1" colPageCount="1"/>
  <pivotFields count="9">
    <pivotField axis="axisRow" compact="0" numFmtId="14" outline="0" showAll="0">
      <items count="15">
        <item x="0"/>
        <item x="1"/>
        <item x="2"/>
        <item x="3"/>
        <item x="4"/>
        <item x="5"/>
        <item x="6"/>
        <item x="7"/>
        <item x="8"/>
        <item x="9"/>
        <item x="10"/>
        <item x="11"/>
        <item x="12"/>
        <item x="13"/>
        <item t="default"/>
      </items>
    </pivotField>
    <pivotField compact="0" outline="0" showAll="0">
      <items count="24">
        <item x="0"/>
        <item x="1"/>
        <item x="2"/>
        <item x="3"/>
        <item x="4"/>
        <item x="5"/>
        <item x="6"/>
        <item x="7"/>
        <item x="8"/>
        <item x="9"/>
        <item x="10"/>
        <item x="11"/>
        <item x="12"/>
        <item x="13"/>
        <item x="14"/>
        <item x="15"/>
        <item x="16"/>
        <item x="17"/>
        <item x="18"/>
        <item x="19"/>
        <item x="20"/>
        <item x="21"/>
        <item x="22"/>
        <item t="default"/>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axis="axisPage" compact="0" outline="0" multipleItemSelectionAllowed="1" showAll="0">
      <items count="6">
        <item x="0"/>
        <item x="2"/>
        <item x="3"/>
        <item x="4"/>
        <item h="1" x="1"/>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0"/>
  </rowFields>
  <rowItems count="7">
    <i>
      <x v="1"/>
    </i>
    <i>
      <x v="4"/>
    </i>
    <i>
      <x v="5"/>
    </i>
    <i>
      <x v="7"/>
    </i>
    <i>
      <x v="8"/>
    </i>
    <i>
      <x v="12"/>
    </i>
    <i t="grand">
      <x/>
    </i>
  </rowItems>
  <colItems count="1">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6">
  <location ref="A3:C28" firstHeaderRow="1" firstDataRow="2" firstDataCol="1"/>
  <pivotFields count="9">
    <pivotField compact="0" numFmtId="14" outline="0" showAll="0"/>
    <pivotField axis="axisRow" dataField="1" compact="0" outline="0" showAll="0">
      <items count="24">
        <item x="0"/>
        <item x="1"/>
        <item x="2"/>
        <item x="3"/>
        <item x="4"/>
        <item x="5"/>
        <item x="6"/>
        <item x="7"/>
        <item x="8"/>
        <item x="9"/>
        <item x="10"/>
        <item x="11"/>
        <item x="12"/>
        <item x="13"/>
        <item x="14"/>
        <item x="15"/>
        <item x="16"/>
        <item x="17"/>
        <item x="18"/>
        <item x="19"/>
        <item x="20"/>
        <item x="21"/>
        <item x="22"/>
        <item t="default"/>
      </items>
    </pivotField>
    <pivotField dataField="1"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Count of LEC ID" fld="1" subtotal="count" baseField="0" baseItem="0"/>
    <dataField name="Sum of Units Sold" fld="2"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6">
  <location ref="U7:X70" firstHeaderRow="2" firstDataRow="2" firstDataCol="3"/>
  <pivotFields count="9">
    <pivotField compact="0" numFmtId="14" outline="0" showAll="0">
      <items count="15">
        <item x="0"/>
        <item x="1"/>
        <item x="2"/>
        <item x="3"/>
        <item x="4"/>
        <item x="5"/>
        <item x="6"/>
        <item x="7"/>
        <item x="8"/>
        <item x="9"/>
        <item x="10"/>
        <item x="11"/>
        <item x="12"/>
        <item x="13"/>
        <item t="default"/>
      </items>
    </pivotField>
    <pivotField compact="0" outline="0" showAll="0"/>
    <pivotField dataField="1" compact="0" outline="0" showAll="0"/>
    <pivotField axis="axisRow" compact="0" outline="0" showAll="0" defaultSubtotal="0">
      <items count="53">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compact="0" outline="0" showAll="0">
      <items count="3">
        <item x="0"/>
        <item x="1"/>
        <item t="default"/>
      </items>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3">
    <field x="5"/>
    <field x="3"/>
    <field x="4"/>
  </rowFields>
  <rowItems count="62">
    <i>
      <x/>
      <x v="1"/>
      <x/>
    </i>
    <i r="1">
      <x v="2"/>
      <x/>
    </i>
    <i r="1">
      <x v="3"/>
      <x/>
    </i>
    <i r="1">
      <x v="4"/>
      <x/>
    </i>
    <i r="1">
      <x v="5"/>
      <x/>
    </i>
    <i r="1">
      <x v="6"/>
      <x/>
    </i>
    <i r="1">
      <x v="7"/>
      <x/>
    </i>
    <i r="1">
      <x v="8"/>
      <x/>
    </i>
    <i r="1">
      <x v="9"/>
      <x/>
    </i>
    <i r="1">
      <x v="10"/>
      <x/>
    </i>
    <i r="1">
      <x v="11"/>
      <x/>
    </i>
    <i r="1">
      <x v="12"/>
      <x/>
    </i>
    <i r="1">
      <x v="13"/>
      <x/>
    </i>
    <i r="1">
      <x v="14"/>
      <x/>
    </i>
    <i r="1">
      <x v="15"/>
      <x/>
    </i>
    <i r="1">
      <x v="16"/>
      <x/>
    </i>
    <i r="1">
      <x v="17"/>
      <x/>
    </i>
    <i r="1">
      <x v="18"/>
      <x/>
    </i>
    <i r="1">
      <x v="19"/>
      <x/>
    </i>
    <i r="1">
      <x v="20"/>
      <x/>
    </i>
    <i r="1">
      <x v="21"/>
      <x/>
    </i>
    <i r="1">
      <x v="22"/>
      <x/>
    </i>
    <i r="1">
      <x v="23"/>
      <x/>
    </i>
    <i r="1">
      <x v="24"/>
      <x/>
    </i>
    <i r="1">
      <x v="25"/>
      <x/>
    </i>
    <i r="1">
      <x v="26"/>
      <x/>
    </i>
    <i r="1">
      <x v="27"/>
      <x/>
    </i>
    <i r="1">
      <x v="28"/>
      <x/>
    </i>
    <i r="1">
      <x v="29"/>
      <x/>
    </i>
    <i r="1">
      <x v="30"/>
      <x/>
    </i>
    <i r="1">
      <x v="31"/>
      <x/>
    </i>
    <i r="1">
      <x v="32"/>
      <x/>
    </i>
    <i r="1">
      <x v="33"/>
      <x/>
    </i>
    <i r="1">
      <x v="34"/>
      <x/>
    </i>
    <i r="1">
      <x v="35"/>
      <x/>
    </i>
    <i r="1">
      <x v="36"/>
      <x/>
    </i>
    <i r="1">
      <x v="37"/>
      <x/>
    </i>
    <i r="1">
      <x v="38"/>
      <x/>
    </i>
    <i r="1">
      <x v="39"/>
      <x/>
    </i>
    <i r="1">
      <x v="40"/>
      <x/>
    </i>
    <i r="1">
      <x v="41"/>
      <x/>
    </i>
    <i r="1">
      <x v="42"/>
      <x/>
    </i>
    <i r="1">
      <x v="43"/>
      <x/>
    </i>
    <i r="1">
      <x v="44"/>
      <x/>
    </i>
    <i r="1">
      <x v="45"/>
      <x/>
    </i>
    <i r="1">
      <x v="46"/>
      <x v="1"/>
    </i>
    <i r="1">
      <x v="47"/>
      <x v="1"/>
    </i>
    <i r="1">
      <x v="48"/>
      <x v="1"/>
    </i>
    <i r="1">
      <x v="49"/>
      <x v="1"/>
    </i>
    <i r="1">
      <x v="50"/>
      <x v="1"/>
    </i>
    <i r="1">
      <x v="51"/>
      <x v="1"/>
    </i>
    <i r="1">
      <x v="52"/>
      <x v="1"/>
    </i>
    <i>
      <x v="1"/>
      <x/>
      <x v="1"/>
    </i>
    <i r="1">
      <x v="1"/>
      <x/>
    </i>
    <i r="1">
      <x v="2"/>
      <x/>
    </i>
    <i r="1">
      <x v="3"/>
      <x/>
    </i>
    <i r="1">
      <x v="4"/>
      <x/>
    </i>
    <i r="1">
      <x v="5"/>
      <x/>
    </i>
    <i r="1">
      <x v="6"/>
      <x/>
    </i>
    <i r="1">
      <x v="7"/>
      <x/>
    </i>
    <i r="1">
      <x v="8"/>
      <x/>
    </i>
    <i t="grand">
      <x/>
    </i>
  </rowItems>
  <colItems count="1">
    <i/>
  </colItem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3" name="Table3" displayName="Table3" ref="A1:E66" totalsRowShown="0">
  <autoFilter ref="A1:E66"/>
  <tableColumns count="5">
    <tableColumn id="1" name="Week number"/>
    <tableColumn id="2" name="Units sold"/>
    <tableColumn id="3" name="Forecast(units sold)">
      <calculatedColumnFormula>_xlfn.FORECAST.ETS(A2,$B$2:$B$53,$A$2:$A$53,1,1)</calculatedColumnFormula>
    </tableColumn>
    <tableColumn id="4" name="Lower Confidence Bound(Units sold)" dataDxfId="10">
      <calculatedColumnFormula>C2-_xlfn.FORECAST.ETS.CONFINT(A2,$B$2:$B$53,$A$2:$A$53,0.95,1,1)</calculatedColumnFormula>
    </tableColumn>
    <tableColumn id="5" name="Upper Confidence Bound(Units sold)" dataDxfId="9">
      <calculatedColumnFormula>C2+_xlfn.FORECAST.ETS.CONFINT(A2,$B$2:$B$53,$A$2:$A$53,0.95,1,1)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G1:H8" totalsRowShown="0">
  <autoFilter ref="G1:H8"/>
  <tableColumns count="2">
    <tableColumn id="1" name="Statistic"/>
    <tableColumn id="2" name="Value" dataDxfId="8"/>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1:E104" totalsRowShown="0">
  <autoFilter ref="A1:E104"/>
  <tableColumns count="5">
    <tableColumn id="1" name="week number"/>
    <tableColumn id="2" name="Total units sold"/>
    <tableColumn id="3" name="Forecast(Total units sold)">
      <calculatedColumnFormula>_xlfn.FORECAST.ETS(A2,$B$2:$B$62,$A$2:$A$62,41,1)</calculatedColumnFormula>
    </tableColumn>
    <tableColumn id="4" name="Lower Confidence Bound(Total units sold)" dataDxfId="7">
      <calculatedColumnFormula>C2-_xlfn.FORECAST.ETS.CONFINT(A2,$B$2:$B$62,$A$2:$A$62,0.95,41,1)</calculatedColumnFormula>
    </tableColumn>
    <tableColumn id="5" name="Upper Confidence Bound(Total units sold)" dataDxfId="6">
      <calculatedColumnFormula>C2+_xlfn.FORECAST.ETS.CONFINT(A2,$B$2:$B$62,$A$2:$A$62,0.95,41,1)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G1:H8" totalsRowShown="0">
  <autoFilter ref="G1:H8"/>
  <tableColumns count="2">
    <tableColumn id="1" name="Statistic"/>
    <tableColumn id="2" name="Value" dataDxfId="5"/>
  </tableColumns>
  <tableStyleInfo name="TableStyleMedium2" showFirstColumn="0" showLastColumn="0" showRowStripes="1" showColumnStripes="0"/>
</table>
</file>

<file path=xl/tables/table5.xml><?xml version="1.0" encoding="utf-8"?>
<table xmlns="http://schemas.openxmlformats.org/spreadsheetml/2006/main" id="7" name="Table18" displayName="Table18" ref="C7:I425" totalsRowShown="0">
  <autoFilter ref="C7:I425"/>
  <sortState ref="C8:E425">
    <sortCondition ref="C7:C425"/>
  </sortState>
  <tableColumns count="7">
    <tableColumn id="1" name="Date" dataDxfId="4"/>
    <tableColumn id="2" name="LEC ID"/>
    <tableColumn id="3" name="Units Sold"/>
    <tableColumn id="4" name="week number" dataDxfId="3">
      <calculatedColumnFormula>WEEKNUM(Table18[[#This Row],[Date]],2)</calculatedColumnFormula>
    </tableColumn>
    <tableColumn id="5" name="Holiday Season" dataDxfId="2">
      <calculatedColumnFormula>IF(OR(Table18[[#This Row],[week number]]=1,Table18[[#This Row],[week number]]&gt;=47),1,0)</calculatedColumnFormula>
    </tableColumn>
    <tableColumn id="6" name="Year" dataDxfId="1">
      <calculatedColumnFormula>IF(YEAR(Table18[[#This Row],[Date]])=2013,0,1)</calculatedColumnFormula>
    </tableColumn>
    <tableColumn id="7" name="Duration" dataDxfId="0">
      <calculatedColumnFormula>VLOOKUP(Table18[[#This Row],[LEC ID]],Sheet9!A:B,2,0)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workbookViewId="0">
      <selection activeCell="B27" sqref="B27"/>
    </sheetView>
  </sheetViews>
  <sheetFormatPr defaultColWidth="9.109375" defaultRowHeight="14.4"/>
  <cols>
    <col min="1" max="1" width="23.44140625" style="2" customWidth="1"/>
    <col min="2" max="2" width="100.33203125" style="2" customWidth="1"/>
    <col min="3" max="16384" width="9.109375" style="2"/>
  </cols>
  <sheetData>
    <row r="2" spans="1:2" ht="65.25" customHeight="1">
      <c r="B2" s="3" t="s">
        <v>7</v>
      </c>
    </row>
    <row r="3" spans="1:2" ht="13.5" customHeight="1">
      <c r="A3" s="4"/>
      <c r="B3" s="4"/>
    </row>
    <row r="4" spans="1:2" ht="67.5" customHeight="1">
      <c r="A4" s="25" t="s">
        <v>4</v>
      </c>
      <c r="B4" s="26"/>
    </row>
    <row r="5" spans="1:2">
      <c r="A5" s="5" t="s">
        <v>9</v>
      </c>
    </row>
    <row r="6" spans="1:2">
      <c r="A6" s="6"/>
      <c r="B6" s="6"/>
    </row>
    <row r="7" spans="1:2">
      <c r="A7" s="6"/>
    </row>
  </sheetData>
  <mergeCells count="1">
    <mergeCell ref="A4:B4"/>
  </mergeCells>
  <phoneticPr fontId="26" type="noConversion"/>
  <pageMargins left="0.7" right="0.7" top="0.75" bottom="0.75" header="0.3" footer="0.3"/>
  <pageSetup scale="8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4"/>
  <sheetViews>
    <sheetView zoomScale="130" zoomScaleNormal="130" workbookViewId="0">
      <selection activeCell="K23" sqref="K23"/>
    </sheetView>
  </sheetViews>
  <sheetFormatPr defaultRowHeight="14.4"/>
  <cols>
    <col min="1" max="1" width="11.44140625" bestFit="1" customWidth="1"/>
    <col min="2" max="2" width="9.6640625" customWidth="1"/>
    <col min="3" max="3" width="15.33203125" customWidth="1"/>
    <col min="6" max="6" width="33.44140625" customWidth="1"/>
    <col min="10" max="10" width="16.88671875" customWidth="1"/>
    <col min="11" max="11" width="12.6640625" customWidth="1"/>
  </cols>
  <sheetData>
    <row r="3" spans="1:7">
      <c r="B3" s="8" t="s">
        <v>111</v>
      </c>
    </row>
    <row r="4" spans="1:7">
      <c r="A4" s="8" t="s">
        <v>0</v>
      </c>
      <c r="B4" t="s">
        <v>109</v>
      </c>
      <c r="C4" t="s">
        <v>12</v>
      </c>
      <c r="F4" s="24">
        <f>G24+G25*21</f>
        <v>442.48049247150823</v>
      </c>
    </row>
    <row r="5" spans="1:7">
      <c r="A5">
        <v>1</v>
      </c>
      <c r="B5" s="10">
        <v>21</v>
      </c>
      <c r="C5" s="10">
        <v>173</v>
      </c>
    </row>
    <row r="6" spans="1:7">
      <c r="A6">
        <v>2</v>
      </c>
      <c r="B6" s="10">
        <v>20</v>
      </c>
      <c r="C6" s="10">
        <v>196</v>
      </c>
    </row>
    <row r="7" spans="1:7">
      <c r="A7">
        <v>3</v>
      </c>
      <c r="B7" s="10">
        <v>13</v>
      </c>
      <c r="C7" s="10">
        <v>195</v>
      </c>
    </row>
    <row r="8" spans="1:7">
      <c r="A8">
        <v>4</v>
      </c>
      <c r="B8" s="10">
        <v>15</v>
      </c>
      <c r="C8" s="10">
        <v>210</v>
      </c>
      <c r="F8" t="s">
        <v>75</v>
      </c>
    </row>
    <row r="9" spans="1:7" ht="15" thickBot="1">
      <c r="A9">
        <v>5</v>
      </c>
      <c r="B9" s="10">
        <v>13</v>
      </c>
      <c r="C9" s="10">
        <v>291</v>
      </c>
    </row>
    <row r="10" spans="1:7">
      <c r="A10">
        <v>6</v>
      </c>
      <c r="B10" s="10">
        <v>14</v>
      </c>
      <c r="C10" s="10">
        <v>170</v>
      </c>
      <c r="F10" s="22" t="s">
        <v>76</v>
      </c>
      <c r="G10" s="22"/>
    </row>
    <row r="11" spans="1:7">
      <c r="A11">
        <v>7</v>
      </c>
      <c r="B11" s="10">
        <v>15</v>
      </c>
      <c r="C11" s="10">
        <v>252</v>
      </c>
      <c r="F11" s="19" t="s">
        <v>77</v>
      </c>
      <c r="G11" s="19">
        <v>0.8685035151626479</v>
      </c>
    </row>
    <row r="12" spans="1:7">
      <c r="A12">
        <v>8</v>
      </c>
      <c r="B12" s="10">
        <v>21</v>
      </c>
      <c r="C12" s="10">
        <v>520</v>
      </c>
      <c r="F12" s="19" t="s">
        <v>78</v>
      </c>
      <c r="G12" s="19">
        <v>0.7542983558498757</v>
      </c>
    </row>
    <row r="13" spans="1:7">
      <c r="A13">
        <v>9</v>
      </c>
      <c r="B13" s="10">
        <v>14</v>
      </c>
      <c r="C13" s="10">
        <v>164</v>
      </c>
      <c r="F13" s="19" t="s">
        <v>79</v>
      </c>
      <c r="G13" s="19">
        <v>0.74259827755701258</v>
      </c>
    </row>
    <row r="14" spans="1:7">
      <c r="A14">
        <v>10</v>
      </c>
      <c r="B14" s="10">
        <v>14</v>
      </c>
      <c r="C14" s="10">
        <v>135</v>
      </c>
      <c r="F14" s="19" t="s">
        <v>80</v>
      </c>
      <c r="G14" s="19">
        <v>149.48492051167185</v>
      </c>
    </row>
    <row r="15" spans="1:7" ht="15" thickBot="1">
      <c r="A15">
        <v>11</v>
      </c>
      <c r="B15" s="10">
        <v>14</v>
      </c>
      <c r="C15" s="10">
        <v>153</v>
      </c>
      <c r="F15" s="20" t="s">
        <v>81</v>
      </c>
      <c r="G15" s="20">
        <v>23</v>
      </c>
    </row>
    <row r="16" spans="1:7">
      <c r="A16">
        <v>12</v>
      </c>
      <c r="B16" s="10">
        <v>16</v>
      </c>
      <c r="C16" s="10">
        <v>322</v>
      </c>
    </row>
    <row r="17" spans="1:14" ht="15" thickBot="1">
      <c r="A17">
        <v>13</v>
      </c>
      <c r="B17" s="10">
        <v>26</v>
      </c>
      <c r="C17" s="10">
        <v>298</v>
      </c>
      <c r="F17" t="s">
        <v>82</v>
      </c>
    </row>
    <row r="18" spans="1:14">
      <c r="A18">
        <v>14</v>
      </c>
      <c r="B18" s="10">
        <v>16</v>
      </c>
      <c r="C18" s="10">
        <v>133</v>
      </c>
      <c r="F18" s="21"/>
      <c r="G18" s="21" t="s">
        <v>86</v>
      </c>
      <c r="H18" s="21" t="s">
        <v>87</v>
      </c>
      <c r="I18" s="21" t="s">
        <v>88</v>
      </c>
      <c r="J18" s="21" t="s">
        <v>89</v>
      </c>
      <c r="K18" s="21" t="s">
        <v>90</v>
      </c>
    </row>
    <row r="19" spans="1:14">
      <c r="A19">
        <v>15</v>
      </c>
      <c r="B19" s="10">
        <v>18</v>
      </c>
      <c r="C19" s="10">
        <v>192</v>
      </c>
      <c r="F19" s="19" t="s">
        <v>83</v>
      </c>
      <c r="G19" s="19">
        <v>1</v>
      </c>
      <c r="H19" s="19">
        <v>1440619.0815059152</v>
      </c>
      <c r="I19" s="19">
        <v>1440619.0815059152</v>
      </c>
      <c r="J19" s="19">
        <v>64.469513533938553</v>
      </c>
      <c r="K19" s="19">
        <v>7.7662398856920534E-8</v>
      </c>
    </row>
    <row r="20" spans="1:14">
      <c r="A20">
        <v>16</v>
      </c>
      <c r="B20" s="10">
        <v>14</v>
      </c>
      <c r="C20" s="10">
        <v>198</v>
      </c>
      <c r="F20" s="19" t="s">
        <v>84</v>
      </c>
      <c r="G20" s="19">
        <v>21</v>
      </c>
      <c r="H20" s="19">
        <v>469260.57066799793</v>
      </c>
      <c r="I20" s="19">
        <v>22345.741460380854</v>
      </c>
      <c r="J20" s="19"/>
      <c r="K20" s="19"/>
    </row>
    <row r="21" spans="1:14" ht="15" thickBot="1">
      <c r="A21">
        <v>17</v>
      </c>
      <c r="B21" s="10">
        <v>36</v>
      </c>
      <c r="C21" s="10">
        <v>991</v>
      </c>
      <c r="F21" s="20" t="s">
        <v>30</v>
      </c>
      <c r="G21" s="20">
        <v>22</v>
      </c>
      <c r="H21" s="20">
        <v>1909879.6521739131</v>
      </c>
      <c r="I21" s="20"/>
      <c r="J21" s="20"/>
      <c r="K21" s="20"/>
    </row>
    <row r="22" spans="1:14" ht="15" thickBot="1">
      <c r="A22">
        <v>18</v>
      </c>
      <c r="B22" s="10">
        <v>35</v>
      </c>
      <c r="C22" s="10">
        <v>1244</v>
      </c>
    </row>
    <row r="23" spans="1:14">
      <c r="A23">
        <v>19</v>
      </c>
      <c r="B23" s="10">
        <v>28</v>
      </c>
      <c r="C23" s="10">
        <v>855</v>
      </c>
      <c r="F23" s="21"/>
      <c r="G23" s="21" t="s">
        <v>91</v>
      </c>
      <c r="H23" s="21" t="s">
        <v>80</v>
      </c>
      <c r="I23" s="21" t="s">
        <v>92</v>
      </c>
      <c r="J23" s="21" t="s">
        <v>93</v>
      </c>
      <c r="K23" s="21" t="s">
        <v>94</v>
      </c>
      <c r="L23" s="21" t="s">
        <v>95</v>
      </c>
      <c r="M23" s="21" t="s">
        <v>96</v>
      </c>
      <c r="N23" s="21" t="s">
        <v>97</v>
      </c>
    </row>
    <row r="24" spans="1:14">
      <c r="A24">
        <v>20</v>
      </c>
      <c r="B24" s="10">
        <v>17</v>
      </c>
      <c r="C24" s="10">
        <v>291</v>
      </c>
      <c r="F24" s="19" t="s">
        <v>85</v>
      </c>
      <c r="G24" s="19">
        <v>-337.12070543216032</v>
      </c>
      <c r="H24" s="19">
        <v>89.622946803927505</v>
      </c>
      <c r="I24" s="19">
        <v>-3.7615445313318667</v>
      </c>
      <c r="J24" s="19">
        <v>1.1473412126907945E-3</v>
      </c>
      <c r="K24" s="19">
        <v>-523.50182641090032</v>
      </c>
      <c r="L24" s="19">
        <v>-150.73958445342029</v>
      </c>
      <c r="M24" s="19">
        <v>-523.50182641090032</v>
      </c>
      <c r="N24" s="19">
        <v>-150.73958445342029</v>
      </c>
    </row>
    <row r="25" spans="1:14" ht="15" thickBot="1">
      <c r="A25">
        <v>21</v>
      </c>
      <c r="B25" s="10">
        <v>11</v>
      </c>
      <c r="C25" s="10">
        <v>143</v>
      </c>
      <c r="F25" s="20" t="s">
        <v>109</v>
      </c>
      <c r="G25" s="20">
        <v>37.123866566841357</v>
      </c>
      <c r="H25" s="20">
        <v>4.623554768445187</v>
      </c>
      <c r="I25" s="20">
        <v>8.0292909733013502</v>
      </c>
      <c r="J25" s="20">
        <v>7.7662398856920666E-8</v>
      </c>
      <c r="K25" s="20">
        <v>27.508658058526066</v>
      </c>
      <c r="L25" s="20">
        <v>46.739075075156649</v>
      </c>
      <c r="M25" s="20">
        <v>27.508658058526066</v>
      </c>
      <c r="N25" s="20">
        <v>46.739075075156649</v>
      </c>
    </row>
    <row r="26" spans="1:14">
      <c r="A26">
        <v>22</v>
      </c>
      <c r="B26" s="10">
        <v>14</v>
      </c>
      <c r="C26" s="10">
        <v>253</v>
      </c>
    </row>
    <row r="27" spans="1:14">
      <c r="A27">
        <v>23</v>
      </c>
      <c r="B27" s="10">
        <v>13</v>
      </c>
      <c r="C27" s="10">
        <v>385</v>
      </c>
    </row>
    <row r="28" spans="1:14">
      <c r="A28" t="s">
        <v>11</v>
      </c>
      <c r="B28" s="10">
        <v>418</v>
      </c>
      <c r="C28" s="10">
        <v>7764</v>
      </c>
    </row>
    <row r="29" spans="1:14">
      <c r="F29" t="s">
        <v>98</v>
      </c>
      <c r="K29" t="s">
        <v>102</v>
      </c>
    </row>
    <row r="30" spans="1:14" ht="15" thickBot="1"/>
    <row r="31" spans="1:14">
      <c r="F31" s="21" t="s">
        <v>99</v>
      </c>
      <c r="G31" s="21" t="s">
        <v>112</v>
      </c>
      <c r="H31" s="21" t="s">
        <v>100</v>
      </c>
      <c r="I31" s="21" t="s">
        <v>101</v>
      </c>
      <c r="K31" s="21" t="s">
        <v>103</v>
      </c>
      <c r="L31" s="21" t="s">
        <v>12</v>
      </c>
    </row>
    <row r="32" spans="1:14">
      <c r="F32" s="19">
        <v>1</v>
      </c>
      <c r="G32" s="19">
        <v>442.48049247150823</v>
      </c>
      <c r="H32" s="19">
        <v>-269.48049247150823</v>
      </c>
      <c r="I32" s="19">
        <v>-1.8451498427837771</v>
      </c>
      <c r="K32" s="19">
        <v>2.1739130434782608</v>
      </c>
      <c r="L32" s="19">
        <v>133</v>
      </c>
    </row>
    <row r="33" spans="6:12">
      <c r="F33" s="19">
        <v>2</v>
      </c>
      <c r="G33" s="19">
        <v>405.35662590466677</v>
      </c>
      <c r="H33" s="19">
        <v>-209.35662590466677</v>
      </c>
      <c r="I33" s="19">
        <v>-1.433477955420392</v>
      </c>
      <c r="K33" s="19">
        <v>6.5217391304347823</v>
      </c>
      <c r="L33" s="19">
        <v>135</v>
      </c>
    </row>
    <row r="34" spans="6:12">
      <c r="F34" s="19">
        <v>3</v>
      </c>
      <c r="G34" s="19">
        <v>145.48955993677731</v>
      </c>
      <c r="H34" s="19">
        <v>49.510440063222688</v>
      </c>
      <c r="I34" s="19">
        <v>0.33900109006394852</v>
      </c>
      <c r="K34" s="19">
        <v>10.869565217391305</v>
      </c>
      <c r="L34" s="19">
        <v>143</v>
      </c>
    </row>
    <row r="35" spans="6:12">
      <c r="F35" s="19">
        <v>4</v>
      </c>
      <c r="G35" s="19">
        <v>219.73729307046005</v>
      </c>
      <c r="H35" s="19">
        <v>-9.7372930704600549</v>
      </c>
      <c r="I35" s="19">
        <v>-6.6671856702200924E-2</v>
      </c>
      <c r="K35" s="19">
        <v>15.217391304347824</v>
      </c>
      <c r="L35" s="19">
        <v>153</v>
      </c>
    </row>
    <row r="36" spans="6:12">
      <c r="F36" s="19">
        <v>5</v>
      </c>
      <c r="G36" s="19">
        <v>145.48955993677731</v>
      </c>
      <c r="H36" s="19">
        <v>145.51044006322269</v>
      </c>
      <c r="I36" s="19">
        <v>0.99631911439541576</v>
      </c>
      <c r="K36" s="19">
        <v>19.565217391304348</v>
      </c>
      <c r="L36" s="19">
        <v>164</v>
      </c>
    </row>
    <row r="37" spans="6:12">
      <c r="F37" s="19">
        <v>6</v>
      </c>
      <c r="G37" s="19">
        <v>182.61342650361871</v>
      </c>
      <c r="H37" s="19">
        <v>-12.613426503618712</v>
      </c>
      <c r="I37" s="19">
        <v>-8.6364922806341851E-2</v>
      </c>
      <c r="K37" s="19">
        <v>23.913043478260871</v>
      </c>
      <c r="L37" s="19">
        <v>170</v>
      </c>
    </row>
    <row r="38" spans="6:12">
      <c r="F38" s="19">
        <v>7</v>
      </c>
      <c r="G38" s="19">
        <v>219.73729307046005</v>
      </c>
      <c r="H38" s="19">
        <v>32.262706929539945</v>
      </c>
      <c r="I38" s="19">
        <v>0.22090477894281596</v>
      </c>
      <c r="K38" s="19">
        <v>28.260869565217391</v>
      </c>
      <c r="L38" s="19">
        <v>173</v>
      </c>
    </row>
    <row r="39" spans="6:12">
      <c r="F39" s="19">
        <v>8</v>
      </c>
      <c r="G39" s="19">
        <v>442.48049247150823</v>
      </c>
      <c r="H39" s="19">
        <v>77.519507528491772</v>
      </c>
      <c r="I39" s="19">
        <v>0.53078093266433868</v>
      </c>
      <c r="K39" s="19">
        <v>32.608695652173907</v>
      </c>
      <c r="L39" s="19">
        <v>192</v>
      </c>
    </row>
    <row r="40" spans="6:12">
      <c r="F40" s="19">
        <v>9</v>
      </c>
      <c r="G40" s="19">
        <v>182.61342650361871</v>
      </c>
      <c r="H40" s="19">
        <v>-18.613426503618712</v>
      </c>
      <c r="I40" s="19">
        <v>-0.12744729932705856</v>
      </c>
      <c r="K40" s="19">
        <v>36.95652173913043</v>
      </c>
      <c r="L40" s="19">
        <v>195</v>
      </c>
    </row>
    <row r="41" spans="6:12">
      <c r="F41" s="19">
        <v>10</v>
      </c>
      <c r="G41" s="19">
        <v>182.61342650361871</v>
      </c>
      <c r="H41" s="19">
        <v>-47.613426503618712</v>
      </c>
      <c r="I41" s="19">
        <v>-0.32601211917718925</v>
      </c>
      <c r="K41" s="19">
        <v>41.304347826086953</v>
      </c>
      <c r="L41" s="19">
        <v>196</v>
      </c>
    </row>
    <row r="42" spans="6:12">
      <c r="F42" s="19">
        <v>11</v>
      </c>
      <c r="G42" s="19">
        <v>182.61342650361871</v>
      </c>
      <c r="H42" s="19">
        <v>-29.613426503618712</v>
      </c>
      <c r="I42" s="19">
        <v>-0.20276498961503917</v>
      </c>
      <c r="K42" s="19">
        <v>45.652173913043477</v>
      </c>
      <c r="L42" s="19">
        <v>198</v>
      </c>
    </row>
    <row r="43" spans="6:12">
      <c r="F43" s="19">
        <v>12</v>
      </c>
      <c r="G43" s="19">
        <v>256.8611596373014</v>
      </c>
      <c r="H43" s="19">
        <v>65.138840362698602</v>
      </c>
      <c r="I43" s="19">
        <v>0.44600972765054037</v>
      </c>
      <c r="K43" s="19">
        <v>49.999999999999993</v>
      </c>
      <c r="L43" s="19">
        <v>210</v>
      </c>
    </row>
    <row r="44" spans="6:12">
      <c r="F44" s="19">
        <v>13</v>
      </c>
      <c r="G44" s="19">
        <v>628.09982530571494</v>
      </c>
      <c r="H44" s="19">
        <v>-330.09982530571494</v>
      </c>
      <c r="I44" s="19">
        <v>-2.2602142187720311</v>
      </c>
      <c r="K44" s="19">
        <v>54.347826086956516</v>
      </c>
      <c r="L44" s="19">
        <v>252</v>
      </c>
    </row>
    <row r="45" spans="6:12">
      <c r="F45" s="19">
        <v>14</v>
      </c>
      <c r="G45" s="19">
        <v>256.8611596373014</v>
      </c>
      <c r="H45" s="19">
        <v>-123.8611596373014</v>
      </c>
      <c r="I45" s="19">
        <v>-0.84808513275203568</v>
      </c>
      <c r="K45" s="19">
        <v>58.695652173913039</v>
      </c>
      <c r="L45" s="19">
        <v>253</v>
      </c>
    </row>
    <row r="46" spans="6:12">
      <c r="F46" s="19">
        <v>15</v>
      </c>
      <c r="G46" s="19">
        <v>331.10889277098408</v>
      </c>
      <c r="H46" s="19">
        <v>-139.10889277098408</v>
      </c>
      <c r="I46" s="19">
        <v>-0.95248731836626221</v>
      </c>
      <c r="K46" s="19">
        <v>63.043478260869556</v>
      </c>
      <c r="L46" s="19">
        <v>291</v>
      </c>
    </row>
    <row r="47" spans="6:12">
      <c r="F47" s="19">
        <v>16</v>
      </c>
      <c r="G47" s="19">
        <v>182.61342650361871</v>
      </c>
      <c r="H47" s="19">
        <v>15.386573496381288</v>
      </c>
      <c r="I47" s="19">
        <v>0.10535283429033608</v>
      </c>
      <c r="K47" s="19">
        <v>67.391304347826093</v>
      </c>
      <c r="L47" s="19">
        <v>291</v>
      </c>
    </row>
    <row r="48" spans="6:12">
      <c r="F48" s="19">
        <v>17</v>
      </c>
      <c r="G48" s="19">
        <v>999.33849097412849</v>
      </c>
      <c r="H48" s="19">
        <v>-8.3384909741284901</v>
      </c>
      <c r="I48" s="19">
        <v>-5.70941709689574E-2</v>
      </c>
      <c r="K48" s="19">
        <v>71.739130434782609</v>
      </c>
      <c r="L48" s="19">
        <v>298</v>
      </c>
    </row>
    <row r="49" spans="6:12">
      <c r="F49" s="19">
        <v>18</v>
      </c>
      <c r="G49" s="19">
        <v>962.21462440728715</v>
      </c>
      <c r="H49" s="19">
        <v>281.78537559271285</v>
      </c>
      <c r="I49" s="19">
        <v>1.9294021496885672</v>
      </c>
      <c r="K49" s="19">
        <v>76.086956521739125</v>
      </c>
      <c r="L49" s="19">
        <v>322</v>
      </c>
    </row>
    <row r="50" spans="6:12">
      <c r="F50" s="19">
        <v>19</v>
      </c>
      <c r="G50" s="19">
        <v>702.34755843939774</v>
      </c>
      <c r="H50" s="19">
        <v>152.65244156060226</v>
      </c>
      <c r="I50" s="19">
        <v>1.0452208468332274</v>
      </c>
      <c r="K50" s="19">
        <v>80.434782608695656</v>
      </c>
      <c r="L50" s="19">
        <v>385</v>
      </c>
    </row>
    <row r="51" spans="6:12">
      <c r="F51" s="19">
        <v>20</v>
      </c>
      <c r="G51" s="19">
        <v>293.98502620414274</v>
      </c>
      <c r="H51" s="19">
        <v>-2.9850262041427413</v>
      </c>
      <c r="I51" s="19">
        <v>-2.0438661740466307E-2</v>
      </c>
      <c r="K51" s="19">
        <v>84.782608695652172</v>
      </c>
      <c r="L51" s="19">
        <v>520</v>
      </c>
    </row>
    <row r="52" spans="6:12">
      <c r="F52" s="19">
        <v>21</v>
      </c>
      <c r="G52" s="19">
        <v>71.241826803094625</v>
      </c>
      <c r="H52" s="19">
        <v>71.758173196905375</v>
      </c>
      <c r="I52" s="19">
        <v>0.49133271495234465</v>
      </c>
      <c r="K52" s="19">
        <v>89.130434782608702</v>
      </c>
      <c r="L52" s="19">
        <v>855</v>
      </c>
    </row>
    <row r="53" spans="6:12">
      <c r="F53" s="19">
        <v>22</v>
      </c>
      <c r="G53" s="19">
        <v>182.61342650361871</v>
      </c>
      <c r="H53" s="19">
        <v>70.386573496381288</v>
      </c>
      <c r="I53" s="19">
        <v>0.48194128573023914</v>
      </c>
      <c r="K53" s="19">
        <v>93.478260869565219</v>
      </c>
      <c r="L53" s="19">
        <v>991</v>
      </c>
    </row>
    <row r="54" spans="6:12" ht="15" thickBot="1">
      <c r="F54" s="20">
        <v>23</v>
      </c>
      <c r="G54" s="20">
        <v>145.48955993677731</v>
      </c>
      <c r="H54" s="20">
        <v>239.51044006322269</v>
      </c>
      <c r="I54" s="20">
        <v>1.6399430132199773</v>
      </c>
      <c r="K54" s="20">
        <v>97.826086956521735</v>
      </c>
      <c r="L54" s="20">
        <v>1244</v>
      </c>
    </row>
  </sheetData>
  <sortState ref="L32:L54">
    <sortCondition ref="L32"/>
  </sortState>
  <phoneticPr fontId="26"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27"/>
  <sheetViews>
    <sheetView topLeftCell="B1" zoomScale="145" zoomScaleNormal="145" workbookViewId="0">
      <selection activeCell="I10" sqref="I10"/>
    </sheetView>
  </sheetViews>
  <sheetFormatPr defaultRowHeight="14.4"/>
  <cols>
    <col min="1" max="1" width="11.33203125" customWidth="1"/>
    <col min="3" max="3" width="15.88671875" customWidth="1"/>
    <col min="4" max="4" width="9.5546875" customWidth="1"/>
    <col min="5" max="5" width="14" customWidth="1"/>
    <col min="7" max="7" width="14.33203125" customWidth="1"/>
    <col min="21" max="21" width="13.109375" bestFit="1" customWidth="1"/>
    <col min="22" max="22" width="16.6640625" bestFit="1" customWidth="1"/>
    <col min="23" max="23" width="16.88671875" bestFit="1" customWidth="1"/>
    <col min="24" max="24" width="5.44140625" bestFit="1" customWidth="1"/>
    <col min="27" max="27" width="15" customWidth="1"/>
    <col min="29" max="29" width="14.109375" customWidth="1"/>
  </cols>
  <sheetData>
    <row r="1" spans="1:34">
      <c r="V1">
        <v>1</v>
      </c>
      <c r="W1">
        <v>1</v>
      </c>
    </row>
    <row r="2" spans="1:34">
      <c r="C2" s="27" t="s">
        <v>5</v>
      </c>
      <c r="D2" s="27"/>
      <c r="E2" s="27"/>
      <c r="V2">
        <v>8</v>
      </c>
      <c r="W2">
        <v>1</v>
      </c>
    </row>
    <row r="3" spans="1:34" ht="15.75" customHeight="1">
      <c r="A3" s="27" t="s">
        <v>8</v>
      </c>
      <c r="B3" s="27"/>
      <c r="C3" s="27"/>
      <c r="D3" s="27"/>
      <c r="E3" s="27"/>
      <c r="F3" s="27"/>
      <c r="G3" s="27"/>
      <c r="V3">
        <v>13</v>
      </c>
      <c r="W3">
        <v>1</v>
      </c>
    </row>
    <row r="4" spans="1:34">
      <c r="A4" s="27" t="s">
        <v>6</v>
      </c>
      <c r="B4" s="27"/>
      <c r="C4" s="27"/>
      <c r="D4" s="27"/>
      <c r="E4" s="27"/>
      <c r="F4" s="27"/>
      <c r="G4" s="27"/>
      <c r="V4">
        <v>19</v>
      </c>
      <c r="W4">
        <v>1</v>
      </c>
    </row>
    <row r="5" spans="1:34" ht="15">
      <c r="C5" s="7"/>
    </row>
    <row r="6" spans="1:34" ht="15">
      <c r="C6" s="7"/>
    </row>
    <row r="7" spans="1:34">
      <c r="C7" t="s">
        <v>1</v>
      </c>
      <c r="D7" t="s">
        <v>0</v>
      </c>
      <c r="E7" s="24" t="s">
        <v>2</v>
      </c>
      <c r="F7" t="s">
        <v>49</v>
      </c>
      <c r="G7" t="s">
        <v>105</v>
      </c>
      <c r="H7" t="s">
        <v>104</v>
      </c>
      <c r="I7" s="24" t="s">
        <v>110</v>
      </c>
      <c r="U7" s="8" t="s">
        <v>12</v>
      </c>
    </row>
    <row r="8" spans="1:34">
      <c r="C8" s="1">
        <v>41282</v>
      </c>
      <c r="D8">
        <v>1</v>
      </c>
      <c r="E8">
        <v>40</v>
      </c>
      <c r="F8">
        <f>WEEKNUM(Table18[[#This Row],[Date]],2)</f>
        <v>2</v>
      </c>
      <c r="G8">
        <f>IF(OR(Table18[[#This Row],[week number]]=1,Table18[[#This Row],[week number]]&gt;=47),1,0)</f>
        <v>0</v>
      </c>
      <c r="H8">
        <f>IF(YEAR(Table18[[#This Row],[Date]])=2013,0,1)</f>
        <v>0</v>
      </c>
      <c r="I8" s="10">
        <f>VLOOKUP(Table18[[#This Row],[LEC ID]],Sheet9!A:B,2,0)</f>
        <v>21</v>
      </c>
      <c r="J8" s="10"/>
      <c r="K8" s="10"/>
      <c r="L8" s="10"/>
      <c r="M8" s="10"/>
      <c r="N8" s="10"/>
      <c r="O8" s="10"/>
      <c r="P8" s="10"/>
      <c r="Q8" s="10"/>
      <c r="R8" s="10"/>
      <c r="S8" s="10"/>
      <c r="U8" s="8" t="s">
        <v>104</v>
      </c>
      <c r="V8" s="8" t="s">
        <v>49</v>
      </c>
      <c r="W8" s="8" t="s">
        <v>105</v>
      </c>
      <c r="X8" t="s">
        <v>30</v>
      </c>
      <c r="AA8" t="str">
        <f t="shared" ref="AA8:AA39" si="0">V8</f>
        <v>week number</v>
      </c>
      <c r="AB8" t="str">
        <f>U8</f>
        <v>Year</v>
      </c>
      <c r="AC8" t="str">
        <f t="shared" ref="AC8:AD8" si="1">W8</f>
        <v>Holiday Season</v>
      </c>
      <c r="AD8" t="str">
        <f t="shared" si="1"/>
        <v>Total</v>
      </c>
      <c r="AG8" t="s">
        <v>75</v>
      </c>
    </row>
    <row r="9" spans="1:34" ht="15" thickBot="1">
      <c r="C9" s="1">
        <v>41283</v>
      </c>
      <c r="D9">
        <v>1</v>
      </c>
      <c r="E9">
        <v>5</v>
      </c>
      <c r="F9">
        <f>WEEKNUM(Table18[[#This Row],[Date]],2)</f>
        <v>2</v>
      </c>
      <c r="G9">
        <f>IF(OR(Table18[[#This Row],[week number]]=1,Table18[[#This Row],[week number]]&gt;=47),1,0)</f>
        <v>0</v>
      </c>
      <c r="H9">
        <f>IF(YEAR(Table18[[#This Row],[Date]])=2013,0,1)</f>
        <v>0</v>
      </c>
      <c r="I9" s="10">
        <f>VLOOKUP(Table18[[#This Row],[LEC ID]],Sheet9!A:B,2,0)</f>
        <v>21</v>
      </c>
      <c r="J9" s="10"/>
      <c r="K9" s="10"/>
      <c r="L9" s="10"/>
      <c r="M9" s="10"/>
      <c r="N9" s="10"/>
      <c r="O9" s="10"/>
      <c r="P9" s="10"/>
      <c r="Q9" s="10"/>
      <c r="R9" s="10"/>
      <c r="S9" s="10"/>
      <c r="U9">
        <v>0</v>
      </c>
      <c r="V9">
        <v>2</v>
      </c>
      <c r="W9">
        <v>0</v>
      </c>
      <c r="X9" s="10">
        <v>84</v>
      </c>
      <c r="AA9">
        <f t="shared" si="0"/>
        <v>2</v>
      </c>
      <c r="AB9">
        <f t="shared" ref="AB9:AB69" si="2">U9</f>
        <v>0</v>
      </c>
      <c r="AC9">
        <f>V9*W9</f>
        <v>0</v>
      </c>
      <c r="AD9">
        <f t="shared" ref="AD9:AD69" si="3">X9</f>
        <v>84</v>
      </c>
    </row>
    <row r="10" spans="1:34">
      <c r="C10" s="1">
        <v>41284</v>
      </c>
      <c r="D10">
        <v>1</v>
      </c>
      <c r="E10">
        <v>14</v>
      </c>
      <c r="F10">
        <f>WEEKNUM(Table18[[#This Row],[Date]],2)</f>
        <v>2</v>
      </c>
      <c r="G10">
        <f>IF(OR(Table18[[#This Row],[week number]]=1,Table18[[#This Row],[week number]]&gt;=47),1,0)</f>
        <v>0</v>
      </c>
      <c r="H10">
        <f>IF(YEAR(Table18[[#This Row],[Date]])=2013,0,1)</f>
        <v>0</v>
      </c>
      <c r="I10" s="10">
        <f>VLOOKUP(Table18[[#This Row],[LEC ID]],Sheet9!A:B,2,0)</f>
        <v>21</v>
      </c>
      <c r="J10" s="10"/>
      <c r="K10" s="10"/>
      <c r="L10" s="10"/>
      <c r="M10" s="10"/>
      <c r="N10" s="10"/>
      <c r="O10" s="10"/>
      <c r="P10" s="10"/>
      <c r="Q10" s="10"/>
      <c r="R10" s="10"/>
      <c r="S10" s="10"/>
      <c r="U10">
        <v>0</v>
      </c>
      <c r="V10">
        <v>3</v>
      </c>
      <c r="W10">
        <v>0</v>
      </c>
      <c r="X10" s="10">
        <v>38</v>
      </c>
      <c r="AA10">
        <f t="shared" si="0"/>
        <v>3</v>
      </c>
      <c r="AB10">
        <f t="shared" si="2"/>
        <v>0</v>
      </c>
      <c r="AC10">
        <f t="shared" ref="AC10:AC69" si="4">V10*W10</f>
        <v>0</v>
      </c>
      <c r="AD10">
        <f t="shared" si="3"/>
        <v>38</v>
      </c>
      <c r="AG10" s="22" t="s">
        <v>76</v>
      </c>
      <c r="AH10" s="22"/>
    </row>
    <row r="11" spans="1:34">
      <c r="C11" s="1">
        <v>41285</v>
      </c>
      <c r="D11">
        <v>1</v>
      </c>
      <c r="E11">
        <v>8</v>
      </c>
      <c r="F11">
        <f>WEEKNUM(Table18[[#This Row],[Date]],2)</f>
        <v>2</v>
      </c>
      <c r="G11">
        <f>IF(OR(Table18[[#This Row],[week number]]=1,Table18[[#This Row],[week number]]&gt;=47),1,0)</f>
        <v>0</v>
      </c>
      <c r="H11">
        <f>IF(YEAR(Table18[[#This Row],[Date]])=2013,0,1)</f>
        <v>0</v>
      </c>
      <c r="I11" s="10">
        <f>VLOOKUP(Table18[[#This Row],[LEC ID]],Sheet9!A:B,2,0)</f>
        <v>21</v>
      </c>
      <c r="J11" s="10"/>
      <c r="K11" s="10"/>
      <c r="L11" s="10"/>
      <c r="M11" s="10"/>
      <c r="N11" s="10"/>
      <c r="O11" s="10"/>
      <c r="P11" s="10"/>
      <c r="Q11" s="10"/>
      <c r="R11" s="10"/>
      <c r="S11" s="10"/>
      <c r="U11">
        <v>0</v>
      </c>
      <c r="V11">
        <v>4</v>
      </c>
      <c r="W11">
        <v>0</v>
      </c>
      <c r="X11" s="10">
        <v>47</v>
      </c>
      <c r="AA11">
        <f t="shared" si="0"/>
        <v>4</v>
      </c>
      <c r="AB11">
        <f t="shared" si="2"/>
        <v>0</v>
      </c>
      <c r="AC11">
        <f t="shared" si="4"/>
        <v>0</v>
      </c>
      <c r="AD11">
        <f t="shared" si="3"/>
        <v>47</v>
      </c>
      <c r="AG11" s="19" t="s">
        <v>77</v>
      </c>
      <c r="AH11" s="19">
        <v>2.7327509490830897E-2</v>
      </c>
    </row>
    <row r="12" spans="1:34">
      <c r="C12" s="1">
        <v>41286</v>
      </c>
      <c r="D12">
        <v>1</v>
      </c>
      <c r="E12">
        <v>4</v>
      </c>
      <c r="F12">
        <f>WEEKNUM(Table18[[#This Row],[Date]],2)</f>
        <v>2</v>
      </c>
      <c r="G12">
        <f>IF(OR(Table18[[#This Row],[week number]]=1,Table18[[#This Row],[week number]]&gt;=47),1,0)</f>
        <v>0</v>
      </c>
      <c r="H12">
        <f>IF(YEAR(Table18[[#This Row],[Date]])=2013,0,1)</f>
        <v>0</v>
      </c>
      <c r="I12" s="10">
        <f>VLOOKUP(Table18[[#This Row],[LEC ID]],Sheet9!A:B,2,0)</f>
        <v>21</v>
      </c>
      <c r="J12" s="10"/>
      <c r="K12" s="10"/>
      <c r="L12" s="10"/>
      <c r="M12" s="10"/>
      <c r="N12" s="10"/>
      <c r="O12" s="10"/>
      <c r="P12" s="10"/>
      <c r="Q12" s="10"/>
      <c r="R12" s="10"/>
      <c r="S12" s="10"/>
      <c r="U12">
        <v>0</v>
      </c>
      <c r="V12">
        <v>5</v>
      </c>
      <c r="W12">
        <v>0</v>
      </c>
      <c r="X12" s="10">
        <v>96</v>
      </c>
      <c r="AA12">
        <f t="shared" si="0"/>
        <v>5</v>
      </c>
      <c r="AB12">
        <f t="shared" si="2"/>
        <v>0</v>
      </c>
      <c r="AC12">
        <f t="shared" si="4"/>
        <v>0</v>
      </c>
      <c r="AD12">
        <f t="shared" si="3"/>
        <v>96</v>
      </c>
      <c r="AG12" s="19" t="s">
        <v>78</v>
      </c>
      <c r="AH12" s="19">
        <v>7.4679277497145282E-4</v>
      </c>
    </row>
    <row r="13" spans="1:34">
      <c r="C13" s="1">
        <v>41287</v>
      </c>
      <c r="D13">
        <v>1</v>
      </c>
      <c r="E13">
        <v>13</v>
      </c>
      <c r="F13">
        <f>WEEKNUM(Table18[[#This Row],[Date]],2)</f>
        <v>2</v>
      </c>
      <c r="G13">
        <f>IF(OR(Table18[[#This Row],[week number]]=1,Table18[[#This Row],[week number]]&gt;=47),1,0)</f>
        <v>0</v>
      </c>
      <c r="H13">
        <f>IF(YEAR(Table18[[#This Row],[Date]])=2013,0,1)</f>
        <v>0</v>
      </c>
      <c r="I13" s="10">
        <f>VLOOKUP(Table18[[#This Row],[LEC ID]],Sheet9!A:B,2,0)</f>
        <v>21</v>
      </c>
      <c r="J13" s="10"/>
      <c r="K13" s="10"/>
      <c r="L13" s="10"/>
      <c r="M13" s="10"/>
      <c r="N13" s="10"/>
      <c r="O13" s="10"/>
      <c r="P13" s="10"/>
      <c r="Q13" s="10"/>
      <c r="R13" s="10"/>
      <c r="S13" s="10"/>
      <c r="U13">
        <v>0</v>
      </c>
      <c r="V13">
        <v>6</v>
      </c>
      <c r="W13">
        <v>0</v>
      </c>
      <c r="X13" s="10">
        <v>57</v>
      </c>
      <c r="AA13">
        <f t="shared" si="0"/>
        <v>6</v>
      </c>
      <c r="AB13">
        <f t="shared" si="2"/>
        <v>0</v>
      </c>
      <c r="AC13">
        <f t="shared" si="4"/>
        <v>0</v>
      </c>
      <c r="AD13">
        <f t="shared" si="3"/>
        <v>57</v>
      </c>
      <c r="AG13" s="19" t="s">
        <v>79</v>
      </c>
      <c r="AH13" s="19">
        <v>-1.6189702262740895E-2</v>
      </c>
    </row>
    <row r="14" spans="1:34">
      <c r="C14" s="1">
        <v>41288</v>
      </c>
      <c r="D14">
        <v>1</v>
      </c>
      <c r="E14">
        <v>9</v>
      </c>
      <c r="F14">
        <f>WEEKNUM(Table18[[#This Row],[Date]],2)</f>
        <v>3</v>
      </c>
      <c r="G14">
        <f>IF(OR(Table18[[#This Row],[week number]]=1,Table18[[#This Row],[week number]]&gt;=47),1,0)</f>
        <v>0</v>
      </c>
      <c r="H14">
        <f>IF(YEAR(Table18[[#This Row],[Date]])=2013,0,1)</f>
        <v>0</v>
      </c>
      <c r="I14" s="10">
        <f>VLOOKUP(Table18[[#This Row],[LEC ID]],Sheet9!A:B,2,0)</f>
        <v>21</v>
      </c>
      <c r="J14" s="10"/>
      <c r="K14" s="10"/>
      <c r="L14" s="10"/>
      <c r="M14" s="10"/>
      <c r="N14" s="10"/>
      <c r="O14" s="10"/>
      <c r="P14" s="10"/>
      <c r="Q14" s="10"/>
      <c r="R14" s="10"/>
      <c r="S14" s="10"/>
      <c r="U14">
        <v>0</v>
      </c>
      <c r="V14">
        <v>7</v>
      </c>
      <c r="W14">
        <v>0</v>
      </c>
      <c r="X14" s="10">
        <v>38</v>
      </c>
      <c r="AA14">
        <f t="shared" si="0"/>
        <v>7</v>
      </c>
      <c r="AB14">
        <f t="shared" si="2"/>
        <v>0</v>
      </c>
      <c r="AC14">
        <f t="shared" si="4"/>
        <v>0</v>
      </c>
      <c r="AD14">
        <f t="shared" si="3"/>
        <v>38</v>
      </c>
      <c r="AG14" s="19" t="s">
        <v>80</v>
      </c>
      <c r="AH14" s="19">
        <v>93.688198230161731</v>
      </c>
    </row>
    <row r="15" spans="1:34" ht="15" thickBot="1">
      <c r="C15" s="1">
        <v>41289</v>
      </c>
      <c r="D15">
        <v>1</v>
      </c>
      <c r="E15">
        <v>8</v>
      </c>
      <c r="F15">
        <f>WEEKNUM(Table18[[#This Row],[Date]],2)</f>
        <v>3</v>
      </c>
      <c r="G15">
        <f>IF(OR(Table18[[#This Row],[week number]]=1,Table18[[#This Row],[week number]]&gt;=47),1,0)</f>
        <v>0</v>
      </c>
      <c r="H15">
        <f>IF(YEAR(Table18[[#This Row],[Date]])=2013,0,1)</f>
        <v>0</v>
      </c>
      <c r="I15" s="10">
        <f>VLOOKUP(Table18[[#This Row],[LEC ID]],Sheet9!A:B,2,0)</f>
        <v>21</v>
      </c>
      <c r="J15" s="10"/>
      <c r="K15" s="10"/>
      <c r="L15" s="10"/>
      <c r="M15" s="10"/>
      <c r="N15" s="10"/>
      <c r="O15" s="10"/>
      <c r="P15" s="10"/>
      <c r="Q15" s="10"/>
      <c r="R15" s="10"/>
      <c r="S15" s="10"/>
      <c r="U15">
        <v>0</v>
      </c>
      <c r="V15">
        <v>8</v>
      </c>
      <c r="W15">
        <v>0</v>
      </c>
      <c r="X15" s="10">
        <v>159</v>
      </c>
      <c r="AA15">
        <f t="shared" si="0"/>
        <v>8</v>
      </c>
      <c r="AB15">
        <f t="shared" si="2"/>
        <v>0</v>
      </c>
      <c r="AC15">
        <f t="shared" si="4"/>
        <v>0</v>
      </c>
      <c r="AD15">
        <f t="shared" si="3"/>
        <v>159</v>
      </c>
      <c r="AG15" s="20" t="s">
        <v>81</v>
      </c>
      <c r="AH15" s="20">
        <v>61</v>
      </c>
    </row>
    <row r="16" spans="1:34">
      <c r="C16" s="1">
        <v>41290</v>
      </c>
      <c r="D16">
        <v>1</v>
      </c>
      <c r="E16">
        <v>5</v>
      </c>
      <c r="F16">
        <f>WEEKNUM(Table18[[#This Row],[Date]],2)</f>
        <v>3</v>
      </c>
      <c r="G16">
        <f>IF(OR(Table18[[#This Row],[week number]]=1,Table18[[#This Row],[week number]]&gt;=47),1,0)</f>
        <v>0</v>
      </c>
      <c r="H16">
        <f>IF(YEAR(Table18[[#This Row],[Date]])=2013,0,1)</f>
        <v>0</v>
      </c>
      <c r="I16" s="10">
        <f>VLOOKUP(Table18[[#This Row],[LEC ID]],Sheet9!A:B,2,0)</f>
        <v>21</v>
      </c>
      <c r="J16" s="10"/>
      <c r="K16" s="10"/>
      <c r="L16" s="10"/>
      <c r="M16" s="10"/>
      <c r="N16" s="10"/>
      <c r="O16" s="10"/>
      <c r="P16" s="10"/>
      <c r="Q16" s="10"/>
      <c r="R16" s="10"/>
      <c r="S16" s="10"/>
      <c r="U16">
        <v>0</v>
      </c>
      <c r="V16">
        <v>9</v>
      </c>
      <c r="W16">
        <v>0</v>
      </c>
      <c r="X16" s="10">
        <v>45</v>
      </c>
      <c r="AA16">
        <f t="shared" si="0"/>
        <v>9</v>
      </c>
      <c r="AB16">
        <f t="shared" si="2"/>
        <v>0</v>
      </c>
      <c r="AC16">
        <f t="shared" si="4"/>
        <v>0</v>
      </c>
      <c r="AD16">
        <f t="shared" si="3"/>
        <v>45</v>
      </c>
    </row>
    <row r="17" spans="3:41" ht="15" thickBot="1">
      <c r="C17" s="1">
        <v>41291</v>
      </c>
      <c r="D17">
        <v>1</v>
      </c>
      <c r="E17">
        <v>5</v>
      </c>
      <c r="F17">
        <f>WEEKNUM(Table18[[#This Row],[Date]],2)</f>
        <v>3</v>
      </c>
      <c r="G17">
        <f>IF(OR(Table18[[#This Row],[week number]]=1,Table18[[#This Row],[week number]]&gt;=47),1,0)</f>
        <v>0</v>
      </c>
      <c r="H17">
        <f>IF(YEAR(Table18[[#This Row],[Date]])=2013,0,1)</f>
        <v>0</v>
      </c>
      <c r="I17" s="10">
        <f>VLOOKUP(Table18[[#This Row],[LEC ID]],Sheet9!A:B,2,0)</f>
        <v>21</v>
      </c>
      <c r="J17" s="10"/>
      <c r="K17" s="10"/>
      <c r="L17" s="10"/>
      <c r="M17" s="10"/>
      <c r="N17" s="10"/>
      <c r="O17" s="10"/>
      <c r="P17" s="10"/>
      <c r="Q17" s="10"/>
      <c r="R17" s="10"/>
      <c r="S17" s="10"/>
      <c r="U17">
        <v>0</v>
      </c>
      <c r="V17">
        <v>10</v>
      </c>
      <c r="W17">
        <v>0</v>
      </c>
      <c r="X17" s="10">
        <v>103</v>
      </c>
      <c r="AA17">
        <f t="shared" si="0"/>
        <v>10</v>
      </c>
      <c r="AB17">
        <f t="shared" si="2"/>
        <v>0</v>
      </c>
      <c r="AC17">
        <f t="shared" si="4"/>
        <v>0</v>
      </c>
      <c r="AD17">
        <f t="shared" si="3"/>
        <v>103</v>
      </c>
      <c r="AG17" t="s">
        <v>82</v>
      </c>
    </row>
    <row r="18" spans="3:41">
      <c r="C18" s="1">
        <v>41292</v>
      </c>
      <c r="D18">
        <v>1</v>
      </c>
      <c r="E18">
        <v>3</v>
      </c>
      <c r="F18">
        <f>WEEKNUM(Table18[[#This Row],[Date]],2)</f>
        <v>3</v>
      </c>
      <c r="G18">
        <f>IF(OR(Table18[[#This Row],[week number]]=1,Table18[[#This Row],[week number]]&gt;=47),1,0)</f>
        <v>0</v>
      </c>
      <c r="H18">
        <f>IF(YEAR(Table18[[#This Row],[Date]])=2013,0,1)</f>
        <v>0</v>
      </c>
      <c r="I18" s="10">
        <f>VLOOKUP(Table18[[#This Row],[LEC ID]],Sheet9!A:B,2,0)</f>
        <v>21</v>
      </c>
      <c r="J18" s="10"/>
      <c r="K18" s="10"/>
      <c r="L18" s="10"/>
      <c r="M18" s="10"/>
      <c r="N18" s="10"/>
      <c r="O18" s="10"/>
      <c r="P18" s="10"/>
      <c r="Q18" s="10"/>
      <c r="R18" s="10"/>
      <c r="S18" s="10"/>
      <c r="U18">
        <v>0</v>
      </c>
      <c r="V18">
        <v>11</v>
      </c>
      <c r="W18">
        <v>0</v>
      </c>
      <c r="X18" s="10">
        <v>93</v>
      </c>
      <c r="AA18">
        <f t="shared" si="0"/>
        <v>11</v>
      </c>
      <c r="AB18">
        <f t="shared" si="2"/>
        <v>0</v>
      </c>
      <c r="AC18">
        <f t="shared" si="4"/>
        <v>0</v>
      </c>
      <c r="AD18">
        <f t="shared" si="3"/>
        <v>93</v>
      </c>
      <c r="AG18" s="21"/>
      <c r="AH18" s="21" t="s">
        <v>86</v>
      </c>
      <c r="AI18" s="21" t="s">
        <v>87</v>
      </c>
      <c r="AJ18" s="21" t="s">
        <v>88</v>
      </c>
      <c r="AK18" s="21" t="s">
        <v>89</v>
      </c>
      <c r="AL18" s="21" t="s">
        <v>90</v>
      </c>
    </row>
    <row r="19" spans="3:41">
      <c r="C19" s="1">
        <v>41293</v>
      </c>
      <c r="D19">
        <v>1</v>
      </c>
      <c r="E19">
        <v>1</v>
      </c>
      <c r="F19">
        <f>WEEKNUM(Table18[[#This Row],[Date]],2)</f>
        <v>3</v>
      </c>
      <c r="G19">
        <f>IF(OR(Table18[[#This Row],[week number]]=1,Table18[[#This Row],[week number]]&gt;=47),1,0)</f>
        <v>0</v>
      </c>
      <c r="H19">
        <f>IF(YEAR(Table18[[#This Row],[Date]])=2013,0,1)</f>
        <v>0</v>
      </c>
      <c r="I19" s="10">
        <f>VLOOKUP(Table18[[#This Row],[LEC ID]],Sheet9!A:B,2,0)</f>
        <v>21</v>
      </c>
      <c r="J19" s="10"/>
      <c r="K19" s="10"/>
      <c r="L19" s="10"/>
      <c r="M19" s="10"/>
      <c r="N19" s="10"/>
      <c r="O19" s="10"/>
      <c r="P19" s="10"/>
      <c r="Q19" s="10"/>
      <c r="R19" s="10"/>
      <c r="S19" s="10"/>
      <c r="U19">
        <v>0</v>
      </c>
      <c r="V19">
        <v>12</v>
      </c>
      <c r="W19">
        <v>0</v>
      </c>
      <c r="X19" s="10">
        <v>201</v>
      </c>
      <c r="AA19">
        <f t="shared" si="0"/>
        <v>12</v>
      </c>
      <c r="AB19">
        <f t="shared" si="2"/>
        <v>0</v>
      </c>
      <c r="AC19">
        <f t="shared" si="4"/>
        <v>0</v>
      </c>
      <c r="AD19">
        <f t="shared" si="3"/>
        <v>201</v>
      </c>
      <c r="AG19" s="19" t="s">
        <v>83</v>
      </c>
      <c r="AH19" s="19">
        <v>1</v>
      </c>
      <c r="AI19" s="19">
        <v>387.03152585122734</v>
      </c>
      <c r="AJ19" s="19">
        <v>387.03152585122734</v>
      </c>
      <c r="AK19" s="19">
        <v>4.4093702581825565E-2</v>
      </c>
      <c r="AL19" s="19">
        <v>0.83440283046284081</v>
      </c>
    </row>
    <row r="20" spans="3:41">
      <c r="C20" s="1">
        <v>41294</v>
      </c>
      <c r="D20">
        <v>1</v>
      </c>
      <c r="E20">
        <v>7</v>
      </c>
      <c r="F20">
        <f>WEEKNUM(Table18[[#This Row],[Date]],2)</f>
        <v>3</v>
      </c>
      <c r="G20">
        <f>IF(OR(Table18[[#This Row],[week number]]=1,Table18[[#This Row],[week number]]&gt;=47),1,0)</f>
        <v>0</v>
      </c>
      <c r="H20">
        <f>IF(YEAR(Table18[[#This Row],[Date]])=2013,0,1)</f>
        <v>0</v>
      </c>
      <c r="I20" s="10">
        <f>VLOOKUP(Table18[[#This Row],[LEC ID]],Sheet9!A:B,2,0)</f>
        <v>21</v>
      </c>
      <c r="J20" s="10"/>
      <c r="K20" s="10"/>
      <c r="L20" s="10"/>
      <c r="M20" s="10"/>
      <c r="N20" s="10"/>
      <c r="O20" s="10"/>
      <c r="P20" s="10"/>
      <c r="Q20" s="10"/>
      <c r="R20" s="10"/>
      <c r="S20" s="10"/>
      <c r="U20">
        <v>0</v>
      </c>
      <c r="V20">
        <v>13</v>
      </c>
      <c r="W20">
        <v>0</v>
      </c>
      <c r="X20" s="10">
        <v>104</v>
      </c>
      <c r="AA20">
        <f t="shared" si="0"/>
        <v>13</v>
      </c>
      <c r="AB20">
        <f t="shared" si="2"/>
        <v>0</v>
      </c>
      <c r="AC20">
        <f t="shared" si="4"/>
        <v>0</v>
      </c>
      <c r="AD20">
        <f t="shared" si="3"/>
        <v>104</v>
      </c>
      <c r="AG20" s="19" t="s">
        <v>84</v>
      </c>
      <c r="AH20" s="19">
        <v>59</v>
      </c>
      <c r="AI20" s="19">
        <v>517871.23076923075</v>
      </c>
      <c r="AJ20" s="19">
        <v>8777.4784876140802</v>
      </c>
      <c r="AK20" s="19"/>
      <c r="AL20" s="19"/>
    </row>
    <row r="21" spans="3:41" ht="15" thickBot="1">
      <c r="C21" s="1">
        <v>41295</v>
      </c>
      <c r="D21">
        <v>1</v>
      </c>
      <c r="E21">
        <v>13</v>
      </c>
      <c r="F21">
        <f>WEEKNUM(Table18[[#This Row],[Date]],2)</f>
        <v>4</v>
      </c>
      <c r="G21">
        <f>IF(OR(Table18[[#This Row],[week number]]=1,Table18[[#This Row],[week number]]&gt;=47),1,0)</f>
        <v>0</v>
      </c>
      <c r="H21">
        <f>IF(YEAR(Table18[[#This Row],[Date]])=2013,0,1)</f>
        <v>0</v>
      </c>
      <c r="I21" s="10">
        <f>VLOOKUP(Table18[[#This Row],[LEC ID]],Sheet9!A:B,2,0)</f>
        <v>21</v>
      </c>
      <c r="J21" s="10"/>
      <c r="K21" s="10"/>
      <c r="L21" s="10"/>
      <c r="M21" s="10"/>
      <c r="N21" s="10"/>
      <c r="O21" s="10"/>
      <c r="P21" s="10"/>
      <c r="Q21" s="10"/>
      <c r="R21" s="10"/>
      <c r="S21" s="10"/>
      <c r="U21">
        <v>0</v>
      </c>
      <c r="V21">
        <v>14</v>
      </c>
      <c r="W21">
        <v>0</v>
      </c>
      <c r="X21" s="10">
        <v>103</v>
      </c>
      <c r="AA21">
        <f t="shared" si="0"/>
        <v>14</v>
      </c>
      <c r="AB21">
        <f t="shared" si="2"/>
        <v>0</v>
      </c>
      <c r="AC21">
        <f t="shared" si="4"/>
        <v>0</v>
      </c>
      <c r="AD21">
        <f t="shared" si="3"/>
        <v>103</v>
      </c>
      <c r="AG21" s="20" t="s">
        <v>30</v>
      </c>
      <c r="AH21" s="20">
        <v>60</v>
      </c>
      <c r="AI21" s="20">
        <v>518258.26229508198</v>
      </c>
      <c r="AJ21" s="20"/>
      <c r="AK21" s="20"/>
      <c r="AL21" s="20"/>
    </row>
    <row r="22" spans="3:41" ht="15" thickBot="1">
      <c r="C22" s="1">
        <v>41296</v>
      </c>
      <c r="D22">
        <v>1</v>
      </c>
      <c r="E22">
        <v>10</v>
      </c>
      <c r="F22">
        <f>WEEKNUM(Table18[[#This Row],[Date]],2)</f>
        <v>4</v>
      </c>
      <c r="G22">
        <f>IF(OR(Table18[[#This Row],[week number]]=1,Table18[[#This Row],[week number]]&gt;=47),1,0)</f>
        <v>0</v>
      </c>
      <c r="H22">
        <f>IF(YEAR(Table18[[#This Row],[Date]])=2013,0,1)</f>
        <v>0</v>
      </c>
      <c r="I22" s="10">
        <f>VLOOKUP(Table18[[#This Row],[LEC ID]],Sheet9!A:B,2,0)</f>
        <v>21</v>
      </c>
      <c r="J22" s="10"/>
      <c r="K22" s="10"/>
      <c r="L22" s="10"/>
      <c r="M22" s="10"/>
      <c r="N22" s="10"/>
      <c r="O22" s="10"/>
      <c r="P22" s="10"/>
      <c r="Q22" s="10"/>
      <c r="R22" s="10"/>
      <c r="S22" s="10"/>
      <c r="U22">
        <v>0</v>
      </c>
      <c r="V22">
        <v>15</v>
      </c>
      <c r="W22">
        <v>0</v>
      </c>
      <c r="X22" s="10">
        <v>67</v>
      </c>
      <c r="AA22">
        <f t="shared" si="0"/>
        <v>15</v>
      </c>
      <c r="AB22">
        <f t="shared" si="2"/>
        <v>0</v>
      </c>
      <c r="AC22">
        <f t="shared" si="4"/>
        <v>0</v>
      </c>
      <c r="AD22">
        <f t="shared" si="3"/>
        <v>67</v>
      </c>
    </row>
    <row r="23" spans="3:41">
      <c r="C23" s="1">
        <v>41297</v>
      </c>
      <c r="D23">
        <v>1</v>
      </c>
      <c r="E23">
        <v>9</v>
      </c>
      <c r="F23">
        <f>WEEKNUM(Table18[[#This Row],[Date]],2)</f>
        <v>4</v>
      </c>
      <c r="G23">
        <f>IF(OR(Table18[[#This Row],[week number]]=1,Table18[[#This Row],[week number]]&gt;=47),1,0)</f>
        <v>0</v>
      </c>
      <c r="H23">
        <f>IF(YEAR(Table18[[#This Row],[Date]])=2013,0,1)</f>
        <v>0</v>
      </c>
      <c r="I23" s="10">
        <f>VLOOKUP(Table18[[#This Row],[LEC ID]],Sheet9!A:B,2,0)</f>
        <v>21</v>
      </c>
      <c r="J23" s="10"/>
      <c r="K23" s="10"/>
      <c r="L23" s="10"/>
      <c r="M23" s="10"/>
      <c r="N23" s="10"/>
      <c r="O23" s="10"/>
      <c r="P23" s="10"/>
      <c r="Q23" s="10"/>
      <c r="R23" s="10"/>
      <c r="S23" s="10"/>
      <c r="U23">
        <v>0</v>
      </c>
      <c r="V23">
        <v>16</v>
      </c>
      <c r="W23">
        <v>0</v>
      </c>
      <c r="X23" s="10">
        <v>163</v>
      </c>
      <c r="AA23">
        <f t="shared" si="0"/>
        <v>16</v>
      </c>
      <c r="AB23">
        <f t="shared" si="2"/>
        <v>0</v>
      </c>
      <c r="AC23">
        <f t="shared" si="4"/>
        <v>0</v>
      </c>
      <c r="AD23">
        <f t="shared" si="3"/>
        <v>163</v>
      </c>
      <c r="AG23" s="21"/>
      <c r="AH23" s="21" t="s">
        <v>91</v>
      </c>
      <c r="AI23" s="21" t="s">
        <v>80</v>
      </c>
      <c r="AJ23" s="21" t="s">
        <v>92</v>
      </c>
      <c r="AK23" s="21" t="s">
        <v>93</v>
      </c>
      <c r="AL23" s="21" t="s">
        <v>94</v>
      </c>
      <c r="AM23" s="21" t="s">
        <v>95</v>
      </c>
      <c r="AN23" s="21" t="s">
        <v>96</v>
      </c>
      <c r="AO23" s="21" t="s">
        <v>97</v>
      </c>
    </row>
    <row r="24" spans="3:41">
      <c r="C24" s="1">
        <v>41298</v>
      </c>
      <c r="D24">
        <v>1</v>
      </c>
      <c r="E24">
        <v>7</v>
      </c>
      <c r="F24">
        <f>WEEKNUM(Table18[[#This Row],[Date]],2)</f>
        <v>4</v>
      </c>
      <c r="G24">
        <f>IF(OR(Table18[[#This Row],[week number]]=1,Table18[[#This Row],[week number]]&gt;=47),1,0)</f>
        <v>0</v>
      </c>
      <c r="H24">
        <f>IF(YEAR(Table18[[#This Row],[Date]])=2013,0,1)</f>
        <v>0</v>
      </c>
      <c r="I24" s="10">
        <f>VLOOKUP(Table18[[#This Row],[LEC ID]],Sheet9!A:B,2,0)</f>
        <v>21</v>
      </c>
      <c r="J24" s="10"/>
      <c r="K24" s="10"/>
      <c r="L24" s="10"/>
      <c r="M24" s="10"/>
      <c r="N24" s="10"/>
      <c r="O24" s="10"/>
      <c r="P24" s="10"/>
      <c r="Q24" s="10"/>
      <c r="R24" s="10"/>
      <c r="S24" s="10"/>
      <c r="U24">
        <v>0</v>
      </c>
      <c r="V24">
        <v>17</v>
      </c>
      <c r="W24">
        <v>0</v>
      </c>
      <c r="X24" s="10">
        <v>82</v>
      </c>
      <c r="AA24">
        <f t="shared" si="0"/>
        <v>17</v>
      </c>
      <c r="AB24">
        <f t="shared" si="2"/>
        <v>0</v>
      </c>
      <c r="AC24">
        <f t="shared" si="4"/>
        <v>0</v>
      </c>
      <c r="AD24">
        <f t="shared" si="3"/>
        <v>82</v>
      </c>
      <c r="AG24" s="19" t="s">
        <v>85</v>
      </c>
      <c r="AH24" s="19">
        <v>126.23076923076924</v>
      </c>
      <c r="AI24" s="19">
        <v>12.992215485564721</v>
      </c>
      <c r="AJ24" s="19">
        <v>9.7158771243457771</v>
      </c>
      <c r="AK24" s="19">
        <v>7.4849338031067801E-14</v>
      </c>
      <c r="AL24" s="19">
        <v>100.2334060930274</v>
      </c>
      <c r="AM24" s="19">
        <v>152.22813236851107</v>
      </c>
      <c r="AN24" s="19">
        <v>100.2334060930274</v>
      </c>
      <c r="AO24" s="19">
        <v>152.22813236851107</v>
      </c>
    </row>
    <row r="25" spans="3:41" ht="15" thickBot="1">
      <c r="C25" s="1">
        <v>41299</v>
      </c>
      <c r="D25">
        <v>1</v>
      </c>
      <c r="E25">
        <v>2</v>
      </c>
      <c r="F25">
        <f>WEEKNUM(Table18[[#This Row],[Date]],2)</f>
        <v>4</v>
      </c>
      <c r="G25">
        <f>IF(OR(Table18[[#This Row],[week number]]=1,Table18[[#This Row],[week number]]&gt;=47),1,0)</f>
        <v>0</v>
      </c>
      <c r="H25">
        <f>IF(YEAR(Table18[[#This Row],[Date]])=2013,0,1)</f>
        <v>0</v>
      </c>
      <c r="I25" s="10">
        <f>VLOOKUP(Table18[[#This Row],[LEC ID]],Sheet9!A:B,2,0)</f>
        <v>21</v>
      </c>
      <c r="J25" s="10"/>
      <c r="K25" s="10"/>
      <c r="L25" s="10"/>
      <c r="M25" s="10"/>
      <c r="N25" s="10"/>
      <c r="O25" s="10"/>
      <c r="P25" s="10"/>
      <c r="Q25" s="10"/>
      <c r="R25" s="10"/>
      <c r="S25" s="10"/>
      <c r="U25">
        <v>0</v>
      </c>
      <c r="V25">
        <v>18</v>
      </c>
      <c r="W25">
        <v>0</v>
      </c>
      <c r="X25" s="10">
        <v>254</v>
      </c>
      <c r="AA25">
        <f t="shared" si="0"/>
        <v>18</v>
      </c>
      <c r="AB25">
        <f t="shared" si="2"/>
        <v>0</v>
      </c>
      <c r="AC25">
        <f t="shared" si="4"/>
        <v>0</v>
      </c>
      <c r="AD25">
        <f t="shared" si="3"/>
        <v>254</v>
      </c>
      <c r="AG25" s="20" t="s">
        <v>104</v>
      </c>
      <c r="AH25" s="20">
        <v>7.1025641025640702</v>
      </c>
      <c r="AI25" s="20">
        <v>33.824148928480426</v>
      </c>
      <c r="AJ25" s="20">
        <v>0.20998500561188127</v>
      </c>
      <c r="AK25" s="20">
        <v>0.83440283046284769</v>
      </c>
      <c r="AL25" s="20">
        <v>-60.579401571094522</v>
      </c>
      <c r="AM25" s="20">
        <v>74.784529776222669</v>
      </c>
      <c r="AN25" s="20">
        <v>-60.579401571094522</v>
      </c>
      <c r="AO25" s="20">
        <v>74.784529776222669</v>
      </c>
    </row>
    <row r="26" spans="3:41">
      <c r="C26" s="1">
        <v>41300</v>
      </c>
      <c r="D26">
        <v>1</v>
      </c>
      <c r="E26">
        <v>3</v>
      </c>
      <c r="F26">
        <f>WEEKNUM(Table18[[#This Row],[Date]],2)</f>
        <v>4</v>
      </c>
      <c r="G26">
        <f>IF(OR(Table18[[#This Row],[week number]]=1,Table18[[#This Row],[week number]]&gt;=47),1,0)</f>
        <v>0</v>
      </c>
      <c r="H26">
        <f>IF(YEAR(Table18[[#This Row],[Date]])=2013,0,1)</f>
        <v>0</v>
      </c>
      <c r="I26" s="10">
        <f>VLOOKUP(Table18[[#This Row],[LEC ID]],Sheet9!A:B,2,0)</f>
        <v>21</v>
      </c>
      <c r="J26" s="10"/>
      <c r="K26" s="10"/>
      <c r="L26" s="10"/>
      <c r="M26" s="10"/>
      <c r="N26" s="10"/>
      <c r="O26" s="10"/>
      <c r="P26" s="10"/>
      <c r="Q26" s="10"/>
      <c r="R26" s="10"/>
      <c r="S26" s="10"/>
      <c r="U26">
        <v>0</v>
      </c>
      <c r="V26">
        <v>19</v>
      </c>
      <c r="W26">
        <v>0</v>
      </c>
      <c r="X26" s="10">
        <v>146</v>
      </c>
      <c r="AA26">
        <f t="shared" si="0"/>
        <v>19</v>
      </c>
      <c r="AB26">
        <f t="shared" si="2"/>
        <v>0</v>
      </c>
      <c r="AC26">
        <f t="shared" si="4"/>
        <v>0</v>
      </c>
      <c r="AD26">
        <f t="shared" si="3"/>
        <v>146</v>
      </c>
    </row>
    <row r="27" spans="3:41">
      <c r="C27" s="1">
        <v>41301</v>
      </c>
      <c r="D27">
        <v>1</v>
      </c>
      <c r="E27">
        <v>3</v>
      </c>
      <c r="F27">
        <f>WEEKNUM(Table18[[#This Row],[Date]],2)</f>
        <v>4</v>
      </c>
      <c r="G27">
        <f>IF(OR(Table18[[#This Row],[week number]]=1,Table18[[#This Row],[week number]]&gt;=47),1,0)</f>
        <v>0</v>
      </c>
      <c r="H27">
        <f>IF(YEAR(Table18[[#This Row],[Date]])=2013,0,1)</f>
        <v>0</v>
      </c>
      <c r="I27" s="10">
        <f>VLOOKUP(Table18[[#This Row],[LEC ID]],Sheet9!A:B,2,0)</f>
        <v>21</v>
      </c>
      <c r="J27" s="10"/>
      <c r="K27" s="10"/>
      <c r="L27" s="10"/>
      <c r="M27" s="10"/>
      <c r="N27" s="10"/>
      <c r="O27" s="10"/>
      <c r="P27" s="10"/>
      <c r="Q27" s="10"/>
      <c r="R27" s="10"/>
      <c r="S27" s="10"/>
      <c r="U27">
        <v>0</v>
      </c>
      <c r="V27">
        <v>20</v>
      </c>
      <c r="W27">
        <v>0</v>
      </c>
      <c r="X27" s="10">
        <v>124</v>
      </c>
      <c r="AA27">
        <f t="shared" si="0"/>
        <v>20</v>
      </c>
      <c r="AB27">
        <f t="shared" si="2"/>
        <v>0</v>
      </c>
      <c r="AC27">
        <f t="shared" si="4"/>
        <v>0</v>
      </c>
      <c r="AD27">
        <f t="shared" si="3"/>
        <v>124</v>
      </c>
    </row>
    <row r="28" spans="3:41">
      <c r="C28" s="1">
        <v>41302</v>
      </c>
      <c r="D28">
        <v>1</v>
      </c>
      <c r="E28">
        <v>4</v>
      </c>
      <c r="F28">
        <f>WEEKNUM(Table18[[#This Row],[Date]],2)</f>
        <v>5</v>
      </c>
      <c r="G28">
        <f>IF(OR(Table18[[#This Row],[week number]]=1,Table18[[#This Row],[week number]]&gt;=47),1,0)</f>
        <v>0</v>
      </c>
      <c r="H28">
        <f>IF(YEAR(Table18[[#This Row],[Date]])=2013,0,1)</f>
        <v>0</v>
      </c>
      <c r="I28" s="10">
        <f>VLOOKUP(Table18[[#This Row],[LEC ID]],Sheet9!A:B,2,0)</f>
        <v>21</v>
      </c>
      <c r="J28" s="10"/>
      <c r="K28" s="10"/>
      <c r="L28" s="10"/>
      <c r="M28" s="10"/>
      <c r="N28" s="10"/>
      <c r="O28" s="10"/>
      <c r="P28" s="10"/>
      <c r="Q28" s="10"/>
      <c r="R28" s="10"/>
      <c r="S28" s="10"/>
      <c r="U28">
        <v>0</v>
      </c>
      <c r="V28">
        <v>21</v>
      </c>
      <c r="W28">
        <v>0</v>
      </c>
      <c r="X28" s="10">
        <v>81</v>
      </c>
      <c r="AA28">
        <f t="shared" si="0"/>
        <v>21</v>
      </c>
      <c r="AB28">
        <f t="shared" si="2"/>
        <v>0</v>
      </c>
      <c r="AC28">
        <f t="shared" si="4"/>
        <v>0</v>
      </c>
      <c r="AD28">
        <f t="shared" si="3"/>
        <v>81</v>
      </c>
    </row>
    <row r="29" spans="3:41">
      <c r="C29" s="1">
        <v>41303</v>
      </c>
      <c r="D29">
        <v>2</v>
      </c>
      <c r="E29">
        <v>32</v>
      </c>
      <c r="F29">
        <f>WEEKNUM(Table18[[#This Row],[Date]],2)</f>
        <v>5</v>
      </c>
      <c r="G29">
        <f>IF(OR(Table18[[#This Row],[week number]]=1,Table18[[#This Row],[week number]]&gt;=47),1,0)</f>
        <v>0</v>
      </c>
      <c r="H29">
        <f>IF(YEAR(Table18[[#This Row],[Date]])=2013,0,1)</f>
        <v>0</v>
      </c>
      <c r="I29" s="10">
        <f>VLOOKUP(Table18[[#This Row],[LEC ID]],Sheet9!A:B,2,0)</f>
        <v>20</v>
      </c>
      <c r="J29" s="10"/>
      <c r="K29" s="10"/>
      <c r="L29" s="10"/>
      <c r="M29" s="10"/>
      <c r="N29" s="10"/>
      <c r="O29" s="10"/>
      <c r="P29" s="10"/>
      <c r="Q29" s="10"/>
      <c r="R29" s="10"/>
      <c r="S29" s="10"/>
      <c r="U29">
        <v>0</v>
      </c>
      <c r="V29">
        <v>22</v>
      </c>
      <c r="W29">
        <v>0</v>
      </c>
      <c r="X29" s="10">
        <v>71</v>
      </c>
      <c r="AA29">
        <f t="shared" si="0"/>
        <v>22</v>
      </c>
      <c r="AB29">
        <f t="shared" si="2"/>
        <v>0</v>
      </c>
      <c r="AC29">
        <f t="shared" si="4"/>
        <v>0</v>
      </c>
      <c r="AD29">
        <f t="shared" si="3"/>
        <v>71</v>
      </c>
      <c r="AG29" t="s">
        <v>98</v>
      </c>
      <c r="AL29" t="s">
        <v>102</v>
      </c>
    </row>
    <row r="30" spans="3:41" ht="15" thickBot="1">
      <c r="C30" s="1">
        <v>41304</v>
      </c>
      <c r="D30">
        <v>2</v>
      </c>
      <c r="E30">
        <v>11</v>
      </c>
      <c r="F30">
        <f>WEEKNUM(Table18[[#This Row],[Date]],2)</f>
        <v>5</v>
      </c>
      <c r="G30">
        <f>IF(OR(Table18[[#This Row],[week number]]=1,Table18[[#This Row],[week number]]&gt;=47),1,0)</f>
        <v>0</v>
      </c>
      <c r="H30">
        <f>IF(YEAR(Table18[[#This Row],[Date]])=2013,0,1)</f>
        <v>0</v>
      </c>
      <c r="I30" s="10">
        <f>VLOOKUP(Table18[[#This Row],[LEC ID]],Sheet9!A:B,2,0)</f>
        <v>20</v>
      </c>
      <c r="J30" s="10"/>
      <c r="K30" s="10"/>
      <c r="L30" s="10"/>
      <c r="M30" s="10"/>
      <c r="N30" s="10"/>
      <c r="O30" s="10"/>
      <c r="P30" s="10"/>
      <c r="Q30" s="10"/>
      <c r="R30" s="10"/>
      <c r="S30" s="10"/>
      <c r="U30">
        <v>0</v>
      </c>
      <c r="V30">
        <v>23</v>
      </c>
      <c r="W30">
        <v>0</v>
      </c>
      <c r="X30" s="10">
        <v>104</v>
      </c>
      <c r="AA30">
        <f t="shared" si="0"/>
        <v>23</v>
      </c>
      <c r="AB30">
        <f t="shared" si="2"/>
        <v>0</v>
      </c>
      <c r="AC30">
        <f t="shared" si="4"/>
        <v>0</v>
      </c>
      <c r="AD30">
        <f t="shared" si="3"/>
        <v>104</v>
      </c>
    </row>
    <row r="31" spans="3:41">
      <c r="C31" s="1">
        <v>41305</v>
      </c>
      <c r="D31">
        <v>2</v>
      </c>
      <c r="E31">
        <v>3</v>
      </c>
      <c r="F31">
        <f>WEEKNUM(Table18[[#This Row],[Date]],2)</f>
        <v>5</v>
      </c>
      <c r="G31">
        <f>IF(OR(Table18[[#This Row],[week number]]=1,Table18[[#This Row],[week number]]&gt;=47),1,0)</f>
        <v>0</v>
      </c>
      <c r="H31">
        <f>IF(YEAR(Table18[[#This Row],[Date]])=2013,0,1)</f>
        <v>0</v>
      </c>
      <c r="I31" s="10">
        <f>VLOOKUP(Table18[[#This Row],[LEC ID]],Sheet9!A:B,2,0)</f>
        <v>20</v>
      </c>
      <c r="J31" s="10"/>
      <c r="K31" s="10"/>
      <c r="L31" s="10"/>
      <c r="M31" s="10"/>
      <c r="N31" s="10"/>
      <c r="O31" s="10"/>
      <c r="P31" s="10"/>
      <c r="Q31" s="10"/>
      <c r="R31" s="10"/>
      <c r="S31" s="10"/>
      <c r="U31">
        <v>0</v>
      </c>
      <c r="V31">
        <v>24</v>
      </c>
      <c r="W31">
        <v>0</v>
      </c>
      <c r="X31" s="10">
        <v>41</v>
      </c>
      <c r="AA31">
        <f t="shared" si="0"/>
        <v>24</v>
      </c>
      <c r="AB31">
        <f t="shared" si="2"/>
        <v>0</v>
      </c>
      <c r="AC31">
        <f t="shared" si="4"/>
        <v>0</v>
      </c>
      <c r="AD31">
        <f t="shared" si="3"/>
        <v>41</v>
      </c>
      <c r="AG31" s="21" t="s">
        <v>99</v>
      </c>
      <c r="AH31" s="21" t="s">
        <v>106</v>
      </c>
      <c r="AI31" s="21" t="s">
        <v>100</v>
      </c>
      <c r="AJ31" s="21" t="s">
        <v>101</v>
      </c>
      <c r="AL31" s="21" t="s">
        <v>103</v>
      </c>
      <c r="AM31" s="21" t="s">
        <v>30</v>
      </c>
    </row>
    <row r="32" spans="3:41">
      <c r="C32" s="1">
        <v>41306</v>
      </c>
      <c r="D32">
        <v>2</v>
      </c>
      <c r="E32">
        <v>15</v>
      </c>
      <c r="F32">
        <f>WEEKNUM(Table18[[#This Row],[Date]],2)</f>
        <v>5</v>
      </c>
      <c r="G32">
        <f>IF(OR(Table18[[#This Row],[week number]]=1,Table18[[#This Row],[week number]]&gt;=47),1,0)</f>
        <v>0</v>
      </c>
      <c r="H32">
        <f>IF(YEAR(Table18[[#This Row],[Date]])=2013,0,1)</f>
        <v>0</v>
      </c>
      <c r="I32" s="10">
        <f>VLOOKUP(Table18[[#This Row],[LEC ID]],Sheet9!A:B,2,0)</f>
        <v>20</v>
      </c>
      <c r="J32" s="10"/>
      <c r="K32" s="10"/>
      <c r="L32" s="10"/>
      <c r="M32" s="10"/>
      <c r="N32" s="10"/>
      <c r="O32" s="10"/>
      <c r="P32" s="10"/>
      <c r="Q32" s="10"/>
      <c r="R32" s="10"/>
      <c r="S32" s="10"/>
      <c r="U32">
        <v>0</v>
      </c>
      <c r="V32">
        <v>25</v>
      </c>
      <c r="W32">
        <v>0</v>
      </c>
      <c r="X32" s="10">
        <v>75</v>
      </c>
      <c r="AA32">
        <f t="shared" si="0"/>
        <v>25</v>
      </c>
      <c r="AB32">
        <f t="shared" si="2"/>
        <v>0</v>
      </c>
      <c r="AC32">
        <f t="shared" si="4"/>
        <v>0</v>
      </c>
      <c r="AD32">
        <f t="shared" si="3"/>
        <v>75</v>
      </c>
      <c r="AG32" s="19">
        <v>1</v>
      </c>
      <c r="AH32" s="19">
        <v>126.23076923076924</v>
      </c>
      <c r="AI32" s="19">
        <v>-42.230769230769241</v>
      </c>
      <c r="AJ32" s="19">
        <v>-0.45456262531454417</v>
      </c>
      <c r="AL32" s="19">
        <v>0.81967213114754101</v>
      </c>
      <c r="AM32" s="19">
        <v>25</v>
      </c>
    </row>
    <row r="33" spans="3:39">
      <c r="C33" s="1">
        <v>41307</v>
      </c>
      <c r="D33">
        <v>2</v>
      </c>
      <c r="E33">
        <v>14</v>
      </c>
      <c r="F33">
        <f>WEEKNUM(Table18[[#This Row],[Date]],2)</f>
        <v>5</v>
      </c>
      <c r="G33">
        <f>IF(OR(Table18[[#This Row],[week number]]=1,Table18[[#This Row],[week number]]&gt;=47),1,0)</f>
        <v>0</v>
      </c>
      <c r="H33">
        <f>IF(YEAR(Table18[[#This Row],[Date]])=2013,0,1)</f>
        <v>0</v>
      </c>
      <c r="I33" s="10">
        <f>VLOOKUP(Table18[[#This Row],[LEC ID]],Sheet9!A:B,2,0)</f>
        <v>20</v>
      </c>
      <c r="J33" s="10"/>
      <c r="K33" s="10"/>
      <c r="L33" s="10"/>
      <c r="M33" s="10"/>
      <c r="N33" s="10"/>
      <c r="O33" s="10"/>
      <c r="P33" s="10"/>
      <c r="Q33" s="10"/>
      <c r="R33" s="10"/>
      <c r="S33" s="10"/>
      <c r="U33">
        <v>0</v>
      </c>
      <c r="V33">
        <v>26</v>
      </c>
      <c r="W33">
        <v>0</v>
      </c>
      <c r="X33" s="10">
        <v>79</v>
      </c>
      <c r="AA33">
        <f t="shared" si="0"/>
        <v>26</v>
      </c>
      <c r="AB33">
        <f t="shared" si="2"/>
        <v>0</v>
      </c>
      <c r="AC33">
        <f t="shared" si="4"/>
        <v>0</v>
      </c>
      <c r="AD33">
        <f t="shared" si="3"/>
        <v>79</v>
      </c>
      <c r="AG33" s="19">
        <v>2</v>
      </c>
      <c r="AH33" s="19">
        <v>126.23076923076924</v>
      </c>
      <c r="AI33" s="19">
        <v>-88.230769230769241</v>
      </c>
      <c r="AJ33" s="19">
        <v>-0.94969641390852844</v>
      </c>
      <c r="AL33" s="19">
        <v>2.459016393442623</v>
      </c>
      <c r="AM33" s="19">
        <v>38</v>
      </c>
    </row>
    <row r="34" spans="3:39">
      <c r="C34" s="1">
        <v>41308</v>
      </c>
      <c r="D34">
        <v>2</v>
      </c>
      <c r="E34">
        <v>17</v>
      </c>
      <c r="F34">
        <f>WEEKNUM(Table18[[#This Row],[Date]],2)</f>
        <v>5</v>
      </c>
      <c r="G34">
        <f>IF(OR(Table18[[#This Row],[week number]]=1,Table18[[#This Row],[week number]]&gt;=47),1,0)</f>
        <v>0</v>
      </c>
      <c r="H34">
        <f>IF(YEAR(Table18[[#This Row],[Date]])=2013,0,1)</f>
        <v>0</v>
      </c>
      <c r="I34" s="10">
        <f>VLOOKUP(Table18[[#This Row],[LEC ID]],Sheet9!A:B,2,0)</f>
        <v>20</v>
      </c>
      <c r="J34" s="10"/>
      <c r="K34" s="10"/>
      <c r="L34" s="10"/>
      <c r="M34" s="10"/>
      <c r="N34" s="10"/>
      <c r="O34" s="10"/>
      <c r="P34" s="10"/>
      <c r="Q34" s="10"/>
      <c r="R34" s="10"/>
      <c r="S34" s="10"/>
      <c r="U34">
        <v>0</v>
      </c>
      <c r="V34">
        <v>27</v>
      </c>
      <c r="W34">
        <v>0</v>
      </c>
      <c r="X34" s="10">
        <v>107</v>
      </c>
      <c r="AA34">
        <f t="shared" si="0"/>
        <v>27</v>
      </c>
      <c r="AB34">
        <f t="shared" si="2"/>
        <v>0</v>
      </c>
      <c r="AC34">
        <f t="shared" si="4"/>
        <v>0</v>
      </c>
      <c r="AD34">
        <f t="shared" si="3"/>
        <v>107</v>
      </c>
      <c r="AG34" s="19">
        <v>3</v>
      </c>
      <c r="AH34" s="19">
        <v>126.23076923076924</v>
      </c>
      <c r="AI34" s="19">
        <v>-79.230769230769241</v>
      </c>
      <c r="AJ34" s="19">
        <v>-0.85282241179231411</v>
      </c>
      <c r="AL34" s="19">
        <v>4.0983606557377055</v>
      </c>
      <c r="AM34" s="19">
        <v>38</v>
      </c>
    </row>
    <row r="35" spans="3:39">
      <c r="C35" s="1">
        <v>41309</v>
      </c>
      <c r="D35">
        <v>2</v>
      </c>
      <c r="E35">
        <v>16</v>
      </c>
      <c r="F35">
        <f>WEEKNUM(Table18[[#This Row],[Date]],2)</f>
        <v>6</v>
      </c>
      <c r="G35">
        <f>IF(OR(Table18[[#This Row],[week number]]=1,Table18[[#This Row],[week number]]&gt;=47),1,0)</f>
        <v>0</v>
      </c>
      <c r="H35">
        <f>IF(YEAR(Table18[[#This Row],[Date]])=2013,0,1)</f>
        <v>0</v>
      </c>
      <c r="I35" s="10">
        <f>VLOOKUP(Table18[[#This Row],[LEC ID]],Sheet9!A:B,2,0)</f>
        <v>20</v>
      </c>
      <c r="J35" s="10"/>
      <c r="K35" s="10"/>
      <c r="L35" s="10"/>
      <c r="M35" s="10"/>
      <c r="N35" s="10"/>
      <c r="O35" s="10"/>
      <c r="P35" s="10"/>
      <c r="Q35" s="10"/>
      <c r="R35" s="10"/>
      <c r="S35" s="10"/>
      <c r="U35">
        <v>0</v>
      </c>
      <c r="V35">
        <v>28</v>
      </c>
      <c r="W35">
        <v>0</v>
      </c>
      <c r="X35" s="10">
        <v>75</v>
      </c>
      <c r="AA35">
        <f t="shared" si="0"/>
        <v>28</v>
      </c>
      <c r="AB35">
        <f t="shared" si="2"/>
        <v>0</v>
      </c>
      <c r="AC35">
        <f t="shared" si="4"/>
        <v>0</v>
      </c>
      <c r="AD35">
        <f t="shared" si="3"/>
        <v>75</v>
      </c>
      <c r="AG35" s="19">
        <v>4</v>
      </c>
      <c r="AH35" s="19">
        <v>126.23076923076924</v>
      </c>
      <c r="AI35" s="19">
        <v>-30.230769230769241</v>
      </c>
      <c r="AJ35" s="19">
        <v>-0.32539728915959176</v>
      </c>
      <c r="AL35" s="19">
        <v>5.7377049180327866</v>
      </c>
      <c r="AM35" s="19">
        <v>41</v>
      </c>
    </row>
    <row r="36" spans="3:39">
      <c r="C36" s="1">
        <v>41310</v>
      </c>
      <c r="D36">
        <v>2</v>
      </c>
      <c r="E36">
        <v>8</v>
      </c>
      <c r="F36">
        <f>WEEKNUM(Table18[[#This Row],[Date]],2)</f>
        <v>6</v>
      </c>
      <c r="G36">
        <f>IF(OR(Table18[[#This Row],[week number]]=1,Table18[[#This Row],[week number]]&gt;=47),1,0)</f>
        <v>0</v>
      </c>
      <c r="H36">
        <f>IF(YEAR(Table18[[#This Row],[Date]])=2013,0,1)</f>
        <v>0</v>
      </c>
      <c r="I36" s="10">
        <f>VLOOKUP(Table18[[#This Row],[LEC ID]],Sheet9!A:B,2,0)</f>
        <v>20</v>
      </c>
      <c r="J36" s="10"/>
      <c r="K36" s="10"/>
      <c r="L36" s="10"/>
      <c r="M36" s="10"/>
      <c r="N36" s="10"/>
      <c r="O36" s="10"/>
      <c r="P36" s="10"/>
      <c r="Q36" s="10"/>
      <c r="R36" s="10"/>
      <c r="S36" s="10"/>
      <c r="U36">
        <v>0</v>
      </c>
      <c r="V36">
        <v>29</v>
      </c>
      <c r="W36">
        <v>0</v>
      </c>
      <c r="X36" s="10">
        <v>235</v>
      </c>
      <c r="AA36">
        <f t="shared" si="0"/>
        <v>29</v>
      </c>
      <c r="AB36">
        <f t="shared" si="2"/>
        <v>0</v>
      </c>
      <c r="AC36">
        <f t="shared" si="4"/>
        <v>0</v>
      </c>
      <c r="AD36">
        <f t="shared" si="3"/>
        <v>235</v>
      </c>
      <c r="AG36" s="19">
        <v>5</v>
      </c>
      <c r="AH36" s="19">
        <v>126.23076923076924</v>
      </c>
      <c r="AI36" s="19">
        <v>-69.230769230769241</v>
      </c>
      <c r="AJ36" s="19">
        <v>-0.74518463166318716</v>
      </c>
      <c r="AL36" s="19">
        <v>7.3770491803278695</v>
      </c>
      <c r="AM36" s="19">
        <v>45</v>
      </c>
    </row>
    <row r="37" spans="3:39">
      <c r="C37" s="1">
        <v>41311</v>
      </c>
      <c r="D37">
        <v>2</v>
      </c>
      <c r="E37">
        <v>9</v>
      </c>
      <c r="F37">
        <f>WEEKNUM(Table18[[#This Row],[Date]],2)</f>
        <v>6</v>
      </c>
      <c r="G37">
        <f>IF(OR(Table18[[#This Row],[week number]]=1,Table18[[#This Row],[week number]]&gt;=47),1,0)</f>
        <v>0</v>
      </c>
      <c r="H37">
        <f>IF(YEAR(Table18[[#This Row],[Date]])=2013,0,1)</f>
        <v>0</v>
      </c>
      <c r="I37" s="10">
        <f>VLOOKUP(Table18[[#This Row],[LEC ID]],Sheet9!A:B,2,0)</f>
        <v>20</v>
      </c>
      <c r="J37" s="10"/>
      <c r="K37" s="10"/>
      <c r="L37" s="10"/>
      <c r="M37" s="10"/>
      <c r="N37" s="10"/>
      <c r="O37" s="10"/>
      <c r="P37" s="10"/>
      <c r="Q37" s="10"/>
      <c r="R37" s="10"/>
      <c r="S37" s="10"/>
      <c r="U37">
        <v>0</v>
      </c>
      <c r="V37">
        <v>30</v>
      </c>
      <c r="W37">
        <v>0</v>
      </c>
      <c r="X37" s="10">
        <v>78</v>
      </c>
      <c r="AA37">
        <f t="shared" si="0"/>
        <v>30</v>
      </c>
      <c r="AB37">
        <f t="shared" si="2"/>
        <v>0</v>
      </c>
      <c r="AC37">
        <f t="shared" si="4"/>
        <v>0</v>
      </c>
      <c r="AD37">
        <f t="shared" si="3"/>
        <v>78</v>
      </c>
      <c r="AG37" s="19">
        <v>6</v>
      </c>
      <c r="AH37" s="19">
        <v>126.23076923076924</v>
      </c>
      <c r="AI37" s="19">
        <v>-88.230769230769241</v>
      </c>
      <c r="AJ37" s="19">
        <v>-0.94969641390852844</v>
      </c>
      <c r="AL37" s="19">
        <v>9.0163934426229524</v>
      </c>
      <c r="AM37" s="19">
        <v>46</v>
      </c>
    </row>
    <row r="38" spans="3:39">
      <c r="C38" s="1">
        <v>41312</v>
      </c>
      <c r="D38">
        <v>2</v>
      </c>
      <c r="E38">
        <v>10</v>
      </c>
      <c r="F38">
        <f>WEEKNUM(Table18[[#This Row],[Date]],2)</f>
        <v>6</v>
      </c>
      <c r="G38">
        <f>IF(OR(Table18[[#This Row],[week number]]=1,Table18[[#This Row],[week number]]&gt;=47),1,0)</f>
        <v>0</v>
      </c>
      <c r="H38">
        <f>IF(YEAR(Table18[[#This Row],[Date]])=2013,0,1)</f>
        <v>0</v>
      </c>
      <c r="I38" s="10">
        <f>VLOOKUP(Table18[[#This Row],[LEC ID]],Sheet9!A:B,2,0)</f>
        <v>20</v>
      </c>
      <c r="J38" s="10"/>
      <c r="K38" s="10"/>
      <c r="L38" s="10"/>
      <c r="M38" s="10"/>
      <c r="N38" s="10"/>
      <c r="O38" s="10"/>
      <c r="P38" s="10"/>
      <c r="Q38" s="10"/>
      <c r="R38" s="10"/>
      <c r="S38" s="10"/>
      <c r="U38">
        <v>0</v>
      </c>
      <c r="V38">
        <v>31</v>
      </c>
      <c r="W38">
        <v>0</v>
      </c>
      <c r="X38" s="10">
        <v>63</v>
      </c>
      <c r="AA38">
        <f t="shared" si="0"/>
        <v>31</v>
      </c>
      <c r="AB38">
        <f t="shared" si="2"/>
        <v>0</v>
      </c>
      <c r="AC38">
        <f t="shared" si="4"/>
        <v>0</v>
      </c>
      <c r="AD38">
        <f t="shared" si="3"/>
        <v>63</v>
      </c>
      <c r="AG38" s="19">
        <v>7</v>
      </c>
      <c r="AH38" s="19">
        <v>126.23076923076924</v>
      </c>
      <c r="AI38" s="19">
        <v>32.769230769230759</v>
      </c>
      <c r="AJ38" s="19">
        <v>0.35272072565390844</v>
      </c>
      <c r="AL38" s="19">
        <v>10.655737704918034</v>
      </c>
      <c r="AM38" s="19">
        <v>47</v>
      </c>
    </row>
    <row r="39" spans="3:39">
      <c r="C39" s="1">
        <v>41313</v>
      </c>
      <c r="D39">
        <v>2</v>
      </c>
      <c r="E39">
        <v>8</v>
      </c>
      <c r="F39">
        <f>WEEKNUM(Table18[[#This Row],[Date]],2)</f>
        <v>6</v>
      </c>
      <c r="G39">
        <f>IF(OR(Table18[[#This Row],[week number]]=1,Table18[[#This Row],[week number]]&gt;=47),1,0)</f>
        <v>0</v>
      </c>
      <c r="H39">
        <f>IF(YEAR(Table18[[#This Row],[Date]])=2013,0,1)</f>
        <v>0</v>
      </c>
      <c r="I39" s="10">
        <f>VLOOKUP(Table18[[#This Row],[LEC ID]],Sheet9!A:B,2,0)</f>
        <v>20</v>
      </c>
      <c r="J39" s="10"/>
      <c r="K39" s="10"/>
      <c r="L39" s="10"/>
      <c r="M39" s="10"/>
      <c r="N39" s="10"/>
      <c r="O39" s="10"/>
      <c r="P39" s="10"/>
      <c r="Q39" s="10"/>
      <c r="R39" s="10"/>
      <c r="S39" s="10"/>
      <c r="U39">
        <v>0</v>
      </c>
      <c r="V39">
        <v>32</v>
      </c>
      <c r="W39">
        <v>0</v>
      </c>
      <c r="X39" s="10">
        <v>59</v>
      </c>
      <c r="AA39">
        <f t="shared" si="0"/>
        <v>32</v>
      </c>
      <c r="AB39">
        <f t="shared" si="2"/>
        <v>0</v>
      </c>
      <c r="AC39">
        <f t="shared" si="4"/>
        <v>0</v>
      </c>
      <c r="AD39">
        <f t="shared" si="3"/>
        <v>59</v>
      </c>
      <c r="AG39" s="19">
        <v>8</v>
      </c>
      <c r="AH39" s="19">
        <v>126.23076923076924</v>
      </c>
      <c r="AI39" s="19">
        <v>-81.230769230769241</v>
      </c>
      <c r="AJ39" s="19">
        <v>-0.87434996781813956</v>
      </c>
      <c r="AL39" s="19">
        <v>12.295081967213115</v>
      </c>
      <c r="AM39" s="19">
        <v>51</v>
      </c>
    </row>
    <row r="40" spans="3:39">
      <c r="C40" s="1">
        <v>41314</v>
      </c>
      <c r="D40">
        <v>2</v>
      </c>
      <c r="E40">
        <v>3</v>
      </c>
      <c r="F40">
        <f>WEEKNUM(Table18[[#This Row],[Date]],2)</f>
        <v>6</v>
      </c>
      <c r="G40">
        <f>IF(OR(Table18[[#This Row],[week number]]=1,Table18[[#This Row],[week number]]&gt;=47),1,0)</f>
        <v>0</v>
      </c>
      <c r="H40">
        <f>IF(YEAR(Table18[[#This Row],[Date]])=2013,0,1)</f>
        <v>0</v>
      </c>
      <c r="I40" s="10">
        <f>VLOOKUP(Table18[[#This Row],[LEC ID]],Sheet9!A:B,2,0)</f>
        <v>20</v>
      </c>
      <c r="J40" s="10"/>
      <c r="K40" s="10"/>
      <c r="L40" s="10"/>
      <c r="M40" s="10"/>
      <c r="N40" s="10"/>
      <c r="O40" s="10"/>
      <c r="P40" s="10"/>
      <c r="Q40" s="10"/>
      <c r="R40" s="10"/>
      <c r="S40" s="10"/>
      <c r="U40">
        <v>0</v>
      </c>
      <c r="V40">
        <v>33</v>
      </c>
      <c r="W40">
        <v>0</v>
      </c>
      <c r="X40" s="10">
        <v>51</v>
      </c>
      <c r="AA40">
        <f t="shared" ref="AA40:AA69" si="5">V40</f>
        <v>33</v>
      </c>
      <c r="AB40">
        <f t="shared" si="2"/>
        <v>0</v>
      </c>
      <c r="AC40">
        <f t="shared" si="4"/>
        <v>0</v>
      </c>
      <c r="AD40">
        <f t="shared" si="3"/>
        <v>51</v>
      </c>
      <c r="AG40" s="19">
        <v>9</v>
      </c>
      <c r="AH40" s="19">
        <v>126.23076923076924</v>
      </c>
      <c r="AI40" s="19">
        <v>-23.230769230769241</v>
      </c>
      <c r="AJ40" s="19">
        <v>-0.25005084306920289</v>
      </c>
      <c r="AL40" s="19">
        <v>13.934426229508198</v>
      </c>
      <c r="AM40" s="19">
        <v>51</v>
      </c>
    </row>
    <row r="41" spans="3:39">
      <c r="C41" s="1">
        <v>41315</v>
      </c>
      <c r="D41">
        <v>2</v>
      </c>
      <c r="E41">
        <v>3</v>
      </c>
      <c r="F41">
        <f>WEEKNUM(Table18[[#This Row],[Date]],2)</f>
        <v>6</v>
      </c>
      <c r="G41">
        <f>IF(OR(Table18[[#This Row],[week number]]=1,Table18[[#This Row],[week number]]&gt;=47),1,0)</f>
        <v>0</v>
      </c>
      <c r="H41">
        <f>IF(YEAR(Table18[[#This Row],[Date]])=2013,0,1)</f>
        <v>0</v>
      </c>
      <c r="I41" s="10">
        <f>VLOOKUP(Table18[[#This Row],[LEC ID]],Sheet9!A:B,2,0)</f>
        <v>20</v>
      </c>
      <c r="J41" s="10"/>
      <c r="K41" s="10"/>
      <c r="L41" s="10"/>
      <c r="M41" s="10"/>
      <c r="N41" s="10"/>
      <c r="O41" s="10"/>
      <c r="P41" s="10"/>
      <c r="Q41" s="10"/>
      <c r="R41" s="10"/>
      <c r="S41" s="10"/>
      <c r="U41">
        <v>0</v>
      </c>
      <c r="V41">
        <v>34</v>
      </c>
      <c r="W41">
        <v>0</v>
      </c>
      <c r="X41" s="10">
        <v>76</v>
      </c>
      <c r="AA41">
        <f t="shared" si="5"/>
        <v>34</v>
      </c>
      <c r="AB41">
        <f t="shared" si="2"/>
        <v>0</v>
      </c>
      <c r="AC41">
        <f t="shared" si="4"/>
        <v>0</v>
      </c>
      <c r="AD41">
        <f t="shared" si="3"/>
        <v>76</v>
      </c>
      <c r="AG41" s="19">
        <v>10</v>
      </c>
      <c r="AH41" s="19">
        <v>126.23076923076924</v>
      </c>
      <c r="AI41" s="19">
        <v>-33.230769230769241</v>
      </c>
      <c r="AJ41" s="19">
        <v>-0.35768862319832989</v>
      </c>
      <c r="AL41" s="19">
        <v>15.57377049180328</v>
      </c>
      <c r="AM41" s="19">
        <v>57</v>
      </c>
    </row>
    <row r="42" spans="3:39">
      <c r="C42" s="1">
        <v>41316</v>
      </c>
      <c r="D42">
        <v>2</v>
      </c>
      <c r="E42">
        <v>5</v>
      </c>
      <c r="F42">
        <f>WEEKNUM(Table18[[#This Row],[Date]],2)</f>
        <v>7</v>
      </c>
      <c r="G42">
        <f>IF(OR(Table18[[#This Row],[week number]]=1,Table18[[#This Row],[week number]]&gt;=47),1,0)</f>
        <v>0</v>
      </c>
      <c r="H42">
        <f>IF(YEAR(Table18[[#This Row],[Date]])=2013,0,1)</f>
        <v>0</v>
      </c>
      <c r="I42" s="10">
        <f>VLOOKUP(Table18[[#This Row],[LEC ID]],Sheet9!A:B,2,0)</f>
        <v>20</v>
      </c>
      <c r="J42" s="10"/>
      <c r="K42" s="10"/>
      <c r="L42" s="10"/>
      <c r="M42" s="10"/>
      <c r="N42" s="10"/>
      <c r="O42" s="10"/>
      <c r="P42" s="10"/>
      <c r="Q42" s="10"/>
      <c r="R42" s="10"/>
      <c r="S42" s="10"/>
      <c r="U42">
        <v>0</v>
      </c>
      <c r="V42">
        <v>35</v>
      </c>
      <c r="W42">
        <v>0</v>
      </c>
      <c r="X42" s="10">
        <v>67</v>
      </c>
      <c r="AA42">
        <f t="shared" si="5"/>
        <v>35</v>
      </c>
      <c r="AB42">
        <f t="shared" si="2"/>
        <v>0</v>
      </c>
      <c r="AC42">
        <f t="shared" si="4"/>
        <v>0</v>
      </c>
      <c r="AD42">
        <f t="shared" si="3"/>
        <v>67</v>
      </c>
      <c r="AG42" s="19">
        <v>11</v>
      </c>
      <c r="AH42" s="19">
        <v>126.23076923076924</v>
      </c>
      <c r="AI42" s="19">
        <v>74.769230769230759</v>
      </c>
      <c r="AJ42" s="19">
        <v>0.80479940219624191</v>
      </c>
      <c r="AL42" s="19">
        <v>17.213114754098363</v>
      </c>
      <c r="AM42" s="19">
        <v>59</v>
      </c>
    </row>
    <row r="43" spans="3:39">
      <c r="C43" s="1">
        <v>41317</v>
      </c>
      <c r="D43">
        <v>2</v>
      </c>
      <c r="E43">
        <v>15</v>
      </c>
      <c r="F43">
        <f>WEEKNUM(Table18[[#This Row],[Date]],2)</f>
        <v>7</v>
      </c>
      <c r="G43">
        <f>IF(OR(Table18[[#This Row],[week number]]=1,Table18[[#This Row],[week number]]&gt;=47),1,0)</f>
        <v>0</v>
      </c>
      <c r="H43">
        <f>IF(YEAR(Table18[[#This Row],[Date]])=2013,0,1)</f>
        <v>0</v>
      </c>
      <c r="I43" s="10">
        <f>VLOOKUP(Table18[[#This Row],[LEC ID]],Sheet9!A:B,2,0)</f>
        <v>20</v>
      </c>
      <c r="J43" s="10"/>
      <c r="K43" s="10"/>
      <c r="L43" s="10"/>
      <c r="M43" s="10"/>
      <c r="N43" s="10"/>
      <c r="O43" s="10"/>
      <c r="P43" s="10"/>
      <c r="Q43" s="10"/>
      <c r="R43" s="10"/>
      <c r="S43" s="10"/>
      <c r="U43">
        <v>0</v>
      </c>
      <c r="V43">
        <v>36</v>
      </c>
      <c r="W43">
        <v>0</v>
      </c>
      <c r="X43" s="10">
        <v>92</v>
      </c>
      <c r="AA43">
        <f t="shared" si="5"/>
        <v>36</v>
      </c>
      <c r="AB43">
        <f t="shared" si="2"/>
        <v>0</v>
      </c>
      <c r="AC43">
        <f t="shared" si="4"/>
        <v>0</v>
      </c>
      <c r="AD43">
        <f t="shared" si="3"/>
        <v>92</v>
      </c>
      <c r="AG43" s="19">
        <v>12</v>
      </c>
      <c r="AH43" s="19">
        <v>126.23076923076924</v>
      </c>
      <c r="AI43" s="19">
        <v>-22.230769230769241</v>
      </c>
      <c r="AJ43" s="19">
        <v>-0.23928706505629016</v>
      </c>
      <c r="AL43" s="19">
        <v>18.852459016393443</v>
      </c>
      <c r="AM43" s="19">
        <v>63</v>
      </c>
    </row>
    <row r="44" spans="3:39">
      <c r="C44" s="1">
        <v>41318</v>
      </c>
      <c r="D44">
        <v>2</v>
      </c>
      <c r="E44">
        <v>8</v>
      </c>
      <c r="F44">
        <f>WEEKNUM(Table18[[#This Row],[Date]],2)</f>
        <v>7</v>
      </c>
      <c r="G44">
        <f>IF(OR(Table18[[#This Row],[week number]]=1,Table18[[#This Row],[week number]]&gt;=47),1,0)</f>
        <v>0</v>
      </c>
      <c r="H44">
        <f>IF(YEAR(Table18[[#This Row],[Date]])=2013,0,1)</f>
        <v>0</v>
      </c>
      <c r="I44" s="10">
        <f>VLOOKUP(Table18[[#This Row],[LEC ID]],Sheet9!A:B,2,0)</f>
        <v>20</v>
      </c>
      <c r="J44" s="10"/>
      <c r="K44" s="10"/>
      <c r="L44" s="10"/>
      <c r="M44" s="10"/>
      <c r="N44" s="10"/>
      <c r="O44" s="10"/>
      <c r="P44" s="10"/>
      <c r="Q44" s="10"/>
      <c r="R44" s="10"/>
      <c r="S44" s="10"/>
      <c r="U44">
        <v>0</v>
      </c>
      <c r="V44">
        <v>37</v>
      </c>
      <c r="W44">
        <v>0</v>
      </c>
      <c r="X44" s="10">
        <v>46</v>
      </c>
      <c r="AA44">
        <f t="shared" si="5"/>
        <v>37</v>
      </c>
      <c r="AB44">
        <f t="shared" si="2"/>
        <v>0</v>
      </c>
      <c r="AC44">
        <f t="shared" si="4"/>
        <v>0</v>
      </c>
      <c r="AD44">
        <f t="shared" si="3"/>
        <v>46</v>
      </c>
      <c r="AG44" s="19">
        <v>13</v>
      </c>
      <c r="AH44" s="19">
        <v>126.23076923076924</v>
      </c>
      <c r="AI44" s="19">
        <v>-23.230769230769241</v>
      </c>
      <c r="AJ44" s="19">
        <v>-0.25005084306920289</v>
      </c>
      <c r="AL44" s="19">
        <v>20.491803278688526</v>
      </c>
      <c r="AM44" s="19">
        <v>67</v>
      </c>
    </row>
    <row r="45" spans="3:39">
      <c r="C45" s="1">
        <v>41319</v>
      </c>
      <c r="D45">
        <v>2</v>
      </c>
      <c r="E45">
        <v>3</v>
      </c>
      <c r="F45">
        <f>WEEKNUM(Table18[[#This Row],[Date]],2)</f>
        <v>7</v>
      </c>
      <c r="G45">
        <f>IF(OR(Table18[[#This Row],[week number]]=1,Table18[[#This Row],[week number]]&gt;=47),1,0)</f>
        <v>0</v>
      </c>
      <c r="H45">
        <f>IF(YEAR(Table18[[#This Row],[Date]])=2013,0,1)</f>
        <v>0</v>
      </c>
      <c r="I45" s="10">
        <f>VLOOKUP(Table18[[#This Row],[LEC ID]],Sheet9!A:B,2,0)</f>
        <v>20</v>
      </c>
      <c r="J45" s="10"/>
      <c r="K45" s="10"/>
      <c r="L45" s="10"/>
      <c r="M45" s="10"/>
      <c r="N45" s="10"/>
      <c r="O45" s="10"/>
      <c r="P45" s="10"/>
      <c r="Q45" s="10"/>
      <c r="R45" s="10"/>
      <c r="S45" s="10"/>
      <c r="U45">
        <v>0</v>
      </c>
      <c r="V45">
        <v>38</v>
      </c>
      <c r="W45">
        <v>0</v>
      </c>
      <c r="X45" s="10">
        <v>80</v>
      </c>
      <c r="AA45">
        <f t="shared" si="5"/>
        <v>38</v>
      </c>
      <c r="AB45">
        <f t="shared" si="2"/>
        <v>0</v>
      </c>
      <c r="AC45">
        <f t="shared" si="4"/>
        <v>0</v>
      </c>
      <c r="AD45">
        <f t="shared" si="3"/>
        <v>80</v>
      </c>
      <c r="AG45" s="19">
        <v>14</v>
      </c>
      <c r="AH45" s="19">
        <v>126.23076923076924</v>
      </c>
      <c r="AI45" s="19">
        <v>-59.230769230769241</v>
      </c>
      <c r="AJ45" s="19">
        <v>-0.6375468515340601</v>
      </c>
      <c r="AL45" s="19">
        <v>22.131147540983608</v>
      </c>
      <c r="AM45" s="19">
        <v>67</v>
      </c>
    </row>
    <row r="46" spans="3:39">
      <c r="C46" s="1">
        <v>41320</v>
      </c>
      <c r="D46">
        <v>2</v>
      </c>
      <c r="E46">
        <v>2</v>
      </c>
      <c r="F46">
        <f>WEEKNUM(Table18[[#This Row],[Date]],2)</f>
        <v>7</v>
      </c>
      <c r="G46">
        <f>IF(OR(Table18[[#This Row],[week number]]=1,Table18[[#This Row],[week number]]&gt;=47),1,0)</f>
        <v>0</v>
      </c>
      <c r="H46">
        <f>IF(YEAR(Table18[[#This Row],[Date]])=2013,0,1)</f>
        <v>0</v>
      </c>
      <c r="I46" s="10">
        <f>VLOOKUP(Table18[[#This Row],[LEC ID]],Sheet9!A:B,2,0)</f>
        <v>20</v>
      </c>
      <c r="J46" s="10"/>
      <c r="K46" s="10"/>
      <c r="L46" s="10"/>
      <c r="M46" s="10"/>
      <c r="N46" s="10"/>
      <c r="O46" s="10"/>
      <c r="P46" s="10"/>
      <c r="Q46" s="10"/>
      <c r="R46" s="10"/>
      <c r="S46" s="10"/>
      <c r="U46">
        <v>0</v>
      </c>
      <c r="V46">
        <v>39</v>
      </c>
      <c r="W46">
        <v>0</v>
      </c>
      <c r="X46" s="10">
        <v>118</v>
      </c>
      <c r="AA46">
        <f t="shared" si="5"/>
        <v>39</v>
      </c>
      <c r="AB46">
        <f t="shared" si="2"/>
        <v>0</v>
      </c>
      <c r="AC46">
        <f t="shared" si="4"/>
        <v>0</v>
      </c>
      <c r="AD46">
        <f t="shared" si="3"/>
        <v>118</v>
      </c>
      <c r="AG46" s="19">
        <v>15</v>
      </c>
      <c r="AH46" s="19">
        <v>126.23076923076924</v>
      </c>
      <c r="AI46" s="19">
        <v>36.769230769230759</v>
      </c>
      <c r="AJ46" s="19">
        <v>0.39577583770555924</v>
      </c>
      <c r="AL46" s="19">
        <v>23.770491803278688</v>
      </c>
      <c r="AM46" s="19">
        <v>68</v>
      </c>
    </row>
    <row r="47" spans="3:39">
      <c r="C47" s="1">
        <v>41322</v>
      </c>
      <c r="D47">
        <v>2</v>
      </c>
      <c r="E47">
        <v>5</v>
      </c>
      <c r="F47">
        <f>WEEKNUM(Table18[[#This Row],[Date]],2)</f>
        <v>7</v>
      </c>
      <c r="G47">
        <f>IF(OR(Table18[[#This Row],[week number]]=1,Table18[[#This Row],[week number]]&gt;=47),1,0)</f>
        <v>0</v>
      </c>
      <c r="H47">
        <f>IF(YEAR(Table18[[#This Row],[Date]])=2013,0,1)</f>
        <v>0</v>
      </c>
      <c r="I47" s="10">
        <f>VLOOKUP(Table18[[#This Row],[LEC ID]],Sheet9!A:B,2,0)</f>
        <v>20</v>
      </c>
      <c r="J47" s="10"/>
      <c r="K47" s="10"/>
      <c r="L47" s="10"/>
      <c r="M47" s="10"/>
      <c r="N47" s="10"/>
      <c r="O47" s="10"/>
      <c r="P47" s="10"/>
      <c r="Q47" s="10"/>
      <c r="R47" s="10"/>
      <c r="S47" s="10"/>
      <c r="U47">
        <v>0</v>
      </c>
      <c r="V47">
        <v>40</v>
      </c>
      <c r="W47">
        <v>0</v>
      </c>
      <c r="X47" s="10">
        <v>136</v>
      </c>
      <c r="AA47">
        <f t="shared" si="5"/>
        <v>40</v>
      </c>
      <c r="AB47">
        <f t="shared" si="2"/>
        <v>0</v>
      </c>
      <c r="AC47">
        <f t="shared" si="4"/>
        <v>0</v>
      </c>
      <c r="AD47">
        <f t="shared" si="3"/>
        <v>136</v>
      </c>
      <c r="AG47" s="19">
        <v>16</v>
      </c>
      <c r="AH47" s="19">
        <v>126.23076923076924</v>
      </c>
      <c r="AI47" s="19">
        <v>-44.230769230769241</v>
      </c>
      <c r="AJ47" s="19">
        <v>-0.47609018134036962</v>
      </c>
      <c r="AL47" s="19">
        <v>25.409836065573771</v>
      </c>
      <c r="AM47" s="19">
        <v>71</v>
      </c>
    </row>
    <row r="48" spans="3:39">
      <c r="C48" s="1">
        <v>41323</v>
      </c>
      <c r="D48">
        <v>2</v>
      </c>
      <c r="E48">
        <v>9</v>
      </c>
      <c r="F48">
        <f>WEEKNUM(Table18[[#This Row],[Date]],2)</f>
        <v>8</v>
      </c>
      <c r="G48">
        <f>IF(OR(Table18[[#This Row],[week number]]=1,Table18[[#This Row],[week number]]&gt;=47),1,0)</f>
        <v>0</v>
      </c>
      <c r="H48">
        <f>IF(YEAR(Table18[[#This Row],[Date]])=2013,0,1)</f>
        <v>0</v>
      </c>
      <c r="I48" s="10">
        <f>VLOOKUP(Table18[[#This Row],[LEC ID]],Sheet9!A:B,2,0)</f>
        <v>20</v>
      </c>
      <c r="J48" s="10"/>
      <c r="K48" s="10"/>
      <c r="L48" s="10"/>
      <c r="M48" s="10"/>
      <c r="N48" s="10"/>
      <c r="O48" s="10"/>
      <c r="P48" s="10"/>
      <c r="Q48" s="10"/>
      <c r="R48" s="10"/>
      <c r="S48" s="10"/>
      <c r="U48">
        <v>0</v>
      </c>
      <c r="V48">
        <v>41</v>
      </c>
      <c r="W48">
        <v>0</v>
      </c>
      <c r="X48" s="10">
        <v>161</v>
      </c>
      <c r="AA48">
        <f t="shared" si="5"/>
        <v>41</v>
      </c>
      <c r="AB48">
        <f t="shared" si="2"/>
        <v>0</v>
      </c>
      <c r="AC48">
        <f t="shared" si="4"/>
        <v>0</v>
      </c>
      <c r="AD48">
        <f t="shared" si="3"/>
        <v>161</v>
      </c>
      <c r="AG48" s="19">
        <v>17</v>
      </c>
      <c r="AH48" s="19">
        <v>126.23076923076924</v>
      </c>
      <c r="AI48" s="19">
        <v>127.76923076923076</v>
      </c>
      <c r="AJ48" s="19">
        <v>1.3752796368806151</v>
      </c>
      <c r="AL48" s="19">
        <v>27.049180327868854</v>
      </c>
      <c r="AM48" s="19">
        <v>75</v>
      </c>
    </row>
    <row r="49" spans="3:39">
      <c r="C49" s="1">
        <v>41324</v>
      </c>
      <c r="D49">
        <v>3</v>
      </c>
      <c r="E49">
        <v>42</v>
      </c>
      <c r="F49">
        <f>WEEKNUM(Table18[[#This Row],[Date]],2)</f>
        <v>8</v>
      </c>
      <c r="G49">
        <f>IF(OR(Table18[[#This Row],[week number]]=1,Table18[[#This Row],[week number]]&gt;=47),1,0)</f>
        <v>0</v>
      </c>
      <c r="H49">
        <f>IF(YEAR(Table18[[#This Row],[Date]])=2013,0,1)</f>
        <v>0</v>
      </c>
      <c r="I49" s="10">
        <f>VLOOKUP(Table18[[#This Row],[LEC ID]],Sheet9!A:B,2,0)</f>
        <v>13</v>
      </c>
      <c r="J49" s="10"/>
      <c r="K49" s="10"/>
      <c r="L49" s="10"/>
      <c r="M49" s="10"/>
      <c r="N49" s="10"/>
      <c r="O49" s="10"/>
      <c r="P49" s="10"/>
      <c r="Q49" s="10"/>
      <c r="R49" s="10"/>
      <c r="S49" s="10"/>
      <c r="U49">
        <v>0</v>
      </c>
      <c r="V49">
        <v>42</v>
      </c>
      <c r="W49">
        <v>0</v>
      </c>
      <c r="X49" s="10">
        <v>167</v>
      </c>
      <c r="AA49">
        <f t="shared" si="5"/>
        <v>42</v>
      </c>
      <c r="AB49">
        <f t="shared" si="2"/>
        <v>0</v>
      </c>
      <c r="AC49">
        <f t="shared" si="4"/>
        <v>0</v>
      </c>
      <c r="AD49">
        <f t="shared" si="3"/>
        <v>167</v>
      </c>
      <c r="AG49" s="19">
        <v>18</v>
      </c>
      <c r="AH49" s="19">
        <v>126.23076923076924</v>
      </c>
      <c r="AI49" s="19">
        <v>19.769230769230759</v>
      </c>
      <c r="AJ49" s="19">
        <v>0.21279161148604331</v>
      </c>
      <c r="AL49" s="19">
        <v>28.688524590163937</v>
      </c>
      <c r="AM49" s="19">
        <v>75</v>
      </c>
    </row>
    <row r="50" spans="3:39">
      <c r="C50" s="1">
        <v>41325</v>
      </c>
      <c r="D50">
        <v>3</v>
      </c>
      <c r="E50">
        <v>20</v>
      </c>
      <c r="F50">
        <f>WEEKNUM(Table18[[#This Row],[Date]],2)</f>
        <v>8</v>
      </c>
      <c r="G50">
        <f>IF(OR(Table18[[#This Row],[week number]]=1,Table18[[#This Row],[week number]]&gt;=47),1,0)</f>
        <v>0</v>
      </c>
      <c r="H50">
        <f>IF(YEAR(Table18[[#This Row],[Date]])=2013,0,1)</f>
        <v>0</v>
      </c>
      <c r="I50" s="10">
        <f>VLOOKUP(Table18[[#This Row],[LEC ID]],Sheet9!A:B,2,0)</f>
        <v>13</v>
      </c>
      <c r="J50" s="10"/>
      <c r="K50" s="10"/>
      <c r="L50" s="10"/>
      <c r="M50" s="10"/>
      <c r="N50" s="10"/>
      <c r="O50" s="10"/>
      <c r="P50" s="10"/>
      <c r="Q50" s="10"/>
      <c r="R50" s="10"/>
      <c r="S50" s="10"/>
      <c r="U50">
        <v>0</v>
      </c>
      <c r="V50">
        <v>43</v>
      </c>
      <c r="W50">
        <v>0</v>
      </c>
      <c r="X50" s="10">
        <v>255</v>
      </c>
      <c r="AA50">
        <f t="shared" si="5"/>
        <v>43</v>
      </c>
      <c r="AB50">
        <f t="shared" si="2"/>
        <v>0</v>
      </c>
      <c r="AC50">
        <f t="shared" si="4"/>
        <v>0</v>
      </c>
      <c r="AD50">
        <f t="shared" si="3"/>
        <v>255</v>
      </c>
      <c r="AG50" s="19">
        <v>19</v>
      </c>
      <c r="AH50" s="19">
        <v>126.23076923076924</v>
      </c>
      <c r="AI50" s="19">
        <v>-2.2307692307692406</v>
      </c>
      <c r="AJ50" s="19">
        <v>-2.4011504798036133E-2</v>
      </c>
      <c r="AL50" s="19">
        <v>30.327868852459019</v>
      </c>
      <c r="AM50" s="19">
        <v>76</v>
      </c>
    </row>
    <row r="51" spans="3:39">
      <c r="C51" s="1">
        <v>41326</v>
      </c>
      <c r="D51">
        <v>3</v>
      </c>
      <c r="E51">
        <v>25</v>
      </c>
      <c r="F51">
        <f>WEEKNUM(Table18[[#This Row],[Date]],2)</f>
        <v>8</v>
      </c>
      <c r="G51">
        <f>IF(OR(Table18[[#This Row],[week number]]=1,Table18[[#This Row],[week number]]&gt;=47),1,0)</f>
        <v>0</v>
      </c>
      <c r="H51">
        <f>IF(YEAR(Table18[[#This Row],[Date]])=2013,0,1)</f>
        <v>0</v>
      </c>
      <c r="I51" s="10">
        <f>VLOOKUP(Table18[[#This Row],[LEC ID]],Sheet9!A:B,2,0)</f>
        <v>13</v>
      </c>
      <c r="J51" s="10"/>
      <c r="K51" s="10"/>
      <c r="L51" s="10"/>
      <c r="M51" s="10"/>
      <c r="N51" s="10"/>
      <c r="O51" s="10"/>
      <c r="P51" s="10"/>
      <c r="Q51" s="10"/>
      <c r="R51" s="10"/>
      <c r="S51" s="10"/>
      <c r="U51">
        <v>0</v>
      </c>
      <c r="V51">
        <v>44</v>
      </c>
      <c r="W51">
        <v>0</v>
      </c>
      <c r="X51" s="10">
        <v>252</v>
      </c>
      <c r="AA51">
        <f t="shared" si="5"/>
        <v>44</v>
      </c>
      <c r="AB51">
        <f t="shared" si="2"/>
        <v>0</v>
      </c>
      <c r="AC51">
        <f t="shared" si="4"/>
        <v>0</v>
      </c>
      <c r="AD51">
        <f t="shared" si="3"/>
        <v>252</v>
      </c>
      <c r="AG51" s="19">
        <v>20</v>
      </c>
      <c r="AH51" s="19">
        <v>126.23076923076924</v>
      </c>
      <c r="AI51" s="19">
        <v>-45.230769230769241</v>
      </c>
      <c r="AJ51" s="19">
        <v>-0.4868539593532823</v>
      </c>
      <c r="AL51" s="19">
        <v>31.967213114754099</v>
      </c>
      <c r="AM51" s="19">
        <v>78</v>
      </c>
    </row>
    <row r="52" spans="3:39">
      <c r="C52" s="1">
        <v>41327</v>
      </c>
      <c r="D52">
        <v>3</v>
      </c>
      <c r="E52">
        <v>23</v>
      </c>
      <c r="F52">
        <f>WEEKNUM(Table18[[#This Row],[Date]],2)</f>
        <v>8</v>
      </c>
      <c r="G52">
        <f>IF(OR(Table18[[#This Row],[week number]]=1,Table18[[#This Row],[week number]]&gt;=47),1,0)</f>
        <v>0</v>
      </c>
      <c r="H52">
        <f>IF(YEAR(Table18[[#This Row],[Date]])=2013,0,1)</f>
        <v>0</v>
      </c>
      <c r="I52" s="10">
        <f>VLOOKUP(Table18[[#This Row],[LEC ID]],Sheet9!A:B,2,0)</f>
        <v>13</v>
      </c>
      <c r="J52" s="10"/>
      <c r="K52" s="10"/>
      <c r="L52" s="10"/>
      <c r="M52" s="10"/>
      <c r="N52" s="10"/>
      <c r="O52" s="10"/>
      <c r="P52" s="10"/>
      <c r="Q52" s="10"/>
      <c r="R52" s="10"/>
      <c r="S52" s="10"/>
      <c r="U52">
        <v>0</v>
      </c>
      <c r="V52">
        <v>45</v>
      </c>
      <c r="W52">
        <v>0</v>
      </c>
      <c r="X52" s="10">
        <v>175</v>
      </c>
      <c r="AA52">
        <f t="shared" si="5"/>
        <v>45</v>
      </c>
      <c r="AB52">
        <f t="shared" si="2"/>
        <v>0</v>
      </c>
      <c r="AC52">
        <f t="shared" si="4"/>
        <v>0</v>
      </c>
      <c r="AD52">
        <f t="shared" si="3"/>
        <v>175</v>
      </c>
      <c r="AG52" s="19">
        <v>21</v>
      </c>
      <c r="AH52" s="19">
        <v>126.23076923076924</v>
      </c>
      <c r="AI52" s="19">
        <v>-55.230769230769241</v>
      </c>
      <c r="AJ52" s="19">
        <v>-0.5944917394824093</v>
      </c>
      <c r="AL52" s="19">
        <v>33.606557377049185</v>
      </c>
      <c r="AM52" s="19">
        <v>79</v>
      </c>
    </row>
    <row r="53" spans="3:39">
      <c r="C53" s="1">
        <v>41328</v>
      </c>
      <c r="D53">
        <v>3</v>
      </c>
      <c r="E53">
        <v>22</v>
      </c>
      <c r="F53">
        <f>WEEKNUM(Table18[[#This Row],[Date]],2)</f>
        <v>8</v>
      </c>
      <c r="G53">
        <f>IF(OR(Table18[[#This Row],[week number]]=1,Table18[[#This Row],[week number]]&gt;=47),1,0)</f>
        <v>0</v>
      </c>
      <c r="H53">
        <f>IF(YEAR(Table18[[#This Row],[Date]])=2013,0,1)</f>
        <v>0</v>
      </c>
      <c r="I53" s="10">
        <f>VLOOKUP(Table18[[#This Row],[LEC ID]],Sheet9!A:B,2,0)</f>
        <v>13</v>
      </c>
      <c r="J53" s="10"/>
      <c r="K53" s="10"/>
      <c r="L53" s="10"/>
      <c r="M53" s="10"/>
      <c r="N53" s="10"/>
      <c r="O53" s="10"/>
      <c r="P53" s="10"/>
      <c r="Q53" s="10"/>
      <c r="R53" s="10"/>
      <c r="S53" s="10"/>
      <c r="U53">
        <v>0</v>
      </c>
      <c r="V53">
        <v>46</v>
      </c>
      <c r="W53">
        <v>0</v>
      </c>
      <c r="X53" s="10">
        <v>126</v>
      </c>
      <c r="AA53">
        <f t="shared" si="5"/>
        <v>46</v>
      </c>
      <c r="AB53">
        <f t="shared" si="2"/>
        <v>0</v>
      </c>
      <c r="AC53">
        <f t="shared" si="4"/>
        <v>0</v>
      </c>
      <c r="AD53">
        <f t="shared" si="3"/>
        <v>126</v>
      </c>
      <c r="AG53" s="19">
        <v>22</v>
      </c>
      <c r="AH53" s="19">
        <v>126.23076923076924</v>
      </c>
      <c r="AI53" s="19">
        <v>-22.230769230769241</v>
      </c>
      <c r="AJ53" s="19">
        <v>-0.23928706505629016</v>
      </c>
      <c r="AL53" s="19">
        <v>35.245901639344261</v>
      </c>
      <c r="AM53" s="19">
        <v>80</v>
      </c>
    </row>
    <row r="54" spans="3:39">
      <c r="C54" s="1">
        <v>41329</v>
      </c>
      <c r="D54">
        <v>3</v>
      </c>
      <c r="E54">
        <v>18</v>
      </c>
      <c r="F54">
        <f>WEEKNUM(Table18[[#This Row],[Date]],2)</f>
        <v>8</v>
      </c>
      <c r="G54">
        <f>IF(OR(Table18[[#This Row],[week number]]=1,Table18[[#This Row],[week number]]&gt;=47),1,0)</f>
        <v>0</v>
      </c>
      <c r="H54">
        <f>IF(YEAR(Table18[[#This Row],[Date]])=2013,0,1)</f>
        <v>0</v>
      </c>
      <c r="I54" s="10">
        <f>VLOOKUP(Table18[[#This Row],[LEC ID]],Sheet9!A:B,2,0)</f>
        <v>13</v>
      </c>
      <c r="J54" s="10"/>
      <c r="K54" s="10"/>
      <c r="L54" s="10"/>
      <c r="M54" s="10"/>
      <c r="N54" s="10"/>
      <c r="O54" s="10"/>
      <c r="P54" s="10"/>
      <c r="Q54" s="10"/>
      <c r="R54" s="10"/>
      <c r="S54" s="10"/>
      <c r="U54">
        <v>0</v>
      </c>
      <c r="V54">
        <v>47</v>
      </c>
      <c r="W54">
        <v>1</v>
      </c>
      <c r="X54" s="10">
        <v>202</v>
      </c>
      <c r="AA54">
        <f t="shared" si="5"/>
        <v>47</v>
      </c>
      <c r="AB54">
        <f t="shared" si="2"/>
        <v>0</v>
      </c>
      <c r="AC54">
        <f t="shared" si="4"/>
        <v>47</v>
      </c>
      <c r="AD54">
        <f t="shared" si="3"/>
        <v>202</v>
      </c>
      <c r="AG54" s="19">
        <v>23</v>
      </c>
      <c r="AH54" s="19">
        <v>126.23076923076924</v>
      </c>
      <c r="AI54" s="19">
        <v>-85.230769230769241</v>
      </c>
      <c r="AJ54" s="19">
        <v>-0.91740507986979036</v>
      </c>
      <c r="AL54" s="19">
        <v>36.885245901639344</v>
      </c>
      <c r="AM54" s="19">
        <v>81</v>
      </c>
    </row>
    <row r="55" spans="3:39">
      <c r="C55" s="1">
        <v>41330</v>
      </c>
      <c r="D55">
        <v>3</v>
      </c>
      <c r="E55">
        <v>5</v>
      </c>
      <c r="F55">
        <f>WEEKNUM(Table18[[#This Row],[Date]],2)</f>
        <v>9</v>
      </c>
      <c r="G55">
        <f>IF(OR(Table18[[#This Row],[week number]]=1,Table18[[#This Row],[week number]]&gt;=47),1,0)</f>
        <v>0</v>
      </c>
      <c r="H55">
        <f>IF(YEAR(Table18[[#This Row],[Date]])=2013,0,1)</f>
        <v>0</v>
      </c>
      <c r="I55" s="10">
        <f>VLOOKUP(Table18[[#This Row],[LEC ID]],Sheet9!A:B,2,0)</f>
        <v>13</v>
      </c>
      <c r="J55" s="10"/>
      <c r="K55" s="10"/>
      <c r="L55" s="10"/>
      <c r="M55" s="10"/>
      <c r="N55" s="10"/>
      <c r="O55" s="10"/>
      <c r="P55" s="10"/>
      <c r="Q55" s="10"/>
      <c r="R55" s="10"/>
      <c r="S55" s="10"/>
      <c r="U55">
        <v>0</v>
      </c>
      <c r="V55">
        <v>48</v>
      </c>
      <c r="W55">
        <v>1</v>
      </c>
      <c r="X55" s="10">
        <v>635</v>
      </c>
      <c r="AA55">
        <f t="shared" si="5"/>
        <v>48</v>
      </c>
      <c r="AB55">
        <f t="shared" si="2"/>
        <v>0</v>
      </c>
      <c r="AC55">
        <f t="shared" si="4"/>
        <v>48</v>
      </c>
      <c r="AD55">
        <f t="shared" si="3"/>
        <v>635</v>
      </c>
      <c r="AG55" s="19">
        <v>24</v>
      </c>
      <c r="AH55" s="19">
        <v>126.23076923076924</v>
      </c>
      <c r="AI55" s="19">
        <v>-51.230769230769241</v>
      </c>
      <c r="AJ55" s="19">
        <v>-0.5514366274307585</v>
      </c>
      <c r="AL55" s="19">
        <v>38.524590163934427</v>
      </c>
      <c r="AM55" s="19">
        <v>82</v>
      </c>
    </row>
    <row r="56" spans="3:39">
      <c r="C56" s="1">
        <v>41331</v>
      </c>
      <c r="D56">
        <v>3</v>
      </c>
      <c r="E56">
        <v>9</v>
      </c>
      <c r="F56">
        <f>WEEKNUM(Table18[[#This Row],[Date]],2)</f>
        <v>9</v>
      </c>
      <c r="G56">
        <f>IF(OR(Table18[[#This Row],[week number]]=1,Table18[[#This Row],[week number]]&gt;=47),1,0)</f>
        <v>0</v>
      </c>
      <c r="H56">
        <f>IF(YEAR(Table18[[#This Row],[Date]])=2013,0,1)</f>
        <v>0</v>
      </c>
      <c r="I56" s="10">
        <f>VLOOKUP(Table18[[#This Row],[LEC ID]],Sheet9!A:B,2,0)</f>
        <v>13</v>
      </c>
      <c r="J56" s="10"/>
      <c r="K56" s="10"/>
      <c r="L56" s="10"/>
      <c r="M56" s="10"/>
      <c r="N56" s="10"/>
      <c r="O56" s="10"/>
      <c r="P56" s="10"/>
      <c r="Q56" s="10"/>
      <c r="R56" s="10"/>
      <c r="S56" s="10"/>
      <c r="U56">
        <v>0</v>
      </c>
      <c r="V56">
        <v>49</v>
      </c>
      <c r="W56">
        <v>1</v>
      </c>
      <c r="X56" s="10">
        <v>116</v>
      </c>
      <c r="AA56">
        <f t="shared" si="5"/>
        <v>49</v>
      </c>
      <c r="AB56">
        <f t="shared" si="2"/>
        <v>0</v>
      </c>
      <c r="AC56">
        <f t="shared" si="4"/>
        <v>49</v>
      </c>
      <c r="AD56">
        <f t="shared" si="3"/>
        <v>116</v>
      </c>
      <c r="AG56" s="19">
        <v>25</v>
      </c>
      <c r="AH56" s="19">
        <v>126.23076923076924</v>
      </c>
      <c r="AI56" s="19">
        <v>-47.230769230769241</v>
      </c>
      <c r="AJ56" s="19">
        <v>-0.5083815153791077</v>
      </c>
      <c r="AL56" s="19">
        <v>40.16393442622951</v>
      </c>
      <c r="AM56" s="19">
        <v>84</v>
      </c>
    </row>
    <row r="57" spans="3:39">
      <c r="C57" s="1">
        <v>41332</v>
      </c>
      <c r="D57">
        <v>3</v>
      </c>
      <c r="E57">
        <v>3</v>
      </c>
      <c r="F57">
        <f>WEEKNUM(Table18[[#This Row],[Date]],2)</f>
        <v>9</v>
      </c>
      <c r="G57">
        <f>IF(OR(Table18[[#This Row],[week number]]=1,Table18[[#This Row],[week number]]&gt;=47),1,0)</f>
        <v>0</v>
      </c>
      <c r="H57">
        <f>IF(YEAR(Table18[[#This Row],[Date]])=2013,0,1)</f>
        <v>0</v>
      </c>
      <c r="I57" s="10">
        <f>VLOOKUP(Table18[[#This Row],[LEC ID]],Sheet9!A:B,2,0)</f>
        <v>13</v>
      </c>
      <c r="J57" s="10"/>
      <c r="K57" s="10"/>
      <c r="L57" s="10"/>
      <c r="M57" s="10"/>
      <c r="N57" s="10"/>
      <c r="O57" s="10"/>
      <c r="P57" s="10"/>
      <c r="Q57" s="10"/>
      <c r="R57" s="10"/>
      <c r="S57" s="10"/>
      <c r="U57">
        <v>0</v>
      </c>
      <c r="V57">
        <v>50</v>
      </c>
      <c r="W57">
        <v>1</v>
      </c>
      <c r="X57" s="10">
        <v>191</v>
      </c>
      <c r="AA57">
        <f t="shared" si="5"/>
        <v>50</v>
      </c>
      <c r="AB57">
        <f t="shared" si="2"/>
        <v>0</v>
      </c>
      <c r="AC57">
        <f t="shared" si="4"/>
        <v>50</v>
      </c>
      <c r="AD57">
        <f t="shared" si="3"/>
        <v>191</v>
      </c>
      <c r="AG57" s="19">
        <v>26</v>
      </c>
      <c r="AH57" s="19">
        <v>126.23076923076924</v>
      </c>
      <c r="AI57" s="19">
        <v>-19.230769230769241</v>
      </c>
      <c r="AJ57" s="19">
        <v>-0.20699573101755206</v>
      </c>
      <c r="AL57" s="19">
        <v>41.803278688524593</v>
      </c>
      <c r="AM57" s="19">
        <v>92</v>
      </c>
    </row>
    <row r="58" spans="3:39">
      <c r="C58" s="1">
        <v>41333</v>
      </c>
      <c r="D58">
        <v>3</v>
      </c>
      <c r="E58">
        <v>15</v>
      </c>
      <c r="F58">
        <f>WEEKNUM(Table18[[#This Row],[Date]],2)</f>
        <v>9</v>
      </c>
      <c r="G58">
        <f>IF(OR(Table18[[#This Row],[week number]]=1,Table18[[#This Row],[week number]]&gt;=47),1,0)</f>
        <v>0</v>
      </c>
      <c r="H58">
        <f>IF(YEAR(Table18[[#This Row],[Date]])=2013,0,1)</f>
        <v>0</v>
      </c>
      <c r="I58" s="10">
        <f>VLOOKUP(Table18[[#This Row],[LEC ID]],Sheet9!A:B,2,0)</f>
        <v>13</v>
      </c>
      <c r="J58" s="10"/>
      <c r="K58" s="10"/>
      <c r="L58" s="10"/>
      <c r="M58" s="10"/>
      <c r="N58" s="10"/>
      <c r="O58" s="10"/>
      <c r="P58" s="10"/>
      <c r="Q58" s="10"/>
      <c r="R58" s="10"/>
      <c r="S58" s="10"/>
      <c r="U58">
        <v>0</v>
      </c>
      <c r="V58">
        <v>51</v>
      </c>
      <c r="W58">
        <v>1</v>
      </c>
      <c r="X58" s="10">
        <v>229</v>
      </c>
      <c r="AA58">
        <f t="shared" si="5"/>
        <v>51</v>
      </c>
      <c r="AB58">
        <f t="shared" si="2"/>
        <v>0</v>
      </c>
      <c r="AC58">
        <f t="shared" si="4"/>
        <v>51</v>
      </c>
      <c r="AD58">
        <f t="shared" si="3"/>
        <v>229</v>
      </c>
      <c r="AG58" s="19">
        <v>27</v>
      </c>
      <c r="AH58" s="19">
        <v>126.23076923076924</v>
      </c>
      <c r="AI58" s="19">
        <v>-51.230769230769241</v>
      </c>
      <c r="AJ58" s="19">
        <v>-0.5514366274307585</v>
      </c>
      <c r="AL58" s="19">
        <v>43.442622950819676</v>
      </c>
      <c r="AM58" s="19">
        <v>93</v>
      </c>
    </row>
    <row r="59" spans="3:39">
      <c r="C59" s="1">
        <v>41334</v>
      </c>
      <c r="D59">
        <v>3</v>
      </c>
      <c r="E59">
        <v>6</v>
      </c>
      <c r="F59">
        <f>WEEKNUM(Table18[[#This Row],[Date]],2)</f>
        <v>9</v>
      </c>
      <c r="G59">
        <f>IF(OR(Table18[[#This Row],[week number]]=1,Table18[[#This Row],[week number]]&gt;=47),1,0)</f>
        <v>0</v>
      </c>
      <c r="H59">
        <f>IF(YEAR(Table18[[#This Row],[Date]])=2013,0,1)</f>
        <v>0</v>
      </c>
      <c r="I59" s="10">
        <f>VLOOKUP(Table18[[#This Row],[LEC ID]],Sheet9!A:B,2,0)</f>
        <v>13</v>
      </c>
      <c r="J59" s="10"/>
      <c r="K59" s="10"/>
      <c r="L59" s="10"/>
      <c r="M59" s="10"/>
      <c r="N59" s="10"/>
      <c r="O59" s="10"/>
      <c r="P59" s="10"/>
      <c r="Q59" s="10"/>
      <c r="R59" s="10"/>
      <c r="S59" s="10"/>
      <c r="U59">
        <v>0</v>
      </c>
      <c r="V59">
        <v>52</v>
      </c>
      <c r="W59">
        <v>1</v>
      </c>
      <c r="X59" s="10">
        <v>292</v>
      </c>
      <c r="AA59">
        <f t="shared" si="5"/>
        <v>52</v>
      </c>
      <c r="AB59">
        <f t="shared" si="2"/>
        <v>0</v>
      </c>
      <c r="AC59">
        <f t="shared" si="4"/>
        <v>52</v>
      </c>
      <c r="AD59">
        <f t="shared" si="3"/>
        <v>292</v>
      </c>
      <c r="AG59" s="19">
        <v>28</v>
      </c>
      <c r="AH59" s="19">
        <v>126.23076923076924</v>
      </c>
      <c r="AI59" s="19">
        <v>108.76923076923076</v>
      </c>
      <c r="AJ59" s="19">
        <v>1.1707678546352738</v>
      </c>
      <c r="AL59" s="19">
        <v>45.081967213114758</v>
      </c>
      <c r="AM59" s="19">
        <v>96</v>
      </c>
    </row>
    <row r="60" spans="3:39">
      <c r="C60" s="1">
        <v>41335</v>
      </c>
      <c r="D60">
        <v>3</v>
      </c>
      <c r="E60">
        <v>3</v>
      </c>
      <c r="F60">
        <f>WEEKNUM(Table18[[#This Row],[Date]],2)</f>
        <v>9</v>
      </c>
      <c r="G60">
        <f>IF(OR(Table18[[#This Row],[week number]]=1,Table18[[#This Row],[week number]]&gt;=47),1,0)</f>
        <v>0</v>
      </c>
      <c r="H60">
        <f>IF(YEAR(Table18[[#This Row],[Date]])=2013,0,1)</f>
        <v>0</v>
      </c>
      <c r="I60" s="10">
        <f>VLOOKUP(Table18[[#This Row],[LEC ID]],Sheet9!A:B,2,0)</f>
        <v>13</v>
      </c>
      <c r="J60" s="10"/>
      <c r="K60" s="10"/>
      <c r="L60" s="10"/>
      <c r="M60" s="10"/>
      <c r="N60" s="10"/>
      <c r="O60" s="10"/>
      <c r="P60" s="10"/>
      <c r="Q60" s="10"/>
      <c r="R60" s="10"/>
      <c r="S60" s="10"/>
      <c r="U60">
        <v>0</v>
      </c>
      <c r="V60">
        <v>53</v>
      </c>
      <c r="W60">
        <v>1</v>
      </c>
      <c r="X60" s="10">
        <v>25</v>
      </c>
      <c r="AA60">
        <f t="shared" si="5"/>
        <v>53</v>
      </c>
      <c r="AB60">
        <f t="shared" si="2"/>
        <v>0</v>
      </c>
      <c r="AC60">
        <f t="shared" si="4"/>
        <v>53</v>
      </c>
      <c r="AD60">
        <f t="shared" si="3"/>
        <v>25</v>
      </c>
      <c r="AG60" s="19">
        <v>29</v>
      </c>
      <c r="AH60" s="19">
        <v>126.23076923076924</v>
      </c>
      <c r="AI60" s="19">
        <v>-48.230769230769241</v>
      </c>
      <c r="AJ60" s="19">
        <v>-0.51914529339202042</v>
      </c>
      <c r="AL60" s="19">
        <v>46.721311475409834</v>
      </c>
      <c r="AM60" s="19">
        <v>102</v>
      </c>
    </row>
    <row r="61" spans="3:39">
      <c r="C61" s="1">
        <v>41336</v>
      </c>
      <c r="D61">
        <v>3</v>
      </c>
      <c r="E61">
        <v>4</v>
      </c>
      <c r="F61">
        <f>WEEKNUM(Table18[[#This Row],[Date]],2)</f>
        <v>9</v>
      </c>
      <c r="G61">
        <f>IF(OR(Table18[[#This Row],[week number]]=1,Table18[[#This Row],[week number]]&gt;=47),1,0)</f>
        <v>0</v>
      </c>
      <c r="H61">
        <f>IF(YEAR(Table18[[#This Row],[Date]])=2013,0,1)</f>
        <v>0</v>
      </c>
      <c r="I61" s="10">
        <f>VLOOKUP(Table18[[#This Row],[LEC ID]],Sheet9!A:B,2,0)</f>
        <v>13</v>
      </c>
      <c r="J61" s="10"/>
      <c r="K61" s="10"/>
      <c r="L61" s="10"/>
      <c r="M61" s="10"/>
      <c r="N61" s="10"/>
      <c r="O61" s="10"/>
      <c r="P61" s="10"/>
      <c r="Q61" s="10"/>
      <c r="R61" s="10"/>
      <c r="S61" s="10"/>
      <c r="U61">
        <v>1</v>
      </c>
      <c r="V61">
        <v>1</v>
      </c>
      <c r="W61">
        <v>1</v>
      </c>
      <c r="X61" s="10">
        <v>117</v>
      </c>
      <c r="AA61">
        <f t="shared" si="5"/>
        <v>1</v>
      </c>
      <c r="AB61">
        <f t="shared" si="2"/>
        <v>1</v>
      </c>
      <c r="AC61">
        <f t="shared" si="4"/>
        <v>1</v>
      </c>
      <c r="AD61">
        <f t="shared" si="3"/>
        <v>117</v>
      </c>
      <c r="AG61" s="19">
        <v>30</v>
      </c>
      <c r="AH61" s="19">
        <v>126.23076923076924</v>
      </c>
      <c r="AI61" s="19">
        <v>-63.230769230769241</v>
      </c>
      <c r="AJ61" s="19">
        <v>-0.6806019635857109</v>
      </c>
      <c r="AL61" s="19">
        <v>48.360655737704917</v>
      </c>
      <c r="AM61" s="19">
        <v>103</v>
      </c>
    </row>
    <row r="62" spans="3:39">
      <c r="C62" s="1">
        <v>41337</v>
      </c>
      <c r="D62">
        <v>4</v>
      </c>
      <c r="E62">
        <v>7</v>
      </c>
      <c r="F62">
        <f>WEEKNUM(Table18[[#This Row],[Date]],2)</f>
        <v>10</v>
      </c>
      <c r="G62">
        <f>IF(OR(Table18[[#This Row],[week number]]=1,Table18[[#This Row],[week number]]&gt;=47),1,0)</f>
        <v>0</v>
      </c>
      <c r="H62">
        <f>IF(YEAR(Table18[[#This Row],[Date]])=2013,0,1)</f>
        <v>0</v>
      </c>
      <c r="I62" s="10">
        <f>VLOOKUP(Table18[[#This Row],[LEC ID]],Sheet9!A:B,2,0)</f>
        <v>15</v>
      </c>
      <c r="J62" s="10"/>
      <c r="K62" s="10"/>
      <c r="L62" s="10"/>
      <c r="M62" s="10"/>
      <c r="N62" s="10"/>
      <c r="O62" s="10"/>
      <c r="P62" s="10"/>
      <c r="Q62" s="10"/>
      <c r="R62" s="10"/>
      <c r="S62" s="10"/>
      <c r="U62">
        <v>1</v>
      </c>
      <c r="V62">
        <v>2</v>
      </c>
      <c r="W62">
        <v>0</v>
      </c>
      <c r="X62" s="10">
        <v>212</v>
      </c>
      <c r="AA62">
        <f t="shared" si="5"/>
        <v>2</v>
      </c>
      <c r="AB62">
        <f t="shared" si="2"/>
        <v>1</v>
      </c>
      <c r="AC62">
        <f t="shared" si="4"/>
        <v>0</v>
      </c>
      <c r="AD62">
        <f t="shared" si="3"/>
        <v>212</v>
      </c>
      <c r="AG62" s="19">
        <v>31</v>
      </c>
      <c r="AH62" s="19">
        <v>126.23076923076924</v>
      </c>
      <c r="AI62" s="19">
        <v>-67.230769230769241</v>
      </c>
      <c r="AJ62" s="19">
        <v>-0.7236570756373617</v>
      </c>
      <c r="AL62" s="19">
        <v>50</v>
      </c>
      <c r="AM62" s="19">
        <v>103</v>
      </c>
    </row>
    <row r="63" spans="3:39">
      <c r="C63" s="1">
        <v>41338</v>
      </c>
      <c r="D63">
        <v>4</v>
      </c>
      <c r="E63">
        <v>35</v>
      </c>
      <c r="F63">
        <f>WEEKNUM(Table18[[#This Row],[Date]],2)</f>
        <v>10</v>
      </c>
      <c r="G63">
        <f>IF(OR(Table18[[#This Row],[week number]]=1,Table18[[#This Row],[week number]]&gt;=47),1,0)</f>
        <v>0</v>
      </c>
      <c r="H63">
        <f>IF(YEAR(Table18[[#This Row],[Date]])=2013,0,1)</f>
        <v>0</v>
      </c>
      <c r="I63" s="10">
        <f>VLOOKUP(Table18[[#This Row],[LEC ID]],Sheet9!A:B,2,0)</f>
        <v>15</v>
      </c>
      <c r="J63" s="10"/>
      <c r="K63" s="10"/>
      <c r="L63" s="10"/>
      <c r="M63" s="10"/>
      <c r="N63" s="10"/>
      <c r="O63" s="10"/>
      <c r="P63" s="10"/>
      <c r="Q63" s="10"/>
      <c r="R63" s="10"/>
      <c r="S63" s="10"/>
      <c r="U63">
        <v>1</v>
      </c>
      <c r="V63">
        <v>3</v>
      </c>
      <c r="W63">
        <v>0</v>
      </c>
      <c r="X63" s="10">
        <v>51</v>
      </c>
      <c r="AA63">
        <f t="shared" si="5"/>
        <v>3</v>
      </c>
      <c r="AB63">
        <f t="shared" si="2"/>
        <v>1</v>
      </c>
      <c r="AC63">
        <f t="shared" si="4"/>
        <v>0</v>
      </c>
      <c r="AD63">
        <f t="shared" si="3"/>
        <v>51</v>
      </c>
      <c r="AG63" s="19">
        <v>32</v>
      </c>
      <c r="AH63" s="19">
        <v>126.23076923076924</v>
      </c>
      <c r="AI63" s="19">
        <v>-75.230769230769241</v>
      </c>
      <c r="AJ63" s="19">
        <v>-0.8097672997406633</v>
      </c>
      <c r="AL63" s="19">
        <v>51.639344262295083</v>
      </c>
      <c r="AM63" s="19">
        <v>104</v>
      </c>
    </row>
    <row r="64" spans="3:39">
      <c r="C64" s="1">
        <v>41339</v>
      </c>
      <c r="D64">
        <v>4</v>
      </c>
      <c r="E64">
        <v>12</v>
      </c>
      <c r="F64">
        <f>WEEKNUM(Table18[[#This Row],[Date]],2)</f>
        <v>10</v>
      </c>
      <c r="G64">
        <f>IF(OR(Table18[[#This Row],[week number]]=1,Table18[[#This Row],[week number]]&gt;=47),1,0)</f>
        <v>0</v>
      </c>
      <c r="H64">
        <f>IF(YEAR(Table18[[#This Row],[Date]])=2013,0,1)</f>
        <v>0</v>
      </c>
      <c r="I64" s="10">
        <f>VLOOKUP(Table18[[#This Row],[LEC ID]],Sheet9!A:B,2,0)</f>
        <v>15</v>
      </c>
      <c r="J64" s="10"/>
      <c r="K64" s="10"/>
      <c r="L64" s="10"/>
      <c r="M64" s="10"/>
      <c r="N64" s="10"/>
      <c r="O64" s="10"/>
      <c r="P64" s="10"/>
      <c r="Q64" s="10"/>
      <c r="R64" s="10"/>
      <c r="S64" s="10"/>
      <c r="U64">
        <v>1</v>
      </c>
      <c r="V64">
        <v>4</v>
      </c>
      <c r="W64">
        <v>0</v>
      </c>
      <c r="X64" s="10">
        <v>102</v>
      </c>
      <c r="AA64">
        <f t="shared" si="5"/>
        <v>4</v>
      </c>
      <c r="AB64">
        <f t="shared" si="2"/>
        <v>1</v>
      </c>
      <c r="AC64">
        <f t="shared" si="4"/>
        <v>0</v>
      </c>
      <c r="AD64">
        <f t="shared" si="3"/>
        <v>102</v>
      </c>
      <c r="AG64" s="19">
        <v>33</v>
      </c>
      <c r="AH64" s="19">
        <v>126.23076923076924</v>
      </c>
      <c r="AI64" s="19">
        <v>-50.230769230769241</v>
      </c>
      <c r="AJ64" s="19">
        <v>-0.54067284941784577</v>
      </c>
      <c r="AL64" s="19">
        <v>53.278688524590166</v>
      </c>
      <c r="AM64" s="19">
        <v>104</v>
      </c>
    </row>
    <row r="65" spans="3:39">
      <c r="C65" s="1">
        <v>41340</v>
      </c>
      <c r="D65">
        <v>4</v>
      </c>
      <c r="E65">
        <v>19</v>
      </c>
      <c r="F65">
        <f>WEEKNUM(Table18[[#This Row],[Date]],2)</f>
        <v>10</v>
      </c>
      <c r="G65">
        <f>IF(OR(Table18[[#This Row],[week number]]=1,Table18[[#This Row],[week number]]&gt;=47),1,0)</f>
        <v>0</v>
      </c>
      <c r="H65">
        <f>IF(YEAR(Table18[[#This Row],[Date]])=2013,0,1)</f>
        <v>0</v>
      </c>
      <c r="I65" s="10">
        <f>VLOOKUP(Table18[[#This Row],[LEC ID]],Sheet9!A:B,2,0)</f>
        <v>15</v>
      </c>
      <c r="J65" s="10"/>
      <c r="K65" s="10"/>
      <c r="L65" s="10"/>
      <c r="M65" s="10"/>
      <c r="N65" s="10"/>
      <c r="O65" s="10"/>
      <c r="P65" s="10"/>
      <c r="Q65" s="10"/>
      <c r="R65" s="10"/>
      <c r="S65" s="10"/>
      <c r="U65">
        <v>1</v>
      </c>
      <c r="V65">
        <v>5</v>
      </c>
      <c r="W65">
        <v>0</v>
      </c>
      <c r="X65" s="10">
        <v>68</v>
      </c>
      <c r="AA65">
        <f t="shared" si="5"/>
        <v>5</v>
      </c>
      <c r="AB65">
        <f t="shared" si="2"/>
        <v>1</v>
      </c>
      <c r="AC65">
        <f t="shared" si="4"/>
        <v>0</v>
      </c>
      <c r="AD65">
        <f t="shared" si="3"/>
        <v>68</v>
      </c>
      <c r="AG65" s="19">
        <v>34</v>
      </c>
      <c r="AH65" s="19">
        <v>126.23076923076924</v>
      </c>
      <c r="AI65" s="19">
        <v>-59.230769230769241</v>
      </c>
      <c r="AJ65" s="19">
        <v>-0.6375468515340601</v>
      </c>
      <c r="AL65" s="19">
        <v>54.918032786885249</v>
      </c>
      <c r="AM65" s="19">
        <v>107</v>
      </c>
    </row>
    <row r="66" spans="3:39">
      <c r="C66" s="1">
        <v>41341</v>
      </c>
      <c r="D66">
        <v>4</v>
      </c>
      <c r="E66">
        <v>18</v>
      </c>
      <c r="F66">
        <f>WEEKNUM(Table18[[#This Row],[Date]],2)</f>
        <v>10</v>
      </c>
      <c r="G66">
        <f>IF(OR(Table18[[#This Row],[week number]]=1,Table18[[#This Row],[week number]]&gt;=47),1,0)</f>
        <v>0</v>
      </c>
      <c r="H66">
        <f>IF(YEAR(Table18[[#This Row],[Date]])=2013,0,1)</f>
        <v>0</v>
      </c>
      <c r="I66" s="10">
        <f>VLOOKUP(Table18[[#This Row],[LEC ID]],Sheet9!A:B,2,0)</f>
        <v>15</v>
      </c>
      <c r="J66" s="10"/>
      <c r="K66" s="10"/>
      <c r="L66" s="10"/>
      <c r="M66" s="10"/>
      <c r="N66" s="10"/>
      <c r="O66" s="10"/>
      <c r="P66" s="10"/>
      <c r="Q66" s="10"/>
      <c r="R66" s="10"/>
      <c r="S66" s="10"/>
      <c r="U66">
        <v>1</v>
      </c>
      <c r="V66">
        <v>6</v>
      </c>
      <c r="W66">
        <v>0</v>
      </c>
      <c r="X66" s="10">
        <v>109</v>
      </c>
      <c r="AA66">
        <f t="shared" si="5"/>
        <v>6</v>
      </c>
      <c r="AB66">
        <f t="shared" si="2"/>
        <v>1</v>
      </c>
      <c r="AC66">
        <f t="shared" si="4"/>
        <v>0</v>
      </c>
      <c r="AD66">
        <f t="shared" si="3"/>
        <v>109</v>
      </c>
      <c r="AG66" s="19">
        <v>35</v>
      </c>
      <c r="AH66" s="19">
        <v>126.23076923076924</v>
      </c>
      <c r="AI66" s="19">
        <v>-34.230769230769241</v>
      </c>
      <c r="AJ66" s="19">
        <v>-0.36845240121124256</v>
      </c>
      <c r="AL66" s="19">
        <v>56.557377049180332</v>
      </c>
      <c r="AM66" s="19">
        <v>109</v>
      </c>
    </row>
    <row r="67" spans="3:39">
      <c r="C67" s="1">
        <v>41342</v>
      </c>
      <c r="D67">
        <v>4</v>
      </c>
      <c r="E67">
        <v>6</v>
      </c>
      <c r="F67">
        <f>WEEKNUM(Table18[[#This Row],[Date]],2)</f>
        <v>10</v>
      </c>
      <c r="G67">
        <f>IF(OR(Table18[[#This Row],[week number]]=1,Table18[[#This Row],[week number]]&gt;=47),1,0)</f>
        <v>0</v>
      </c>
      <c r="H67">
        <f>IF(YEAR(Table18[[#This Row],[Date]])=2013,0,1)</f>
        <v>0</v>
      </c>
      <c r="I67" s="10">
        <f>VLOOKUP(Table18[[#This Row],[LEC ID]],Sheet9!A:B,2,0)</f>
        <v>15</v>
      </c>
      <c r="J67" s="10"/>
      <c r="K67" s="10"/>
      <c r="L67" s="10"/>
      <c r="M67" s="10"/>
      <c r="N67" s="10"/>
      <c r="O67" s="10"/>
      <c r="P67" s="10"/>
      <c r="Q67" s="10"/>
      <c r="R67" s="10"/>
      <c r="S67" s="10"/>
      <c r="U67">
        <v>1</v>
      </c>
      <c r="V67">
        <v>7</v>
      </c>
      <c r="W67">
        <v>0</v>
      </c>
      <c r="X67" s="10">
        <v>143</v>
      </c>
      <c r="AA67">
        <f t="shared" si="5"/>
        <v>7</v>
      </c>
      <c r="AB67">
        <f t="shared" si="2"/>
        <v>1</v>
      </c>
      <c r="AC67">
        <f t="shared" si="4"/>
        <v>0</v>
      </c>
      <c r="AD67">
        <f t="shared" si="3"/>
        <v>143</v>
      </c>
      <c r="AG67" s="19">
        <v>36</v>
      </c>
      <c r="AH67" s="19">
        <v>126.23076923076924</v>
      </c>
      <c r="AI67" s="19">
        <v>-80.230769230769241</v>
      </c>
      <c r="AJ67" s="19">
        <v>-0.86358618980522683</v>
      </c>
      <c r="AL67" s="19">
        <v>58.196721311475414</v>
      </c>
      <c r="AM67" s="19">
        <v>116</v>
      </c>
    </row>
    <row r="68" spans="3:39">
      <c r="C68" s="1">
        <v>41343</v>
      </c>
      <c r="D68">
        <v>4</v>
      </c>
      <c r="E68">
        <v>6</v>
      </c>
      <c r="F68">
        <f>WEEKNUM(Table18[[#This Row],[Date]],2)</f>
        <v>10</v>
      </c>
      <c r="G68">
        <f>IF(OR(Table18[[#This Row],[week number]]=1,Table18[[#This Row],[week number]]&gt;=47),1,0)</f>
        <v>0</v>
      </c>
      <c r="H68">
        <f>IF(YEAR(Table18[[#This Row],[Date]])=2013,0,1)</f>
        <v>0</v>
      </c>
      <c r="I68" s="10">
        <f>VLOOKUP(Table18[[#This Row],[LEC ID]],Sheet9!A:B,2,0)</f>
        <v>15</v>
      </c>
      <c r="J68" s="10"/>
      <c r="K68" s="10"/>
      <c r="L68" s="10"/>
      <c r="M68" s="10"/>
      <c r="N68" s="10"/>
      <c r="O68" s="10"/>
      <c r="P68" s="10"/>
      <c r="Q68" s="10"/>
      <c r="R68" s="10"/>
      <c r="S68" s="10"/>
      <c r="U68">
        <v>1</v>
      </c>
      <c r="V68">
        <v>8</v>
      </c>
      <c r="W68">
        <v>0</v>
      </c>
      <c r="X68" s="10">
        <v>172</v>
      </c>
      <c r="AA68">
        <f t="shared" si="5"/>
        <v>8</v>
      </c>
      <c r="AB68">
        <f t="shared" si="2"/>
        <v>1</v>
      </c>
      <c r="AC68">
        <f t="shared" si="4"/>
        <v>0</v>
      </c>
      <c r="AD68">
        <f t="shared" si="3"/>
        <v>172</v>
      </c>
      <c r="AG68" s="19">
        <v>37</v>
      </c>
      <c r="AH68" s="19">
        <v>126.23076923076924</v>
      </c>
      <c r="AI68" s="19">
        <v>-46.230769230769241</v>
      </c>
      <c r="AJ68" s="19">
        <v>-0.49761773736619502</v>
      </c>
      <c r="AL68" s="19">
        <v>59.836065573770497</v>
      </c>
      <c r="AM68" s="19">
        <v>117</v>
      </c>
    </row>
    <row r="69" spans="3:39">
      <c r="C69" s="1">
        <v>41344</v>
      </c>
      <c r="D69">
        <v>4</v>
      </c>
      <c r="E69">
        <v>3</v>
      </c>
      <c r="F69">
        <f>WEEKNUM(Table18[[#This Row],[Date]],2)</f>
        <v>11</v>
      </c>
      <c r="G69">
        <f>IF(OR(Table18[[#This Row],[week number]]=1,Table18[[#This Row],[week number]]&gt;=47),1,0)</f>
        <v>0</v>
      </c>
      <c r="H69">
        <f>IF(YEAR(Table18[[#This Row],[Date]])=2013,0,1)</f>
        <v>0</v>
      </c>
      <c r="I69" s="10">
        <f>VLOOKUP(Table18[[#This Row],[LEC ID]],Sheet9!A:B,2,0)</f>
        <v>15</v>
      </c>
      <c r="J69" s="10"/>
      <c r="K69" s="10"/>
      <c r="L69" s="10"/>
      <c r="M69" s="10"/>
      <c r="N69" s="10"/>
      <c r="O69" s="10"/>
      <c r="P69" s="10"/>
      <c r="Q69" s="10"/>
      <c r="R69" s="10"/>
      <c r="S69" s="10"/>
      <c r="U69">
        <v>1</v>
      </c>
      <c r="V69">
        <v>9</v>
      </c>
      <c r="W69">
        <v>0</v>
      </c>
      <c r="X69" s="10">
        <v>226</v>
      </c>
      <c r="AA69">
        <f t="shared" si="5"/>
        <v>9</v>
      </c>
      <c r="AB69">
        <f t="shared" si="2"/>
        <v>1</v>
      </c>
      <c r="AC69">
        <f t="shared" si="4"/>
        <v>0</v>
      </c>
      <c r="AD69">
        <f t="shared" si="3"/>
        <v>226</v>
      </c>
      <c r="AG69" s="19">
        <v>38</v>
      </c>
      <c r="AH69" s="19">
        <v>126.23076923076924</v>
      </c>
      <c r="AI69" s="19">
        <v>-8.2307692307692406</v>
      </c>
      <c r="AJ69" s="19">
        <v>-8.8594172875512342E-2</v>
      </c>
      <c r="AL69" s="19">
        <v>61.475409836065573</v>
      </c>
      <c r="AM69" s="19">
        <v>118</v>
      </c>
    </row>
    <row r="70" spans="3:39">
      <c r="C70" s="1">
        <v>41345</v>
      </c>
      <c r="D70">
        <v>4</v>
      </c>
      <c r="E70">
        <v>10</v>
      </c>
      <c r="F70">
        <f>WEEKNUM(Table18[[#This Row],[Date]],2)</f>
        <v>11</v>
      </c>
      <c r="G70">
        <f>IF(OR(Table18[[#This Row],[week number]]=1,Table18[[#This Row],[week number]]&gt;=47),1,0)</f>
        <v>0</v>
      </c>
      <c r="H70">
        <f>IF(YEAR(Table18[[#This Row],[Date]])=2013,0,1)</f>
        <v>0</v>
      </c>
      <c r="I70" s="10">
        <f>VLOOKUP(Table18[[#This Row],[LEC ID]],Sheet9!A:B,2,0)</f>
        <v>15</v>
      </c>
      <c r="J70" s="10"/>
      <c r="K70" s="10"/>
      <c r="L70" s="10"/>
      <c r="M70" s="10"/>
      <c r="N70" s="10"/>
      <c r="O70" s="10"/>
      <c r="P70" s="10"/>
      <c r="Q70" s="10"/>
      <c r="R70" s="10"/>
      <c r="S70" s="10"/>
      <c r="U70" t="s">
        <v>11</v>
      </c>
      <c r="X70" s="10">
        <v>7764</v>
      </c>
      <c r="AG70" s="19">
        <v>39</v>
      </c>
      <c r="AH70" s="19">
        <v>126.23076923076924</v>
      </c>
      <c r="AI70" s="19">
        <v>9.7692307692307594</v>
      </c>
      <c r="AJ70" s="19">
        <v>0.10515383135691629</v>
      </c>
      <c r="AL70" s="19">
        <v>63.114754098360656</v>
      </c>
      <c r="AM70" s="19">
        <v>124</v>
      </c>
    </row>
    <row r="71" spans="3:39">
      <c r="C71" s="1">
        <v>41346</v>
      </c>
      <c r="D71">
        <v>4</v>
      </c>
      <c r="E71">
        <v>9</v>
      </c>
      <c r="F71">
        <f>WEEKNUM(Table18[[#This Row],[Date]],2)</f>
        <v>11</v>
      </c>
      <c r="G71">
        <f>IF(OR(Table18[[#This Row],[week number]]=1,Table18[[#This Row],[week number]]&gt;=47),1,0)</f>
        <v>0</v>
      </c>
      <c r="H71">
        <f>IF(YEAR(Table18[[#This Row],[Date]])=2013,0,1)</f>
        <v>0</v>
      </c>
      <c r="I71" s="10">
        <f>VLOOKUP(Table18[[#This Row],[LEC ID]],Sheet9!A:B,2,0)</f>
        <v>15</v>
      </c>
      <c r="J71" s="10"/>
      <c r="K71" s="10"/>
      <c r="L71" s="10"/>
      <c r="M71" s="10"/>
      <c r="N71" s="10"/>
      <c r="O71" s="10"/>
      <c r="P71" s="10"/>
      <c r="Q71" s="10"/>
      <c r="R71" s="10"/>
      <c r="S71" s="10"/>
      <c r="AG71" s="19">
        <v>40</v>
      </c>
      <c r="AH71" s="19">
        <v>126.23076923076924</v>
      </c>
      <c r="AI71" s="19">
        <v>34.769230769230759</v>
      </c>
      <c r="AJ71" s="19">
        <v>0.37424828167973384</v>
      </c>
      <c r="AL71" s="19">
        <v>64.754098360655732</v>
      </c>
      <c r="AM71" s="19">
        <v>126</v>
      </c>
    </row>
    <row r="72" spans="3:39">
      <c r="C72" s="1">
        <v>41347</v>
      </c>
      <c r="D72">
        <v>4</v>
      </c>
      <c r="E72">
        <v>36</v>
      </c>
      <c r="F72">
        <f>WEEKNUM(Table18[[#This Row],[Date]],2)</f>
        <v>11</v>
      </c>
      <c r="G72">
        <f>IF(OR(Table18[[#This Row],[week number]]=1,Table18[[#This Row],[week number]]&gt;=47),1,0)</f>
        <v>0</v>
      </c>
      <c r="H72">
        <f>IF(YEAR(Table18[[#This Row],[Date]])=2013,0,1)</f>
        <v>0</v>
      </c>
      <c r="I72" s="10">
        <f>VLOOKUP(Table18[[#This Row],[LEC ID]],Sheet9!A:B,2,0)</f>
        <v>15</v>
      </c>
      <c r="J72" s="10"/>
      <c r="K72" s="10"/>
      <c r="L72" s="10"/>
      <c r="M72" s="10"/>
      <c r="N72" s="10"/>
      <c r="O72" s="10"/>
      <c r="P72" s="10"/>
      <c r="Q72" s="10"/>
      <c r="R72" s="10"/>
      <c r="S72" s="10"/>
      <c r="AG72" s="19">
        <v>41</v>
      </c>
      <c r="AH72" s="19">
        <v>126.23076923076924</v>
      </c>
      <c r="AI72" s="19">
        <v>40.769230769230759</v>
      </c>
      <c r="AJ72" s="19">
        <v>0.43883094975721004</v>
      </c>
      <c r="AL72" s="19">
        <v>66.393442622950829</v>
      </c>
      <c r="AM72" s="19">
        <v>136</v>
      </c>
    </row>
    <row r="73" spans="3:39">
      <c r="C73" s="1">
        <v>41348</v>
      </c>
      <c r="D73">
        <v>4</v>
      </c>
      <c r="E73">
        <v>16</v>
      </c>
      <c r="F73">
        <f>WEEKNUM(Table18[[#This Row],[Date]],2)</f>
        <v>11</v>
      </c>
      <c r="G73">
        <f>IF(OR(Table18[[#This Row],[week number]]=1,Table18[[#This Row],[week number]]&gt;=47),1,0)</f>
        <v>0</v>
      </c>
      <c r="H73">
        <f>IF(YEAR(Table18[[#This Row],[Date]])=2013,0,1)</f>
        <v>0</v>
      </c>
      <c r="I73" s="10">
        <f>VLOOKUP(Table18[[#This Row],[LEC ID]],Sheet9!A:B,2,0)</f>
        <v>15</v>
      </c>
      <c r="J73" s="10"/>
      <c r="K73" s="10"/>
      <c r="L73" s="10"/>
      <c r="M73" s="10"/>
      <c r="N73" s="10"/>
      <c r="O73" s="10"/>
      <c r="P73" s="10"/>
      <c r="Q73" s="10"/>
      <c r="R73" s="10"/>
      <c r="S73" s="10"/>
      <c r="AG73" s="19">
        <v>42</v>
      </c>
      <c r="AH73" s="19">
        <v>126.23076923076924</v>
      </c>
      <c r="AI73" s="19">
        <v>128.76923076923077</v>
      </c>
      <c r="AJ73" s="19">
        <v>1.3860434148935279</v>
      </c>
      <c r="AL73" s="19">
        <v>68.032786885245898</v>
      </c>
      <c r="AM73" s="19">
        <v>143</v>
      </c>
    </row>
    <row r="74" spans="3:39">
      <c r="C74" s="1">
        <v>41349</v>
      </c>
      <c r="D74">
        <v>4</v>
      </c>
      <c r="E74">
        <v>5</v>
      </c>
      <c r="F74">
        <f>WEEKNUM(Table18[[#This Row],[Date]],2)</f>
        <v>11</v>
      </c>
      <c r="G74">
        <f>IF(OR(Table18[[#This Row],[week number]]=1,Table18[[#This Row],[week number]]&gt;=47),1,0)</f>
        <v>0</v>
      </c>
      <c r="H74">
        <f>IF(YEAR(Table18[[#This Row],[Date]])=2013,0,1)</f>
        <v>0</v>
      </c>
      <c r="I74" s="10">
        <f>VLOOKUP(Table18[[#This Row],[LEC ID]],Sheet9!A:B,2,0)</f>
        <v>15</v>
      </c>
      <c r="J74" s="10"/>
      <c r="K74" s="10"/>
      <c r="L74" s="10"/>
      <c r="M74" s="10"/>
      <c r="N74" s="10"/>
      <c r="O74" s="10"/>
      <c r="P74" s="10"/>
      <c r="Q74" s="10"/>
      <c r="R74" s="10"/>
      <c r="S74" s="10"/>
      <c r="AG74" s="19">
        <v>43</v>
      </c>
      <c r="AH74" s="19">
        <v>126.23076923076924</v>
      </c>
      <c r="AI74" s="19">
        <v>125.76923076923076</v>
      </c>
      <c r="AJ74" s="19">
        <v>1.3537520808547896</v>
      </c>
      <c r="AL74" s="19">
        <v>69.672131147540981</v>
      </c>
      <c r="AM74" s="19">
        <v>146</v>
      </c>
    </row>
    <row r="75" spans="3:39">
      <c r="C75" s="1">
        <v>41350</v>
      </c>
      <c r="D75">
        <v>4</v>
      </c>
      <c r="E75">
        <v>14</v>
      </c>
      <c r="F75">
        <f>WEEKNUM(Table18[[#This Row],[Date]],2)</f>
        <v>11</v>
      </c>
      <c r="G75">
        <f>IF(OR(Table18[[#This Row],[week number]]=1,Table18[[#This Row],[week number]]&gt;=47),1,0)</f>
        <v>0</v>
      </c>
      <c r="H75">
        <f>IF(YEAR(Table18[[#This Row],[Date]])=2013,0,1)</f>
        <v>0</v>
      </c>
      <c r="I75" s="10">
        <f>VLOOKUP(Table18[[#This Row],[LEC ID]],Sheet9!A:B,2,0)</f>
        <v>15</v>
      </c>
      <c r="J75" s="10"/>
      <c r="K75" s="10"/>
      <c r="L75" s="10"/>
      <c r="M75" s="10"/>
      <c r="N75" s="10"/>
      <c r="O75" s="10"/>
      <c r="P75" s="10"/>
      <c r="Q75" s="10"/>
      <c r="R75" s="10"/>
      <c r="S75" s="10"/>
      <c r="AG75" s="19">
        <v>44</v>
      </c>
      <c r="AH75" s="19">
        <v>126.23076923076924</v>
      </c>
      <c r="AI75" s="19">
        <v>48.769230769230759</v>
      </c>
      <c r="AJ75" s="19">
        <v>0.52494117386051165</v>
      </c>
      <c r="AL75" s="19">
        <v>71.311475409836063</v>
      </c>
      <c r="AM75" s="19">
        <v>159</v>
      </c>
    </row>
    <row r="76" spans="3:39">
      <c r="C76" s="1">
        <v>41351</v>
      </c>
      <c r="D76">
        <v>4</v>
      </c>
      <c r="E76">
        <v>14</v>
      </c>
      <c r="F76">
        <f>WEEKNUM(Table18[[#This Row],[Date]],2)</f>
        <v>12</v>
      </c>
      <c r="G76">
        <f>IF(OR(Table18[[#This Row],[week number]]=1,Table18[[#This Row],[week number]]&gt;=47),1,0)</f>
        <v>0</v>
      </c>
      <c r="H76">
        <f>IF(YEAR(Table18[[#This Row],[Date]])=2013,0,1)</f>
        <v>0</v>
      </c>
      <c r="I76" s="10">
        <f>VLOOKUP(Table18[[#This Row],[LEC ID]],Sheet9!A:B,2,0)</f>
        <v>15</v>
      </c>
      <c r="J76" s="10"/>
      <c r="K76" s="10"/>
      <c r="L76" s="10"/>
      <c r="M76" s="10"/>
      <c r="N76" s="10"/>
      <c r="O76" s="10"/>
      <c r="P76" s="10"/>
      <c r="Q76" s="10"/>
      <c r="R76" s="10"/>
      <c r="S76" s="10"/>
      <c r="AG76" s="19">
        <v>45</v>
      </c>
      <c r="AH76" s="19">
        <v>126.23076923076924</v>
      </c>
      <c r="AI76" s="19">
        <v>-0.23076923076924061</v>
      </c>
      <c r="AJ76" s="19">
        <v>-2.4839487722107295E-3</v>
      </c>
      <c r="AL76" s="19">
        <v>72.950819672131146</v>
      </c>
      <c r="AM76" s="19">
        <v>161</v>
      </c>
    </row>
    <row r="77" spans="3:39">
      <c r="C77" s="1">
        <v>41352</v>
      </c>
      <c r="D77">
        <v>5</v>
      </c>
      <c r="E77">
        <v>58</v>
      </c>
      <c r="F77">
        <f>WEEKNUM(Table18[[#This Row],[Date]],2)</f>
        <v>12</v>
      </c>
      <c r="G77">
        <f>IF(OR(Table18[[#This Row],[week number]]=1,Table18[[#This Row],[week number]]&gt;=47),1,0)</f>
        <v>0</v>
      </c>
      <c r="H77">
        <f>IF(YEAR(Table18[[#This Row],[Date]])=2013,0,1)</f>
        <v>0</v>
      </c>
      <c r="I77" s="10">
        <f>VLOOKUP(Table18[[#This Row],[LEC ID]],Sheet9!A:B,2,0)</f>
        <v>13</v>
      </c>
      <c r="J77" s="10"/>
      <c r="K77" s="10"/>
      <c r="L77" s="10"/>
      <c r="M77" s="10"/>
      <c r="N77" s="10"/>
      <c r="O77" s="10"/>
      <c r="P77" s="10"/>
      <c r="Q77" s="10"/>
      <c r="R77" s="10"/>
      <c r="S77" s="10"/>
      <c r="AG77" s="19">
        <v>46</v>
      </c>
      <c r="AH77" s="19">
        <v>126.23076923076924</v>
      </c>
      <c r="AI77" s="19">
        <v>75.769230769230759</v>
      </c>
      <c r="AJ77" s="19">
        <v>0.81556318020915464</v>
      </c>
      <c r="AL77" s="19">
        <v>74.590163934426229</v>
      </c>
      <c r="AM77" s="19">
        <v>163</v>
      </c>
    </row>
    <row r="78" spans="3:39">
      <c r="C78" s="1">
        <v>41353</v>
      </c>
      <c r="D78">
        <v>5</v>
      </c>
      <c r="E78">
        <v>30</v>
      </c>
      <c r="F78">
        <f>WEEKNUM(Table18[[#This Row],[Date]],2)</f>
        <v>12</v>
      </c>
      <c r="G78">
        <f>IF(OR(Table18[[#This Row],[week number]]=1,Table18[[#This Row],[week number]]&gt;=47),1,0)</f>
        <v>0</v>
      </c>
      <c r="H78">
        <f>IF(YEAR(Table18[[#This Row],[Date]])=2013,0,1)</f>
        <v>0</v>
      </c>
      <c r="I78" s="10">
        <f>VLOOKUP(Table18[[#This Row],[LEC ID]],Sheet9!A:B,2,0)</f>
        <v>13</v>
      </c>
      <c r="J78" s="10"/>
      <c r="K78" s="10"/>
      <c r="L78" s="10"/>
      <c r="M78" s="10"/>
      <c r="N78" s="10"/>
      <c r="O78" s="10"/>
      <c r="P78" s="10"/>
      <c r="Q78" s="10"/>
      <c r="R78" s="10"/>
      <c r="S78" s="10"/>
      <c r="AG78" s="19">
        <v>47</v>
      </c>
      <c r="AH78" s="19">
        <v>126.23076923076924</v>
      </c>
      <c r="AI78" s="19">
        <v>508.76923076923077</v>
      </c>
      <c r="AJ78" s="19">
        <v>5.4762790598003548</v>
      </c>
      <c r="AL78" s="19">
        <v>76.229508196721312</v>
      </c>
      <c r="AM78" s="19">
        <v>167</v>
      </c>
    </row>
    <row r="79" spans="3:39">
      <c r="C79" s="1">
        <v>41354</v>
      </c>
      <c r="D79">
        <v>5</v>
      </c>
      <c r="E79">
        <v>24</v>
      </c>
      <c r="F79">
        <f>WEEKNUM(Table18[[#This Row],[Date]],2)</f>
        <v>12</v>
      </c>
      <c r="G79">
        <f>IF(OR(Table18[[#This Row],[week number]]=1,Table18[[#This Row],[week number]]&gt;=47),1,0)</f>
        <v>0</v>
      </c>
      <c r="H79">
        <f>IF(YEAR(Table18[[#This Row],[Date]])=2013,0,1)</f>
        <v>0</v>
      </c>
      <c r="I79" s="10">
        <f>VLOOKUP(Table18[[#This Row],[LEC ID]],Sheet9!A:B,2,0)</f>
        <v>13</v>
      </c>
      <c r="J79" s="10"/>
      <c r="K79" s="10"/>
      <c r="L79" s="10"/>
      <c r="M79" s="10"/>
      <c r="N79" s="10"/>
      <c r="O79" s="10"/>
      <c r="P79" s="10"/>
      <c r="Q79" s="10"/>
      <c r="R79" s="10"/>
      <c r="S79" s="10"/>
      <c r="AG79" s="19">
        <v>48</v>
      </c>
      <c r="AH79" s="19">
        <v>126.23076923076924</v>
      </c>
      <c r="AI79" s="19">
        <v>-10.230769230769241</v>
      </c>
      <c r="AJ79" s="19">
        <v>-0.11012172890133774</v>
      </c>
      <c r="AL79" s="19">
        <v>77.868852459016395</v>
      </c>
      <c r="AM79" s="19">
        <v>172</v>
      </c>
    </row>
    <row r="80" spans="3:39">
      <c r="C80" s="1">
        <v>41355</v>
      </c>
      <c r="D80">
        <v>5</v>
      </c>
      <c r="E80">
        <v>30</v>
      </c>
      <c r="F80">
        <f>WEEKNUM(Table18[[#This Row],[Date]],2)</f>
        <v>12</v>
      </c>
      <c r="G80">
        <f>IF(OR(Table18[[#This Row],[week number]]=1,Table18[[#This Row],[week number]]&gt;=47),1,0)</f>
        <v>0</v>
      </c>
      <c r="H80">
        <f>IF(YEAR(Table18[[#This Row],[Date]])=2013,0,1)</f>
        <v>0</v>
      </c>
      <c r="I80" s="10">
        <f>VLOOKUP(Table18[[#This Row],[LEC ID]],Sheet9!A:B,2,0)</f>
        <v>13</v>
      </c>
      <c r="J80" s="10"/>
      <c r="K80" s="10"/>
      <c r="L80" s="10"/>
      <c r="M80" s="10"/>
      <c r="N80" s="10"/>
      <c r="O80" s="10"/>
      <c r="P80" s="10"/>
      <c r="Q80" s="10"/>
      <c r="R80" s="10"/>
      <c r="S80" s="10"/>
      <c r="AG80" s="19">
        <v>49</v>
      </c>
      <c r="AH80" s="19">
        <v>126.23076923076924</v>
      </c>
      <c r="AI80" s="19">
        <v>64.769230769230759</v>
      </c>
      <c r="AJ80" s="19">
        <v>0.69716162206711485</v>
      </c>
      <c r="AL80" s="19">
        <v>79.508196721311478</v>
      </c>
      <c r="AM80" s="19">
        <v>175</v>
      </c>
    </row>
    <row r="81" spans="3:39">
      <c r="C81" s="1">
        <v>41356</v>
      </c>
      <c r="D81">
        <v>5</v>
      </c>
      <c r="E81">
        <v>18</v>
      </c>
      <c r="F81">
        <f>WEEKNUM(Table18[[#This Row],[Date]],2)</f>
        <v>12</v>
      </c>
      <c r="G81">
        <f>IF(OR(Table18[[#This Row],[week number]]=1,Table18[[#This Row],[week number]]&gt;=47),1,0)</f>
        <v>0</v>
      </c>
      <c r="H81">
        <f>IF(YEAR(Table18[[#This Row],[Date]])=2013,0,1)</f>
        <v>0</v>
      </c>
      <c r="I81" s="10">
        <f>VLOOKUP(Table18[[#This Row],[LEC ID]],Sheet9!A:B,2,0)</f>
        <v>13</v>
      </c>
      <c r="J81" s="10"/>
      <c r="K81" s="10"/>
      <c r="L81" s="10"/>
      <c r="M81" s="10"/>
      <c r="N81" s="10"/>
      <c r="O81" s="10"/>
      <c r="P81" s="10"/>
      <c r="Q81" s="10"/>
      <c r="R81" s="10"/>
      <c r="S81" s="10"/>
      <c r="AG81" s="19">
        <v>50</v>
      </c>
      <c r="AH81" s="19">
        <v>126.23076923076924</v>
      </c>
      <c r="AI81" s="19">
        <v>102.76923076923076</v>
      </c>
      <c r="AJ81" s="19">
        <v>1.1061851865577976</v>
      </c>
      <c r="AL81" s="19">
        <v>81.147540983606561</v>
      </c>
      <c r="AM81" s="19">
        <v>191</v>
      </c>
    </row>
    <row r="82" spans="3:39">
      <c r="C82" s="1">
        <v>41357</v>
      </c>
      <c r="D82">
        <v>5</v>
      </c>
      <c r="E82">
        <v>27</v>
      </c>
      <c r="F82">
        <f>WEEKNUM(Table18[[#This Row],[Date]],2)</f>
        <v>12</v>
      </c>
      <c r="G82">
        <f>IF(OR(Table18[[#This Row],[week number]]=1,Table18[[#This Row],[week number]]&gt;=47),1,0)</f>
        <v>0</v>
      </c>
      <c r="H82">
        <f>IF(YEAR(Table18[[#This Row],[Date]])=2013,0,1)</f>
        <v>0</v>
      </c>
      <c r="I82" s="10">
        <f>VLOOKUP(Table18[[#This Row],[LEC ID]],Sheet9!A:B,2,0)</f>
        <v>13</v>
      </c>
      <c r="J82" s="10"/>
      <c r="K82" s="10"/>
      <c r="L82" s="10"/>
      <c r="M82" s="10"/>
      <c r="N82" s="10"/>
      <c r="O82" s="10"/>
      <c r="P82" s="10"/>
      <c r="Q82" s="10"/>
      <c r="R82" s="10"/>
      <c r="S82" s="10"/>
      <c r="AG82" s="19">
        <v>51</v>
      </c>
      <c r="AH82" s="19">
        <v>126.23076923076924</v>
      </c>
      <c r="AI82" s="19">
        <v>165.76923076923077</v>
      </c>
      <c r="AJ82" s="19">
        <v>1.7843032013712978</v>
      </c>
      <c r="AL82" s="19">
        <v>82.786885245901644</v>
      </c>
      <c r="AM82" s="19">
        <v>201</v>
      </c>
    </row>
    <row r="83" spans="3:39">
      <c r="C83" s="1">
        <v>41358</v>
      </c>
      <c r="D83">
        <v>5</v>
      </c>
      <c r="E83">
        <v>21</v>
      </c>
      <c r="F83">
        <f>WEEKNUM(Table18[[#This Row],[Date]],2)</f>
        <v>13</v>
      </c>
      <c r="G83">
        <f>IF(OR(Table18[[#This Row],[week number]]=1,Table18[[#This Row],[week number]]&gt;=47),1,0)</f>
        <v>0</v>
      </c>
      <c r="H83">
        <f>IF(YEAR(Table18[[#This Row],[Date]])=2013,0,1)</f>
        <v>0</v>
      </c>
      <c r="I83" s="10">
        <f>VLOOKUP(Table18[[#This Row],[LEC ID]],Sheet9!A:B,2,0)</f>
        <v>13</v>
      </c>
      <c r="J83" s="10"/>
      <c r="K83" s="10"/>
      <c r="L83" s="10"/>
      <c r="M83" s="10"/>
      <c r="N83" s="10"/>
      <c r="O83" s="10"/>
      <c r="P83" s="10"/>
      <c r="Q83" s="10"/>
      <c r="R83" s="10"/>
      <c r="S83" s="10"/>
      <c r="AG83" s="19">
        <v>52</v>
      </c>
      <c r="AH83" s="19">
        <v>126.23076923076924</v>
      </c>
      <c r="AI83" s="19">
        <v>-101.23076923076924</v>
      </c>
      <c r="AJ83" s="19">
        <v>-1.0896255280763936</v>
      </c>
      <c r="AL83" s="19">
        <v>84.426229508196727</v>
      </c>
      <c r="AM83" s="19">
        <v>202</v>
      </c>
    </row>
    <row r="84" spans="3:39">
      <c r="C84" s="1">
        <v>41359</v>
      </c>
      <c r="D84">
        <v>5</v>
      </c>
      <c r="E84">
        <v>20</v>
      </c>
      <c r="F84">
        <f>WEEKNUM(Table18[[#This Row],[Date]],2)</f>
        <v>13</v>
      </c>
      <c r="G84">
        <f>IF(OR(Table18[[#This Row],[week number]]=1,Table18[[#This Row],[week number]]&gt;=47),1,0)</f>
        <v>0</v>
      </c>
      <c r="H84">
        <f>IF(YEAR(Table18[[#This Row],[Date]])=2013,0,1)</f>
        <v>0</v>
      </c>
      <c r="I84" s="10">
        <f>VLOOKUP(Table18[[#This Row],[LEC ID]],Sheet9!A:B,2,0)</f>
        <v>13</v>
      </c>
      <c r="J84" s="10"/>
      <c r="K84" s="10"/>
      <c r="L84" s="10"/>
      <c r="M84" s="10"/>
      <c r="N84" s="10"/>
      <c r="O84" s="10"/>
      <c r="P84" s="10"/>
      <c r="Q84" s="10"/>
      <c r="R84" s="10"/>
      <c r="S84" s="10"/>
      <c r="AG84" s="19">
        <v>53</v>
      </c>
      <c r="AH84" s="19">
        <v>133.33333333333331</v>
      </c>
      <c r="AI84" s="19">
        <v>-16.333333333333314</v>
      </c>
      <c r="AJ84" s="19">
        <v>-0.17580837421090725</v>
      </c>
      <c r="AL84" s="19">
        <v>86.06557377049181</v>
      </c>
      <c r="AM84" s="19">
        <v>212</v>
      </c>
    </row>
    <row r="85" spans="3:39">
      <c r="C85" s="1">
        <v>41360</v>
      </c>
      <c r="D85">
        <v>5</v>
      </c>
      <c r="E85">
        <v>23</v>
      </c>
      <c r="F85">
        <f>WEEKNUM(Table18[[#This Row],[Date]],2)</f>
        <v>13</v>
      </c>
      <c r="G85">
        <f>IF(OR(Table18[[#This Row],[week number]]=1,Table18[[#This Row],[week number]]&gt;=47),1,0)</f>
        <v>0</v>
      </c>
      <c r="H85">
        <f>IF(YEAR(Table18[[#This Row],[Date]])=2013,0,1)</f>
        <v>0</v>
      </c>
      <c r="I85" s="10">
        <f>VLOOKUP(Table18[[#This Row],[LEC ID]],Sheet9!A:B,2,0)</f>
        <v>13</v>
      </c>
      <c r="J85" s="10"/>
      <c r="K85" s="10"/>
      <c r="L85" s="10"/>
      <c r="M85" s="10"/>
      <c r="N85" s="10"/>
      <c r="O85" s="10"/>
      <c r="P85" s="10"/>
      <c r="Q85" s="10"/>
      <c r="R85" s="10"/>
      <c r="S85" s="10"/>
      <c r="AG85" s="19">
        <v>54</v>
      </c>
      <c r="AH85" s="19">
        <v>133.33333333333331</v>
      </c>
      <c r="AI85" s="19">
        <v>78.666666666666686</v>
      </c>
      <c r="AJ85" s="19">
        <v>0.84675053701579939</v>
      </c>
      <c r="AL85" s="19">
        <v>87.704918032786892</v>
      </c>
      <c r="AM85" s="19">
        <v>226</v>
      </c>
    </row>
    <row r="86" spans="3:39">
      <c r="C86" s="1">
        <v>41361</v>
      </c>
      <c r="D86">
        <v>5</v>
      </c>
      <c r="E86">
        <v>15</v>
      </c>
      <c r="F86">
        <f>WEEKNUM(Table18[[#This Row],[Date]],2)</f>
        <v>13</v>
      </c>
      <c r="G86">
        <f>IF(OR(Table18[[#This Row],[week number]]=1,Table18[[#This Row],[week number]]&gt;=47),1,0)</f>
        <v>0</v>
      </c>
      <c r="H86">
        <f>IF(YEAR(Table18[[#This Row],[Date]])=2013,0,1)</f>
        <v>0</v>
      </c>
      <c r="I86" s="10">
        <f>VLOOKUP(Table18[[#This Row],[LEC ID]],Sheet9!A:B,2,0)</f>
        <v>13</v>
      </c>
      <c r="J86" s="10"/>
      <c r="K86" s="10"/>
      <c r="L86" s="10"/>
      <c r="M86" s="10"/>
      <c r="N86" s="10"/>
      <c r="O86" s="10"/>
      <c r="P86" s="10"/>
      <c r="Q86" s="10"/>
      <c r="R86" s="10"/>
      <c r="S86" s="10"/>
      <c r="AG86" s="19">
        <v>55</v>
      </c>
      <c r="AH86" s="19">
        <v>133.33333333333331</v>
      </c>
      <c r="AI86" s="19">
        <v>-82.333333333333314</v>
      </c>
      <c r="AJ86" s="19">
        <v>-0.8862177230631455</v>
      </c>
      <c r="AL86" s="19">
        <v>89.344262295081975</v>
      </c>
      <c r="AM86" s="19">
        <v>229</v>
      </c>
    </row>
    <row r="87" spans="3:39">
      <c r="C87" s="1">
        <v>41362</v>
      </c>
      <c r="D87">
        <v>5</v>
      </c>
      <c r="E87">
        <v>14</v>
      </c>
      <c r="F87">
        <f>WEEKNUM(Table18[[#This Row],[Date]],2)</f>
        <v>13</v>
      </c>
      <c r="G87">
        <f>IF(OR(Table18[[#This Row],[week number]]=1,Table18[[#This Row],[week number]]&gt;=47),1,0)</f>
        <v>0</v>
      </c>
      <c r="H87">
        <f>IF(YEAR(Table18[[#This Row],[Date]])=2013,0,1)</f>
        <v>0</v>
      </c>
      <c r="I87" s="10">
        <f>VLOOKUP(Table18[[#This Row],[LEC ID]],Sheet9!A:B,2,0)</f>
        <v>13</v>
      </c>
      <c r="J87" s="10"/>
      <c r="K87" s="10"/>
      <c r="L87" s="10"/>
      <c r="M87" s="10"/>
      <c r="N87" s="10"/>
      <c r="O87" s="10"/>
      <c r="P87" s="10"/>
      <c r="Q87" s="10"/>
      <c r="R87" s="10"/>
      <c r="S87" s="10"/>
      <c r="AG87" s="19">
        <v>56</v>
      </c>
      <c r="AH87" s="19">
        <v>133.33333333333331</v>
      </c>
      <c r="AI87" s="19">
        <v>-31.333333333333314</v>
      </c>
      <c r="AJ87" s="19">
        <v>-0.33726504440459776</v>
      </c>
      <c r="AL87" s="19">
        <v>90.983606557377058</v>
      </c>
      <c r="AM87" s="19">
        <v>235</v>
      </c>
    </row>
    <row r="88" spans="3:39">
      <c r="C88" s="1">
        <v>41363</v>
      </c>
      <c r="D88">
        <v>5</v>
      </c>
      <c r="E88">
        <v>6</v>
      </c>
      <c r="F88">
        <f>WEEKNUM(Table18[[#This Row],[Date]],2)</f>
        <v>13</v>
      </c>
      <c r="G88">
        <f>IF(OR(Table18[[#This Row],[week number]]=1,Table18[[#This Row],[week number]]&gt;=47),1,0)</f>
        <v>0</v>
      </c>
      <c r="H88">
        <f>IF(YEAR(Table18[[#This Row],[Date]])=2013,0,1)</f>
        <v>0</v>
      </c>
      <c r="I88" s="10">
        <f>VLOOKUP(Table18[[#This Row],[LEC ID]],Sheet9!A:B,2,0)</f>
        <v>13</v>
      </c>
      <c r="J88" s="10"/>
      <c r="K88" s="10"/>
      <c r="L88" s="10"/>
      <c r="M88" s="10"/>
      <c r="N88" s="10"/>
      <c r="O88" s="10"/>
      <c r="P88" s="10"/>
      <c r="Q88" s="10"/>
      <c r="R88" s="10"/>
      <c r="S88" s="10"/>
      <c r="AG88" s="19">
        <v>57</v>
      </c>
      <c r="AH88" s="19">
        <v>133.33333333333331</v>
      </c>
      <c r="AI88" s="19">
        <v>-65.333333333333314</v>
      </c>
      <c r="AJ88" s="19">
        <v>-0.70323349684362968</v>
      </c>
      <c r="AL88" s="19">
        <v>92.622950819672127</v>
      </c>
      <c r="AM88" s="19">
        <v>252</v>
      </c>
    </row>
    <row r="89" spans="3:39">
      <c r="C89" s="1">
        <v>41364</v>
      </c>
      <c r="D89">
        <v>5</v>
      </c>
      <c r="E89">
        <v>5</v>
      </c>
      <c r="F89">
        <f>WEEKNUM(Table18[[#This Row],[Date]],2)</f>
        <v>13</v>
      </c>
      <c r="G89">
        <f>IF(OR(Table18[[#This Row],[week number]]=1,Table18[[#This Row],[week number]]&gt;=47),1,0)</f>
        <v>0</v>
      </c>
      <c r="H89">
        <f>IF(YEAR(Table18[[#This Row],[Date]])=2013,0,1)</f>
        <v>0</v>
      </c>
      <c r="I89" s="10">
        <f>VLOOKUP(Table18[[#This Row],[LEC ID]],Sheet9!A:B,2,0)</f>
        <v>13</v>
      </c>
      <c r="J89" s="10"/>
      <c r="K89" s="10"/>
      <c r="L89" s="10"/>
      <c r="M89" s="10"/>
      <c r="N89" s="10"/>
      <c r="O89" s="10"/>
      <c r="P89" s="10"/>
      <c r="Q89" s="10"/>
      <c r="R89" s="10"/>
      <c r="S89" s="10"/>
      <c r="AG89" s="19">
        <v>58</v>
      </c>
      <c r="AH89" s="19">
        <v>133.33333333333331</v>
      </c>
      <c r="AI89" s="19">
        <v>-24.333333333333314</v>
      </c>
      <c r="AJ89" s="19">
        <v>-0.26191859831420888</v>
      </c>
      <c r="AL89" s="19">
        <v>94.26229508196721</v>
      </c>
      <c r="AM89" s="19">
        <v>254</v>
      </c>
    </row>
    <row r="90" spans="3:39">
      <c r="C90" s="1">
        <v>41365</v>
      </c>
      <c r="D90">
        <v>6</v>
      </c>
      <c r="E90">
        <v>14</v>
      </c>
      <c r="F90">
        <f>WEEKNUM(Table18[[#This Row],[Date]],2)</f>
        <v>14</v>
      </c>
      <c r="G90">
        <f>IF(OR(Table18[[#This Row],[week number]]=1,Table18[[#This Row],[week number]]&gt;=47),1,0)</f>
        <v>0</v>
      </c>
      <c r="H90">
        <f>IF(YEAR(Table18[[#This Row],[Date]])=2013,0,1)</f>
        <v>0</v>
      </c>
      <c r="I90" s="10">
        <f>VLOOKUP(Table18[[#This Row],[LEC ID]],Sheet9!A:B,2,0)</f>
        <v>14</v>
      </c>
      <c r="J90" s="10"/>
      <c r="K90" s="10"/>
      <c r="L90" s="10"/>
      <c r="M90" s="10"/>
      <c r="N90" s="10"/>
      <c r="O90" s="10"/>
      <c r="P90" s="10"/>
      <c r="Q90" s="10"/>
      <c r="R90" s="10"/>
      <c r="S90" s="10"/>
      <c r="AG90" s="19">
        <v>59</v>
      </c>
      <c r="AH90" s="19">
        <v>133.33333333333331</v>
      </c>
      <c r="AI90" s="19">
        <v>9.6666666666666856</v>
      </c>
      <c r="AJ90" s="19">
        <v>0.10404985412482298</v>
      </c>
      <c r="AL90" s="19">
        <v>95.901639344262293</v>
      </c>
      <c r="AM90" s="19">
        <v>255</v>
      </c>
    </row>
    <row r="91" spans="3:39">
      <c r="C91" s="1">
        <v>41366</v>
      </c>
      <c r="D91">
        <v>6</v>
      </c>
      <c r="E91">
        <v>44</v>
      </c>
      <c r="F91">
        <f>WEEKNUM(Table18[[#This Row],[Date]],2)</f>
        <v>14</v>
      </c>
      <c r="G91">
        <f>IF(OR(Table18[[#This Row],[week number]]=1,Table18[[#This Row],[week number]]&gt;=47),1,0)</f>
        <v>0</v>
      </c>
      <c r="H91">
        <f>IF(YEAR(Table18[[#This Row],[Date]])=2013,0,1)</f>
        <v>0</v>
      </c>
      <c r="I91" s="10">
        <f>VLOOKUP(Table18[[#This Row],[LEC ID]],Sheet9!A:B,2,0)</f>
        <v>14</v>
      </c>
      <c r="J91" s="10"/>
      <c r="K91" s="10"/>
      <c r="L91" s="10"/>
      <c r="M91" s="10"/>
      <c r="N91" s="10"/>
      <c r="O91" s="10"/>
      <c r="P91" s="10"/>
      <c r="Q91" s="10"/>
      <c r="R91" s="10"/>
      <c r="S91" s="10"/>
      <c r="AG91" s="19">
        <v>60</v>
      </c>
      <c r="AH91" s="19">
        <v>133.33333333333331</v>
      </c>
      <c r="AI91" s="19">
        <v>38.666666666666686</v>
      </c>
      <c r="AJ91" s="19">
        <v>0.41619941649929132</v>
      </c>
      <c r="AL91" s="19">
        <v>97.540983606557376</v>
      </c>
      <c r="AM91" s="19">
        <v>292</v>
      </c>
    </row>
    <row r="92" spans="3:39" ht="15" thickBot="1">
      <c r="C92" s="1">
        <v>41367</v>
      </c>
      <c r="D92">
        <v>6</v>
      </c>
      <c r="E92">
        <v>12</v>
      </c>
      <c r="F92">
        <f>WEEKNUM(Table18[[#This Row],[Date]],2)</f>
        <v>14</v>
      </c>
      <c r="G92">
        <f>IF(OR(Table18[[#This Row],[week number]]=1,Table18[[#This Row],[week number]]&gt;=47),1,0)</f>
        <v>0</v>
      </c>
      <c r="H92">
        <f>IF(YEAR(Table18[[#This Row],[Date]])=2013,0,1)</f>
        <v>0</v>
      </c>
      <c r="I92" s="10">
        <f>VLOOKUP(Table18[[#This Row],[LEC ID]],Sheet9!A:B,2,0)</f>
        <v>14</v>
      </c>
      <c r="J92" s="10"/>
      <c r="K92" s="10"/>
      <c r="L92" s="10"/>
      <c r="M92" s="10"/>
      <c r="N92" s="10"/>
      <c r="O92" s="10"/>
      <c r="P92" s="10"/>
      <c r="Q92" s="10"/>
      <c r="R92" s="10"/>
      <c r="S92" s="10"/>
      <c r="AG92" s="20">
        <v>61</v>
      </c>
      <c r="AH92" s="20">
        <v>133.33333333333331</v>
      </c>
      <c r="AI92" s="20">
        <v>92.666666666666686</v>
      </c>
      <c r="AJ92" s="20">
        <v>0.99744342919657725</v>
      </c>
      <c r="AL92" s="20">
        <v>99.180327868852459</v>
      </c>
      <c r="AM92" s="20">
        <v>635</v>
      </c>
    </row>
    <row r="93" spans="3:39">
      <c r="C93" s="1">
        <v>41368</v>
      </c>
      <c r="D93">
        <v>6</v>
      </c>
      <c r="E93">
        <v>17</v>
      </c>
      <c r="F93">
        <f>WEEKNUM(Table18[[#This Row],[Date]],2)</f>
        <v>14</v>
      </c>
      <c r="G93">
        <f>IF(OR(Table18[[#This Row],[week number]]=1,Table18[[#This Row],[week number]]&gt;=47),1,0)</f>
        <v>0</v>
      </c>
      <c r="H93">
        <f>IF(YEAR(Table18[[#This Row],[Date]])=2013,0,1)</f>
        <v>0</v>
      </c>
      <c r="I93" s="10">
        <f>VLOOKUP(Table18[[#This Row],[LEC ID]],Sheet9!A:B,2,0)</f>
        <v>14</v>
      </c>
      <c r="J93" s="10"/>
      <c r="K93" s="10"/>
      <c r="L93" s="10"/>
      <c r="M93" s="10"/>
      <c r="N93" s="10"/>
      <c r="O93" s="10"/>
      <c r="P93" s="10"/>
      <c r="Q93" s="10"/>
      <c r="R93" s="10"/>
      <c r="S93" s="10"/>
    </row>
    <row r="94" spans="3:39">
      <c r="C94" s="1">
        <v>41369</v>
      </c>
      <c r="D94">
        <v>6</v>
      </c>
      <c r="E94">
        <v>4</v>
      </c>
      <c r="F94">
        <f>WEEKNUM(Table18[[#This Row],[Date]],2)</f>
        <v>14</v>
      </c>
      <c r="G94">
        <f>IF(OR(Table18[[#This Row],[week number]]=1,Table18[[#This Row],[week number]]&gt;=47),1,0)</f>
        <v>0</v>
      </c>
      <c r="H94">
        <f>IF(YEAR(Table18[[#This Row],[Date]])=2013,0,1)</f>
        <v>0</v>
      </c>
      <c r="I94" s="10">
        <f>VLOOKUP(Table18[[#This Row],[LEC ID]],Sheet9!A:B,2,0)</f>
        <v>14</v>
      </c>
      <c r="J94" s="10"/>
      <c r="K94" s="10"/>
      <c r="L94" s="10"/>
      <c r="M94" s="10"/>
      <c r="N94" s="10"/>
      <c r="O94" s="10"/>
      <c r="P94" s="10"/>
      <c r="Q94" s="10"/>
      <c r="R94" s="10"/>
      <c r="S94" s="10"/>
    </row>
    <row r="95" spans="3:39">
      <c r="C95" s="1">
        <v>41370</v>
      </c>
      <c r="D95">
        <v>6</v>
      </c>
      <c r="E95">
        <v>1</v>
      </c>
      <c r="F95">
        <f>WEEKNUM(Table18[[#This Row],[Date]],2)</f>
        <v>14</v>
      </c>
      <c r="G95">
        <f>IF(OR(Table18[[#This Row],[week number]]=1,Table18[[#This Row],[week number]]&gt;=47),1,0)</f>
        <v>0</v>
      </c>
      <c r="H95">
        <f>IF(YEAR(Table18[[#This Row],[Date]])=2013,0,1)</f>
        <v>0</v>
      </c>
      <c r="I95" s="10">
        <f>VLOOKUP(Table18[[#This Row],[LEC ID]],Sheet9!A:B,2,0)</f>
        <v>14</v>
      </c>
      <c r="J95" s="10"/>
      <c r="K95" s="10"/>
      <c r="L95" s="10"/>
      <c r="M95" s="10"/>
      <c r="N95" s="10"/>
      <c r="O95" s="10"/>
      <c r="P95" s="10"/>
      <c r="Q95" s="10"/>
      <c r="R95" s="10"/>
      <c r="S95" s="10"/>
    </row>
    <row r="96" spans="3:39">
      <c r="C96" s="1">
        <v>41371</v>
      </c>
      <c r="D96">
        <v>6</v>
      </c>
      <c r="E96">
        <v>11</v>
      </c>
      <c r="F96">
        <f>WEEKNUM(Table18[[#This Row],[Date]],2)</f>
        <v>14</v>
      </c>
      <c r="G96">
        <f>IF(OR(Table18[[#This Row],[week number]]=1,Table18[[#This Row],[week number]]&gt;=47),1,0)</f>
        <v>0</v>
      </c>
      <c r="H96">
        <f>IF(YEAR(Table18[[#This Row],[Date]])=2013,0,1)</f>
        <v>0</v>
      </c>
      <c r="I96" s="10">
        <f>VLOOKUP(Table18[[#This Row],[LEC ID]],Sheet9!A:B,2,0)</f>
        <v>14</v>
      </c>
      <c r="J96" s="10"/>
      <c r="K96" s="10"/>
      <c r="L96" s="10"/>
      <c r="M96" s="10"/>
      <c r="N96" s="10"/>
      <c r="O96" s="10"/>
      <c r="P96" s="10"/>
      <c r="Q96" s="10"/>
      <c r="R96" s="10"/>
      <c r="S96" s="10"/>
    </row>
    <row r="97" spans="3:19">
      <c r="C97" s="1">
        <v>41372</v>
      </c>
      <c r="D97">
        <v>6</v>
      </c>
      <c r="E97">
        <v>11</v>
      </c>
      <c r="F97">
        <f>WEEKNUM(Table18[[#This Row],[Date]],2)</f>
        <v>15</v>
      </c>
      <c r="G97">
        <f>IF(OR(Table18[[#This Row],[week number]]=1,Table18[[#This Row],[week number]]&gt;=47),1,0)</f>
        <v>0</v>
      </c>
      <c r="H97">
        <f>IF(YEAR(Table18[[#This Row],[Date]])=2013,0,1)</f>
        <v>0</v>
      </c>
      <c r="I97" s="10">
        <f>VLOOKUP(Table18[[#This Row],[LEC ID]],Sheet9!A:B,2,0)</f>
        <v>14</v>
      </c>
      <c r="J97" s="10"/>
      <c r="K97" s="10"/>
      <c r="L97" s="10"/>
      <c r="M97" s="10"/>
      <c r="N97" s="10"/>
      <c r="O97" s="10"/>
      <c r="P97" s="10"/>
      <c r="Q97" s="10"/>
      <c r="R97" s="10"/>
      <c r="S97" s="10"/>
    </row>
    <row r="98" spans="3:19">
      <c r="C98" s="1">
        <v>41373</v>
      </c>
      <c r="D98">
        <v>6</v>
      </c>
      <c r="E98">
        <v>16</v>
      </c>
      <c r="F98">
        <f>WEEKNUM(Table18[[#This Row],[Date]],2)</f>
        <v>15</v>
      </c>
      <c r="G98">
        <f>IF(OR(Table18[[#This Row],[week number]]=1,Table18[[#This Row],[week number]]&gt;=47),1,0)</f>
        <v>0</v>
      </c>
      <c r="H98">
        <f>IF(YEAR(Table18[[#This Row],[Date]])=2013,0,1)</f>
        <v>0</v>
      </c>
      <c r="I98" s="10">
        <f>VLOOKUP(Table18[[#This Row],[LEC ID]],Sheet9!A:B,2,0)</f>
        <v>14</v>
      </c>
      <c r="J98" s="10"/>
      <c r="K98" s="10"/>
      <c r="L98" s="10"/>
      <c r="M98" s="10"/>
      <c r="N98" s="10"/>
      <c r="O98" s="10"/>
      <c r="P98" s="10"/>
      <c r="Q98" s="10"/>
      <c r="R98" s="10"/>
      <c r="S98" s="10"/>
    </row>
    <row r="99" spans="3:19">
      <c r="C99" s="1">
        <v>41374</v>
      </c>
      <c r="D99">
        <v>6</v>
      </c>
      <c r="E99">
        <v>10</v>
      </c>
      <c r="F99">
        <f>WEEKNUM(Table18[[#This Row],[Date]],2)</f>
        <v>15</v>
      </c>
      <c r="G99">
        <f>IF(OR(Table18[[#This Row],[week number]]=1,Table18[[#This Row],[week number]]&gt;=47),1,0)</f>
        <v>0</v>
      </c>
      <c r="H99">
        <f>IF(YEAR(Table18[[#This Row],[Date]])=2013,0,1)</f>
        <v>0</v>
      </c>
      <c r="I99" s="10">
        <f>VLOOKUP(Table18[[#This Row],[LEC ID]],Sheet9!A:B,2,0)</f>
        <v>14</v>
      </c>
      <c r="J99" s="10"/>
      <c r="K99" s="10"/>
      <c r="L99" s="10"/>
      <c r="M99" s="10"/>
      <c r="N99" s="10"/>
      <c r="O99" s="10"/>
      <c r="P99" s="10"/>
      <c r="Q99" s="10"/>
      <c r="R99" s="10"/>
      <c r="S99" s="10"/>
    </row>
    <row r="100" spans="3:19">
      <c r="C100" s="1">
        <v>41375</v>
      </c>
      <c r="D100">
        <v>6</v>
      </c>
      <c r="E100">
        <v>7</v>
      </c>
      <c r="F100">
        <f>WEEKNUM(Table18[[#This Row],[Date]],2)</f>
        <v>15</v>
      </c>
      <c r="G100">
        <f>IF(OR(Table18[[#This Row],[week number]]=1,Table18[[#This Row],[week number]]&gt;=47),1,0)</f>
        <v>0</v>
      </c>
      <c r="H100">
        <f>IF(YEAR(Table18[[#This Row],[Date]])=2013,0,1)</f>
        <v>0</v>
      </c>
      <c r="I100" s="10">
        <f>VLOOKUP(Table18[[#This Row],[LEC ID]],Sheet9!A:B,2,0)</f>
        <v>14</v>
      </c>
      <c r="J100" s="10"/>
      <c r="K100" s="10"/>
      <c r="L100" s="10"/>
      <c r="M100" s="10"/>
      <c r="N100" s="10"/>
      <c r="O100" s="10"/>
      <c r="P100" s="10"/>
      <c r="Q100" s="10"/>
      <c r="R100" s="10"/>
      <c r="S100" s="10"/>
    </row>
    <row r="101" spans="3:19">
      <c r="C101" s="1">
        <v>41376</v>
      </c>
      <c r="D101">
        <v>6</v>
      </c>
      <c r="E101">
        <v>13</v>
      </c>
      <c r="F101">
        <f>WEEKNUM(Table18[[#This Row],[Date]],2)</f>
        <v>15</v>
      </c>
      <c r="G101">
        <f>IF(OR(Table18[[#This Row],[week number]]=1,Table18[[#This Row],[week number]]&gt;=47),1,0)</f>
        <v>0</v>
      </c>
      <c r="H101">
        <f>IF(YEAR(Table18[[#This Row],[Date]])=2013,0,1)</f>
        <v>0</v>
      </c>
      <c r="I101" s="10">
        <f>VLOOKUP(Table18[[#This Row],[LEC ID]],Sheet9!A:B,2,0)</f>
        <v>14</v>
      </c>
      <c r="J101" s="10"/>
      <c r="K101" s="10"/>
      <c r="L101" s="10"/>
      <c r="M101" s="10"/>
      <c r="N101" s="10"/>
      <c r="O101" s="10"/>
      <c r="P101" s="10"/>
      <c r="Q101" s="10"/>
      <c r="R101" s="10"/>
      <c r="S101" s="10"/>
    </row>
    <row r="102" spans="3:19">
      <c r="C102" s="1">
        <v>41377</v>
      </c>
      <c r="D102">
        <v>6</v>
      </c>
      <c r="E102">
        <v>4</v>
      </c>
      <c r="F102">
        <f>WEEKNUM(Table18[[#This Row],[Date]],2)</f>
        <v>15</v>
      </c>
      <c r="G102">
        <f>IF(OR(Table18[[#This Row],[week number]]=1,Table18[[#This Row],[week number]]&gt;=47),1,0)</f>
        <v>0</v>
      </c>
      <c r="H102">
        <f>IF(YEAR(Table18[[#This Row],[Date]])=2013,0,1)</f>
        <v>0</v>
      </c>
      <c r="I102" s="10">
        <f>VLOOKUP(Table18[[#This Row],[LEC ID]],Sheet9!A:B,2,0)</f>
        <v>14</v>
      </c>
      <c r="J102" s="10"/>
      <c r="K102" s="10"/>
      <c r="L102" s="10"/>
      <c r="M102" s="10"/>
      <c r="N102" s="10"/>
      <c r="O102" s="10"/>
      <c r="P102" s="10"/>
      <c r="Q102" s="10"/>
      <c r="R102" s="10"/>
      <c r="S102" s="10"/>
    </row>
    <row r="103" spans="3:19">
      <c r="C103" s="1">
        <v>41378</v>
      </c>
      <c r="D103">
        <v>6</v>
      </c>
      <c r="E103">
        <v>6</v>
      </c>
      <c r="F103">
        <f>WEEKNUM(Table18[[#This Row],[Date]],2)</f>
        <v>15</v>
      </c>
      <c r="G103">
        <f>IF(OR(Table18[[#This Row],[week number]]=1,Table18[[#This Row],[week number]]&gt;=47),1,0)</f>
        <v>0</v>
      </c>
      <c r="H103">
        <f>IF(YEAR(Table18[[#This Row],[Date]])=2013,0,1)</f>
        <v>0</v>
      </c>
      <c r="I103" s="10">
        <f>VLOOKUP(Table18[[#This Row],[LEC ID]],Sheet9!A:B,2,0)</f>
        <v>14</v>
      </c>
      <c r="J103" s="10"/>
      <c r="K103" s="10"/>
      <c r="L103" s="10"/>
      <c r="M103" s="10"/>
      <c r="N103" s="10"/>
      <c r="O103" s="10"/>
      <c r="P103" s="10"/>
      <c r="Q103" s="10"/>
      <c r="R103" s="10"/>
      <c r="S103" s="10"/>
    </row>
    <row r="104" spans="3:19">
      <c r="C104" s="1">
        <v>41379</v>
      </c>
      <c r="D104">
        <v>7</v>
      </c>
      <c r="E104">
        <v>17</v>
      </c>
      <c r="F104">
        <f>WEEKNUM(Table18[[#This Row],[Date]],2)</f>
        <v>16</v>
      </c>
      <c r="G104">
        <f>IF(OR(Table18[[#This Row],[week number]]=1,Table18[[#This Row],[week number]]&gt;=47),1,0)</f>
        <v>0</v>
      </c>
      <c r="H104">
        <f>IF(YEAR(Table18[[#This Row],[Date]])=2013,0,1)</f>
        <v>0</v>
      </c>
      <c r="I104" s="10">
        <f>VLOOKUP(Table18[[#This Row],[LEC ID]],Sheet9!A:B,2,0)</f>
        <v>15</v>
      </c>
      <c r="J104" s="10"/>
      <c r="K104" s="10"/>
      <c r="L104" s="10"/>
      <c r="M104" s="10"/>
      <c r="N104" s="10"/>
      <c r="O104" s="10"/>
      <c r="P104" s="10"/>
      <c r="Q104" s="10"/>
      <c r="R104" s="10"/>
      <c r="S104" s="10"/>
    </row>
    <row r="105" spans="3:19">
      <c r="C105" s="1">
        <v>41380</v>
      </c>
      <c r="D105">
        <v>7</v>
      </c>
      <c r="E105">
        <v>62</v>
      </c>
      <c r="F105">
        <f>WEEKNUM(Table18[[#This Row],[Date]],2)</f>
        <v>16</v>
      </c>
      <c r="G105">
        <f>IF(OR(Table18[[#This Row],[week number]]=1,Table18[[#This Row],[week number]]&gt;=47),1,0)</f>
        <v>0</v>
      </c>
      <c r="H105">
        <f>IF(YEAR(Table18[[#This Row],[Date]])=2013,0,1)</f>
        <v>0</v>
      </c>
      <c r="I105" s="10">
        <f>VLOOKUP(Table18[[#This Row],[LEC ID]],Sheet9!A:B,2,0)</f>
        <v>15</v>
      </c>
      <c r="J105" s="10"/>
      <c r="K105" s="10"/>
      <c r="L105" s="10"/>
      <c r="M105" s="10"/>
      <c r="N105" s="10"/>
      <c r="O105" s="10"/>
      <c r="P105" s="10"/>
      <c r="Q105" s="10"/>
      <c r="R105" s="10"/>
      <c r="S105" s="10"/>
    </row>
    <row r="106" spans="3:19">
      <c r="C106" s="1">
        <v>41381</v>
      </c>
      <c r="D106">
        <v>7</v>
      </c>
      <c r="E106">
        <v>31</v>
      </c>
      <c r="F106">
        <f>WEEKNUM(Table18[[#This Row],[Date]],2)</f>
        <v>16</v>
      </c>
      <c r="G106">
        <f>IF(OR(Table18[[#This Row],[week number]]=1,Table18[[#This Row],[week number]]&gt;=47),1,0)</f>
        <v>0</v>
      </c>
      <c r="H106">
        <f>IF(YEAR(Table18[[#This Row],[Date]])=2013,0,1)</f>
        <v>0</v>
      </c>
      <c r="I106" s="10">
        <f>VLOOKUP(Table18[[#This Row],[LEC ID]],Sheet9!A:B,2,0)</f>
        <v>15</v>
      </c>
      <c r="J106" s="10"/>
      <c r="K106" s="10"/>
      <c r="L106" s="10"/>
      <c r="M106" s="10"/>
      <c r="N106" s="10"/>
      <c r="O106" s="10"/>
      <c r="P106" s="10"/>
      <c r="Q106" s="10"/>
      <c r="R106" s="10"/>
      <c r="S106" s="10"/>
    </row>
    <row r="107" spans="3:19">
      <c r="C107" s="1">
        <v>41382</v>
      </c>
      <c r="D107">
        <v>7</v>
      </c>
      <c r="E107">
        <v>19</v>
      </c>
      <c r="F107">
        <f>WEEKNUM(Table18[[#This Row],[Date]],2)</f>
        <v>16</v>
      </c>
      <c r="G107">
        <f>IF(OR(Table18[[#This Row],[week number]]=1,Table18[[#This Row],[week number]]&gt;=47),1,0)</f>
        <v>0</v>
      </c>
      <c r="H107">
        <f>IF(YEAR(Table18[[#This Row],[Date]])=2013,0,1)</f>
        <v>0</v>
      </c>
      <c r="I107" s="10">
        <f>VLOOKUP(Table18[[#This Row],[LEC ID]],Sheet9!A:B,2,0)</f>
        <v>15</v>
      </c>
      <c r="J107" s="10"/>
      <c r="K107" s="10"/>
      <c r="L107" s="10"/>
      <c r="M107" s="10"/>
      <c r="N107" s="10"/>
      <c r="O107" s="10"/>
      <c r="P107" s="10"/>
      <c r="Q107" s="10"/>
      <c r="R107" s="10"/>
      <c r="S107" s="10"/>
    </row>
    <row r="108" spans="3:19">
      <c r="C108" s="1">
        <v>41383</v>
      </c>
      <c r="D108">
        <v>7</v>
      </c>
      <c r="E108">
        <v>11</v>
      </c>
      <c r="F108">
        <f>WEEKNUM(Table18[[#This Row],[Date]],2)</f>
        <v>16</v>
      </c>
      <c r="G108">
        <f>IF(OR(Table18[[#This Row],[week number]]=1,Table18[[#This Row],[week number]]&gt;=47),1,0)</f>
        <v>0</v>
      </c>
      <c r="H108">
        <f>IF(YEAR(Table18[[#This Row],[Date]])=2013,0,1)</f>
        <v>0</v>
      </c>
      <c r="I108" s="10">
        <f>VLOOKUP(Table18[[#This Row],[LEC ID]],Sheet9!A:B,2,0)</f>
        <v>15</v>
      </c>
      <c r="J108" s="10"/>
      <c r="K108" s="10"/>
      <c r="L108" s="10"/>
      <c r="M108" s="10"/>
      <c r="N108" s="10"/>
      <c r="O108" s="10"/>
      <c r="P108" s="10"/>
      <c r="Q108" s="10"/>
      <c r="R108" s="10"/>
      <c r="S108" s="10"/>
    </row>
    <row r="109" spans="3:19">
      <c r="C109" s="1">
        <v>41384</v>
      </c>
      <c r="D109">
        <v>7</v>
      </c>
      <c r="E109">
        <v>3</v>
      </c>
      <c r="F109">
        <f>WEEKNUM(Table18[[#This Row],[Date]],2)</f>
        <v>16</v>
      </c>
      <c r="G109">
        <f>IF(OR(Table18[[#This Row],[week number]]=1,Table18[[#This Row],[week number]]&gt;=47),1,0)</f>
        <v>0</v>
      </c>
      <c r="H109">
        <f>IF(YEAR(Table18[[#This Row],[Date]])=2013,0,1)</f>
        <v>0</v>
      </c>
      <c r="I109" s="10">
        <f>VLOOKUP(Table18[[#This Row],[LEC ID]],Sheet9!A:B,2,0)</f>
        <v>15</v>
      </c>
      <c r="J109" s="10"/>
      <c r="K109" s="10"/>
      <c r="L109" s="10"/>
      <c r="M109" s="10"/>
      <c r="N109" s="10"/>
      <c r="O109" s="10"/>
      <c r="P109" s="10"/>
      <c r="Q109" s="10"/>
      <c r="R109" s="10"/>
      <c r="S109" s="10"/>
    </row>
    <row r="110" spans="3:19">
      <c r="C110" s="1">
        <v>41385</v>
      </c>
      <c r="D110">
        <v>7</v>
      </c>
      <c r="E110">
        <v>20</v>
      </c>
      <c r="F110">
        <f>WEEKNUM(Table18[[#This Row],[Date]],2)</f>
        <v>16</v>
      </c>
      <c r="G110">
        <f>IF(OR(Table18[[#This Row],[week number]]=1,Table18[[#This Row],[week number]]&gt;=47),1,0)</f>
        <v>0</v>
      </c>
      <c r="H110">
        <f>IF(YEAR(Table18[[#This Row],[Date]])=2013,0,1)</f>
        <v>0</v>
      </c>
      <c r="I110" s="10">
        <f>VLOOKUP(Table18[[#This Row],[LEC ID]],Sheet9!A:B,2,0)</f>
        <v>15</v>
      </c>
      <c r="J110" s="10"/>
      <c r="K110" s="10"/>
      <c r="L110" s="10"/>
      <c r="M110" s="10"/>
      <c r="N110" s="10"/>
      <c r="O110" s="10"/>
      <c r="P110" s="10"/>
      <c r="Q110" s="10"/>
      <c r="R110" s="10"/>
      <c r="S110" s="10"/>
    </row>
    <row r="111" spans="3:19">
      <c r="C111" s="1">
        <v>41386</v>
      </c>
      <c r="D111">
        <v>7</v>
      </c>
      <c r="E111">
        <v>18</v>
      </c>
      <c r="F111">
        <f>WEEKNUM(Table18[[#This Row],[Date]],2)</f>
        <v>17</v>
      </c>
      <c r="G111">
        <f>IF(OR(Table18[[#This Row],[week number]]=1,Table18[[#This Row],[week number]]&gt;=47),1,0)</f>
        <v>0</v>
      </c>
      <c r="H111">
        <f>IF(YEAR(Table18[[#This Row],[Date]])=2013,0,1)</f>
        <v>0</v>
      </c>
      <c r="I111" s="10">
        <f>VLOOKUP(Table18[[#This Row],[LEC ID]],Sheet9!A:B,2,0)</f>
        <v>15</v>
      </c>
      <c r="J111" s="10"/>
      <c r="K111" s="10"/>
      <c r="L111" s="10"/>
      <c r="M111" s="10"/>
      <c r="N111" s="10"/>
      <c r="O111" s="10"/>
      <c r="P111" s="10"/>
      <c r="Q111" s="10"/>
      <c r="R111" s="10"/>
      <c r="S111" s="10"/>
    </row>
    <row r="112" spans="3:19">
      <c r="C112" s="1">
        <v>41387</v>
      </c>
      <c r="D112">
        <v>7</v>
      </c>
      <c r="E112">
        <v>18</v>
      </c>
      <c r="F112">
        <f>WEEKNUM(Table18[[#This Row],[Date]],2)</f>
        <v>17</v>
      </c>
      <c r="G112">
        <f>IF(OR(Table18[[#This Row],[week number]]=1,Table18[[#This Row],[week number]]&gt;=47),1,0)</f>
        <v>0</v>
      </c>
      <c r="H112">
        <f>IF(YEAR(Table18[[#This Row],[Date]])=2013,0,1)</f>
        <v>0</v>
      </c>
      <c r="I112" s="10">
        <f>VLOOKUP(Table18[[#This Row],[LEC ID]],Sheet9!A:B,2,0)</f>
        <v>15</v>
      </c>
      <c r="J112" s="10"/>
      <c r="K112" s="10"/>
      <c r="L112" s="10"/>
      <c r="M112" s="10"/>
      <c r="N112" s="10"/>
      <c r="O112" s="10"/>
      <c r="P112" s="10"/>
      <c r="Q112" s="10"/>
      <c r="R112" s="10"/>
      <c r="S112" s="10"/>
    </row>
    <row r="113" spans="3:19">
      <c r="C113" s="1">
        <v>41388</v>
      </c>
      <c r="D113">
        <v>7</v>
      </c>
      <c r="E113">
        <v>13</v>
      </c>
      <c r="F113">
        <f>WEEKNUM(Table18[[#This Row],[Date]],2)</f>
        <v>17</v>
      </c>
      <c r="G113">
        <f>IF(OR(Table18[[#This Row],[week number]]=1,Table18[[#This Row],[week number]]&gt;=47),1,0)</f>
        <v>0</v>
      </c>
      <c r="H113">
        <f>IF(YEAR(Table18[[#This Row],[Date]])=2013,0,1)</f>
        <v>0</v>
      </c>
      <c r="I113" s="10">
        <f>VLOOKUP(Table18[[#This Row],[LEC ID]],Sheet9!A:B,2,0)</f>
        <v>15</v>
      </c>
      <c r="J113" s="10"/>
      <c r="K113" s="10"/>
      <c r="L113" s="10"/>
      <c r="M113" s="10"/>
      <c r="N113" s="10"/>
      <c r="O113" s="10"/>
      <c r="P113" s="10"/>
      <c r="Q113" s="10"/>
      <c r="R113" s="10"/>
      <c r="S113" s="10"/>
    </row>
    <row r="114" spans="3:19">
      <c r="C114" s="1">
        <v>41389</v>
      </c>
      <c r="D114">
        <v>7</v>
      </c>
      <c r="E114">
        <v>19</v>
      </c>
      <c r="F114">
        <f>WEEKNUM(Table18[[#This Row],[Date]],2)</f>
        <v>17</v>
      </c>
      <c r="G114">
        <f>IF(OR(Table18[[#This Row],[week number]]=1,Table18[[#This Row],[week number]]&gt;=47),1,0)</f>
        <v>0</v>
      </c>
      <c r="H114">
        <f>IF(YEAR(Table18[[#This Row],[Date]])=2013,0,1)</f>
        <v>0</v>
      </c>
      <c r="I114" s="10">
        <f>VLOOKUP(Table18[[#This Row],[LEC ID]],Sheet9!A:B,2,0)</f>
        <v>15</v>
      </c>
      <c r="J114" s="10"/>
      <c r="K114" s="10"/>
      <c r="L114" s="10"/>
      <c r="M114" s="10"/>
      <c r="N114" s="10"/>
      <c r="O114" s="10"/>
      <c r="P114" s="10"/>
      <c r="Q114" s="10"/>
      <c r="R114" s="10"/>
      <c r="S114" s="10"/>
    </row>
    <row r="115" spans="3:19">
      <c r="C115" s="1">
        <v>41390</v>
      </c>
      <c r="D115">
        <v>7</v>
      </c>
      <c r="E115">
        <v>3</v>
      </c>
      <c r="F115">
        <f>WEEKNUM(Table18[[#This Row],[Date]],2)</f>
        <v>17</v>
      </c>
      <c r="G115">
        <f>IF(OR(Table18[[#This Row],[week number]]=1,Table18[[#This Row],[week number]]&gt;=47),1,0)</f>
        <v>0</v>
      </c>
      <c r="H115">
        <f>IF(YEAR(Table18[[#This Row],[Date]])=2013,0,1)</f>
        <v>0</v>
      </c>
      <c r="I115" s="10">
        <f>VLOOKUP(Table18[[#This Row],[LEC ID]],Sheet9!A:B,2,0)</f>
        <v>15</v>
      </c>
      <c r="J115" s="10"/>
      <c r="K115" s="10"/>
      <c r="L115" s="10"/>
      <c r="M115" s="10"/>
      <c r="N115" s="10"/>
      <c r="O115" s="10"/>
      <c r="P115" s="10"/>
      <c r="Q115" s="10"/>
      <c r="R115" s="10"/>
      <c r="S115" s="10"/>
    </row>
    <row r="116" spans="3:19">
      <c r="C116" s="1">
        <v>41391</v>
      </c>
      <c r="D116">
        <v>7</v>
      </c>
      <c r="E116">
        <v>7</v>
      </c>
      <c r="F116">
        <f>WEEKNUM(Table18[[#This Row],[Date]],2)</f>
        <v>17</v>
      </c>
      <c r="G116">
        <f>IF(OR(Table18[[#This Row],[week number]]=1,Table18[[#This Row],[week number]]&gt;=47),1,0)</f>
        <v>0</v>
      </c>
      <c r="H116">
        <f>IF(YEAR(Table18[[#This Row],[Date]])=2013,0,1)</f>
        <v>0</v>
      </c>
      <c r="I116" s="10">
        <f>VLOOKUP(Table18[[#This Row],[LEC ID]],Sheet9!A:B,2,0)</f>
        <v>15</v>
      </c>
      <c r="J116" s="10"/>
      <c r="K116" s="10"/>
      <c r="L116" s="10"/>
      <c r="M116" s="10"/>
      <c r="N116" s="10"/>
      <c r="O116" s="10"/>
      <c r="P116" s="10"/>
      <c r="Q116" s="10"/>
      <c r="R116" s="10"/>
      <c r="S116" s="10"/>
    </row>
    <row r="117" spans="3:19">
      <c r="C117" s="1">
        <v>41392</v>
      </c>
      <c r="D117">
        <v>7</v>
      </c>
      <c r="E117">
        <v>4</v>
      </c>
      <c r="F117">
        <f>WEEKNUM(Table18[[#This Row],[Date]],2)</f>
        <v>17</v>
      </c>
      <c r="G117">
        <f>IF(OR(Table18[[#This Row],[week number]]=1,Table18[[#This Row],[week number]]&gt;=47),1,0)</f>
        <v>0</v>
      </c>
      <c r="H117">
        <f>IF(YEAR(Table18[[#This Row],[Date]])=2013,0,1)</f>
        <v>0</v>
      </c>
      <c r="I117" s="10">
        <f>VLOOKUP(Table18[[#This Row],[LEC ID]],Sheet9!A:B,2,0)</f>
        <v>15</v>
      </c>
      <c r="J117" s="10"/>
      <c r="K117" s="10"/>
      <c r="L117" s="10"/>
      <c r="M117" s="10"/>
      <c r="N117" s="10"/>
      <c r="O117" s="10"/>
      <c r="P117" s="10"/>
      <c r="Q117" s="10"/>
      <c r="R117" s="10"/>
      <c r="S117" s="10"/>
    </row>
    <row r="118" spans="3:19">
      <c r="C118" s="1">
        <v>41393</v>
      </c>
      <c r="D118">
        <v>7</v>
      </c>
      <c r="E118">
        <v>7</v>
      </c>
      <c r="F118">
        <f>WEEKNUM(Table18[[#This Row],[Date]],2)</f>
        <v>18</v>
      </c>
      <c r="G118">
        <f>IF(OR(Table18[[#This Row],[week number]]=1,Table18[[#This Row],[week number]]&gt;=47),1,0)</f>
        <v>0</v>
      </c>
      <c r="H118">
        <f>IF(YEAR(Table18[[#This Row],[Date]])=2013,0,1)</f>
        <v>0</v>
      </c>
      <c r="I118" s="10">
        <f>VLOOKUP(Table18[[#This Row],[LEC ID]],Sheet9!A:B,2,0)</f>
        <v>15</v>
      </c>
      <c r="J118" s="10"/>
      <c r="K118" s="10"/>
      <c r="L118" s="10"/>
      <c r="M118" s="10"/>
      <c r="N118" s="10"/>
      <c r="O118" s="10"/>
      <c r="P118" s="10"/>
      <c r="Q118" s="10"/>
      <c r="R118" s="10"/>
      <c r="S118" s="10"/>
    </row>
    <row r="119" spans="3:19">
      <c r="C119" s="1">
        <v>41394</v>
      </c>
      <c r="D119">
        <v>8</v>
      </c>
      <c r="E119">
        <v>104</v>
      </c>
      <c r="F119">
        <f>WEEKNUM(Table18[[#This Row],[Date]],2)</f>
        <v>18</v>
      </c>
      <c r="G119">
        <f>IF(OR(Table18[[#This Row],[week number]]=1,Table18[[#This Row],[week number]]&gt;=47),1,0)</f>
        <v>0</v>
      </c>
      <c r="H119">
        <f>IF(YEAR(Table18[[#This Row],[Date]])=2013,0,1)</f>
        <v>0</v>
      </c>
      <c r="I119" s="10">
        <f>VLOOKUP(Table18[[#This Row],[LEC ID]],Sheet9!A:B,2,0)</f>
        <v>21</v>
      </c>
      <c r="J119" s="10"/>
      <c r="K119" s="10"/>
      <c r="L119" s="10"/>
      <c r="M119" s="10"/>
      <c r="N119" s="10"/>
      <c r="O119" s="10"/>
      <c r="P119" s="10"/>
      <c r="Q119" s="10"/>
      <c r="R119" s="10"/>
      <c r="S119" s="10"/>
    </row>
    <row r="120" spans="3:19">
      <c r="C120" s="1">
        <v>41395</v>
      </c>
      <c r="D120">
        <v>8</v>
      </c>
      <c r="E120">
        <v>57</v>
      </c>
      <c r="F120">
        <f>WEEKNUM(Table18[[#This Row],[Date]],2)</f>
        <v>18</v>
      </c>
      <c r="G120">
        <f>IF(OR(Table18[[#This Row],[week number]]=1,Table18[[#This Row],[week number]]&gt;=47),1,0)</f>
        <v>0</v>
      </c>
      <c r="H120">
        <f>IF(YEAR(Table18[[#This Row],[Date]])=2013,0,1)</f>
        <v>0</v>
      </c>
      <c r="I120" s="10">
        <f>VLOOKUP(Table18[[#This Row],[LEC ID]],Sheet9!A:B,2,0)</f>
        <v>21</v>
      </c>
      <c r="J120" s="10"/>
      <c r="K120" s="10"/>
      <c r="L120" s="10"/>
      <c r="M120" s="10"/>
      <c r="N120" s="10"/>
      <c r="O120" s="10"/>
      <c r="P120" s="10"/>
      <c r="Q120" s="10"/>
      <c r="R120" s="10"/>
      <c r="S120" s="10"/>
    </row>
    <row r="121" spans="3:19">
      <c r="C121" s="1">
        <v>41396</v>
      </c>
      <c r="D121">
        <v>8</v>
      </c>
      <c r="E121">
        <v>33</v>
      </c>
      <c r="F121">
        <f>WEEKNUM(Table18[[#This Row],[Date]],2)</f>
        <v>18</v>
      </c>
      <c r="G121">
        <f>IF(OR(Table18[[#This Row],[week number]]=1,Table18[[#This Row],[week number]]&gt;=47),1,0)</f>
        <v>0</v>
      </c>
      <c r="H121">
        <f>IF(YEAR(Table18[[#This Row],[Date]])=2013,0,1)</f>
        <v>0</v>
      </c>
      <c r="I121" s="10">
        <f>VLOOKUP(Table18[[#This Row],[LEC ID]],Sheet9!A:B,2,0)</f>
        <v>21</v>
      </c>
      <c r="J121" s="10"/>
      <c r="K121" s="10"/>
      <c r="L121" s="10"/>
      <c r="M121" s="10"/>
      <c r="N121" s="10"/>
      <c r="O121" s="10"/>
      <c r="P121" s="10"/>
      <c r="Q121" s="10"/>
      <c r="R121" s="10"/>
      <c r="S121" s="10"/>
    </row>
    <row r="122" spans="3:19">
      <c r="C122" s="1">
        <v>41397</v>
      </c>
      <c r="D122">
        <v>8</v>
      </c>
      <c r="E122">
        <v>11</v>
      </c>
      <c r="F122">
        <f>WEEKNUM(Table18[[#This Row],[Date]],2)</f>
        <v>18</v>
      </c>
      <c r="G122">
        <f>IF(OR(Table18[[#This Row],[week number]]=1,Table18[[#This Row],[week number]]&gt;=47),1,0)</f>
        <v>0</v>
      </c>
      <c r="H122">
        <f>IF(YEAR(Table18[[#This Row],[Date]])=2013,0,1)</f>
        <v>0</v>
      </c>
      <c r="I122" s="10">
        <f>VLOOKUP(Table18[[#This Row],[LEC ID]],Sheet9!A:B,2,0)</f>
        <v>21</v>
      </c>
      <c r="J122" s="10"/>
      <c r="K122" s="10"/>
      <c r="L122" s="10"/>
      <c r="M122" s="10"/>
      <c r="N122" s="10"/>
      <c r="O122" s="10"/>
      <c r="P122" s="10"/>
      <c r="Q122" s="10"/>
      <c r="R122" s="10"/>
      <c r="S122" s="10"/>
    </row>
    <row r="123" spans="3:19">
      <c r="C123" s="1">
        <v>41398</v>
      </c>
      <c r="D123">
        <v>8</v>
      </c>
      <c r="E123">
        <v>8</v>
      </c>
      <c r="F123">
        <f>WEEKNUM(Table18[[#This Row],[Date]],2)</f>
        <v>18</v>
      </c>
      <c r="G123">
        <f>IF(OR(Table18[[#This Row],[week number]]=1,Table18[[#This Row],[week number]]&gt;=47),1,0)</f>
        <v>0</v>
      </c>
      <c r="H123">
        <f>IF(YEAR(Table18[[#This Row],[Date]])=2013,0,1)</f>
        <v>0</v>
      </c>
      <c r="I123" s="10">
        <f>VLOOKUP(Table18[[#This Row],[LEC ID]],Sheet9!A:B,2,0)</f>
        <v>21</v>
      </c>
      <c r="J123" s="10"/>
      <c r="K123" s="10"/>
      <c r="L123" s="10"/>
      <c r="M123" s="10"/>
      <c r="N123" s="10"/>
      <c r="O123" s="10"/>
      <c r="P123" s="10"/>
      <c r="Q123" s="10"/>
      <c r="R123" s="10"/>
      <c r="S123" s="10"/>
    </row>
    <row r="124" spans="3:19">
      <c r="C124" s="1">
        <v>41399</v>
      </c>
      <c r="D124">
        <v>8</v>
      </c>
      <c r="E124">
        <v>34</v>
      </c>
      <c r="F124">
        <f>WEEKNUM(Table18[[#This Row],[Date]],2)</f>
        <v>18</v>
      </c>
      <c r="G124">
        <f>IF(OR(Table18[[#This Row],[week number]]=1,Table18[[#This Row],[week number]]&gt;=47),1,0)</f>
        <v>0</v>
      </c>
      <c r="H124">
        <f>IF(YEAR(Table18[[#This Row],[Date]])=2013,0,1)</f>
        <v>0</v>
      </c>
      <c r="I124" s="10">
        <f>VLOOKUP(Table18[[#This Row],[LEC ID]],Sheet9!A:B,2,0)</f>
        <v>21</v>
      </c>
      <c r="J124" s="10"/>
      <c r="K124" s="10"/>
      <c r="L124" s="10"/>
      <c r="M124" s="10"/>
      <c r="N124" s="10"/>
      <c r="O124" s="10"/>
      <c r="P124" s="10"/>
      <c r="Q124" s="10"/>
      <c r="R124" s="10"/>
      <c r="S124" s="10"/>
    </row>
    <row r="125" spans="3:19">
      <c r="C125" s="1">
        <v>41400</v>
      </c>
      <c r="D125">
        <v>8</v>
      </c>
      <c r="E125">
        <v>25</v>
      </c>
      <c r="F125">
        <f>WEEKNUM(Table18[[#This Row],[Date]],2)</f>
        <v>19</v>
      </c>
      <c r="G125">
        <f>IF(OR(Table18[[#This Row],[week number]]=1,Table18[[#This Row],[week number]]&gt;=47),1,0)</f>
        <v>0</v>
      </c>
      <c r="H125">
        <f>IF(YEAR(Table18[[#This Row],[Date]])=2013,0,1)</f>
        <v>0</v>
      </c>
      <c r="I125" s="10">
        <f>VLOOKUP(Table18[[#This Row],[LEC ID]],Sheet9!A:B,2,0)</f>
        <v>21</v>
      </c>
      <c r="J125" s="10"/>
      <c r="K125" s="10"/>
      <c r="L125" s="10"/>
      <c r="M125" s="10"/>
      <c r="N125" s="10"/>
      <c r="O125" s="10"/>
      <c r="P125" s="10"/>
      <c r="Q125" s="10"/>
      <c r="R125" s="10"/>
      <c r="S125" s="10"/>
    </row>
    <row r="126" spans="3:19">
      <c r="C126" s="1">
        <v>41401</v>
      </c>
      <c r="D126">
        <v>8</v>
      </c>
      <c r="E126">
        <v>83</v>
      </c>
      <c r="F126">
        <f>WEEKNUM(Table18[[#This Row],[Date]],2)</f>
        <v>19</v>
      </c>
      <c r="G126">
        <f>IF(OR(Table18[[#This Row],[week number]]=1,Table18[[#This Row],[week number]]&gt;=47),1,0)</f>
        <v>0</v>
      </c>
      <c r="H126">
        <f>IF(YEAR(Table18[[#This Row],[Date]])=2013,0,1)</f>
        <v>0</v>
      </c>
      <c r="I126" s="10">
        <f>VLOOKUP(Table18[[#This Row],[LEC ID]],Sheet9!A:B,2,0)</f>
        <v>21</v>
      </c>
      <c r="J126" s="10"/>
      <c r="K126" s="10"/>
      <c r="L126" s="10"/>
      <c r="M126" s="10"/>
      <c r="N126" s="10"/>
      <c r="O126" s="10"/>
      <c r="P126" s="10"/>
      <c r="Q126" s="10"/>
      <c r="R126" s="10"/>
      <c r="S126" s="10"/>
    </row>
    <row r="127" spans="3:19">
      <c r="C127" s="1">
        <v>41402</v>
      </c>
      <c r="D127">
        <v>8</v>
      </c>
      <c r="E127">
        <v>10</v>
      </c>
      <c r="F127">
        <f>WEEKNUM(Table18[[#This Row],[Date]],2)</f>
        <v>19</v>
      </c>
      <c r="G127">
        <f>IF(OR(Table18[[#This Row],[week number]]=1,Table18[[#This Row],[week number]]&gt;=47),1,0)</f>
        <v>0</v>
      </c>
      <c r="H127">
        <f>IF(YEAR(Table18[[#This Row],[Date]])=2013,0,1)</f>
        <v>0</v>
      </c>
      <c r="I127" s="10">
        <f>VLOOKUP(Table18[[#This Row],[LEC ID]],Sheet9!A:B,2,0)</f>
        <v>21</v>
      </c>
      <c r="J127" s="10"/>
      <c r="K127" s="10"/>
      <c r="L127" s="10"/>
      <c r="M127" s="10"/>
      <c r="N127" s="10"/>
      <c r="O127" s="10"/>
      <c r="P127" s="10"/>
      <c r="Q127" s="10"/>
      <c r="R127" s="10"/>
      <c r="S127" s="10"/>
    </row>
    <row r="128" spans="3:19">
      <c r="C128" s="1">
        <v>41403</v>
      </c>
      <c r="D128">
        <v>8</v>
      </c>
      <c r="E128">
        <v>13</v>
      </c>
      <c r="F128">
        <f>WEEKNUM(Table18[[#This Row],[Date]],2)</f>
        <v>19</v>
      </c>
      <c r="G128">
        <f>IF(OR(Table18[[#This Row],[week number]]=1,Table18[[#This Row],[week number]]&gt;=47),1,0)</f>
        <v>0</v>
      </c>
      <c r="H128">
        <f>IF(YEAR(Table18[[#This Row],[Date]])=2013,0,1)</f>
        <v>0</v>
      </c>
      <c r="I128" s="10">
        <f>VLOOKUP(Table18[[#This Row],[LEC ID]],Sheet9!A:B,2,0)</f>
        <v>21</v>
      </c>
      <c r="J128" s="10"/>
      <c r="K128" s="10"/>
      <c r="L128" s="10"/>
      <c r="M128" s="10"/>
      <c r="N128" s="10"/>
      <c r="O128" s="10"/>
      <c r="P128" s="10"/>
      <c r="Q128" s="10"/>
      <c r="R128" s="10"/>
      <c r="S128" s="10"/>
    </row>
    <row r="129" spans="3:19">
      <c r="C129" s="1">
        <v>41404</v>
      </c>
      <c r="D129">
        <v>8</v>
      </c>
      <c r="E129">
        <v>6</v>
      </c>
      <c r="F129">
        <f>WEEKNUM(Table18[[#This Row],[Date]],2)</f>
        <v>19</v>
      </c>
      <c r="G129">
        <f>IF(OR(Table18[[#This Row],[week number]]=1,Table18[[#This Row],[week number]]&gt;=47),1,0)</f>
        <v>0</v>
      </c>
      <c r="H129">
        <f>IF(YEAR(Table18[[#This Row],[Date]])=2013,0,1)</f>
        <v>0</v>
      </c>
      <c r="I129" s="10">
        <f>VLOOKUP(Table18[[#This Row],[LEC ID]],Sheet9!A:B,2,0)</f>
        <v>21</v>
      </c>
      <c r="J129" s="10"/>
      <c r="K129" s="10"/>
      <c r="L129" s="10"/>
      <c r="M129" s="10"/>
      <c r="N129" s="10"/>
      <c r="O129" s="10"/>
      <c r="P129" s="10"/>
      <c r="Q129" s="10"/>
      <c r="R129" s="10"/>
      <c r="S129" s="10"/>
    </row>
    <row r="130" spans="3:19">
      <c r="C130" s="1">
        <v>41405</v>
      </c>
      <c r="D130">
        <v>8</v>
      </c>
      <c r="E130">
        <v>5</v>
      </c>
      <c r="F130">
        <f>WEEKNUM(Table18[[#This Row],[Date]],2)</f>
        <v>19</v>
      </c>
      <c r="G130">
        <f>IF(OR(Table18[[#This Row],[week number]]=1,Table18[[#This Row],[week number]]&gt;=47),1,0)</f>
        <v>0</v>
      </c>
      <c r="H130">
        <f>IF(YEAR(Table18[[#This Row],[Date]])=2013,0,1)</f>
        <v>0</v>
      </c>
      <c r="I130" s="10">
        <f>VLOOKUP(Table18[[#This Row],[LEC ID]],Sheet9!A:B,2,0)</f>
        <v>21</v>
      </c>
      <c r="J130" s="10"/>
      <c r="K130" s="10"/>
      <c r="L130" s="10"/>
      <c r="M130" s="10"/>
      <c r="N130" s="10"/>
      <c r="O130" s="10"/>
      <c r="P130" s="10"/>
      <c r="Q130" s="10"/>
      <c r="R130" s="10"/>
      <c r="S130" s="10"/>
    </row>
    <row r="131" spans="3:19">
      <c r="C131" s="1">
        <v>41406</v>
      </c>
      <c r="D131">
        <v>8</v>
      </c>
      <c r="E131">
        <v>4</v>
      </c>
      <c r="F131">
        <f>WEEKNUM(Table18[[#This Row],[Date]],2)</f>
        <v>19</v>
      </c>
      <c r="G131">
        <f>IF(OR(Table18[[#This Row],[week number]]=1,Table18[[#This Row],[week number]]&gt;=47),1,0)</f>
        <v>0</v>
      </c>
      <c r="H131">
        <f>IF(YEAR(Table18[[#This Row],[Date]])=2013,0,1)</f>
        <v>0</v>
      </c>
      <c r="I131" s="10">
        <f>VLOOKUP(Table18[[#This Row],[LEC ID]],Sheet9!A:B,2,0)</f>
        <v>21</v>
      </c>
      <c r="J131" s="10"/>
      <c r="K131" s="10"/>
      <c r="L131" s="10"/>
      <c r="M131" s="10"/>
      <c r="N131" s="10"/>
      <c r="O131" s="10"/>
      <c r="P131" s="10"/>
      <c r="Q131" s="10"/>
      <c r="R131" s="10"/>
      <c r="S131" s="10"/>
    </row>
    <row r="132" spans="3:19">
      <c r="C132" s="1">
        <v>41407</v>
      </c>
      <c r="D132">
        <v>8</v>
      </c>
      <c r="E132">
        <v>9</v>
      </c>
      <c r="F132">
        <f>WEEKNUM(Table18[[#This Row],[Date]],2)</f>
        <v>20</v>
      </c>
      <c r="G132">
        <f>IF(OR(Table18[[#This Row],[week number]]=1,Table18[[#This Row],[week number]]&gt;=47),1,0)</f>
        <v>0</v>
      </c>
      <c r="H132">
        <f>IF(YEAR(Table18[[#This Row],[Date]])=2013,0,1)</f>
        <v>0</v>
      </c>
      <c r="I132" s="10">
        <f>VLOOKUP(Table18[[#This Row],[LEC ID]],Sheet9!A:B,2,0)</f>
        <v>21</v>
      </c>
      <c r="J132" s="10"/>
      <c r="K132" s="10"/>
      <c r="L132" s="10"/>
      <c r="M132" s="10"/>
      <c r="N132" s="10"/>
      <c r="O132" s="10"/>
      <c r="P132" s="10"/>
      <c r="Q132" s="10"/>
      <c r="R132" s="10"/>
      <c r="S132" s="10"/>
    </row>
    <row r="133" spans="3:19">
      <c r="C133" s="1">
        <v>41408</v>
      </c>
      <c r="D133">
        <v>8</v>
      </c>
      <c r="E133">
        <v>45</v>
      </c>
      <c r="F133">
        <f>WEEKNUM(Table18[[#This Row],[Date]],2)</f>
        <v>20</v>
      </c>
      <c r="G133">
        <f>IF(OR(Table18[[#This Row],[week number]]=1,Table18[[#This Row],[week number]]&gt;=47),1,0)</f>
        <v>0</v>
      </c>
      <c r="H133">
        <f>IF(YEAR(Table18[[#This Row],[Date]])=2013,0,1)</f>
        <v>0</v>
      </c>
      <c r="I133" s="10">
        <f>VLOOKUP(Table18[[#This Row],[LEC ID]],Sheet9!A:B,2,0)</f>
        <v>21</v>
      </c>
      <c r="J133" s="10"/>
      <c r="K133" s="10"/>
      <c r="L133" s="10"/>
      <c r="M133" s="10"/>
      <c r="N133" s="10"/>
      <c r="O133" s="10"/>
      <c r="P133" s="10"/>
      <c r="Q133" s="10"/>
      <c r="R133" s="10"/>
      <c r="S133" s="10"/>
    </row>
    <row r="134" spans="3:19">
      <c r="C134" s="1">
        <v>41409</v>
      </c>
      <c r="D134">
        <v>8</v>
      </c>
      <c r="E134">
        <v>12</v>
      </c>
      <c r="F134">
        <f>WEEKNUM(Table18[[#This Row],[Date]],2)</f>
        <v>20</v>
      </c>
      <c r="G134">
        <f>IF(OR(Table18[[#This Row],[week number]]=1,Table18[[#This Row],[week number]]&gt;=47),1,0)</f>
        <v>0</v>
      </c>
      <c r="H134">
        <f>IF(YEAR(Table18[[#This Row],[Date]])=2013,0,1)</f>
        <v>0</v>
      </c>
      <c r="I134" s="10">
        <f>VLOOKUP(Table18[[#This Row],[LEC ID]],Sheet9!A:B,2,0)</f>
        <v>21</v>
      </c>
      <c r="J134" s="10"/>
      <c r="K134" s="10"/>
      <c r="L134" s="10"/>
      <c r="M134" s="10"/>
      <c r="N134" s="10"/>
      <c r="O134" s="10"/>
      <c r="P134" s="10"/>
      <c r="Q134" s="10"/>
      <c r="R134" s="10"/>
      <c r="S134" s="10"/>
    </row>
    <row r="135" spans="3:19">
      <c r="C135" s="1">
        <v>41410</v>
      </c>
      <c r="D135">
        <v>8</v>
      </c>
      <c r="E135">
        <v>35</v>
      </c>
      <c r="F135">
        <f>WEEKNUM(Table18[[#This Row],[Date]],2)</f>
        <v>20</v>
      </c>
      <c r="G135">
        <f>IF(OR(Table18[[#This Row],[week number]]=1,Table18[[#This Row],[week number]]&gt;=47),1,0)</f>
        <v>0</v>
      </c>
      <c r="H135">
        <f>IF(YEAR(Table18[[#This Row],[Date]])=2013,0,1)</f>
        <v>0</v>
      </c>
      <c r="I135" s="10">
        <f>VLOOKUP(Table18[[#This Row],[LEC ID]],Sheet9!A:B,2,0)</f>
        <v>21</v>
      </c>
      <c r="J135" s="10"/>
      <c r="K135" s="10"/>
      <c r="L135" s="10"/>
      <c r="M135" s="10"/>
      <c r="N135" s="10"/>
      <c r="O135" s="10"/>
      <c r="P135" s="10"/>
      <c r="Q135" s="10"/>
      <c r="R135" s="10"/>
      <c r="S135" s="10"/>
    </row>
    <row r="136" spans="3:19">
      <c r="C136" s="1">
        <v>41411</v>
      </c>
      <c r="D136">
        <v>8</v>
      </c>
      <c r="E136">
        <v>12</v>
      </c>
      <c r="F136">
        <f>WEEKNUM(Table18[[#This Row],[Date]],2)</f>
        <v>20</v>
      </c>
      <c r="G136">
        <f>IF(OR(Table18[[#This Row],[week number]]=1,Table18[[#This Row],[week number]]&gt;=47),1,0)</f>
        <v>0</v>
      </c>
      <c r="H136">
        <f>IF(YEAR(Table18[[#This Row],[Date]])=2013,0,1)</f>
        <v>0</v>
      </c>
      <c r="I136" s="10">
        <f>VLOOKUP(Table18[[#This Row],[LEC ID]],Sheet9!A:B,2,0)</f>
        <v>21</v>
      </c>
      <c r="J136" s="10"/>
      <c r="K136" s="10"/>
      <c r="L136" s="10"/>
      <c r="M136" s="10"/>
      <c r="N136" s="10"/>
      <c r="O136" s="10"/>
      <c r="P136" s="10"/>
      <c r="Q136" s="10"/>
      <c r="R136" s="10"/>
      <c r="S136" s="10"/>
    </row>
    <row r="137" spans="3:19">
      <c r="C137" s="1">
        <v>41412</v>
      </c>
      <c r="D137">
        <v>8</v>
      </c>
      <c r="E137">
        <v>9</v>
      </c>
      <c r="F137">
        <f>WEEKNUM(Table18[[#This Row],[Date]],2)</f>
        <v>20</v>
      </c>
      <c r="G137">
        <f>IF(OR(Table18[[#This Row],[week number]]=1,Table18[[#This Row],[week number]]&gt;=47),1,0)</f>
        <v>0</v>
      </c>
      <c r="H137">
        <f>IF(YEAR(Table18[[#This Row],[Date]])=2013,0,1)</f>
        <v>0</v>
      </c>
      <c r="I137" s="10">
        <f>VLOOKUP(Table18[[#This Row],[LEC ID]],Sheet9!A:B,2,0)</f>
        <v>21</v>
      </c>
      <c r="J137" s="10"/>
      <c r="K137" s="10"/>
      <c r="L137" s="10"/>
      <c r="M137" s="10"/>
      <c r="N137" s="10"/>
      <c r="O137" s="10"/>
      <c r="P137" s="10"/>
      <c r="Q137" s="10"/>
      <c r="R137" s="10"/>
      <c r="S137" s="10"/>
    </row>
    <row r="138" spans="3:19">
      <c r="C138" s="1">
        <v>41413</v>
      </c>
      <c r="D138">
        <v>8</v>
      </c>
      <c r="E138">
        <v>2</v>
      </c>
      <c r="F138">
        <f>WEEKNUM(Table18[[#This Row],[Date]],2)</f>
        <v>20</v>
      </c>
      <c r="G138">
        <f>IF(OR(Table18[[#This Row],[week number]]=1,Table18[[#This Row],[week number]]&gt;=47),1,0)</f>
        <v>0</v>
      </c>
      <c r="H138">
        <f>IF(YEAR(Table18[[#This Row],[Date]])=2013,0,1)</f>
        <v>0</v>
      </c>
      <c r="I138" s="10">
        <f>VLOOKUP(Table18[[#This Row],[LEC ID]],Sheet9!A:B,2,0)</f>
        <v>21</v>
      </c>
      <c r="J138" s="10"/>
      <c r="K138" s="10"/>
      <c r="L138" s="10"/>
      <c r="M138" s="10"/>
      <c r="N138" s="10"/>
      <c r="O138" s="10"/>
      <c r="P138" s="10"/>
      <c r="Q138" s="10"/>
      <c r="R138" s="10"/>
      <c r="S138" s="10"/>
    </row>
    <row r="139" spans="3:19">
      <c r="C139" s="1">
        <v>41414</v>
      </c>
      <c r="D139">
        <v>8</v>
      </c>
      <c r="E139">
        <v>3</v>
      </c>
      <c r="F139">
        <f>WEEKNUM(Table18[[#This Row],[Date]],2)</f>
        <v>21</v>
      </c>
      <c r="G139">
        <f>IF(OR(Table18[[#This Row],[week number]]=1,Table18[[#This Row],[week number]]&gt;=47),1,0)</f>
        <v>0</v>
      </c>
      <c r="H139">
        <f>IF(YEAR(Table18[[#This Row],[Date]])=2013,0,1)</f>
        <v>0</v>
      </c>
      <c r="I139" s="10">
        <f>VLOOKUP(Table18[[#This Row],[LEC ID]],Sheet9!A:B,2,0)</f>
        <v>21</v>
      </c>
      <c r="J139" s="10"/>
      <c r="K139" s="10"/>
      <c r="L139" s="10"/>
      <c r="M139" s="10"/>
      <c r="N139" s="10"/>
      <c r="O139" s="10"/>
      <c r="P139" s="10"/>
      <c r="Q139" s="10"/>
      <c r="R139" s="10"/>
      <c r="S139" s="10"/>
    </row>
    <row r="140" spans="3:19">
      <c r="C140" s="1">
        <v>41415</v>
      </c>
      <c r="D140">
        <v>9</v>
      </c>
      <c r="E140">
        <v>33</v>
      </c>
      <c r="F140">
        <f>WEEKNUM(Table18[[#This Row],[Date]],2)</f>
        <v>21</v>
      </c>
      <c r="G140">
        <f>IF(OR(Table18[[#This Row],[week number]]=1,Table18[[#This Row],[week number]]&gt;=47),1,0)</f>
        <v>0</v>
      </c>
      <c r="H140">
        <f>IF(YEAR(Table18[[#This Row],[Date]])=2013,0,1)</f>
        <v>0</v>
      </c>
      <c r="I140" s="10">
        <f>VLOOKUP(Table18[[#This Row],[LEC ID]],Sheet9!A:B,2,0)</f>
        <v>14</v>
      </c>
      <c r="J140" s="10"/>
      <c r="K140" s="10"/>
      <c r="L140" s="10"/>
      <c r="M140" s="10"/>
      <c r="N140" s="10"/>
      <c r="O140" s="10"/>
      <c r="P140" s="10"/>
      <c r="Q140" s="10"/>
      <c r="R140" s="10"/>
      <c r="S140" s="10"/>
    </row>
    <row r="141" spans="3:19">
      <c r="C141" s="1">
        <v>41416</v>
      </c>
      <c r="D141">
        <v>9</v>
      </c>
      <c r="E141">
        <v>14</v>
      </c>
      <c r="F141">
        <f>WEEKNUM(Table18[[#This Row],[Date]],2)</f>
        <v>21</v>
      </c>
      <c r="G141">
        <f>IF(OR(Table18[[#This Row],[week number]]=1,Table18[[#This Row],[week number]]&gt;=47),1,0)</f>
        <v>0</v>
      </c>
      <c r="H141">
        <f>IF(YEAR(Table18[[#This Row],[Date]])=2013,0,1)</f>
        <v>0</v>
      </c>
      <c r="I141" s="10">
        <f>VLOOKUP(Table18[[#This Row],[LEC ID]],Sheet9!A:B,2,0)</f>
        <v>14</v>
      </c>
      <c r="J141" s="10"/>
      <c r="K141" s="10"/>
      <c r="L141" s="10"/>
      <c r="M141" s="10"/>
      <c r="N141" s="10"/>
      <c r="O141" s="10"/>
      <c r="P141" s="10"/>
      <c r="Q141" s="10"/>
      <c r="R141" s="10"/>
      <c r="S141" s="10"/>
    </row>
    <row r="142" spans="3:19">
      <c r="C142" s="1">
        <v>41417</v>
      </c>
      <c r="D142">
        <v>9</v>
      </c>
      <c r="E142">
        <v>12</v>
      </c>
      <c r="F142">
        <f>WEEKNUM(Table18[[#This Row],[Date]],2)</f>
        <v>21</v>
      </c>
      <c r="G142">
        <f>IF(OR(Table18[[#This Row],[week number]]=1,Table18[[#This Row],[week number]]&gt;=47),1,0)</f>
        <v>0</v>
      </c>
      <c r="H142">
        <f>IF(YEAR(Table18[[#This Row],[Date]])=2013,0,1)</f>
        <v>0</v>
      </c>
      <c r="I142" s="10">
        <f>VLOOKUP(Table18[[#This Row],[LEC ID]],Sheet9!A:B,2,0)</f>
        <v>14</v>
      </c>
      <c r="J142" s="10"/>
      <c r="K142" s="10"/>
      <c r="L142" s="10"/>
      <c r="M142" s="10"/>
      <c r="N142" s="10"/>
      <c r="O142" s="10"/>
      <c r="P142" s="10"/>
      <c r="Q142" s="10"/>
      <c r="R142" s="10"/>
      <c r="S142" s="10"/>
    </row>
    <row r="143" spans="3:19">
      <c r="C143" s="1">
        <v>41418</v>
      </c>
      <c r="D143">
        <v>9</v>
      </c>
      <c r="E143">
        <v>9</v>
      </c>
      <c r="F143">
        <f>WEEKNUM(Table18[[#This Row],[Date]],2)</f>
        <v>21</v>
      </c>
      <c r="G143">
        <f>IF(OR(Table18[[#This Row],[week number]]=1,Table18[[#This Row],[week number]]&gt;=47),1,0)</f>
        <v>0</v>
      </c>
      <c r="H143">
        <f>IF(YEAR(Table18[[#This Row],[Date]])=2013,0,1)</f>
        <v>0</v>
      </c>
      <c r="I143" s="10">
        <f>VLOOKUP(Table18[[#This Row],[LEC ID]],Sheet9!A:B,2,0)</f>
        <v>14</v>
      </c>
      <c r="J143" s="10"/>
      <c r="K143" s="10"/>
      <c r="L143" s="10"/>
      <c r="M143" s="10"/>
      <c r="N143" s="10"/>
      <c r="O143" s="10"/>
      <c r="P143" s="10"/>
      <c r="Q143" s="10"/>
      <c r="R143" s="10"/>
      <c r="S143" s="10"/>
    </row>
    <row r="144" spans="3:19">
      <c r="C144" s="1">
        <v>41419</v>
      </c>
      <c r="D144">
        <v>9</v>
      </c>
      <c r="E144">
        <v>5</v>
      </c>
      <c r="F144">
        <f>WEEKNUM(Table18[[#This Row],[Date]],2)</f>
        <v>21</v>
      </c>
      <c r="G144">
        <f>IF(OR(Table18[[#This Row],[week number]]=1,Table18[[#This Row],[week number]]&gt;=47),1,0)</f>
        <v>0</v>
      </c>
      <c r="H144">
        <f>IF(YEAR(Table18[[#This Row],[Date]])=2013,0,1)</f>
        <v>0</v>
      </c>
      <c r="I144" s="10">
        <f>VLOOKUP(Table18[[#This Row],[LEC ID]],Sheet9!A:B,2,0)</f>
        <v>14</v>
      </c>
      <c r="J144" s="10"/>
      <c r="K144" s="10"/>
      <c r="L144" s="10"/>
      <c r="M144" s="10"/>
      <c r="N144" s="10"/>
      <c r="O144" s="10"/>
      <c r="P144" s="10"/>
      <c r="Q144" s="10"/>
      <c r="R144" s="10"/>
      <c r="S144" s="10"/>
    </row>
    <row r="145" spans="3:19">
      <c r="C145" s="1">
        <v>41420</v>
      </c>
      <c r="D145">
        <v>9</v>
      </c>
      <c r="E145">
        <v>5</v>
      </c>
      <c r="F145">
        <f>WEEKNUM(Table18[[#This Row],[Date]],2)</f>
        <v>21</v>
      </c>
      <c r="G145">
        <f>IF(OR(Table18[[#This Row],[week number]]=1,Table18[[#This Row],[week number]]&gt;=47),1,0)</f>
        <v>0</v>
      </c>
      <c r="H145">
        <f>IF(YEAR(Table18[[#This Row],[Date]])=2013,0,1)</f>
        <v>0</v>
      </c>
      <c r="I145" s="10">
        <f>VLOOKUP(Table18[[#This Row],[LEC ID]],Sheet9!A:B,2,0)</f>
        <v>14</v>
      </c>
      <c r="J145" s="10"/>
      <c r="K145" s="10"/>
      <c r="L145" s="10"/>
      <c r="M145" s="10"/>
      <c r="N145" s="10"/>
      <c r="O145" s="10"/>
      <c r="P145" s="10"/>
      <c r="Q145" s="10"/>
      <c r="R145" s="10"/>
      <c r="S145" s="10"/>
    </row>
    <row r="146" spans="3:19">
      <c r="C146" s="1">
        <v>41421</v>
      </c>
      <c r="D146">
        <v>9</v>
      </c>
      <c r="E146">
        <v>5</v>
      </c>
      <c r="F146">
        <f>WEEKNUM(Table18[[#This Row],[Date]],2)</f>
        <v>22</v>
      </c>
      <c r="G146">
        <f>IF(OR(Table18[[#This Row],[week number]]=1,Table18[[#This Row],[week number]]&gt;=47),1,0)</f>
        <v>0</v>
      </c>
      <c r="H146">
        <f>IF(YEAR(Table18[[#This Row],[Date]])=2013,0,1)</f>
        <v>0</v>
      </c>
      <c r="I146" s="10">
        <f>VLOOKUP(Table18[[#This Row],[LEC ID]],Sheet9!A:B,2,0)</f>
        <v>14</v>
      </c>
      <c r="J146" s="10"/>
      <c r="K146" s="10"/>
      <c r="L146" s="10"/>
      <c r="M146" s="10"/>
      <c r="N146" s="10"/>
      <c r="O146" s="10"/>
      <c r="P146" s="10"/>
      <c r="Q146" s="10"/>
      <c r="R146" s="10"/>
      <c r="S146" s="10"/>
    </row>
    <row r="147" spans="3:19">
      <c r="C147" s="1">
        <v>41422</v>
      </c>
      <c r="D147">
        <v>9</v>
      </c>
      <c r="E147">
        <v>12</v>
      </c>
      <c r="F147">
        <f>WEEKNUM(Table18[[#This Row],[Date]],2)</f>
        <v>22</v>
      </c>
      <c r="G147">
        <f>IF(OR(Table18[[#This Row],[week number]]=1,Table18[[#This Row],[week number]]&gt;=47),1,0)</f>
        <v>0</v>
      </c>
      <c r="H147">
        <f>IF(YEAR(Table18[[#This Row],[Date]])=2013,0,1)</f>
        <v>0</v>
      </c>
      <c r="I147" s="10">
        <f>VLOOKUP(Table18[[#This Row],[LEC ID]],Sheet9!A:B,2,0)</f>
        <v>14</v>
      </c>
      <c r="J147" s="10"/>
      <c r="K147" s="10"/>
      <c r="L147" s="10"/>
      <c r="M147" s="10"/>
      <c r="N147" s="10"/>
      <c r="O147" s="10"/>
      <c r="P147" s="10"/>
      <c r="Q147" s="10"/>
      <c r="R147" s="10"/>
      <c r="S147" s="10"/>
    </row>
    <row r="148" spans="3:19">
      <c r="C148" s="1">
        <v>41423</v>
      </c>
      <c r="D148">
        <v>9</v>
      </c>
      <c r="E148">
        <v>12</v>
      </c>
      <c r="F148">
        <f>WEEKNUM(Table18[[#This Row],[Date]],2)</f>
        <v>22</v>
      </c>
      <c r="G148">
        <f>IF(OR(Table18[[#This Row],[week number]]=1,Table18[[#This Row],[week number]]&gt;=47),1,0)</f>
        <v>0</v>
      </c>
      <c r="H148">
        <f>IF(YEAR(Table18[[#This Row],[Date]])=2013,0,1)</f>
        <v>0</v>
      </c>
      <c r="I148" s="10">
        <f>VLOOKUP(Table18[[#This Row],[LEC ID]],Sheet9!A:B,2,0)</f>
        <v>14</v>
      </c>
      <c r="J148" s="10"/>
      <c r="K148" s="10"/>
      <c r="L148" s="10"/>
      <c r="M148" s="10"/>
      <c r="N148" s="10"/>
      <c r="O148" s="10"/>
      <c r="P148" s="10"/>
      <c r="Q148" s="10"/>
      <c r="R148" s="10"/>
      <c r="S148" s="10"/>
    </row>
    <row r="149" spans="3:19">
      <c r="C149" s="1">
        <v>41424</v>
      </c>
      <c r="D149">
        <v>9</v>
      </c>
      <c r="E149">
        <v>13</v>
      </c>
      <c r="F149">
        <f>WEEKNUM(Table18[[#This Row],[Date]],2)</f>
        <v>22</v>
      </c>
      <c r="G149">
        <f>IF(OR(Table18[[#This Row],[week number]]=1,Table18[[#This Row],[week number]]&gt;=47),1,0)</f>
        <v>0</v>
      </c>
      <c r="H149">
        <f>IF(YEAR(Table18[[#This Row],[Date]])=2013,0,1)</f>
        <v>0</v>
      </c>
      <c r="I149" s="10">
        <f>VLOOKUP(Table18[[#This Row],[LEC ID]],Sheet9!A:B,2,0)</f>
        <v>14</v>
      </c>
      <c r="J149" s="10"/>
      <c r="K149" s="10"/>
      <c r="L149" s="10"/>
      <c r="M149" s="10"/>
      <c r="N149" s="10"/>
      <c r="O149" s="10"/>
      <c r="P149" s="10"/>
      <c r="Q149" s="10"/>
      <c r="R149" s="10"/>
      <c r="S149" s="10"/>
    </row>
    <row r="150" spans="3:19">
      <c r="C150" s="1">
        <v>41425</v>
      </c>
      <c r="D150">
        <v>9</v>
      </c>
      <c r="E150">
        <v>9</v>
      </c>
      <c r="F150">
        <f>WEEKNUM(Table18[[#This Row],[Date]],2)</f>
        <v>22</v>
      </c>
      <c r="G150">
        <f>IF(OR(Table18[[#This Row],[week number]]=1,Table18[[#This Row],[week number]]&gt;=47),1,0)</f>
        <v>0</v>
      </c>
      <c r="H150">
        <f>IF(YEAR(Table18[[#This Row],[Date]])=2013,0,1)</f>
        <v>0</v>
      </c>
      <c r="I150" s="10">
        <f>VLOOKUP(Table18[[#This Row],[LEC ID]],Sheet9!A:B,2,0)</f>
        <v>14</v>
      </c>
      <c r="J150" s="10"/>
      <c r="K150" s="10"/>
      <c r="L150" s="10"/>
      <c r="M150" s="10"/>
      <c r="N150" s="10"/>
      <c r="O150" s="10"/>
      <c r="P150" s="10"/>
      <c r="Q150" s="10"/>
      <c r="R150" s="10"/>
      <c r="S150" s="10"/>
    </row>
    <row r="151" spans="3:19">
      <c r="C151" s="1">
        <v>41426</v>
      </c>
      <c r="D151">
        <v>9</v>
      </c>
      <c r="E151">
        <v>10</v>
      </c>
      <c r="F151">
        <f>WEEKNUM(Table18[[#This Row],[Date]],2)</f>
        <v>22</v>
      </c>
      <c r="G151">
        <f>IF(OR(Table18[[#This Row],[week number]]=1,Table18[[#This Row],[week number]]&gt;=47),1,0)</f>
        <v>0</v>
      </c>
      <c r="H151">
        <f>IF(YEAR(Table18[[#This Row],[Date]])=2013,0,1)</f>
        <v>0</v>
      </c>
      <c r="I151" s="10">
        <f>VLOOKUP(Table18[[#This Row],[LEC ID]],Sheet9!A:B,2,0)</f>
        <v>14</v>
      </c>
      <c r="J151" s="10"/>
      <c r="K151" s="10"/>
      <c r="L151" s="10"/>
      <c r="M151" s="10"/>
      <c r="N151" s="10"/>
      <c r="O151" s="10"/>
      <c r="P151" s="10"/>
      <c r="Q151" s="10"/>
      <c r="R151" s="10"/>
      <c r="S151" s="10"/>
    </row>
    <row r="152" spans="3:19">
      <c r="C152" s="1">
        <v>41427</v>
      </c>
      <c r="D152">
        <v>9</v>
      </c>
      <c r="E152">
        <v>10</v>
      </c>
      <c r="F152">
        <f>WEEKNUM(Table18[[#This Row],[Date]],2)</f>
        <v>22</v>
      </c>
      <c r="G152">
        <f>IF(OR(Table18[[#This Row],[week number]]=1,Table18[[#This Row],[week number]]&gt;=47),1,0)</f>
        <v>0</v>
      </c>
      <c r="H152">
        <f>IF(YEAR(Table18[[#This Row],[Date]])=2013,0,1)</f>
        <v>0</v>
      </c>
      <c r="I152" s="10">
        <f>VLOOKUP(Table18[[#This Row],[LEC ID]],Sheet9!A:B,2,0)</f>
        <v>14</v>
      </c>
      <c r="J152" s="10"/>
      <c r="K152" s="10"/>
      <c r="L152" s="10"/>
      <c r="M152" s="10"/>
      <c r="N152" s="10"/>
      <c r="O152" s="10"/>
      <c r="P152" s="10"/>
      <c r="Q152" s="10"/>
      <c r="R152" s="10"/>
      <c r="S152" s="10"/>
    </row>
    <row r="153" spans="3:19">
      <c r="C153" s="1">
        <v>41428</v>
      </c>
      <c r="D153">
        <v>9</v>
      </c>
      <c r="E153">
        <v>15</v>
      </c>
      <c r="F153">
        <f>WEEKNUM(Table18[[#This Row],[Date]],2)</f>
        <v>23</v>
      </c>
      <c r="G153">
        <f>IF(OR(Table18[[#This Row],[week number]]=1,Table18[[#This Row],[week number]]&gt;=47),1,0)</f>
        <v>0</v>
      </c>
      <c r="H153">
        <f>IF(YEAR(Table18[[#This Row],[Date]])=2013,0,1)</f>
        <v>0</v>
      </c>
      <c r="I153" s="10">
        <f>VLOOKUP(Table18[[#This Row],[LEC ID]],Sheet9!A:B,2,0)</f>
        <v>14</v>
      </c>
      <c r="J153" s="10"/>
      <c r="K153" s="10"/>
      <c r="L153" s="10"/>
      <c r="M153" s="10"/>
      <c r="N153" s="10"/>
      <c r="O153" s="10"/>
      <c r="P153" s="10"/>
      <c r="Q153" s="10"/>
      <c r="R153" s="10"/>
      <c r="S153" s="10"/>
    </row>
    <row r="154" spans="3:19">
      <c r="C154" s="1">
        <v>41429</v>
      </c>
      <c r="D154">
        <v>10</v>
      </c>
      <c r="E154">
        <v>44</v>
      </c>
      <c r="F154">
        <f>WEEKNUM(Table18[[#This Row],[Date]],2)</f>
        <v>23</v>
      </c>
      <c r="G154">
        <f>IF(OR(Table18[[#This Row],[week number]]=1,Table18[[#This Row],[week number]]&gt;=47),1,0)</f>
        <v>0</v>
      </c>
      <c r="H154">
        <f>IF(YEAR(Table18[[#This Row],[Date]])=2013,0,1)</f>
        <v>0</v>
      </c>
      <c r="I154" s="10">
        <f>VLOOKUP(Table18[[#This Row],[LEC ID]],Sheet9!A:B,2,0)</f>
        <v>14</v>
      </c>
      <c r="J154" s="10"/>
      <c r="K154" s="10"/>
      <c r="L154" s="10"/>
      <c r="M154" s="10"/>
      <c r="N154" s="10"/>
      <c r="O154" s="10"/>
      <c r="P154" s="10"/>
      <c r="Q154" s="10"/>
      <c r="R154" s="10"/>
      <c r="S154" s="10"/>
    </row>
    <row r="155" spans="3:19">
      <c r="C155" s="1">
        <v>41430</v>
      </c>
      <c r="D155">
        <v>10</v>
      </c>
      <c r="E155">
        <v>16</v>
      </c>
      <c r="F155">
        <f>WEEKNUM(Table18[[#This Row],[Date]],2)</f>
        <v>23</v>
      </c>
      <c r="G155">
        <f>IF(OR(Table18[[#This Row],[week number]]=1,Table18[[#This Row],[week number]]&gt;=47),1,0)</f>
        <v>0</v>
      </c>
      <c r="H155">
        <f>IF(YEAR(Table18[[#This Row],[Date]])=2013,0,1)</f>
        <v>0</v>
      </c>
      <c r="I155" s="10">
        <f>VLOOKUP(Table18[[#This Row],[LEC ID]],Sheet9!A:B,2,0)</f>
        <v>14</v>
      </c>
      <c r="J155" s="10"/>
      <c r="K155" s="10"/>
      <c r="L155" s="10"/>
      <c r="M155" s="10"/>
      <c r="N155" s="10"/>
      <c r="O155" s="10"/>
      <c r="P155" s="10"/>
      <c r="Q155" s="10"/>
      <c r="R155" s="10"/>
      <c r="S155" s="10"/>
    </row>
    <row r="156" spans="3:19">
      <c r="C156" s="1">
        <v>41431</v>
      </c>
      <c r="D156">
        <v>10</v>
      </c>
      <c r="E156">
        <v>10</v>
      </c>
      <c r="F156">
        <f>WEEKNUM(Table18[[#This Row],[Date]],2)</f>
        <v>23</v>
      </c>
      <c r="G156">
        <f>IF(OR(Table18[[#This Row],[week number]]=1,Table18[[#This Row],[week number]]&gt;=47),1,0)</f>
        <v>0</v>
      </c>
      <c r="H156">
        <f>IF(YEAR(Table18[[#This Row],[Date]])=2013,0,1)</f>
        <v>0</v>
      </c>
      <c r="I156" s="10">
        <f>VLOOKUP(Table18[[#This Row],[LEC ID]],Sheet9!A:B,2,0)</f>
        <v>14</v>
      </c>
      <c r="J156" s="10"/>
      <c r="K156" s="10"/>
      <c r="L156" s="10"/>
      <c r="M156" s="10"/>
      <c r="N156" s="10"/>
      <c r="O156" s="10"/>
      <c r="P156" s="10"/>
      <c r="Q156" s="10"/>
      <c r="R156" s="10"/>
      <c r="S156" s="10"/>
    </row>
    <row r="157" spans="3:19">
      <c r="C157" s="1">
        <v>41432</v>
      </c>
      <c r="D157">
        <v>10</v>
      </c>
      <c r="E157">
        <v>6</v>
      </c>
      <c r="F157">
        <f>WEEKNUM(Table18[[#This Row],[Date]],2)</f>
        <v>23</v>
      </c>
      <c r="G157">
        <f>IF(OR(Table18[[#This Row],[week number]]=1,Table18[[#This Row],[week number]]&gt;=47),1,0)</f>
        <v>0</v>
      </c>
      <c r="H157">
        <f>IF(YEAR(Table18[[#This Row],[Date]])=2013,0,1)</f>
        <v>0</v>
      </c>
      <c r="I157" s="10">
        <f>VLOOKUP(Table18[[#This Row],[LEC ID]],Sheet9!A:B,2,0)</f>
        <v>14</v>
      </c>
      <c r="J157" s="10"/>
      <c r="K157" s="10"/>
      <c r="L157" s="10"/>
      <c r="M157" s="10"/>
      <c r="N157" s="10"/>
      <c r="O157" s="10"/>
      <c r="P157" s="10"/>
      <c r="Q157" s="10"/>
      <c r="R157" s="10"/>
      <c r="S157" s="10"/>
    </row>
    <row r="158" spans="3:19">
      <c r="C158" s="1">
        <v>41433</v>
      </c>
      <c r="D158">
        <v>10</v>
      </c>
      <c r="E158">
        <v>2</v>
      </c>
      <c r="F158">
        <f>WEEKNUM(Table18[[#This Row],[Date]],2)</f>
        <v>23</v>
      </c>
      <c r="G158">
        <f>IF(OR(Table18[[#This Row],[week number]]=1,Table18[[#This Row],[week number]]&gt;=47),1,0)</f>
        <v>0</v>
      </c>
      <c r="H158">
        <f>IF(YEAR(Table18[[#This Row],[Date]])=2013,0,1)</f>
        <v>0</v>
      </c>
      <c r="I158" s="10">
        <f>VLOOKUP(Table18[[#This Row],[LEC ID]],Sheet9!A:B,2,0)</f>
        <v>14</v>
      </c>
      <c r="J158" s="10"/>
      <c r="K158" s="10"/>
      <c r="L158" s="10"/>
      <c r="M158" s="10"/>
      <c r="N158" s="10"/>
      <c r="O158" s="10"/>
      <c r="P158" s="10"/>
      <c r="Q158" s="10"/>
      <c r="R158" s="10"/>
      <c r="S158" s="10"/>
    </row>
    <row r="159" spans="3:19">
      <c r="C159" s="1">
        <v>41434</v>
      </c>
      <c r="D159">
        <v>10</v>
      </c>
      <c r="E159">
        <v>11</v>
      </c>
      <c r="F159">
        <f>WEEKNUM(Table18[[#This Row],[Date]],2)</f>
        <v>23</v>
      </c>
      <c r="G159">
        <f>IF(OR(Table18[[#This Row],[week number]]=1,Table18[[#This Row],[week number]]&gt;=47),1,0)</f>
        <v>0</v>
      </c>
      <c r="H159">
        <f>IF(YEAR(Table18[[#This Row],[Date]])=2013,0,1)</f>
        <v>0</v>
      </c>
      <c r="I159" s="10">
        <f>VLOOKUP(Table18[[#This Row],[LEC ID]],Sheet9!A:B,2,0)</f>
        <v>14</v>
      </c>
      <c r="J159" s="10"/>
      <c r="K159" s="10"/>
      <c r="L159" s="10"/>
      <c r="M159" s="10"/>
      <c r="N159" s="10"/>
      <c r="O159" s="10"/>
      <c r="P159" s="10"/>
      <c r="Q159" s="10"/>
      <c r="R159" s="10"/>
      <c r="S159" s="10"/>
    </row>
    <row r="160" spans="3:19">
      <c r="C160" s="1">
        <v>41435</v>
      </c>
      <c r="D160">
        <v>10</v>
      </c>
      <c r="E160">
        <v>2</v>
      </c>
      <c r="F160">
        <f>WEEKNUM(Table18[[#This Row],[Date]],2)</f>
        <v>24</v>
      </c>
      <c r="G160">
        <f>IF(OR(Table18[[#This Row],[week number]]=1,Table18[[#This Row],[week number]]&gt;=47),1,0)</f>
        <v>0</v>
      </c>
      <c r="H160">
        <f>IF(YEAR(Table18[[#This Row],[Date]])=2013,0,1)</f>
        <v>0</v>
      </c>
      <c r="I160" s="10">
        <f>VLOOKUP(Table18[[#This Row],[LEC ID]],Sheet9!A:B,2,0)</f>
        <v>14</v>
      </c>
      <c r="J160" s="10"/>
      <c r="K160" s="10"/>
      <c r="L160" s="10"/>
      <c r="M160" s="10"/>
      <c r="N160" s="10"/>
      <c r="O160" s="10"/>
      <c r="P160" s="10"/>
      <c r="Q160" s="10"/>
      <c r="R160" s="10"/>
      <c r="S160" s="10"/>
    </row>
    <row r="161" spans="3:19">
      <c r="C161" s="1">
        <v>41436</v>
      </c>
      <c r="D161">
        <v>10</v>
      </c>
      <c r="E161">
        <v>5</v>
      </c>
      <c r="F161">
        <f>WEEKNUM(Table18[[#This Row],[Date]],2)</f>
        <v>24</v>
      </c>
      <c r="G161">
        <f>IF(OR(Table18[[#This Row],[week number]]=1,Table18[[#This Row],[week number]]&gt;=47),1,0)</f>
        <v>0</v>
      </c>
      <c r="H161">
        <f>IF(YEAR(Table18[[#This Row],[Date]])=2013,0,1)</f>
        <v>0</v>
      </c>
      <c r="I161" s="10">
        <f>VLOOKUP(Table18[[#This Row],[LEC ID]],Sheet9!A:B,2,0)</f>
        <v>14</v>
      </c>
      <c r="J161" s="10"/>
      <c r="K161" s="10"/>
      <c r="L161" s="10"/>
      <c r="M161" s="10"/>
      <c r="N161" s="10"/>
      <c r="O161" s="10"/>
      <c r="P161" s="10"/>
      <c r="Q161" s="10"/>
      <c r="R161" s="10"/>
      <c r="S161" s="10"/>
    </row>
    <row r="162" spans="3:19">
      <c r="C162" s="1">
        <v>41437</v>
      </c>
      <c r="D162">
        <v>10</v>
      </c>
      <c r="E162">
        <v>5</v>
      </c>
      <c r="F162">
        <f>WEEKNUM(Table18[[#This Row],[Date]],2)</f>
        <v>24</v>
      </c>
      <c r="G162">
        <f>IF(OR(Table18[[#This Row],[week number]]=1,Table18[[#This Row],[week number]]&gt;=47),1,0)</f>
        <v>0</v>
      </c>
      <c r="H162">
        <f>IF(YEAR(Table18[[#This Row],[Date]])=2013,0,1)</f>
        <v>0</v>
      </c>
      <c r="I162" s="10">
        <f>VLOOKUP(Table18[[#This Row],[LEC ID]],Sheet9!A:B,2,0)</f>
        <v>14</v>
      </c>
      <c r="J162" s="10"/>
      <c r="K162" s="10"/>
      <c r="L162" s="10"/>
      <c r="M162" s="10"/>
      <c r="N162" s="10"/>
      <c r="O162" s="10"/>
      <c r="P162" s="10"/>
      <c r="Q162" s="10"/>
      <c r="R162" s="10"/>
      <c r="S162" s="10"/>
    </row>
    <row r="163" spans="3:19">
      <c r="C163" s="1">
        <v>41438</v>
      </c>
      <c r="D163">
        <v>10</v>
      </c>
      <c r="E163">
        <v>9</v>
      </c>
      <c r="F163">
        <f>WEEKNUM(Table18[[#This Row],[Date]],2)</f>
        <v>24</v>
      </c>
      <c r="G163">
        <f>IF(OR(Table18[[#This Row],[week number]]=1,Table18[[#This Row],[week number]]&gt;=47),1,0)</f>
        <v>0</v>
      </c>
      <c r="H163">
        <f>IF(YEAR(Table18[[#This Row],[Date]])=2013,0,1)</f>
        <v>0</v>
      </c>
      <c r="I163" s="10">
        <f>VLOOKUP(Table18[[#This Row],[LEC ID]],Sheet9!A:B,2,0)</f>
        <v>14</v>
      </c>
      <c r="J163" s="10"/>
      <c r="K163" s="10"/>
      <c r="L163" s="10"/>
      <c r="M163" s="10"/>
      <c r="N163" s="10"/>
      <c r="O163" s="10"/>
      <c r="P163" s="10"/>
      <c r="Q163" s="10"/>
      <c r="R163" s="10"/>
      <c r="S163" s="10"/>
    </row>
    <row r="164" spans="3:19">
      <c r="C164" s="1">
        <v>41439</v>
      </c>
      <c r="D164">
        <v>10</v>
      </c>
      <c r="E164">
        <v>6</v>
      </c>
      <c r="F164">
        <f>WEEKNUM(Table18[[#This Row],[Date]],2)</f>
        <v>24</v>
      </c>
      <c r="G164">
        <f>IF(OR(Table18[[#This Row],[week number]]=1,Table18[[#This Row],[week number]]&gt;=47),1,0)</f>
        <v>0</v>
      </c>
      <c r="H164">
        <f>IF(YEAR(Table18[[#This Row],[Date]])=2013,0,1)</f>
        <v>0</v>
      </c>
      <c r="I164" s="10">
        <f>VLOOKUP(Table18[[#This Row],[LEC ID]],Sheet9!A:B,2,0)</f>
        <v>14</v>
      </c>
      <c r="J164" s="10"/>
      <c r="K164" s="10"/>
      <c r="L164" s="10"/>
      <c r="M164" s="10"/>
      <c r="N164" s="10"/>
      <c r="O164" s="10"/>
      <c r="P164" s="10"/>
      <c r="Q164" s="10"/>
      <c r="R164" s="10"/>
      <c r="S164" s="10"/>
    </row>
    <row r="165" spans="3:19">
      <c r="C165" s="1">
        <v>41440</v>
      </c>
      <c r="D165">
        <v>10</v>
      </c>
      <c r="E165">
        <v>4</v>
      </c>
      <c r="F165">
        <f>WEEKNUM(Table18[[#This Row],[Date]],2)</f>
        <v>24</v>
      </c>
      <c r="G165">
        <f>IF(OR(Table18[[#This Row],[week number]]=1,Table18[[#This Row],[week number]]&gt;=47),1,0)</f>
        <v>0</v>
      </c>
      <c r="H165">
        <f>IF(YEAR(Table18[[#This Row],[Date]])=2013,0,1)</f>
        <v>0</v>
      </c>
      <c r="I165" s="10">
        <f>VLOOKUP(Table18[[#This Row],[LEC ID]],Sheet9!A:B,2,0)</f>
        <v>14</v>
      </c>
      <c r="J165" s="10"/>
      <c r="K165" s="10"/>
      <c r="L165" s="10"/>
      <c r="M165" s="10"/>
      <c r="N165" s="10"/>
      <c r="O165" s="10"/>
      <c r="P165" s="10"/>
      <c r="Q165" s="10"/>
      <c r="R165" s="10"/>
      <c r="S165" s="10"/>
    </row>
    <row r="166" spans="3:19">
      <c r="C166" s="1">
        <v>41441</v>
      </c>
      <c r="D166">
        <v>10</v>
      </c>
      <c r="E166">
        <v>10</v>
      </c>
      <c r="F166">
        <f>WEEKNUM(Table18[[#This Row],[Date]],2)</f>
        <v>24</v>
      </c>
      <c r="G166">
        <f>IF(OR(Table18[[#This Row],[week number]]=1,Table18[[#This Row],[week number]]&gt;=47),1,0)</f>
        <v>0</v>
      </c>
      <c r="H166">
        <f>IF(YEAR(Table18[[#This Row],[Date]])=2013,0,1)</f>
        <v>0</v>
      </c>
      <c r="I166" s="10">
        <f>VLOOKUP(Table18[[#This Row],[LEC ID]],Sheet9!A:B,2,0)</f>
        <v>14</v>
      </c>
      <c r="J166" s="10"/>
      <c r="K166" s="10"/>
      <c r="L166" s="10"/>
      <c r="M166" s="10"/>
      <c r="N166" s="10"/>
      <c r="O166" s="10"/>
      <c r="P166" s="10"/>
      <c r="Q166" s="10"/>
      <c r="R166" s="10"/>
      <c r="S166" s="10"/>
    </row>
    <row r="167" spans="3:19">
      <c r="C167" s="1">
        <v>41442</v>
      </c>
      <c r="D167">
        <v>10</v>
      </c>
      <c r="E167">
        <v>5</v>
      </c>
      <c r="F167">
        <f>WEEKNUM(Table18[[#This Row],[Date]],2)</f>
        <v>25</v>
      </c>
      <c r="G167">
        <f>IF(OR(Table18[[#This Row],[week number]]=1,Table18[[#This Row],[week number]]&gt;=47),1,0)</f>
        <v>0</v>
      </c>
      <c r="H167">
        <f>IF(YEAR(Table18[[#This Row],[Date]])=2013,0,1)</f>
        <v>0</v>
      </c>
      <c r="I167" s="10">
        <f>VLOOKUP(Table18[[#This Row],[LEC ID]],Sheet9!A:B,2,0)</f>
        <v>14</v>
      </c>
      <c r="J167" s="10"/>
      <c r="K167" s="10"/>
      <c r="L167" s="10"/>
      <c r="M167" s="10"/>
      <c r="N167" s="10"/>
      <c r="O167" s="10"/>
      <c r="P167" s="10"/>
      <c r="Q167" s="10"/>
      <c r="R167" s="10"/>
      <c r="S167" s="10"/>
    </row>
    <row r="168" spans="3:19">
      <c r="C168" s="1">
        <v>41443</v>
      </c>
      <c r="D168">
        <v>11</v>
      </c>
      <c r="E168">
        <v>34</v>
      </c>
      <c r="F168">
        <f>WEEKNUM(Table18[[#This Row],[Date]],2)</f>
        <v>25</v>
      </c>
      <c r="G168">
        <f>IF(OR(Table18[[#This Row],[week number]]=1,Table18[[#This Row],[week number]]&gt;=47),1,0)</f>
        <v>0</v>
      </c>
      <c r="H168">
        <f>IF(YEAR(Table18[[#This Row],[Date]])=2013,0,1)</f>
        <v>0</v>
      </c>
      <c r="I168" s="10">
        <f>VLOOKUP(Table18[[#This Row],[LEC ID]],Sheet9!A:B,2,0)</f>
        <v>14</v>
      </c>
      <c r="J168" s="10"/>
      <c r="K168" s="10"/>
      <c r="L168" s="10"/>
      <c r="M168" s="10"/>
      <c r="N168" s="10"/>
      <c r="O168" s="10"/>
      <c r="P168" s="10"/>
      <c r="Q168" s="10"/>
      <c r="R168" s="10"/>
      <c r="S168" s="10"/>
    </row>
    <row r="169" spans="3:19">
      <c r="C169" s="1">
        <v>41444</v>
      </c>
      <c r="D169">
        <v>11</v>
      </c>
      <c r="E169">
        <v>15</v>
      </c>
      <c r="F169">
        <f>WEEKNUM(Table18[[#This Row],[Date]],2)</f>
        <v>25</v>
      </c>
      <c r="G169">
        <f>IF(OR(Table18[[#This Row],[week number]]=1,Table18[[#This Row],[week number]]&gt;=47),1,0)</f>
        <v>0</v>
      </c>
      <c r="H169">
        <f>IF(YEAR(Table18[[#This Row],[Date]])=2013,0,1)</f>
        <v>0</v>
      </c>
      <c r="I169" s="10">
        <f>VLOOKUP(Table18[[#This Row],[LEC ID]],Sheet9!A:B,2,0)</f>
        <v>14</v>
      </c>
      <c r="J169" s="10"/>
      <c r="K169" s="10"/>
      <c r="L169" s="10"/>
      <c r="M169" s="10"/>
      <c r="N169" s="10"/>
      <c r="O169" s="10"/>
      <c r="P169" s="10"/>
      <c r="Q169" s="10"/>
      <c r="R169" s="10"/>
      <c r="S169" s="10"/>
    </row>
    <row r="170" spans="3:19">
      <c r="C170" s="1">
        <v>41445</v>
      </c>
      <c r="D170">
        <v>11</v>
      </c>
      <c r="E170">
        <v>2</v>
      </c>
      <c r="F170">
        <f>WEEKNUM(Table18[[#This Row],[Date]],2)</f>
        <v>25</v>
      </c>
      <c r="G170">
        <f>IF(OR(Table18[[#This Row],[week number]]=1,Table18[[#This Row],[week number]]&gt;=47),1,0)</f>
        <v>0</v>
      </c>
      <c r="H170">
        <f>IF(YEAR(Table18[[#This Row],[Date]])=2013,0,1)</f>
        <v>0</v>
      </c>
      <c r="I170" s="10">
        <f>VLOOKUP(Table18[[#This Row],[LEC ID]],Sheet9!A:B,2,0)</f>
        <v>14</v>
      </c>
      <c r="J170" s="10"/>
      <c r="K170" s="10"/>
      <c r="L170" s="10"/>
      <c r="M170" s="10"/>
      <c r="N170" s="10"/>
      <c r="O170" s="10"/>
      <c r="P170" s="10"/>
      <c r="Q170" s="10"/>
      <c r="R170" s="10"/>
      <c r="S170" s="10"/>
    </row>
    <row r="171" spans="3:19">
      <c r="C171" s="1">
        <v>41446</v>
      </c>
      <c r="D171">
        <v>11</v>
      </c>
      <c r="E171">
        <v>5</v>
      </c>
      <c r="F171">
        <f>WEEKNUM(Table18[[#This Row],[Date]],2)</f>
        <v>25</v>
      </c>
      <c r="G171">
        <f>IF(OR(Table18[[#This Row],[week number]]=1,Table18[[#This Row],[week number]]&gt;=47),1,0)</f>
        <v>0</v>
      </c>
      <c r="H171">
        <f>IF(YEAR(Table18[[#This Row],[Date]])=2013,0,1)</f>
        <v>0</v>
      </c>
      <c r="I171" s="10">
        <f>VLOOKUP(Table18[[#This Row],[LEC ID]],Sheet9!A:B,2,0)</f>
        <v>14</v>
      </c>
      <c r="J171" s="10"/>
      <c r="K171" s="10"/>
      <c r="L171" s="10"/>
      <c r="M171" s="10"/>
      <c r="N171" s="10"/>
      <c r="O171" s="10"/>
      <c r="P171" s="10"/>
      <c r="Q171" s="10"/>
      <c r="R171" s="10"/>
      <c r="S171" s="10"/>
    </row>
    <row r="172" spans="3:19">
      <c r="C172" s="1">
        <v>41447</v>
      </c>
      <c r="D172">
        <v>11</v>
      </c>
      <c r="E172">
        <v>2</v>
      </c>
      <c r="F172">
        <f>WEEKNUM(Table18[[#This Row],[Date]],2)</f>
        <v>25</v>
      </c>
      <c r="G172">
        <f>IF(OR(Table18[[#This Row],[week number]]=1,Table18[[#This Row],[week number]]&gt;=47),1,0)</f>
        <v>0</v>
      </c>
      <c r="H172">
        <f>IF(YEAR(Table18[[#This Row],[Date]])=2013,0,1)</f>
        <v>0</v>
      </c>
      <c r="I172" s="10">
        <f>VLOOKUP(Table18[[#This Row],[LEC ID]],Sheet9!A:B,2,0)</f>
        <v>14</v>
      </c>
      <c r="J172" s="10"/>
      <c r="K172" s="10"/>
      <c r="L172" s="10"/>
      <c r="M172" s="10"/>
      <c r="N172" s="10"/>
      <c r="O172" s="10"/>
      <c r="P172" s="10"/>
      <c r="Q172" s="10"/>
      <c r="R172" s="10"/>
      <c r="S172" s="10"/>
    </row>
    <row r="173" spans="3:19">
      <c r="C173" s="1">
        <v>41448</v>
      </c>
      <c r="D173">
        <v>11</v>
      </c>
      <c r="E173">
        <v>12</v>
      </c>
      <c r="F173">
        <f>WEEKNUM(Table18[[#This Row],[Date]],2)</f>
        <v>25</v>
      </c>
      <c r="G173">
        <f>IF(OR(Table18[[#This Row],[week number]]=1,Table18[[#This Row],[week number]]&gt;=47),1,0)</f>
        <v>0</v>
      </c>
      <c r="H173">
        <f>IF(YEAR(Table18[[#This Row],[Date]])=2013,0,1)</f>
        <v>0</v>
      </c>
      <c r="I173" s="10">
        <f>VLOOKUP(Table18[[#This Row],[LEC ID]],Sheet9!A:B,2,0)</f>
        <v>14</v>
      </c>
      <c r="J173" s="10"/>
      <c r="K173" s="10"/>
      <c r="L173" s="10"/>
      <c r="M173" s="10"/>
      <c r="N173" s="10"/>
      <c r="O173" s="10"/>
      <c r="P173" s="10"/>
      <c r="Q173" s="10"/>
      <c r="R173" s="10"/>
      <c r="S173" s="10"/>
    </row>
    <row r="174" spans="3:19">
      <c r="C174" s="1">
        <v>41449</v>
      </c>
      <c r="D174">
        <v>11</v>
      </c>
      <c r="E174">
        <v>9</v>
      </c>
      <c r="F174">
        <f>WEEKNUM(Table18[[#This Row],[Date]],2)</f>
        <v>26</v>
      </c>
      <c r="G174">
        <f>IF(OR(Table18[[#This Row],[week number]]=1,Table18[[#This Row],[week number]]&gt;=47),1,0)</f>
        <v>0</v>
      </c>
      <c r="H174">
        <f>IF(YEAR(Table18[[#This Row],[Date]])=2013,0,1)</f>
        <v>0</v>
      </c>
      <c r="I174" s="10">
        <f>VLOOKUP(Table18[[#This Row],[LEC ID]],Sheet9!A:B,2,0)</f>
        <v>14</v>
      </c>
      <c r="J174" s="10"/>
      <c r="K174" s="10"/>
      <c r="L174" s="10"/>
      <c r="M174" s="10"/>
      <c r="N174" s="10"/>
      <c r="O174" s="10"/>
      <c r="P174" s="10"/>
      <c r="Q174" s="10"/>
      <c r="R174" s="10"/>
      <c r="S174" s="10"/>
    </row>
    <row r="175" spans="3:19">
      <c r="C175" s="1">
        <v>41450</v>
      </c>
      <c r="D175">
        <v>11</v>
      </c>
      <c r="E175">
        <v>26</v>
      </c>
      <c r="F175">
        <f>WEEKNUM(Table18[[#This Row],[Date]],2)</f>
        <v>26</v>
      </c>
      <c r="G175">
        <f>IF(OR(Table18[[#This Row],[week number]]=1,Table18[[#This Row],[week number]]&gt;=47),1,0)</f>
        <v>0</v>
      </c>
      <c r="H175">
        <f>IF(YEAR(Table18[[#This Row],[Date]])=2013,0,1)</f>
        <v>0</v>
      </c>
      <c r="I175" s="10">
        <f>VLOOKUP(Table18[[#This Row],[LEC ID]],Sheet9!A:B,2,0)</f>
        <v>14</v>
      </c>
      <c r="J175" s="10"/>
      <c r="K175" s="10"/>
      <c r="L175" s="10"/>
      <c r="M175" s="10"/>
      <c r="N175" s="10"/>
      <c r="O175" s="10"/>
      <c r="P175" s="10"/>
      <c r="Q175" s="10"/>
      <c r="R175" s="10"/>
      <c r="S175" s="10"/>
    </row>
    <row r="176" spans="3:19">
      <c r="C176" s="1">
        <v>41451</v>
      </c>
      <c r="D176">
        <v>11</v>
      </c>
      <c r="E176">
        <v>6</v>
      </c>
      <c r="F176">
        <f>WEEKNUM(Table18[[#This Row],[Date]],2)</f>
        <v>26</v>
      </c>
      <c r="G176">
        <f>IF(OR(Table18[[#This Row],[week number]]=1,Table18[[#This Row],[week number]]&gt;=47),1,0)</f>
        <v>0</v>
      </c>
      <c r="H176">
        <f>IF(YEAR(Table18[[#This Row],[Date]])=2013,0,1)</f>
        <v>0</v>
      </c>
      <c r="I176" s="10">
        <f>VLOOKUP(Table18[[#This Row],[LEC ID]],Sheet9!A:B,2,0)</f>
        <v>14</v>
      </c>
      <c r="J176" s="10"/>
      <c r="K176" s="10"/>
      <c r="L176" s="10"/>
      <c r="M176" s="10"/>
      <c r="N176" s="10"/>
      <c r="O176" s="10"/>
      <c r="P176" s="10"/>
      <c r="Q176" s="10"/>
      <c r="R176" s="10"/>
      <c r="S176" s="10"/>
    </row>
    <row r="177" spans="3:19">
      <c r="C177" s="1">
        <v>41452</v>
      </c>
      <c r="D177">
        <v>11</v>
      </c>
      <c r="E177">
        <v>17</v>
      </c>
      <c r="F177">
        <f>WEEKNUM(Table18[[#This Row],[Date]],2)</f>
        <v>26</v>
      </c>
      <c r="G177">
        <f>IF(OR(Table18[[#This Row],[week number]]=1,Table18[[#This Row],[week number]]&gt;=47),1,0)</f>
        <v>0</v>
      </c>
      <c r="H177">
        <f>IF(YEAR(Table18[[#This Row],[Date]])=2013,0,1)</f>
        <v>0</v>
      </c>
      <c r="I177" s="10">
        <f>VLOOKUP(Table18[[#This Row],[LEC ID]],Sheet9!A:B,2,0)</f>
        <v>14</v>
      </c>
      <c r="J177" s="10"/>
      <c r="K177" s="10"/>
      <c r="L177" s="10"/>
      <c r="M177" s="10"/>
      <c r="N177" s="10"/>
      <c r="O177" s="10"/>
      <c r="P177" s="10"/>
      <c r="Q177" s="10"/>
      <c r="R177" s="10"/>
      <c r="S177" s="10"/>
    </row>
    <row r="178" spans="3:19">
      <c r="C178" s="1">
        <v>41453</v>
      </c>
      <c r="D178">
        <v>11</v>
      </c>
      <c r="E178">
        <v>8</v>
      </c>
      <c r="F178">
        <f>WEEKNUM(Table18[[#This Row],[Date]],2)</f>
        <v>26</v>
      </c>
      <c r="G178">
        <f>IF(OR(Table18[[#This Row],[week number]]=1,Table18[[#This Row],[week number]]&gt;=47),1,0)</f>
        <v>0</v>
      </c>
      <c r="H178">
        <f>IF(YEAR(Table18[[#This Row],[Date]])=2013,0,1)</f>
        <v>0</v>
      </c>
      <c r="I178" s="10">
        <f>VLOOKUP(Table18[[#This Row],[LEC ID]],Sheet9!A:B,2,0)</f>
        <v>14</v>
      </c>
      <c r="J178" s="10"/>
      <c r="K178" s="10"/>
      <c r="L178" s="10"/>
      <c r="M178" s="10"/>
      <c r="N178" s="10"/>
      <c r="O178" s="10"/>
      <c r="P178" s="10"/>
      <c r="Q178" s="10"/>
      <c r="R178" s="10"/>
      <c r="S178" s="10"/>
    </row>
    <row r="179" spans="3:19">
      <c r="C179" s="1">
        <v>41454</v>
      </c>
      <c r="D179">
        <v>11</v>
      </c>
      <c r="E179">
        <v>10</v>
      </c>
      <c r="F179">
        <f>WEEKNUM(Table18[[#This Row],[Date]],2)</f>
        <v>26</v>
      </c>
      <c r="G179">
        <f>IF(OR(Table18[[#This Row],[week number]]=1,Table18[[#This Row],[week number]]&gt;=47),1,0)</f>
        <v>0</v>
      </c>
      <c r="H179">
        <f>IF(YEAR(Table18[[#This Row],[Date]])=2013,0,1)</f>
        <v>0</v>
      </c>
      <c r="I179" s="10">
        <f>VLOOKUP(Table18[[#This Row],[LEC ID]],Sheet9!A:B,2,0)</f>
        <v>14</v>
      </c>
      <c r="J179" s="10"/>
      <c r="K179" s="10"/>
      <c r="L179" s="10"/>
      <c r="M179" s="10"/>
      <c r="N179" s="10"/>
      <c r="O179" s="10"/>
      <c r="P179" s="10"/>
      <c r="Q179" s="10"/>
      <c r="R179" s="10"/>
      <c r="S179" s="10"/>
    </row>
    <row r="180" spans="3:19">
      <c r="C180" s="1">
        <v>41455</v>
      </c>
      <c r="D180">
        <v>11</v>
      </c>
      <c r="E180">
        <v>3</v>
      </c>
      <c r="F180">
        <f>WEEKNUM(Table18[[#This Row],[Date]],2)</f>
        <v>26</v>
      </c>
      <c r="G180">
        <f>IF(OR(Table18[[#This Row],[week number]]=1,Table18[[#This Row],[week number]]&gt;=47),1,0)</f>
        <v>0</v>
      </c>
      <c r="H180">
        <f>IF(YEAR(Table18[[#This Row],[Date]])=2013,0,1)</f>
        <v>0</v>
      </c>
      <c r="I180" s="10">
        <f>VLOOKUP(Table18[[#This Row],[LEC ID]],Sheet9!A:B,2,0)</f>
        <v>14</v>
      </c>
      <c r="J180" s="10"/>
      <c r="K180" s="10"/>
      <c r="L180" s="10"/>
      <c r="M180" s="10"/>
      <c r="N180" s="10"/>
      <c r="O180" s="10"/>
      <c r="P180" s="10"/>
      <c r="Q180" s="10"/>
      <c r="R180" s="10"/>
      <c r="S180" s="10"/>
    </row>
    <row r="181" spans="3:19">
      <c r="C181" s="1">
        <v>41456</v>
      </c>
      <c r="D181">
        <v>11</v>
      </c>
      <c r="E181">
        <v>4</v>
      </c>
      <c r="F181">
        <f>WEEKNUM(Table18[[#This Row],[Date]],2)</f>
        <v>27</v>
      </c>
      <c r="G181">
        <f>IF(OR(Table18[[#This Row],[week number]]=1,Table18[[#This Row],[week number]]&gt;=47),1,0)</f>
        <v>0</v>
      </c>
      <c r="H181">
        <f>IF(YEAR(Table18[[#This Row],[Date]])=2013,0,1)</f>
        <v>0</v>
      </c>
      <c r="I181" s="10">
        <f>VLOOKUP(Table18[[#This Row],[LEC ID]],Sheet9!A:B,2,0)</f>
        <v>14</v>
      </c>
      <c r="J181" s="10"/>
      <c r="K181" s="10"/>
      <c r="L181" s="10"/>
      <c r="M181" s="10"/>
      <c r="N181" s="10"/>
      <c r="O181" s="10"/>
      <c r="P181" s="10"/>
      <c r="Q181" s="10"/>
      <c r="R181" s="10"/>
      <c r="S181" s="10"/>
    </row>
    <row r="182" spans="3:19">
      <c r="C182" s="1">
        <v>41457</v>
      </c>
      <c r="D182">
        <v>12</v>
      </c>
      <c r="E182">
        <v>24</v>
      </c>
      <c r="F182">
        <f>WEEKNUM(Table18[[#This Row],[Date]],2)</f>
        <v>27</v>
      </c>
      <c r="G182">
        <f>IF(OR(Table18[[#This Row],[week number]]=1,Table18[[#This Row],[week number]]&gt;=47),1,0)</f>
        <v>0</v>
      </c>
      <c r="H182">
        <f>IF(YEAR(Table18[[#This Row],[Date]])=2013,0,1)</f>
        <v>0</v>
      </c>
      <c r="I182" s="10">
        <f>VLOOKUP(Table18[[#This Row],[LEC ID]],Sheet9!A:B,2,0)</f>
        <v>16</v>
      </c>
      <c r="J182" s="10"/>
      <c r="K182" s="10"/>
      <c r="L182" s="10"/>
      <c r="M182" s="10"/>
      <c r="N182" s="10"/>
      <c r="O182" s="10"/>
      <c r="P182" s="10"/>
      <c r="Q182" s="10"/>
      <c r="R182" s="10"/>
      <c r="S182" s="10"/>
    </row>
    <row r="183" spans="3:19">
      <c r="C183" s="1">
        <v>41458</v>
      </c>
      <c r="D183">
        <v>12</v>
      </c>
      <c r="E183">
        <v>22</v>
      </c>
      <c r="F183">
        <f>WEEKNUM(Table18[[#This Row],[Date]],2)</f>
        <v>27</v>
      </c>
      <c r="G183">
        <f>IF(OR(Table18[[#This Row],[week number]]=1,Table18[[#This Row],[week number]]&gt;=47),1,0)</f>
        <v>0</v>
      </c>
      <c r="H183">
        <f>IF(YEAR(Table18[[#This Row],[Date]])=2013,0,1)</f>
        <v>0</v>
      </c>
      <c r="I183" s="10">
        <f>VLOOKUP(Table18[[#This Row],[LEC ID]],Sheet9!A:B,2,0)</f>
        <v>16</v>
      </c>
      <c r="J183" s="10"/>
      <c r="K183" s="10"/>
      <c r="L183" s="10"/>
      <c r="M183" s="10"/>
      <c r="N183" s="10"/>
      <c r="O183" s="10"/>
      <c r="P183" s="10"/>
      <c r="Q183" s="10"/>
      <c r="R183" s="10"/>
      <c r="S183" s="10"/>
    </row>
    <row r="184" spans="3:19">
      <c r="C184" s="1">
        <v>41459</v>
      </c>
      <c r="D184">
        <v>12</v>
      </c>
      <c r="E184">
        <v>6</v>
      </c>
      <c r="F184">
        <f>WEEKNUM(Table18[[#This Row],[Date]],2)</f>
        <v>27</v>
      </c>
      <c r="G184">
        <f>IF(OR(Table18[[#This Row],[week number]]=1,Table18[[#This Row],[week number]]&gt;=47),1,0)</f>
        <v>0</v>
      </c>
      <c r="H184">
        <f>IF(YEAR(Table18[[#This Row],[Date]])=2013,0,1)</f>
        <v>0</v>
      </c>
      <c r="I184" s="10">
        <f>VLOOKUP(Table18[[#This Row],[LEC ID]],Sheet9!A:B,2,0)</f>
        <v>16</v>
      </c>
      <c r="J184" s="10"/>
      <c r="K184" s="10"/>
      <c r="L184" s="10"/>
      <c r="M184" s="10"/>
      <c r="N184" s="10"/>
      <c r="O184" s="10"/>
      <c r="P184" s="10"/>
      <c r="Q184" s="10"/>
      <c r="R184" s="10"/>
      <c r="S184" s="10"/>
    </row>
    <row r="185" spans="3:19">
      <c r="C185" s="1">
        <v>41460</v>
      </c>
      <c r="D185">
        <v>12</v>
      </c>
      <c r="E185">
        <v>20</v>
      </c>
      <c r="F185">
        <f>WEEKNUM(Table18[[#This Row],[Date]],2)</f>
        <v>27</v>
      </c>
      <c r="G185">
        <f>IF(OR(Table18[[#This Row],[week number]]=1,Table18[[#This Row],[week number]]&gt;=47),1,0)</f>
        <v>0</v>
      </c>
      <c r="H185">
        <f>IF(YEAR(Table18[[#This Row],[Date]])=2013,0,1)</f>
        <v>0</v>
      </c>
      <c r="I185" s="10">
        <f>VLOOKUP(Table18[[#This Row],[LEC ID]],Sheet9!A:B,2,0)</f>
        <v>16</v>
      </c>
      <c r="J185" s="10"/>
      <c r="K185" s="10"/>
      <c r="L185" s="10"/>
      <c r="M185" s="10"/>
      <c r="N185" s="10"/>
      <c r="O185" s="10"/>
      <c r="P185" s="10"/>
      <c r="Q185" s="10"/>
      <c r="R185" s="10"/>
      <c r="S185" s="10"/>
    </row>
    <row r="186" spans="3:19">
      <c r="C186" s="1">
        <v>41461</v>
      </c>
      <c r="D186">
        <v>12</v>
      </c>
      <c r="E186">
        <v>7</v>
      </c>
      <c r="F186">
        <f>WEEKNUM(Table18[[#This Row],[Date]],2)</f>
        <v>27</v>
      </c>
      <c r="G186">
        <f>IF(OR(Table18[[#This Row],[week number]]=1,Table18[[#This Row],[week number]]&gt;=47),1,0)</f>
        <v>0</v>
      </c>
      <c r="H186">
        <f>IF(YEAR(Table18[[#This Row],[Date]])=2013,0,1)</f>
        <v>0</v>
      </c>
      <c r="I186" s="10">
        <f>VLOOKUP(Table18[[#This Row],[LEC ID]],Sheet9!A:B,2,0)</f>
        <v>16</v>
      </c>
      <c r="J186" s="10"/>
      <c r="K186" s="10"/>
      <c r="L186" s="10"/>
      <c r="M186" s="10"/>
      <c r="N186" s="10"/>
      <c r="O186" s="10"/>
      <c r="P186" s="10"/>
      <c r="Q186" s="10"/>
      <c r="R186" s="10"/>
      <c r="S186" s="10"/>
    </row>
    <row r="187" spans="3:19">
      <c r="C187" s="1">
        <v>41462</v>
      </c>
      <c r="D187">
        <v>12</v>
      </c>
      <c r="E187">
        <v>24</v>
      </c>
      <c r="F187">
        <f>WEEKNUM(Table18[[#This Row],[Date]],2)</f>
        <v>27</v>
      </c>
      <c r="G187">
        <f>IF(OR(Table18[[#This Row],[week number]]=1,Table18[[#This Row],[week number]]&gt;=47),1,0)</f>
        <v>0</v>
      </c>
      <c r="H187">
        <f>IF(YEAR(Table18[[#This Row],[Date]])=2013,0,1)</f>
        <v>0</v>
      </c>
      <c r="I187" s="10">
        <f>VLOOKUP(Table18[[#This Row],[LEC ID]],Sheet9!A:B,2,0)</f>
        <v>16</v>
      </c>
      <c r="J187" s="10"/>
      <c r="K187" s="10"/>
      <c r="L187" s="10"/>
      <c r="M187" s="10"/>
      <c r="N187" s="10"/>
      <c r="O187" s="10"/>
      <c r="P187" s="10"/>
      <c r="Q187" s="10"/>
      <c r="R187" s="10"/>
      <c r="S187" s="10"/>
    </row>
    <row r="188" spans="3:19">
      <c r="C188" s="1">
        <v>41463</v>
      </c>
      <c r="D188">
        <v>12</v>
      </c>
      <c r="E188">
        <v>13</v>
      </c>
      <c r="F188">
        <f>WEEKNUM(Table18[[#This Row],[Date]],2)</f>
        <v>28</v>
      </c>
      <c r="G188">
        <f>IF(OR(Table18[[#This Row],[week number]]=1,Table18[[#This Row],[week number]]&gt;=47),1,0)</f>
        <v>0</v>
      </c>
      <c r="H188">
        <f>IF(YEAR(Table18[[#This Row],[Date]])=2013,0,1)</f>
        <v>0</v>
      </c>
      <c r="I188" s="10">
        <f>VLOOKUP(Table18[[#This Row],[LEC ID]],Sheet9!A:B,2,0)</f>
        <v>16</v>
      </c>
      <c r="J188" s="10"/>
      <c r="K188" s="10"/>
      <c r="L188" s="10"/>
      <c r="M188" s="10"/>
      <c r="N188" s="10"/>
      <c r="O188" s="10"/>
      <c r="P188" s="10"/>
      <c r="Q188" s="10"/>
      <c r="R188" s="10"/>
      <c r="S188" s="10"/>
    </row>
    <row r="189" spans="3:19">
      <c r="C189" s="1">
        <v>41464</v>
      </c>
      <c r="D189">
        <v>12</v>
      </c>
      <c r="E189">
        <v>8</v>
      </c>
      <c r="F189">
        <f>WEEKNUM(Table18[[#This Row],[Date]],2)</f>
        <v>28</v>
      </c>
      <c r="G189">
        <f>IF(OR(Table18[[#This Row],[week number]]=1,Table18[[#This Row],[week number]]&gt;=47),1,0)</f>
        <v>0</v>
      </c>
      <c r="H189">
        <f>IF(YEAR(Table18[[#This Row],[Date]])=2013,0,1)</f>
        <v>0</v>
      </c>
      <c r="I189" s="10">
        <f>VLOOKUP(Table18[[#This Row],[LEC ID]],Sheet9!A:B,2,0)</f>
        <v>16</v>
      </c>
      <c r="J189" s="10"/>
      <c r="K189" s="10"/>
      <c r="L189" s="10"/>
      <c r="M189" s="10"/>
      <c r="N189" s="10"/>
      <c r="O189" s="10"/>
      <c r="P189" s="10"/>
      <c r="Q189" s="10"/>
      <c r="R189" s="10"/>
      <c r="S189" s="10"/>
    </row>
    <row r="190" spans="3:19">
      <c r="C190" s="1">
        <v>41465</v>
      </c>
      <c r="D190">
        <v>12</v>
      </c>
      <c r="E190">
        <v>7</v>
      </c>
      <c r="F190">
        <f>WEEKNUM(Table18[[#This Row],[Date]],2)</f>
        <v>28</v>
      </c>
      <c r="G190">
        <f>IF(OR(Table18[[#This Row],[week number]]=1,Table18[[#This Row],[week number]]&gt;=47),1,0)</f>
        <v>0</v>
      </c>
      <c r="H190">
        <f>IF(YEAR(Table18[[#This Row],[Date]])=2013,0,1)</f>
        <v>0</v>
      </c>
      <c r="I190" s="10">
        <f>VLOOKUP(Table18[[#This Row],[LEC ID]],Sheet9!A:B,2,0)</f>
        <v>16</v>
      </c>
      <c r="J190" s="10"/>
      <c r="K190" s="10"/>
      <c r="L190" s="10"/>
      <c r="M190" s="10"/>
      <c r="N190" s="10"/>
      <c r="O190" s="10"/>
      <c r="P190" s="10"/>
      <c r="Q190" s="10"/>
      <c r="R190" s="10"/>
      <c r="S190" s="10"/>
    </row>
    <row r="191" spans="3:19">
      <c r="C191" s="1">
        <v>41466</v>
      </c>
      <c r="D191">
        <v>12</v>
      </c>
      <c r="E191">
        <v>26</v>
      </c>
      <c r="F191">
        <f>WEEKNUM(Table18[[#This Row],[Date]],2)</f>
        <v>28</v>
      </c>
      <c r="G191">
        <f>IF(OR(Table18[[#This Row],[week number]]=1,Table18[[#This Row],[week number]]&gt;=47),1,0)</f>
        <v>0</v>
      </c>
      <c r="H191">
        <f>IF(YEAR(Table18[[#This Row],[Date]])=2013,0,1)</f>
        <v>0</v>
      </c>
      <c r="I191" s="10">
        <f>VLOOKUP(Table18[[#This Row],[LEC ID]],Sheet9!A:B,2,0)</f>
        <v>16</v>
      </c>
      <c r="J191" s="10"/>
      <c r="K191" s="10"/>
      <c r="L191" s="10"/>
      <c r="M191" s="10"/>
      <c r="N191" s="10"/>
      <c r="O191" s="10"/>
      <c r="P191" s="10"/>
      <c r="Q191" s="10"/>
      <c r="R191" s="10"/>
      <c r="S191" s="10"/>
    </row>
    <row r="192" spans="3:19">
      <c r="C192" s="1">
        <v>41467</v>
      </c>
      <c r="D192">
        <v>12</v>
      </c>
      <c r="E192">
        <v>9</v>
      </c>
      <c r="F192">
        <f>WEEKNUM(Table18[[#This Row],[Date]],2)</f>
        <v>28</v>
      </c>
      <c r="G192">
        <f>IF(OR(Table18[[#This Row],[week number]]=1,Table18[[#This Row],[week number]]&gt;=47),1,0)</f>
        <v>0</v>
      </c>
      <c r="H192">
        <f>IF(YEAR(Table18[[#This Row],[Date]])=2013,0,1)</f>
        <v>0</v>
      </c>
      <c r="I192" s="10">
        <f>VLOOKUP(Table18[[#This Row],[LEC ID]],Sheet9!A:B,2,0)</f>
        <v>16</v>
      </c>
      <c r="J192" s="10"/>
      <c r="K192" s="10"/>
      <c r="L192" s="10"/>
      <c r="M192" s="10"/>
      <c r="N192" s="10"/>
      <c r="O192" s="10"/>
      <c r="P192" s="10"/>
      <c r="Q192" s="10"/>
      <c r="R192" s="10"/>
      <c r="S192" s="10"/>
    </row>
    <row r="193" spans="3:19">
      <c r="C193" s="1">
        <v>41468</v>
      </c>
      <c r="D193">
        <v>12</v>
      </c>
      <c r="E193">
        <v>6</v>
      </c>
      <c r="F193">
        <f>WEEKNUM(Table18[[#This Row],[Date]],2)</f>
        <v>28</v>
      </c>
      <c r="G193">
        <f>IF(OR(Table18[[#This Row],[week number]]=1,Table18[[#This Row],[week number]]&gt;=47),1,0)</f>
        <v>0</v>
      </c>
      <c r="H193">
        <f>IF(YEAR(Table18[[#This Row],[Date]])=2013,0,1)</f>
        <v>0</v>
      </c>
      <c r="I193" s="10">
        <f>VLOOKUP(Table18[[#This Row],[LEC ID]],Sheet9!A:B,2,0)</f>
        <v>16</v>
      </c>
      <c r="J193" s="10"/>
      <c r="K193" s="10"/>
      <c r="L193" s="10"/>
      <c r="M193" s="10"/>
      <c r="N193" s="10"/>
      <c r="O193" s="10"/>
      <c r="P193" s="10"/>
      <c r="Q193" s="10"/>
      <c r="R193" s="10"/>
      <c r="S193" s="10"/>
    </row>
    <row r="194" spans="3:19">
      <c r="C194" s="1">
        <v>41469</v>
      </c>
      <c r="D194">
        <v>12</v>
      </c>
      <c r="E194">
        <v>6</v>
      </c>
      <c r="F194">
        <f>WEEKNUM(Table18[[#This Row],[Date]],2)</f>
        <v>28</v>
      </c>
      <c r="G194">
        <f>IF(OR(Table18[[#This Row],[week number]]=1,Table18[[#This Row],[week number]]&gt;=47),1,0)</f>
        <v>0</v>
      </c>
      <c r="H194">
        <f>IF(YEAR(Table18[[#This Row],[Date]])=2013,0,1)</f>
        <v>0</v>
      </c>
      <c r="I194" s="10">
        <f>VLOOKUP(Table18[[#This Row],[LEC ID]],Sheet9!A:B,2,0)</f>
        <v>16</v>
      </c>
      <c r="J194" s="10"/>
      <c r="K194" s="10"/>
      <c r="L194" s="10"/>
      <c r="M194" s="10"/>
      <c r="N194" s="10"/>
      <c r="O194" s="10"/>
      <c r="P194" s="10"/>
      <c r="Q194" s="10"/>
      <c r="R194" s="10"/>
      <c r="S194" s="10"/>
    </row>
    <row r="195" spans="3:19">
      <c r="C195" s="1">
        <v>41470</v>
      </c>
      <c r="D195">
        <v>12</v>
      </c>
      <c r="E195">
        <v>10</v>
      </c>
      <c r="F195">
        <f>WEEKNUM(Table18[[#This Row],[Date]],2)</f>
        <v>29</v>
      </c>
      <c r="G195">
        <f>IF(OR(Table18[[#This Row],[week number]]=1,Table18[[#This Row],[week number]]&gt;=47),1,0)</f>
        <v>0</v>
      </c>
      <c r="H195">
        <f>IF(YEAR(Table18[[#This Row],[Date]])=2013,0,1)</f>
        <v>0</v>
      </c>
      <c r="I195" s="10">
        <f>VLOOKUP(Table18[[#This Row],[LEC ID]],Sheet9!A:B,2,0)</f>
        <v>16</v>
      </c>
      <c r="J195" s="10"/>
      <c r="K195" s="10"/>
      <c r="L195" s="10"/>
      <c r="M195" s="10"/>
      <c r="N195" s="10"/>
      <c r="O195" s="10"/>
      <c r="P195" s="10"/>
      <c r="Q195" s="10"/>
      <c r="R195" s="10"/>
      <c r="S195" s="10"/>
    </row>
    <row r="196" spans="3:19">
      <c r="C196" s="1">
        <v>41471</v>
      </c>
      <c r="D196">
        <v>12</v>
      </c>
      <c r="E196">
        <v>66</v>
      </c>
      <c r="F196">
        <f>WEEKNUM(Table18[[#This Row],[Date]],2)</f>
        <v>29</v>
      </c>
      <c r="G196">
        <f>IF(OR(Table18[[#This Row],[week number]]=1,Table18[[#This Row],[week number]]&gt;=47),1,0)</f>
        <v>0</v>
      </c>
      <c r="H196">
        <f>IF(YEAR(Table18[[#This Row],[Date]])=2013,0,1)</f>
        <v>0</v>
      </c>
      <c r="I196" s="10">
        <f>VLOOKUP(Table18[[#This Row],[LEC ID]],Sheet9!A:B,2,0)</f>
        <v>16</v>
      </c>
      <c r="J196" s="10"/>
      <c r="K196" s="10"/>
      <c r="L196" s="10"/>
      <c r="M196" s="10"/>
      <c r="N196" s="10"/>
      <c r="O196" s="10"/>
      <c r="P196" s="10"/>
      <c r="Q196" s="10"/>
      <c r="R196" s="10"/>
      <c r="S196" s="10"/>
    </row>
    <row r="197" spans="3:19">
      <c r="C197" s="1">
        <v>41472</v>
      </c>
      <c r="D197">
        <v>12</v>
      </c>
      <c r="E197">
        <v>68</v>
      </c>
      <c r="F197">
        <f>WEEKNUM(Table18[[#This Row],[Date]],2)</f>
        <v>29</v>
      </c>
      <c r="G197">
        <f>IF(OR(Table18[[#This Row],[week number]]=1,Table18[[#This Row],[week number]]&gt;=47),1,0)</f>
        <v>0</v>
      </c>
      <c r="H197">
        <f>IF(YEAR(Table18[[#This Row],[Date]])=2013,0,1)</f>
        <v>0</v>
      </c>
      <c r="I197" s="10">
        <f>VLOOKUP(Table18[[#This Row],[LEC ID]],Sheet9!A:B,2,0)</f>
        <v>16</v>
      </c>
      <c r="J197" s="10"/>
      <c r="K197" s="10"/>
      <c r="L197" s="10"/>
      <c r="M197" s="10"/>
      <c r="N197" s="10"/>
      <c r="O197" s="10"/>
      <c r="P197" s="10"/>
      <c r="Q197" s="10"/>
      <c r="R197" s="10"/>
      <c r="S197" s="10"/>
    </row>
    <row r="198" spans="3:19">
      <c r="C198" s="1">
        <v>41473</v>
      </c>
      <c r="D198">
        <v>13</v>
      </c>
      <c r="E198">
        <v>52</v>
      </c>
      <c r="F198">
        <f>WEEKNUM(Table18[[#This Row],[Date]],2)</f>
        <v>29</v>
      </c>
      <c r="G198">
        <f>IF(OR(Table18[[#This Row],[week number]]=1,Table18[[#This Row],[week number]]&gt;=47),1,0)</f>
        <v>0</v>
      </c>
      <c r="H198">
        <f>IF(YEAR(Table18[[#This Row],[Date]])=2013,0,1)</f>
        <v>0</v>
      </c>
      <c r="I198" s="10">
        <f>VLOOKUP(Table18[[#This Row],[LEC ID]],Sheet9!A:B,2,0)</f>
        <v>26</v>
      </c>
      <c r="J198" s="10"/>
      <c r="K198" s="10"/>
      <c r="L198" s="10"/>
      <c r="M198" s="10"/>
      <c r="N198" s="10"/>
      <c r="O198" s="10"/>
      <c r="P198" s="10"/>
      <c r="Q198" s="10"/>
      <c r="R198" s="10"/>
      <c r="S198" s="10"/>
    </row>
    <row r="199" spans="3:19">
      <c r="C199" s="1">
        <v>41474</v>
      </c>
      <c r="D199">
        <v>13</v>
      </c>
      <c r="E199">
        <v>17</v>
      </c>
      <c r="F199">
        <f>WEEKNUM(Table18[[#This Row],[Date]],2)</f>
        <v>29</v>
      </c>
      <c r="G199">
        <f>IF(OR(Table18[[#This Row],[week number]]=1,Table18[[#This Row],[week number]]&gt;=47),1,0)</f>
        <v>0</v>
      </c>
      <c r="H199">
        <f>IF(YEAR(Table18[[#This Row],[Date]])=2013,0,1)</f>
        <v>0</v>
      </c>
      <c r="I199" s="10">
        <f>VLOOKUP(Table18[[#This Row],[LEC ID]],Sheet9!A:B,2,0)</f>
        <v>26</v>
      </c>
      <c r="J199" s="10"/>
      <c r="K199" s="10"/>
      <c r="L199" s="10"/>
      <c r="M199" s="10"/>
      <c r="N199" s="10"/>
      <c r="O199" s="10"/>
      <c r="P199" s="10"/>
      <c r="Q199" s="10"/>
      <c r="R199" s="10"/>
      <c r="S199" s="10"/>
    </row>
    <row r="200" spans="3:19">
      <c r="C200" s="1">
        <v>41475</v>
      </c>
      <c r="D200">
        <v>13</v>
      </c>
      <c r="E200">
        <v>4</v>
      </c>
      <c r="F200">
        <f>WEEKNUM(Table18[[#This Row],[Date]],2)</f>
        <v>29</v>
      </c>
      <c r="G200">
        <f>IF(OR(Table18[[#This Row],[week number]]=1,Table18[[#This Row],[week number]]&gt;=47),1,0)</f>
        <v>0</v>
      </c>
      <c r="H200">
        <f>IF(YEAR(Table18[[#This Row],[Date]])=2013,0,1)</f>
        <v>0</v>
      </c>
      <c r="I200" s="10">
        <f>VLOOKUP(Table18[[#This Row],[LEC ID]],Sheet9!A:B,2,0)</f>
        <v>26</v>
      </c>
      <c r="J200" s="10"/>
      <c r="K200" s="10"/>
      <c r="L200" s="10"/>
      <c r="M200" s="10"/>
      <c r="N200" s="10"/>
      <c r="O200" s="10"/>
      <c r="P200" s="10"/>
      <c r="Q200" s="10"/>
      <c r="R200" s="10"/>
      <c r="S200" s="10"/>
    </row>
    <row r="201" spans="3:19">
      <c r="C201" s="1">
        <v>41476</v>
      </c>
      <c r="D201">
        <v>13</v>
      </c>
      <c r="E201">
        <v>18</v>
      </c>
      <c r="F201">
        <f>WEEKNUM(Table18[[#This Row],[Date]],2)</f>
        <v>29</v>
      </c>
      <c r="G201">
        <f>IF(OR(Table18[[#This Row],[week number]]=1,Table18[[#This Row],[week number]]&gt;=47),1,0)</f>
        <v>0</v>
      </c>
      <c r="H201">
        <f>IF(YEAR(Table18[[#This Row],[Date]])=2013,0,1)</f>
        <v>0</v>
      </c>
      <c r="I201" s="10">
        <f>VLOOKUP(Table18[[#This Row],[LEC ID]],Sheet9!A:B,2,0)</f>
        <v>26</v>
      </c>
      <c r="J201" s="10"/>
      <c r="K201" s="10"/>
      <c r="L201" s="10"/>
      <c r="M201" s="10"/>
      <c r="N201" s="10"/>
      <c r="O201" s="10"/>
      <c r="P201" s="10"/>
      <c r="Q201" s="10"/>
      <c r="R201" s="10"/>
      <c r="S201" s="10"/>
    </row>
    <row r="202" spans="3:19">
      <c r="C202" s="1">
        <v>41477</v>
      </c>
      <c r="D202">
        <v>13</v>
      </c>
      <c r="E202">
        <v>13</v>
      </c>
      <c r="F202">
        <f>WEEKNUM(Table18[[#This Row],[Date]],2)</f>
        <v>30</v>
      </c>
      <c r="G202">
        <f>IF(OR(Table18[[#This Row],[week number]]=1,Table18[[#This Row],[week number]]&gt;=47),1,0)</f>
        <v>0</v>
      </c>
      <c r="H202">
        <f>IF(YEAR(Table18[[#This Row],[Date]])=2013,0,1)</f>
        <v>0</v>
      </c>
      <c r="I202" s="10">
        <f>VLOOKUP(Table18[[#This Row],[LEC ID]],Sheet9!A:B,2,0)</f>
        <v>26</v>
      </c>
      <c r="J202" s="10"/>
      <c r="K202" s="10"/>
      <c r="L202" s="10"/>
      <c r="M202" s="10"/>
      <c r="N202" s="10"/>
      <c r="O202" s="10"/>
      <c r="P202" s="10"/>
      <c r="Q202" s="10"/>
      <c r="R202" s="10"/>
      <c r="S202" s="10"/>
    </row>
    <row r="203" spans="3:19">
      <c r="C203" s="1">
        <v>41478</v>
      </c>
      <c r="D203">
        <v>13</v>
      </c>
      <c r="E203">
        <v>12</v>
      </c>
      <c r="F203">
        <f>WEEKNUM(Table18[[#This Row],[Date]],2)</f>
        <v>30</v>
      </c>
      <c r="G203">
        <f>IF(OR(Table18[[#This Row],[week number]]=1,Table18[[#This Row],[week number]]&gt;=47),1,0)</f>
        <v>0</v>
      </c>
      <c r="H203">
        <f>IF(YEAR(Table18[[#This Row],[Date]])=2013,0,1)</f>
        <v>0</v>
      </c>
      <c r="I203" s="10">
        <f>VLOOKUP(Table18[[#This Row],[LEC ID]],Sheet9!A:B,2,0)</f>
        <v>26</v>
      </c>
      <c r="J203" s="10"/>
      <c r="K203" s="10"/>
      <c r="L203" s="10"/>
      <c r="M203" s="10"/>
      <c r="N203" s="10"/>
      <c r="O203" s="10"/>
      <c r="P203" s="10"/>
      <c r="Q203" s="10"/>
      <c r="R203" s="10"/>
      <c r="S203" s="10"/>
    </row>
    <row r="204" spans="3:19">
      <c r="C204" s="1">
        <v>41479</v>
      </c>
      <c r="D204">
        <v>13</v>
      </c>
      <c r="E204">
        <v>4</v>
      </c>
      <c r="F204">
        <f>WEEKNUM(Table18[[#This Row],[Date]],2)</f>
        <v>30</v>
      </c>
      <c r="G204">
        <f>IF(OR(Table18[[#This Row],[week number]]=1,Table18[[#This Row],[week number]]&gt;=47),1,0)</f>
        <v>0</v>
      </c>
      <c r="H204">
        <f>IF(YEAR(Table18[[#This Row],[Date]])=2013,0,1)</f>
        <v>0</v>
      </c>
      <c r="I204" s="10">
        <f>VLOOKUP(Table18[[#This Row],[LEC ID]],Sheet9!A:B,2,0)</f>
        <v>26</v>
      </c>
      <c r="J204" s="10"/>
      <c r="K204" s="10"/>
      <c r="L204" s="10"/>
      <c r="M204" s="10"/>
      <c r="N204" s="10"/>
      <c r="O204" s="10"/>
      <c r="P204" s="10"/>
      <c r="Q204" s="10"/>
      <c r="R204" s="10"/>
      <c r="S204" s="10"/>
    </row>
    <row r="205" spans="3:19">
      <c r="C205" s="1">
        <v>41480</v>
      </c>
      <c r="D205">
        <v>13</v>
      </c>
      <c r="E205">
        <v>28</v>
      </c>
      <c r="F205">
        <f>WEEKNUM(Table18[[#This Row],[Date]],2)</f>
        <v>30</v>
      </c>
      <c r="G205">
        <f>IF(OR(Table18[[#This Row],[week number]]=1,Table18[[#This Row],[week number]]&gt;=47),1,0)</f>
        <v>0</v>
      </c>
      <c r="H205">
        <f>IF(YEAR(Table18[[#This Row],[Date]])=2013,0,1)</f>
        <v>0</v>
      </c>
      <c r="I205" s="10">
        <f>VLOOKUP(Table18[[#This Row],[LEC ID]],Sheet9!A:B,2,0)</f>
        <v>26</v>
      </c>
      <c r="J205" s="10"/>
      <c r="K205" s="10"/>
      <c r="L205" s="10"/>
      <c r="M205" s="10"/>
      <c r="N205" s="10"/>
      <c r="O205" s="10"/>
      <c r="P205" s="10"/>
      <c r="Q205" s="10"/>
      <c r="R205" s="10"/>
      <c r="S205" s="10"/>
    </row>
    <row r="206" spans="3:19">
      <c r="C206" s="1">
        <v>41481</v>
      </c>
      <c r="D206">
        <v>13</v>
      </c>
      <c r="E206">
        <v>5</v>
      </c>
      <c r="F206">
        <f>WEEKNUM(Table18[[#This Row],[Date]],2)</f>
        <v>30</v>
      </c>
      <c r="G206">
        <f>IF(OR(Table18[[#This Row],[week number]]=1,Table18[[#This Row],[week number]]&gt;=47),1,0)</f>
        <v>0</v>
      </c>
      <c r="H206">
        <f>IF(YEAR(Table18[[#This Row],[Date]])=2013,0,1)</f>
        <v>0</v>
      </c>
      <c r="I206" s="10">
        <f>VLOOKUP(Table18[[#This Row],[LEC ID]],Sheet9!A:B,2,0)</f>
        <v>26</v>
      </c>
      <c r="J206" s="10"/>
      <c r="K206" s="10"/>
      <c r="L206" s="10"/>
      <c r="M206" s="10"/>
      <c r="N206" s="10"/>
      <c r="O206" s="10"/>
      <c r="P206" s="10"/>
      <c r="Q206" s="10"/>
      <c r="R206" s="10"/>
      <c r="S206" s="10"/>
    </row>
    <row r="207" spans="3:19">
      <c r="C207" s="1">
        <v>41482</v>
      </c>
      <c r="D207">
        <v>13</v>
      </c>
      <c r="E207">
        <v>1</v>
      </c>
      <c r="F207">
        <f>WEEKNUM(Table18[[#This Row],[Date]],2)</f>
        <v>30</v>
      </c>
      <c r="G207">
        <f>IF(OR(Table18[[#This Row],[week number]]=1,Table18[[#This Row],[week number]]&gt;=47),1,0)</f>
        <v>0</v>
      </c>
      <c r="H207">
        <f>IF(YEAR(Table18[[#This Row],[Date]])=2013,0,1)</f>
        <v>0</v>
      </c>
      <c r="I207" s="10">
        <f>VLOOKUP(Table18[[#This Row],[LEC ID]],Sheet9!A:B,2,0)</f>
        <v>26</v>
      </c>
      <c r="J207" s="10"/>
      <c r="K207" s="10"/>
      <c r="L207" s="10"/>
      <c r="M207" s="10"/>
      <c r="N207" s="10"/>
      <c r="O207" s="10"/>
      <c r="P207" s="10"/>
      <c r="Q207" s="10"/>
      <c r="R207" s="10"/>
      <c r="S207" s="10"/>
    </row>
    <row r="208" spans="3:19">
      <c r="C208" s="1">
        <v>41483</v>
      </c>
      <c r="D208">
        <v>13</v>
      </c>
      <c r="E208">
        <v>15</v>
      </c>
      <c r="F208">
        <f>WEEKNUM(Table18[[#This Row],[Date]],2)</f>
        <v>30</v>
      </c>
      <c r="G208">
        <f>IF(OR(Table18[[#This Row],[week number]]=1,Table18[[#This Row],[week number]]&gt;=47),1,0)</f>
        <v>0</v>
      </c>
      <c r="H208">
        <f>IF(YEAR(Table18[[#This Row],[Date]])=2013,0,1)</f>
        <v>0</v>
      </c>
      <c r="I208" s="10">
        <f>VLOOKUP(Table18[[#This Row],[LEC ID]],Sheet9!A:B,2,0)</f>
        <v>26</v>
      </c>
      <c r="J208" s="10"/>
      <c r="K208" s="10"/>
      <c r="L208" s="10"/>
      <c r="M208" s="10"/>
      <c r="N208" s="10"/>
      <c r="O208" s="10"/>
      <c r="P208" s="10"/>
      <c r="Q208" s="10"/>
      <c r="R208" s="10"/>
      <c r="S208" s="10"/>
    </row>
    <row r="209" spans="3:19">
      <c r="C209" s="1">
        <v>41484</v>
      </c>
      <c r="D209">
        <v>13</v>
      </c>
      <c r="E209">
        <v>9</v>
      </c>
      <c r="F209">
        <f>WEEKNUM(Table18[[#This Row],[Date]],2)</f>
        <v>31</v>
      </c>
      <c r="G209">
        <f>IF(OR(Table18[[#This Row],[week number]]=1,Table18[[#This Row],[week number]]&gt;=47),1,0)</f>
        <v>0</v>
      </c>
      <c r="H209">
        <f>IF(YEAR(Table18[[#This Row],[Date]])=2013,0,1)</f>
        <v>0</v>
      </c>
      <c r="I209" s="10">
        <f>VLOOKUP(Table18[[#This Row],[LEC ID]],Sheet9!A:B,2,0)</f>
        <v>26</v>
      </c>
      <c r="J209" s="10"/>
      <c r="K209" s="10"/>
      <c r="L209" s="10"/>
      <c r="M209" s="10"/>
      <c r="N209" s="10"/>
      <c r="O209" s="10"/>
      <c r="P209" s="10"/>
      <c r="Q209" s="10"/>
      <c r="R209" s="10"/>
      <c r="S209" s="10"/>
    </row>
    <row r="210" spans="3:19">
      <c r="C210" s="1">
        <v>41485</v>
      </c>
      <c r="D210">
        <v>13</v>
      </c>
      <c r="E210">
        <v>15</v>
      </c>
      <c r="F210">
        <f>WEEKNUM(Table18[[#This Row],[Date]],2)</f>
        <v>31</v>
      </c>
      <c r="G210">
        <f>IF(OR(Table18[[#This Row],[week number]]=1,Table18[[#This Row],[week number]]&gt;=47),1,0)</f>
        <v>0</v>
      </c>
      <c r="H210">
        <f>IF(YEAR(Table18[[#This Row],[Date]])=2013,0,1)</f>
        <v>0</v>
      </c>
      <c r="I210" s="10">
        <f>VLOOKUP(Table18[[#This Row],[LEC ID]],Sheet9!A:B,2,0)</f>
        <v>26</v>
      </c>
      <c r="J210" s="10"/>
      <c r="K210" s="10"/>
      <c r="L210" s="10"/>
      <c r="M210" s="10"/>
      <c r="N210" s="10"/>
      <c r="O210" s="10"/>
      <c r="P210" s="10"/>
      <c r="Q210" s="10"/>
      <c r="R210" s="10"/>
      <c r="S210" s="10"/>
    </row>
    <row r="211" spans="3:19">
      <c r="C211" s="1">
        <v>41486</v>
      </c>
      <c r="D211">
        <v>13</v>
      </c>
      <c r="E211">
        <v>7</v>
      </c>
      <c r="F211">
        <f>WEEKNUM(Table18[[#This Row],[Date]],2)</f>
        <v>31</v>
      </c>
      <c r="G211">
        <f>IF(OR(Table18[[#This Row],[week number]]=1,Table18[[#This Row],[week number]]&gt;=47),1,0)</f>
        <v>0</v>
      </c>
      <c r="H211">
        <f>IF(YEAR(Table18[[#This Row],[Date]])=2013,0,1)</f>
        <v>0</v>
      </c>
      <c r="I211" s="10">
        <f>VLOOKUP(Table18[[#This Row],[LEC ID]],Sheet9!A:B,2,0)</f>
        <v>26</v>
      </c>
      <c r="J211" s="10"/>
      <c r="K211" s="10"/>
      <c r="L211" s="10"/>
      <c r="M211" s="10"/>
      <c r="N211" s="10"/>
      <c r="O211" s="10"/>
      <c r="P211" s="10"/>
      <c r="Q211" s="10"/>
      <c r="R211" s="10"/>
      <c r="S211" s="10"/>
    </row>
    <row r="212" spans="3:19">
      <c r="C212" s="1">
        <v>41487</v>
      </c>
      <c r="D212">
        <v>13</v>
      </c>
      <c r="E212">
        <v>7</v>
      </c>
      <c r="F212">
        <f>WEEKNUM(Table18[[#This Row],[Date]],2)</f>
        <v>31</v>
      </c>
      <c r="G212">
        <f>IF(OR(Table18[[#This Row],[week number]]=1,Table18[[#This Row],[week number]]&gt;=47),1,0)</f>
        <v>0</v>
      </c>
      <c r="H212">
        <f>IF(YEAR(Table18[[#This Row],[Date]])=2013,0,1)</f>
        <v>0</v>
      </c>
      <c r="I212" s="10">
        <f>VLOOKUP(Table18[[#This Row],[LEC ID]],Sheet9!A:B,2,0)</f>
        <v>26</v>
      </c>
      <c r="J212" s="10"/>
      <c r="K212" s="10"/>
      <c r="L212" s="10"/>
      <c r="M212" s="10"/>
      <c r="N212" s="10"/>
      <c r="O212" s="10"/>
      <c r="P212" s="10"/>
      <c r="Q212" s="10"/>
      <c r="R212" s="10"/>
      <c r="S212" s="10"/>
    </row>
    <row r="213" spans="3:19">
      <c r="C213" s="1">
        <v>41488</v>
      </c>
      <c r="D213">
        <v>13</v>
      </c>
      <c r="E213">
        <v>4</v>
      </c>
      <c r="F213">
        <f>WEEKNUM(Table18[[#This Row],[Date]],2)</f>
        <v>31</v>
      </c>
      <c r="G213">
        <f>IF(OR(Table18[[#This Row],[week number]]=1,Table18[[#This Row],[week number]]&gt;=47),1,0)</f>
        <v>0</v>
      </c>
      <c r="H213">
        <f>IF(YEAR(Table18[[#This Row],[Date]])=2013,0,1)</f>
        <v>0</v>
      </c>
      <c r="I213" s="10">
        <f>VLOOKUP(Table18[[#This Row],[LEC ID]],Sheet9!A:B,2,0)</f>
        <v>26</v>
      </c>
      <c r="J213" s="10"/>
      <c r="K213" s="10"/>
      <c r="L213" s="10"/>
      <c r="M213" s="10"/>
      <c r="N213" s="10"/>
      <c r="O213" s="10"/>
      <c r="P213" s="10"/>
      <c r="Q213" s="10"/>
      <c r="R213" s="10"/>
      <c r="S213" s="10"/>
    </row>
    <row r="214" spans="3:19">
      <c r="C214" s="1">
        <v>41489</v>
      </c>
      <c r="D214">
        <v>13</v>
      </c>
      <c r="E214">
        <v>3</v>
      </c>
      <c r="F214">
        <f>WEEKNUM(Table18[[#This Row],[Date]],2)</f>
        <v>31</v>
      </c>
      <c r="G214">
        <f>IF(OR(Table18[[#This Row],[week number]]=1,Table18[[#This Row],[week number]]&gt;=47),1,0)</f>
        <v>0</v>
      </c>
      <c r="H214">
        <f>IF(YEAR(Table18[[#This Row],[Date]])=2013,0,1)</f>
        <v>0</v>
      </c>
      <c r="I214" s="10">
        <f>VLOOKUP(Table18[[#This Row],[LEC ID]],Sheet9!A:B,2,0)</f>
        <v>26</v>
      </c>
      <c r="J214" s="10"/>
      <c r="K214" s="10"/>
      <c r="L214" s="10"/>
      <c r="M214" s="10"/>
      <c r="N214" s="10"/>
      <c r="O214" s="10"/>
      <c r="P214" s="10"/>
      <c r="Q214" s="10"/>
      <c r="R214" s="10"/>
      <c r="S214" s="10"/>
    </row>
    <row r="215" spans="3:19">
      <c r="C215" s="1">
        <v>41490</v>
      </c>
      <c r="D215">
        <v>13</v>
      </c>
      <c r="E215">
        <v>18</v>
      </c>
      <c r="F215">
        <f>WEEKNUM(Table18[[#This Row],[Date]],2)</f>
        <v>31</v>
      </c>
      <c r="G215">
        <f>IF(OR(Table18[[#This Row],[week number]]=1,Table18[[#This Row],[week number]]&gt;=47),1,0)</f>
        <v>0</v>
      </c>
      <c r="H215">
        <f>IF(YEAR(Table18[[#This Row],[Date]])=2013,0,1)</f>
        <v>0</v>
      </c>
      <c r="I215" s="10">
        <f>VLOOKUP(Table18[[#This Row],[LEC ID]],Sheet9!A:B,2,0)</f>
        <v>26</v>
      </c>
      <c r="J215" s="10"/>
      <c r="K215" s="10"/>
      <c r="L215" s="10"/>
      <c r="M215" s="10"/>
      <c r="N215" s="10"/>
      <c r="O215" s="10"/>
      <c r="P215" s="10"/>
      <c r="Q215" s="10"/>
      <c r="R215" s="10"/>
      <c r="S215" s="10"/>
    </row>
    <row r="216" spans="3:19">
      <c r="C216" s="1">
        <v>41491</v>
      </c>
      <c r="D216">
        <v>13</v>
      </c>
      <c r="E216">
        <v>3</v>
      </c>
      <c r="F216">
        <f>WEEKNUM(Table18[[#This Row],[Date]],2)</f>
        <v>32</v>
      </c>
      <c r="G216">
        <f>IF(OR(Table18[[#This Row],[week number]]=1,Table18[[#This Row],[week number]]&gt;=47),1,0)</f>
        <v>0</v>
      </c>
      <c r="H216">
        <f>IF(YEAR(Table18[[#This Row],[Date]])=2013,0,1)</f>
        <v>0</v>
      </c>
      <c r="I216" s="10">
        <f>VLOOKUP(Table18[[#This Row],[LEC ID]],Sheet9!A:B,2,0)</f>
        <v>26</v>
      </c>
      <c r="J216" s="10"/>
      <c r="K216" s="10"/>
      <c r="L216" s="10"/>
      <c r="M216" s="10"/>
      <c r="N216" s="10"/>
      <c r="O216" s="10"/>
      <c r="P216" s="10"/>
      <c r="Q216" s="10"/>
      <c r="R216" s="10"/>
      <c r="S216" s="10"/>
    </row>
    <row r="217" spans="3:19">
      <c r="C217" s="1">
        <v>41492</v>
      </c>
      <c r="D217">
        <v>13</v>
      </c>
      <c r="E217">
        <v>7</v>
      </c>
      <c r="F217">
        <f>WEEKNUM(Table18[[#This Row],[Date]],2)</f>
        <v>32</v>
      </c>
      <c r="G217">
        <f>IF(OR(Table18[[#This Row],[week number]]=1,Table18[[#This Row],[week number]]&gt;=47),1,0)</f>
        <v>0</v>
      </c>
      <c r="H217">
        <f>IF(YEAR(Table18[[#This Row],[Date]])=2013,0,1)</f>
        <v>0</v>
      </c>
      <c r="I217" s="10">
        <f>VLOOKUP(Table18[[#This Row],[LEC ID]],Sheet9!A:B,2,0)</f>
        <v>26</v>
      </c>
      <c r="J217" s="10"/>
      <c r="K217" s="10"/>
      <c r="L217" s="10"/>
      <c r="M217" s="10"/>
      <c r="N217" s="10"/>
      <c r="O217" s="10"/>
      <c r="P217" s="10"/>
      <c r="Q217" s="10"/>
      <c r="R217" s="10"/>
      <c r="S217" s="10"/>
    </row>
    <row r="218" spans="3:19">
      <c r="C218" s="1">
        <v>41493</v>
      </c>
      <c r="D218">
        <v>13</v>
      </c>
      <c r="E218">
        <v>2</v>
      </c>
      <c r="F218">
        <f>WEEKNUM(Table18[[#This Row],[Date]],2)</f>
        <v>32</v>
      </c>
      <c r="G218">
        <f>IF(OR(Table18[[#This Row],[week number]]=1,Table18[[#This Row],[week number]]&gt;=47),1,0)</f>
        <v>0</v>
      </c>
      <c r="H218">
        <f>IF(YEAR(Table18[[#This Row],[Date]])=2013,0,1)</f>
        <v>0</v>
      </c>
      <c r="I218" s="10">
        <f>VLOOKUP(Table18[[#This Row],[LEC ID]],Sheet9!A:B,2,0)</f>
        <v>26</v>
      </c>
      <c r="J218" s="10"/>
      <c r="K218" s="10"/>
      <c r="L218" s="10"/>
      <c r="M218" s="10"/>
      <c r="N218" s="10"/>
      <c r="O218" s="10"/>
      <c r="P218" s="10"/>
      <c r="Q218" s="10"/>
      <c r="R218" s="10"/>
      <c r="S218" s="10"/>
    </row>
    <row r="219" spans="3:19">
      <c r="C219" s="1">
        <v>41494</v>
      </c>
      <c r="D219">
        <v>13</v>
      </c>
      <c r="E219">
        <v>12</v>
      </c>
      <c r="F219">
        <f>WEEKNUM(Table18[[#This Row],[Date]],2)</f>
        <v>32</v>
      </c>
      <c r="G219">
        <f>IF(OR(Table18[[#This Row],[week number]]=1,Table18[[#This Row],[week number]]&gt;=47),1,0)</f>
        <v>0</v>
      </c>
      <c r="H219">
        <f>IF(YEAR(Table18[[#This Row],[Date]])=2013,0,1)</f>
        <v>0</v>
      </c>
      <c r="I219" s="10">
        <f>VLOOKUP(Table18[[#This Row],[LEC ID]],Sheet9!A:B,2,0)</f>
        <v>26</v>
      </c>
      <c r="J219" s="10"/>
      <c r="K219" s="10"/>
      <c r="L219" s="10"/>
      <c r="M219" s="10"/>
      <c r="N219" s="10"/>
      <c r="O219" s="10"/>
      <c r="P219" s="10"/>
      <c r="Q219" s="10"/>
      <c r="R219" s="10"/>
      <c r="S219" s="10"/>
    </row>
    <row r="220" spans="3:19">
      <c r="C220" s="1">
        <v>41495</v>
      </c>
      <c r="D220">
        <v>13</v>
      </c>
      <c r="E220">
        <v>17</v>
      </c>
      <c r="F220">
        <f>WEEKNUM(Table18[[#This Row],[Date]],2)</f>
        <v>32</v>
      </c>
      <c r="G220">
        <f>IF(OR(Table18[[#This Row],[week number]]=1,Table18[[#This Row],[week number]]&gt;=47),1,0)</f>
        <v>0</v>
      </c>
      <c r="H220">
        <f>IF(YEAR(Table18[[#This Row],[Date]])=2013,0,1)</f>
        <v>0</v>
      </c>
      <c r="I220" s="10">
        <f>VLOOKUP(Table18[[#This Row],[LEC ID]],Sheet9!A:B,2,0)</f>
        <v>26</v>
      </c>
      <c r="J220" s="10"/>
      <c r="K220" s="10"/>
      <c r="L220" s="10"/>
      <c r="M220" s="10"/>
      <c r="N220" s="10"/>
      <c r="O220" s="10"/>
      <c r="P220" s="10"/>
      <c r="Q220" s="10"/>
      <c r="R220" s="10"/>
      <c r="S220" s="10"/>
    </row>
    <row r="221" spans="3:19">
      <c r="C221" s="1">
        <v>41496</v>
      </c>
      <c r="D221">
        <v>13</v>
      </c>
      <c r="E221">
        <v>15</v>
      </c>
      <c r="F221">
        <f>WEEKNUM(Table18[[#This Row],[Date]],2)</f>
        <v>32</v>
      </c>
      <c r="G221">
        <f>IF(OR(Table18[[#This Row],[week number]]=1,Table18[[#This Row],[week number]]&gt;=47),1,0)</f>
        <v>0</v>
      </c>
      <c r="H221">
        <f>IF(YEAR(Table18[[#This Row],[Date]])=2013,0,1)</f>
        <v>0</v>
      </c>
      <c r="I221" s="10">
        <f>VLOOKUP(Table18[[#This Row],[LEC ID]],Sheet9!A:B,2,0)</f>
        <v>26</v>
      </c>
      <c r="J221" s="10"/>
      <c r="K221" s="10"/>
      <c r="L221" s="10"/>
      <c r="M221" s="10"/>
      <c r="N221" s="10"/>
      <c r="O221" s="10"/>
      <c r="P221" s="10"/>
      <c r="Q221" s="10"/>
      <c r="R221" s="10"/>
      <c r="S221" s="10"/>
    </row>
    <row r="222" spans="3:19">
      <c r="C222" s="1">
        <v>41497</v>
      </c>
      <c r="D222">
        <v>13</v>
      </c>
      <c r="E222">
        <v>3</v>
      </c>
      <c r="F222">
        <f>WEEKNUM(Table18[[#This Row],[Date]],2)</f>
        <v>32</v>
      </c>
      <c r="G222">
        <f>IF(OR(Table18[[#This Row],[week number]]=1,Table18[[#This Row],[week number]]&gt;=47),1,0)</f>
        <v>0</v>
      </c>
      <c r="H222">
        <f>IF(YEAR(Table18[[#This Row],[Date]])=2013,0,1)</f>
        <v>0</v>
      </c>
      <c r="I222" s="10">
        <f>VLOOKUP(Table18[[#This Row],[LEC ID]],Sheet9!A:B,2,0)</f>
        <v>26</v>
      </c>
      <c r="J222" s="10"/>
      <c r="K222" s="10"/>
      <c r="L222" s="10"/>
      <c r="M222" s="10"/>
      <c r="N222" s="10"/>
      <c r="O222" s="10"/>
      <c r="P222" s="10"/>
      <c r="Q222" s="10"/>
      <c r="R222" s="10"/>
      <c r="S222" s="10"/>
    </row>
    <row r="223" spans="3:19">
      <c r="C223" s="1">
        <v>41498</v>
      </c>
      <c r="D223">
        <v>13</v>
      </c>
      <c r="E223">
        <v>7</v>
      </c>
      <c r="F223">
        <f>WEEKNUM(Table18[[#This Row],[Date]],2)</f>
        <v>33</v>
      </c>
      <c r="G223">
        <f>IF(OR(Table18[[#This Row],[week number]]=1,Table18[[#This Row],[week number]]&gt;=47),1,0)</f>
        <v>0</v>
      </c>
      <c r="H223">
        <f>IF(YEAR(Table18[[#This Row],[Date]])=2013,0,1)</f>
        <v>0</v>
      </c>
      <c r="I223" s="10">
        <f>VLOOKUP(Table18[[#This Row],[LEC ID]],Sheet9!A:B,2,0)</f>
        <v>26</v>
      </c>
      <c r="J223" s="10"/>
      <c r="K223" s="10"/>
      <c r="L223" s="10"/>
      <c r="M223" s="10"/>
      <c r="N223" s="10"/>
      <c r="O223" s="10"/>
      <c r="P223" s="10"/>
      <c r="Q223" s="10"/>
      <c r="R223" s="10"/>
      <c r="S223" s="10"/>
    </row>
    <row r="224" spans="3:19">
      <c r="C224" s="1">
        <v>41499</v>
      </c>
      <c r="D224">
        <v>14</v>
      </c>
      <c r="E224">
        <v>14</v>
      </c>
      <c r="F224">
        <f>WEEKNUM(Table18[[#This Row],[Date]],2)</f>
        <v>33</v>
      </c>
      <c r="G224">
        <f>IF(OR(Table18[[#This Row],[week number]]=1,Table18[[#This Row],[week number]]&gt;=47),1,0)</f>
        <v>0</v>
      </c>
      <c r="H224">
        <f>IF(YEAR(Table18[[#This Row],[Date]])=2013,0,1)</f>
        <v>0</v>
      </c>
      <c r="I224" s="10">
        <f>VLOOKUP(Table18[[#This Row],[LEC ID]],Sheet9!A:B,2,0)</f>
        <v>16</v>
      </c>
      <c r="J224" s="10"/>
      <c r="K224" s="10"/>
      <c r="L224" s="10"/>
      <c r="M224" s="10"/>
      <c r="N224" s="10"/>
      <c r="O224" s="10"/>
      <c r="P224" s="10"/>
      <c r="Q224" s="10"/>
      <c r="R224" s="10"/>
      <c r="S224" s="10"/>
    </row>
    <row r="225" spans="3:19">
      <c r="C225" s="1">
        <v>41500</v>
      </c>
      <c r="D225">
        <v>14</v>
      </c>
      <c r="E225">
        <v>9</v>
      </c>
      <c r="F225">
        <f>WEEKNUM(Table18[[#This Row],[Date]],2)</f>
        <v>33</v>
      </c>
      <c r="G225">
        <f>IF(OR(Table18[[#This Row],[week number]]=1,Table18[[#This Row],[week number]]&gt;=47),1,0)</f>
        <v>0</v>
      </c>
      <c r="H225">
        <f>IF(YEAR(Table18[[#This Row],[Date]])=2013,0,1)</f>
        <v>0</v>
      </c>
      <c r="I225" s="10">
        <f>VLOOKUP(Table18[[#This Row],[LEC ID]],Sheet9!A:B,2,0)</f>
        <v>16</v>
      </c>
      <c r="J225" s="10"/>
      <c r="K225" s="10"/>
      <c r="L225" s="10"/>
      <c r="M225" s="10"/>
      <c r="N225" s="10"/>
      <c r="O225" s="10"/>
      <c r="P225" s="10"/>
      <c r="Q225" s="10"/>
      <c r="R225" s="10"/>
      <c r="S225" s="10"/>
    </row>
    <row r="226" spans="3:19">
      <c r="C226" s="1">
        <v>41501</v>
      </c>
      <c r="D226">
        <v>14</v>
      </c>
      <c r="E226">
        <v>7</v>
      </c>
      <c r="F226">
        <f>WEEKNUM(Table18[[#This Row],[Date]],2)</f>
        <v>33</v>
      </c>
      <c r="G226">
        <f>IF(OR(Table18[[#This Row],[week number]]=1,Table18[[#This Row],[week number]]&gt;=47),1,0)</f>
        <v>0</v>
      </c>
      <c r="H226">
        <f>IF(YEAR(Table18[[#This Row],[Date]])=2013,0,1)</f>
        <v>0</v>
      </c>
      <c r="I226" s="10">
        <f>VLOOKUP(Table18[[#This Row],[LEC ID]],Sheet9!A:B,2,0)</f>
        <v>16</v>
      </c>
      <c r="J226" s="10"/>
      <c r="K226" s="10"/>
      <c r="L226" s="10"/>
      <c r="M226" s="10"/>
      <c r="N226" s="10"/>
      <c r="O226" s="10"/>
      <c r="P226" s="10"/>
      <c r="Q226" s="10"/>
      <c r="R226" s="10"/>
      <c r="S226" s="10"/>
    </row>
    <row r="227" spans="3:19">
      <c r="C227" s="1">
        <v>41502</v>
      </c>
      <c r="D227">
        <v>14</v>
      </c>
      <c r="E227">
        <v>6</v>
      </c>
      <c r="F227">
        <f>WEEKNUM(Table18[[#This Row],[Date]],2)</f>
        <v>33</v>
      </c>
      <c r="G227">
        <f>IF(OR(Table18[[#This Row],[week number]]=1,Table18[[#This Row],[week number]]&gt;=47),1,0)</f>
        <v>0</v>
      </c>
      <c r="H227">
        <f>IF(YEAR(Table18[[#This Row],[Date]])=2013,0,1)</f>
        <v>0</v>
      </c>
      <c r="I227" s="10">
        <f>VLOOKUP(Table18[[#This Row],[LEC ID]],Sheet9!A:B,2,0)</f>
        <v>16</v>
      </c>
      <c r="J227" s="10"/>
      <c r="K227" s="10"/>
      <c r="L227" s="10"/>
      <c r="M227" s="10"/>
      <c r="N227" s="10"/>
      <c r="O227" s="10"/>
      <c r="P227" s="10"/>
      <c r="Q227" s="10"/>
      <c r="R227" s="10"/>
      <c r="S227" s="10"/>
    </row>
    <row r="228" spans="3:19">
      <c r="C228" s="1">
        <v>41503</v>
      </c>
      <c r="D228">
        <v>14</v>
      </c>
      <c r="E228">
        <v>2</v>
      </c>
      <c r="F228">
        <f>WEEKNUM(Table18[[#This Row],[Date]],2)</f>
        <v>33</v>
      </c>
      <c r="G228">
        <f>IF(OR(Table18[[#This Row],[week number]]=1,Table18[[#This Row],[week number]]&gt;=47),1,0)</f>
        <v>0</v>
      </c>
      <c r="H228">
        <f>IF(YEAR(Table18[[#This Row],[Date]])=2013,0,1)</f>
        <v>0</v>
      </c>
      <c r="I228" s="10">
        <f>VLOOKUP(Table18[[#This Row],[LEC ID]],Sheet9!A:B,2,0)</f>
        <v>16</v>
      </c>
      <c r="J228" s="10"/>
      <c r="K228" s="10"/>
      <c r="L228" s="10"/>
      <c r="M228" s="10"/>
      <c r="N228" s="10"/>
      <c r="O228" s="10"/>
      <c r="P228" s="10"/>
      <c r="Q228" s="10"/>
      <c r="R228" s="10"/>
      <c r="S228" s="10"/>
    </row>
    <row r="229" spans="3:19">
      <c r="C229" s="1">
        <v>41504</v>
      </c>
      <c r="D229">
        <v>14</v>
      </c>
      <c r="E229">
        <v>6</v>
      </c>
      <c r="F229">
        <f>WEEKNUM(Table18[[#This Row],[Date]],2)</f>
        <v>33</v>
      </c>
      <c r="G229">
        <f>IF(OR(Table18[[#This Row],[week number]]=1,Table18[[#This Row],[week number]]&gt;=47),1,0)</f>
        <v>0</v>
      </c>
      <c r="H229">
        <f>IF(YEAR(Table18[[#This Row],[Date]])=2013,0,1)</f>
        <v>0</v>
      </c>
      <c r="I229" s="10">
        <f>VLOOKUP(Table18[[#This Row],[LEC ID]],Sheet9!A:B,2,0)</f>
        <v>16</v>
      </c>
      <c r="J229" s="10"/>
      <c r="K229" s="10"/>
      <c r="L229" s="10"/>
      <c r="M229" s="10"/>
      <c r="N229" s="10"/>
      <c r="O229" s="10"/>
      <c r="P229" s="10"/>
      <c r="Q229" s="10"/>
      <c r="R229" s="10"/>
      <c r="S229" s="10"/>
    </row>
    <row r="230" spans="3:19">
      <c r="C230" s="1">
        <v>41505</v>
      </c>
      <c r="D230">
        <v>14</v>
      </c>
      <c r="E230">
        <v>5</v>
      </c>
      <c r="F230">
        <f>WEEKNUM(Table18[[#This Row],[Date]],2)</f>
        <v>34</v>
      </c>
      <c r="G230">
        <f>IF(OR(Table18[[#This Row],[week number]]=1,Table18[[#This Row],[week number]]&gt;=47),1,0)</f>
        <v>0</v>
      </c>
      <c r="H230">
        <f>IF(YEAR(Table18[[#This Row],[Date]])=2013,0,1)</f>
        <v>0</v>
      </c>
      <c r="I230" s="10">
        <f>VLOOKUP(Table18[[#This Row],[LEC ID]],Sheet9!A:B,2,0)</f>
        <v>16</v>
      </c>
      <c r="J230" s="10"/>
      <c r="K230" s="10"/>
      <c r="L230" s="10"/>
      <c r="M230" s="10"/>
      <c r="N230" s="10"/>
      <c r="O230" s="10"/>
      <c r="P230" s="10"/>
      <c r="Q230" s="10"/>
      <c r="R230" s="10"/>
      <c r="S230" s="10"/>
    </row>
    <row r="231" spans="3:19">
      <c r="C231" s="1">
        <v>41506</v>
      </c>
      <c r="D231">
        <v>14</v>
      </c>
      <c r="E231">
        <v>23</v>
      </c>
      <c r="F231">
        <f>WEEKNUM(Table18[[#This Row],[Date]],2)</f>
        <v>34</v>
      </c>
      <c r="G231">
        <f>IF(OR(Table18[[#This Row],[week number]]=1,Table18[[#This Row],[week number]]&gt;=47),1,0)</f>
        <v>0</v>
      </c>
      <c r="H231">
        <f>IF(YEAR(Table18[[#This Row],[Date]])=2013,0,1)</f>
        <v>0</v>
      </c>
      <c r="I231" s="10">
        <f>VLOOKUP(Table18[[#This Row],[LEC ID]],Sheet9!A:B,2,0)</f>
        <v>16</v>
      </c>
      <c r="J231" s="10"/>
      <c r="K231" s="10"/>
      <c r="L231" s="10"/>
      <c r="M231" s="10"/>
      <c r="N231" s="10"/>
      <c r="O231" s="10"/>
      <c r="P231" s="10"/>
      <c r="Q231" s="10"/>
      <c r="R231" s="10"/>
      <c r="S231" s="10"/>
    </row>
    <row r="232" spans="3:19">
      <c r="C232" s="1">
        <v>41507</v>
      </c>
      <c r="D232">
        <v>14</v>
      </c>
      <c r="E232">
        <v>11</v>
      </c>
      <c r="F232">
        <f>WEEKNUM(Table18[[#This Row],[Date]],2)</f>
        <v>34</v>
      </c>
      <c r="G232">
        <f>IF(OR(Table18[[#This Row],[week number]]=1,Table18[[#This Row],[week number]]&gt;=47),1,0)</f>
        <v>0</v>
      </c>
      <c r="H232">
        <f>IF(YEAR(Table18[[#This Row],[Date]])=2013,0,1)</f>
        <v>0</v>
      </c>
      <c r="I232" s="10">
        <f>VLOOKUP(Table18[[#This Row],[LEC ID]],Sheet9!A:B,2,0)</f>
        <v>16</v>
      </c>
      <c r="J232" s="10"/>
      <c r="K232" s="10"/>
      <c r="L232" s="10"/>
      <c r="M232" s="10"/>
      <c r="N232" s="10"/>
      <c r="O232" s="10"/>
      <c r="P232" s="10"/>
      <c r="Q232" s="10"/>
      <c r="R232" s="10"/>
      <c r="S232" s="10"/>
    </row>
    <row r="233" spans="3:19">
      <c r="C233" s="1">
        <v>41508</v>
      </c>
      <c r="D233">
        <v>14</v>
      </c>
      <c r="E233">
        <v>11</v>
      </c>
      <c r="F233">
        <f>WEEKNUM(Table18[[#This Row],[Date]],2)</f>
        <v>34</v>
      </c>
      <c r="G233">
        <f>IF(OR(Table18[[#This Row],[week number]]=1,Table18[[#This Row],[week number]]&gt;=47),1,0)</f>
        <v>0</v>
      </c>
      <c r="H233">
        <f>IF(YEAR(Table18[[#This Row],[Date]])=2013,0,1)</f>
        <v>0</v>
      </c>
      <c r="I233" s="10">
        <f>VLOOKUP(Table18[[#This Row],[LEC ID]],Sheet9!A:B,2,0)</f>
        <v>16</v>
      </c>
      <c r="J233" s="10"/>
      <c r="K233" s="10"/>
      <c r="L233" s="10"/>
      <c r="M233" s="10"/>
      <c r="N233" s="10"/>
      <c r="O233" s="10"/>
      <c r="P233" s="10"/>
      <c r="Q233" s="10"/>
      <c r="R233" s="10"/>
      <c r="S233" s="10"/>
    </row>
    <row r="234" spans="3:19">
      <c r="C234" s="1">
        <v>41509</v>
      </c>
      <c r="D234">
        <v>14</v>
      </c>
      <c r="E234">
        <v>5</v>
      </c>
      <c r="F234">
        <f>WEEKNUM(Table18[[#This Row],[Date]],2)</f>
        <v>34</v>
      </c>
      <c r="G234">
        <f>IF(OR(Table18[[#This Row],[week number]]=1,Table18[[#This Row],[week number]]&gt;=47),1,0)</f>
        <v>0</v>
      </c>
      <c r="H234">
        <f>IF(YEAR(Table18[[#This Row],[Date]])=2013,0,1)</f>
        <v>0</v>
      </c>
      <c r="I234" s="10">
        <f>VLOOKUP(Table18[[#This Row],[LEC ID]],Sheet9!A:B,2,0)</f>
        <v>16</v>
      </c>
      <c r="J234" s="10"/>
      <c r="K234" s="10"/>
      <c r="L234" s="10"/>
      <c r="M234" s="10"/>
      <c r="N234" s="10"/>
      <c r="O234" s="10"/>
      <c r="P234" s="10"/>
      <c r="Q234" s="10"/>
      <c r="R234" s="10"/>
      <c r="S234" s="10"/>
    </row>
    <row r="235" spans="3:19">
      <c r="C235" s="1">
        <v>41510</v>
      </c>
      <c r="D235">
        <v>14</v>
      </c>
      <c r="E235">
        <v>5</v>
      </c>
      <c r="F235">
        <f>WEEKNUM(Table18[[#This Row],[Date]],2)</f>
        <v>34</v>
      </c>
      <c r="G235">
        <f>IF(OR(Table18[[#This Row],[week number]]=1,Table18[[#This Row],[week number]]&gt;=47),1,0)</f>
        <v>0</v>
      </c>
      <c r="H235">
        <f>IF(YEAR(Table18[[#This Row],[Date]])=2013,0,1)</f>
        <v>0</v>
      </c>
      <c r="I235" s="10">
        <f>VLOOKUP(Table18[[#This Row],[LEC ID]],Sheet9!A:B,2,0)</f>
        <v>16</v>
      </c>
      <c r="J235" s="10"/>
      <c r="K235" s="10"/>
      <c r="L235" s="10"/>
      <c r="M235" s="10"/>
      <c r="N235" s="10"/>
      <c r="O235" s="10"/>
      <c r="P235" s="10"/>
      <c r="Q235" s="10"/>
      <c r="R235" s="10"/>
      <c r="S235" s="10"/>
    </row>
    <row r="236" spans="3:19">
      <c r="C236" s="1">
        <v>41511</v>
      </c>
      <c r="D236">
        <v>14</v>
      </c>
      <c r="E236">
        <v>16</v>
      </c>
      <c r="F236">
        <f>WEEKNUM(Table18[[#This Row],[Date]],2)</f>
        <v>34</v>
      </c>
      <c r="G236">
        <f>IF(OR(Table18[[#This Row],[week number]]=1,Table18[[#This Row],[week number]]&gt;=47),1,0)</f>
        <v>0</v>
      </c>
      <c r="H236">
        <f>IF(YEAR(Table18[[#This Row],[Date]])=2013,0,1)</f>
        <v>0</v>
      </c>
      <c r="I236" s="10">
        <f>VLOOKUP(Table18[[#This Row],[LEC ID]],Sheet9!A:B,2,0)</f>
        <v>16</v>
      </c>
      <c r="J236" s="10"/>
      <c r="K236" s="10"/>
      <c r="L236" s="10"/>
      <c r="M236" s="10"/>
      <c r="N236" s="10"/>
      <c r="O236" s="10"/>
      <c r="P236" s="10"/>
      <c r="Q236" s="10"/>
      <c r="R236" s="10"/>
      <c r="S236" s="10"/>
    </row>
    <row r="237" spans="3:19">
      <c r="C237" s="1">
        <v>41512</v>
      </c>
      <c r="D237">
        <v>14</v>
      </c>
      <c r="E237">
        <v>5</v>
      </c>
      <c r="F237">
        <f>WEEKNUM(Table18[[#This Row],[Date]],2)</f>
        <v>35</v>
      </c>
      <c r="G237">
        <f>IF(OR(Table18[[#This Row],[week number]]=1,Table18[[#This Row],[week number]]&gt;=47),1,0)</f>
        <v>0</v>
      </c>
      <c r="H237">
        <f>IF(YEAR(Table18[[#This Row],[Date]])=2013,0,1)</f>
        <v>0</v>
      </c>
      <c r="I237" s="10">
        <f>VLOOKUP(Table18[[#This Row],[LEC ID]],Sheet9!A:B,2,0)</f>
        <v>16</v>
      </c>
      <c r="J237" s="10"/>
      <c r="K237" s="10"/>
      <c r="L237" s="10"/>
      <c r="M237" s="10"/>
      <c r="N237" s="10"/>
      <c r="O237" s="10"/>
      <c r="P237" s="10"/>
      <c r="Q237" s="10"/>
      <c r="R237" s="10"/>
      <c r="S237" s="10"/>
    </row>
    <row r="238" spans="3:19">
      <c r="C238" s="1">
        <v>41513</v>
      </c>
      <c r="D238">
        <v>14</v>
      </c>
      <c r="E238">
        <v>5</v>
      </c>
      <c r="F238">
        <f>WEEKNUM(Table18[[#This Row],[Date]],2)</f>
        <v>35</v>
      </c>
      <c r="G238">
        <f>IF(OR(Table18[[#This Row],[week number]]=1,Table18[[#This Row],[week number]]&gt;=47),1,0)</f>
        <v>0</v>
      </c>
      <c r="H238">
        <f>IF(YEAR(Table18[[#This Row],[Date]])=2013,0,1)</f>
        <v>0</v>
      </c>
      <c r="I238" s="10">
        <f>VLOOKUP(Table18[[#This Row],[LEC ID]],Sheet9!A:B,2,0)</f>
        <v>16</v>
      </c>
      <c r="J238" s="10"/>
      <c r="K238" s="10"/>
      <c r="L238" s="10"/>
      <c r="M238" s="10"/>
      <c r="N238" s="10"/>
      <c r="O238" s="10"/>
      <c r="P238" s="10"/>
      <c r="Q238" s="10"/>
      <c r="R238" s="10"/>
      <c r="S238" s="10"/>
    </row>
    <row r="239" spans="3:19">
      <c r="C239" s="1">
        <v>41514</v>
      </c>
      <c r="D239">
        <v>14</v>
      </c>
      <c r="E239">
        <v>3</v>
      </c>
      <c r="F239">
        <f>WEEKNUM(Table18[[#This Row],[Date]],2)</f>
        <v>35</v>
      </c>
      <c r="G239">
        <f>IF(OR(Table18[[#This Row],[week number]]=1,Table18[[#This Row],[week number]]&gt;=47),1,0)</f>
        <v>0</v>
      </c>
      <c r="H239">
        <f>IF(YEAR(Table18[[#This Row],[Date]])=2013,0,1)</f>
        <v>0</v>
      </c>
      <c r="I239" s="10">
        <f>VLOOKUP(Table18[[#This Row],[LEC ID]],Sheet9!A:B,2,0)</f>
        <v>16</v>
      </c>
      <c r="J239" s="10"/>
      <c r="K239" s="10"/>
      <c r="L239" s="10"/>
      <c r="M239" s="10"/>
      <c r="N239" s="10"/>
      <c r="O239" s="10"/>
      <c r="P239" s="10"/>
      <c r="Q239" s="10"/>
      <c r="R239" s="10"/>
      <c r="S239" s="10"/>
    </row>
    <row r="240" spans="3:19">
      <c r="C240" s="1">
        <v>41515</v>
      </c>
      <c r="D240">
        <v>15</v>
      </c>
      <c r="E240">
        <v>4</v>
      </c>
      <c r="F240">
        <f>WEEKNUM(Table18[[#This Row],[Date]],2)</f>
        <v>35</v>
      </c>
      <c r="G240">
        <f>IF(OR(Table18[[#This Row],[week number]]=1,Table18[[#This Row],[week number]]&gt;=47),1,0)</f>
        <v>0</v>
      </c>
      <c r="H240">
        <f>IF(YEAR(Table18[[#This Row],[Date]])=2013,0,1)</f>
        <v>0</v>
      </c>
      <c r="I240" s="10">
        <f>VLOOKUP(Table18[[#This Row],[LEC ID]],Sheet9!A:B,2,0)</f>
        <v>18</v>
      </c>
      <c r="J240" s="10"/>
      <c r="K240" s="10"/>
      <c r="L240" s="10"/>
      <c r="M240" s="10"/>
      <c r="N240" s="10"/>
      <c r="O240" s="10"/>
      <c r="P240" s="10"/>
      <c r="Q240" s="10"/>
      <c r="R240" s="10"/>
      <c r="S240" s="10"/>
    </row>
    <row r="241" spans="3:19">
      <c r="C241" s="1">
        <v>41516</v>
      </c>
      <c r="D241">
        <v>15</v>
      </c>
      <c r="E241">
        <v>3</v>
      </c>
      <c r="F241">
        <f>WEEKNUM(Table18[[#This Row],[Date]],2)</f>
        <v>35</v>
      </c>
      <c r="G241">
        <f>IF(OR(Table18[[#This Row],[week number]]=1,Table18[[#This Row],[week number]]&gt;=47),1,0)</f>
        <v>0</v>
      </c>
      <c r="H241">
        <f>IF(YEAR(Table18[[#This Row],[Date]])=2013,0,1)</f>
        <v>0</v>
      </c>
      <c r="I241" s="10">
        <f>VLOOKUP(Table18[[#This Row],[LEC ID]],Sheet9!A:B,2,0)</f>
        <v>18</v>
      </c>
      <c r="J241" s="10"/>
      <c r="K241" s="10"/>
      <c r="L241" s="10"/>
      <c r="M241" s="10"/>
      <c r="N241" s="10"/>
      <c r="O241" s="10"/>
      <c r="P241" s="10"/>
      <c r="Q241" s="10"/>
      <c r="R241" s="10"/>
      <c r="S241" s="10"/>
    </row>
    <row r="242" spans="3:19">
      <c r="C242" s="1">
        <v>41517</v>
      </c>
      <c r="D242">
        <v>15</v>
      </c>
      <c r="E242">
        <v>38</v>
      </c>
      <c r="F242">
        <f>WEEKNUM(Table18[[#This Row],[Date]],2)</f>
        <v>35</v>
      </c>
      <c r="G242">
        <f>IF(OR(Table18[[#This Row],[week number]]=1,Table18[[#This Row],[week number]]&gt;=47),1,0)</f>
        <v>0</v>
      </c>
      <c r="H242">
        <f>IF(YEAR(Table18[[#This Row],[Date]])=2013,0,1)</f>
        <v>0</v>
      </c>
      <c r="I242" s="10">
        <f>VLOOKUP(Table18[[#This Row],[LEC ID]],Sheet9!A:B,2,0)</f>
        <v>18</v>
      </c>
      <c r="J242" s="10"/>
      <c r="K242" s="10"/>
      <c r="L242" s="10"/>
      <c r="M242" s="10"/>
      <c r="N242" s="10"/>
      <c r="O242" s="10"/>
      <c r="P242" s="10"/>
      <c r="Q242" s="10"/>
      <c r="R242" s="10"/>
      <c r="S242" s="10"/>
    </row>
    <row r="243" spans="3:19">
      <c r="C243" s="1">
        <v>41518</v>
      </c>
      <c r="D243">
        <v>15</v>
      </c>
      <c r="E243">
        <v>9</v>
      </c>
      <c r="F243">
        <f>WEEKNUM(Table18[[#This Row],[Date]],2)</f>
        <v>35</v>
      </c>
      <c r="G243">
        <f>IF(OR(Table18[[#This Row],[week number]]=1,Table18[[#This Row],[week number]]&gt;=47),1,0)</f>
        <v>0</v>
      </c>
      <c r="H243">
        <f>IF(YEAR(Table18[[#This Row],[Date]])=2013,0,1)</f>
        <v>0</v>
      </c>
      <c r="I243" s="10">
        <f>VLOOKUP(Table18[[#This Row],[LEC ID]],Sheet9!A:B,2,0)</f>
        <v>18</v>
      </c>
      <c r="J243" s="10"/>
      <c r="K243" s="10"/>
      <c r="L243" s="10"/>
      <c r="M243" s="10"/>
      <c r="N243" s="10"/>
      <c r="O243" s="10"/>
      <c r="P243" s="10"/>
      <c r="Q243" s="10"/>
      <c r="R243" s="10"/>
      <c r="S243" s="10"/>
    </row>
    <row r="244" spans="3:19">
      <c r="C244" s="1">
        <v>41519</v>
      </c>
      <c r="D244">
        <v>15</v>
      </c>
      <c r="E244">
        <v>18</v>
      </c>
      <c r="F244">
        <f>WEEKNUM(Table18[[#This Row],[Date]],2)</f>
        <v>36</v>
      </c>
      <c r="G244">
        <f>IF(OR(Table18[[#This Row],[week number]]=1,Table18[[#This Row],[week number]]&gt;=47),1,0)</f>
        <v>0</v>
      </c>
      <c r="H244">
        <f>IF(YEAR(Table18[[#This Row],[Date]])=2013,0,1)</f>
        <v>0</v>
      </c>
      <c r="I244" s="10">
        <f>VLOOKUP(Table18[[#This Row],[LEC ID]],Sheet9!A:B,2,0)</f>
        <v>18</v>
      </c>
      <c r="J244" s="10"/>
      <c r="K244" s="10"/>
      <c r="L244" s="10"/>
      <c r="M244" s="10"/>
      <c r="N244" s="10"/>
      <c r="O244" s="10"/>
      <c r="P244" s="10"/>
      <c r="Q244" s="10"/>
      <c r="R244" s="10"/>
      <c r="S244" s="10"/>
    </row>
    <row r="245" spans="3:19">
      <c r="C245" s="1">
        <v>41520</v>
      </c>
      <c r="D245">
        <v>15</v>
      </c>
      <c r="E245">
        <v>23</v>
      </c>
      <c r="F245">
        <f>WEEKNUM(Table18[[#This Row],[Date]],2)</f>
        <v>36</v>
      </c>
      <c r="G245">
        <f>IF(OR(Table18[[#This Row],[week number]]=1,Table18[[#This Row],[week number]]&gt;=47),1,0)</f>
        <v>0</v>
      </c>
      <c r="H245">
        <f>IF(YEAR(Table18[[#This Row],[Date]])=2013,0,1)</f>
        <v>0</v>
      </c>
      <c r="I245" s="10">
        <f>VLOOKUP(Table18[[#This Row],[LEC ID]],Sheet9!A:B,2,0)</f>
        <v>18</v>
      </c>
      <c r="J245" s="10"/>
      <c r="K245" s="10"/>
      <c r="L245" s="10"/>
      <c r="M245" s="10"/>
      <c r="N245" s="10"/>
      <c r="O245" s="10"/>
      <c r="P245" s="10"/>
      <c r="Q245" s="10"/>
      <c r="R245" s="10"/>
      <c r="S245" s="10"/>
    </row>
    <row r="246" spans="3:19">
      <c r="C246" s="1">
        <v>41521</v>
      </c>
      <c r="D246">
        <v>15</v>
      </c>
      <c r="E246">
        <v>19</v>
      </c>
      <c r="F246">
        <f>WEEKNUM(Table18[[#This Row],[Date]],2)</f>
        <v>36</v>
      </c>
      <c r="G246">
        <f>IF(OR(Table18[[#This Row],[week number]]=1,Table18[[#This Row],[week number]]&gt;=47),1,0)</f>
        <v>0</v>
      </c>
      <c r="H246">
        <f>IF(YEAR(Table18[[#This Row],[Date]])=2013,0,1)</f>
        <v>0</v>
      </c>
      <c r="I246" s="10">
        <f>VLOOKUP(Table18[[#This Row],[LEC ID]],Sheet9!A:B,2,0)</f>
        <v>18</v>
      </c>
      <c r="J246" s="10"/>
      <c r="K246" s="10"/>
      <c r="L246" s="10"/>
      <c r="M246" s="10"/>
      <c r="N246" s="10"/>
      <c r="O246" s="10"/>
      <c r="P246" s="10"/>
      <c r="Q246" s="10"/>
      <c r="R246" s="10"/>
      <c r="S246" s="10"/>
    </row>
    <row r="247" spans="3:19">
      <c r="C247" s="1">
        <v>41522</v>
      </c>
      <c r="D247">
        <v>15</v>
      </c>
      <c r="E247">
        <v>8</v>
      </c>
      <c r="F247">
        <f>WEEKNUM(Table18[[#This Row],[Date]],2)</f>
        <v>36</v>
      </c>
      <c r="G247">
        <f>IF(OR(Table18[[#This Row],[week number]]=1,Table18[[#This Row],[week number]]&gt;=47),1,0)</f>
        <v>0</v>
      </c>
      <c r="H247">
        <f>IF(YEAR(Table18[[#This Row],[Date]])=2013,0,1)</f>
        <v>0</v>
      </c>
      <c r="I247" s="10">
        <f>VLOOKUP(Table18[[#This Row],[LEC ID]],Sheet9!A:B,2,0)</f>
        <v>18</v>
      </c>
      <c r="J247" s="10"/>
      <c r="K247" s="10"/>
      <c r="L247" s="10"/>
      <c r="M247" s="10"/>
      <c r="N247" s="10"/>
      <c r="O247" s="10"/>
      <c r="P247" s="10"/>
      <c r="Q247" s="10"/>
      <c r="R247" s="10"/>
      <c r="S247" s="10"/>
    </row>
    <row r="248" spans="3:19">
      <c r="C248" s="1">
        <v>41523</v>
      </c>
      <c r="D248">
        <v>15</v>
      </c>
      <c r="E248">
        <v>6</v>
      </c>
      <c r="F248">
        <f>WEEKNUM(Table18[[#This Row],[Date]],2)</f>
        <v>36</v>
      </c>
      <c r="G248">
        <f>IF(OR(Table18[[#This Row],[week number]]=1,Table18[[#This Row],[week number]]&gt;=47),1,0)</f>
        <v>0</v>
      </c>
      <c r="H248">
        <f>IF(YEAR(Table18[[#This Row],[Date]])=2013,0,1)</f>
        <v>0</v>
      </c>
      <c r="I248" s="10">
        <f>VLOOKUP(Table18[[#This Row],[LEC ID]],Sheet9!A:B,2,0)</f>
        <v>18</v>
      </c>
      <c r="J248" s="10"/>
      <c r="K248" s="10"/>
      <c r="L248" s="10"/>
      <c r="M248" s="10"/>
      <c r="N248" s="10"/>
      <c r="O248" s="10"/>
      <c r="P248" s="10"/>
      <c r="Q248" s="10"/>
      <c r="R248" s="10"/>
      <c r="S248" s="10"/>
    </row>
    <row r="249" spans="3:19">
      <c r="C249" s="1">
        <v>41524</v>
      </c>
      <c r="D249">
        <v>15</v>
      </c>
      <c r="E249">
        <v>4</v>
      </c>
      <c r="F249">
        <f>WEEKNUM(Table18[[#This Row],[Date]],2)</f>
        <v>36</v>
      </c>
      <c r="G249">
        <f>IF(OR(Table18[[#This Row],[week number]]=1,Table18[[#This Row],[week number]]&gt;=47),1,0)</f>
        <v>0</v>
      </c>
      <c r="H249">
        <f>IF(YEAR(Table18[[#This Row],[Date]])=2013,0,1)</f>
        <v>0</v>
      </c>
      <c r="I249" s="10">
        <f>VLOOKUP(Table18[[#This Row],[LEC ID]],Sheet9!A:B,2,0)</f>
        <v>18</v>
      </c>
      <c r="J249" s="10"/>
      <c r="K249" s="10"/>
      <c r="L249" s="10"/>
      <c r="M249" s="10"/>
      <c r="N249" s="10"/>
      <c r="O249" s="10"/>
      <c r="P249" s="10"/>
      <c r="Q249" s="10"/>
      <c r="R249" s="10"/>
      <c r="S249" s="10"/>
    </row>
    <row r="250" spans="3:19">
      <c r="C250" s="1">
        <v>41525</v>
      </c>
      <c r="D250">
        <v>15</v>
      </c>
      <c r="E250">
        <v>14</v>
      </c>
      <c r="F250">
        <f>WEEKNUM(Table18[[#This Row],[Date]],2)</f>
        <v>36</v>
      </c>
      <c r="G250">
        <f>IF(OR(Table18[[#This Row],[week number]]=1,Table18[[#This Row],[week number]]&gt;=47),1,0)</f>
        <v>0</v>
      </c>
      <c r="H250">
        <f>IF(YEAR(Table18[[#This Row],[Date]])=2013,0,1)</f>
        <v>0</v>
      </c>
      <c r="I250" s="10">
        <f>VLOOKUP(Table18[[#This Row],[LEC ID]],Sheet9!A:B,2,0)</f>
        <v>18</v>
      </c>
      <c r="J250" s="10"/>
      <c r="K250" s="10"/>
      <c r="L250" s="10"/>
      <c r="M250" s="10"/>
      <c r="N250" s="10"/>
      <c r="O250" s="10"/>
      <c r="P250" s="10"/>
      <c r="Q250" s="10"/>
      <c r="R250" s="10"/>
      <c r="S250" s="10"/>
    </row>
    <row r="251" spans="3:19">
      <c r="C251" s="1">
        <v>41526</v>
      </c>
      <c r="D251">
        <v>15</v>
      </c>
      <c r="E251">
        <v>6</v>
      </c>
      <c r="F251">
        <f>WEEKNUM(Table18[[#This Row],[Date]],2)</f>
        <v>37</v>
      </c>
      <c r="G251">
        <f>IF(OR(Table18[[#This Row],[week number]]=1,Table18[[#This Row],[week number]]&gt;=47),1,0)</f>
        <v>0</v>
      </c>
      <c r="H251">
        <f>IF(YEAR(Table18[[#This Row],[Date]])=2013,0,1)</f>
        <v>0</v>
      </c>
      <c r="I251" s="10">
        <f>VLOOKUP(Table18[[#This Row],[LEC ID]],Sheet9!A:B,2,0)</f>
        <v>18</v>
      </c>
      <c r="J251" s="10"/>
      <c r="K251" s="10"/>
      <c r="L251" s="10"/>
      <c r="M251" s="10"/>
      <c r="N251" s="10"/>
      <c r="O251" s="10"/>
      <c r="P251" s="10"/>
      <c r="Q251" s="10"/>
      <c r="R251" s="10"/>
      <c r="S251" s="10"/>
    </row>
    <row r="252" spans="3:19">
      <c r="C252" s="1">
        <v>41527</v>
      </c>
      <c r="D252">
        <v>15</v>
      </c>
      <c r="E252">
        <v>5</v>
      </c>
      <c r="F252">
        <f>WEEKNUM(Table18[[#This Row],[Date]],2)</f>
        <v>37</v>
      </c>
      <c r="G252">
        <f>IF(OR(Table18[[#This Row],[week number]]=1,Table18[[#This Row],[week number]]&gt;=47),1,0)</f>
        <v>0</v>
      </c>
      <c r="H252">
        <f>IF(YEAR(Table18[[#This Row],[Date]])=2013,0,1)</f>
        <v>0</v>
      </c>
      <c r="I252" s="10">
        <f>VLOOKUP(Table18[[#This Row],[LEC ID]],Sheet9!A:B,2,0)</f>
        <v>18</v>
      </c>
      <c r="J252" s="10"/>
      <c r="K252" s="10"/>
      <c r="L252" s="10"/>
      <c r="M252" s="10"/>
      <c r="N252" s="10"/>
      <c r="O252" s="10"/>
      <c r="P252" s="10"/>
      <c r="Q252" s="10"/>
      <c r="R252" s="10"/>
      <c r="S252" s="10"/>
    </row>
    <row r="253" spans="3:19">
      <c r="C253" s="1">
        <v>41528</v>
      </c>
      <c r="D253">
        <v>15</v>
      </c>
      <c r="E253">
        <v>8</v>
      </c>
      <c r="F253">
        <f>WEEKNUM(Table18[[#This Row],[Date]],2)</f>
        <v>37</v>
      </c>
      <c r="G253">
        <f>IF(OR(Table18[[#This Row],[week number]]=1,Table18[[#This Row],[week number]]&gt;=47),1,0)</f>
        <v>0</v>
      </c>
      <c r="H253">
        <f>IF(YEAR(Table18[[#This Row],[Date]])=2013,0,1)</f>
        <v>0</v>
      </c>
      <c r="I253" s="10">
        <f>VLOOKUP(Table18[[#This Row],[LEC ID]],Sheet9!A:B,2,0)</f>
        <v>18</v>
      </c>
      <c r="J253" s="10"/>
      <c r="K253" s="10"/>
      <c r="L253" s="10"/>
      <c r="M253" s="10"/>
      <c r="N253" s="10"/>
      <c r="O253" s="10"/>
      <c r="P253" s="10"/>
      <c r="Q253" s="10"/>
      <c r="R253" s="10"/>
      <c r="S253" s="10"/>
    </row>
    <row r="254" spans="3:19">
      <c r="C254" s="1">
        <v>41529</v>
      </c>
      <c r="D254">
        <v>15</v>
      </c>
      <c r="E254">
        <v>9</v>
      </c>
      <c r="F254">
        <f>WEEKNUM(Table18[[#This Row],[Date]],2)</f>
        <v>37</v>
      </c>
      <c r="G254">
        <f>IF(OR(Table18[[#This Row],[week number]]=1,Table18[[#This Row],[week number]]&gt;=47),1,0)</f>
        <v>0</v>
      </c>
      <c r="H254">
        <f>IF(YEAR(Table18[[#This Row],[Date]])=2013,0,1)</f>
        <v>0</v>
      </c>
      <c r="I254" s="10">
        <f>VLOOKUP(Table18[[#This Row],[LEC ID]],Sheet9!A:B,2,0)</f>
        <v>18</v>
      </c>
      <c r="J254" s="10"/>
      <c r="K254" s="10"/>
      <c r="L254" s="10"/>
      <c r="M254" s="10"/>
      <c r="N254" s="10"/>
      <c r="O254" s="10"/>
      <c r="P254" s="10"/>
      <c r="Q254" s="10"/>
      <c r="R254" s="10"/>
      <c r="S254" s="10"/>
    </row>
    <row r="255" spans="3:19">
      <c r="C255" s="1">
        <v>41530</v>
      </c>
      <c r="D255">
        <v>15</v>
      </c>
      <c r="E255">
        <v>8</v>
      </c>
      <c r="F255">
        <f>WEEKNUM(Table18[[#This Row],[Date]],2)</f>
        <v>37</v>
      </c>
      <c r="G255">
        <f>IF(OR(Table18[[#This Row],[week number]]=1,Table18[[#This Row],[week number]]&gt;=47),1,0)</f>
        <v>0</v>
      </c>
      <c r="H255">
        <f>IF(YEAR(Table18[[#This Row],[Date]])=2013,0,1)</f>
        <v>0</v>
      </c>
      <c r="I255" s="10">
        <f>VLOOKUP(Table18[[#This Row],[LEC ID]],Sheet9!A:B,2,0)</f>
        <v>18</v>
      </c>
      <c r="J255" s="10"/>
      <c r="K255" s="10"/>
      <c r="L255" s="10"/>
      <c r="M255" s="10"/>
      <c r="N255" s="10"/>
      <c r="O255" s="10"/>
      <c r="P255" s="10"/>
      <c r="Q255" s="10"/>
      <c r="R255" s="10"/>
      <c r="S255" s="10"/>
    </row>
    <row r="256" spans="3:19">
      <c r="C256" s="1">
        <v>41531</v>
      </c>
      <c r="D256">
        <v>15</v>
      </c>
      <c r="E256">
        <v>8</v>
      </c>
      <c r="F256">
        <f>WEEKNUM(Table18[[#This Row],[Date]],2)</f>
        <v>37</v>
      </c>
      <c r="G256">
        <f>IF(OR(Table18[[#This Row],[week number]]=1,Table18[[#This Row],[week number]]&gt;=47),1,0)</f>
        <v>0</v>
      </c>
      <c r="H256">
        <f>IF(YEAR(Table18[[#This Row],[Date]])=2013,0,1)</f>
        <v>0</v>
      </c>
      <c r="I256" s="10">
        <f>VLOOKUP(Table18[[#This Row],[LEC ID]],Sheet9!A:B,2,0)</f>
        <v>18</v>
      </c>
      <c r="J256" s="10"/>
      <c r="K256" s="10"/>
      <c r="L256" s="10"/>
      <c r="M256" s="10"/>
      <c r="N256" s="10"/>
      <c r="O256" s="10"/>
      <c r="P256" s="10"/>
      <c r="Q256" s="10"/>
      <c r="R256" s="10"/>
      <c r="S256" s="10"/>
    </row>
    <row r="257" spans="3:19">
      <c r="C257" s="1">
        <v>41532</v>
      </c>
      <c r="D257">
        <v>15</v>
      </c>
      <c r="E257">
        <v>2</v>
      </c>
      <c r="F257">
        <f>WEEKNUM(Table18[[#This Row],[Date]],2)</f>
        <v>37</v>
      </c>
      <c r="G257">
        <f>IF(OR(Table18[[#This Row],[week number]]=1,Table18[[#This Row],[week number]]&gt;=47),1,0)</f>
        <v>0</v>
      </c>
      <c r="H257">
        <f>IF(YEAR(Table18[[#This Row],[Date]])=2013,0,1)</f>
        <v>0</v>
      </c>
      <c r="I257" s="10">
        <f>VLOOKUP(Table18[[#This Row],[LEC ID]],Sheet9!A:B,2,0)</f>
        <v>18</v>
      </c>
      <c r="J257" s="10"/>
      <c r="K257" s="10"/>
      <c r="L257" s="10"/>
      <c r="M257" s="10"/>
      <c r="N257" s="10"/>
      <c r="O257" s="10"/>
      <c r="P257" s="10"/>
      <c r="Q257" s="10"/>
      <c r="R257" s="10"/>
      <c r="S257" s="10"/>
    </row>
    <row r="258" spans="3:19">
      <c r="C258" s="1">
        <v>41533</v>
      </c>
      <c r="D258">
        <v>16</v>
      </c>
      <c r="E258">
        <v>4</v>
      </c>
      <c r="F258">
        <f>WEEKNUM(Table18[[#This Row],[Date]],2)</f>
        <v>38</v>
      </c>
      <c r="G258">
        <f>IF(OR(Table18[[#This Row],[week number]]=1,Table18[[#This Row],[week number]]&gt;=47),1,0)</f>
        <v>0</v>
      </c>
      <c r="H258">
        <f>IF(YEAR(Table18[[#This Row],[Date]])=2013,0,1)</f>
        <v>0</v>
      </c>
      <c r="I258" s="10">
        <f>VLOOKUP(Table18[[#This Row],[LEC ID]],Sheet9!A:B,2,0)</f>
        <v>14</v>
      </c>
      <c r="J258" s="10"/>
      <c r="K258" s="10"/>
      <c r="L258" s="10"/>
      <c r="M258" s="10"/>
      <c r="N258" s="10"/>
      <c r="O258" s="10"/>
      <c r="P258" s="10"/>
      <c r="Q258" s="10"/>
      <c r="R258" s="10"/>
      <c r="S258" s="10"/>
    </row>
    <row r="259" spans="3:19">
      <c r="C259" s="1">
        <v>41534</v>
      </c>
      <c r="D259">
        <v>16</v>
      </c>
      <c r="E259">
        <v>25</v>
      </c>
      <c r="F259">
        <f>WEEKNUM(Table18[[#This Row],[Date]],2)</f>
        <v>38</v>
      </c>
      <c r="G259">
        <f>IF(OR(Table18[[#This Row],[week number]]=1,Table18[[#This Row],[week number]]&gt;=47),1,0)</f>
        <v>0</v>
      </c>
      <c r="H259">
        <f>IF(YEAR(Table18[[#This Row],[Date]])=2013,0,1)</f>
        <v>0</v>
      </c>
      <c r="I259" s="10">
        <f>VLOOKUP(Table18[[#This Row],[LEC ID]],Sheet9!A:B,2,0)</f>
        <v>14</v>
      </c>
      <c r="J259" s="10"/>
      <c r="K259" s="10"/>
      <c r="L259" s="10"/>
      <c r="M259" s="10"/>
      <c r="N259" s="10"/>
      <c r="O259" s="10"/>
      <c r="P259" s="10"/>
      <c r="Q259" s="10"/>
      <c r="R259" s="10"/>
      <c r="S259" s="10"/>
    </row>
    <row r="260" spans="3:19">
      <c r="C260" s="1">
        <v>41535</v>
      </c>
      <c r="D260">
        <v>16</v>
      </c>
      <c r="E260">
        <v>13</v>
      </c>
      <c r="F260">
        <f>WEEKNUM(Table18[[#This Row],[Date]],2)</f>
        <v>38</v>
      </c>
      <c r="G260">
        <f>IF(OR(Table18[[#This Row],[week number]]=1,Table18[[#This Row],[week number]]&gt;=47),1,0)</f>
        <v>0</v>
      </c>
      <c r="H260">
        <f>IF(YEAR(Table18[[#This Row],[Date]])=2013,0,1)</f>
        <v>0</v>
      </c>
      <c r="I260" s="10">
        <f>VLOOKUP(Table18[[#This Row],[LEC ID]],Sheet9!A:B,2,0)</f>
        <v>14</v>
      </c>
      <c r="J260" s="10"/>
      <c r="K260" s="10"/>
      <c r="L260" s="10"/>
      <c r="M260" s="10"/>
      <c r="N260" s="10"/>
      <c r="O260" s="10"/>
      <c r="P260" s="10"/>
      <c r="Q260" s="10"/>
      <c r="R260" s="10"/>
      <c r="S260" s="10"/>
    </row>
    <row r="261" spans="3:19">
      <c r="C261" s="1">
        <v>41536</v>
      </c>
      <c r="D261">
        <v>16</v>
      </c>
      <c r="E261">
        <v>20</v>
      </c>
      <c r="F261">
        <f>WEEKNUM(Table18[[#This Row],[Date]],2)</f>
        <v>38</v>
      </c>
      <c r="G261">
        <f>IF(OR(Table18[[#This Row],[week number]]=1,Table18[[#This Row],[week number]]&gt;=47),1,0)</f>
        <v>0</v>
      </c>
      <c r="H261">
        <f>IF(YEAR(Table18[[#This Row],[Date]])=2013,0,1)</f>
        <v>0</v>
      </c>
      <c r="I261" s="10">
        <f>VLOOKUP(Table18[[#This Row],[LEC ID]],Sheet9!A:B,2,0)</f>
        <v>14</v>
      </c>
      <c r="J261" s="10"/>
      <c r="K261" s="10"/>
      <c r="L261" s="10"/>
      <c r="M261" s="10"/>
      <c r="N261" s="10"/>
      <c r="O261" s="10"/>
      <c r="P261" s="10"/>
      <c r="Q261" s="10"/>
      <c r="R261" s="10"/>
      <c r="S261" s="10"/>
    </row>
    <row r="262" spans="3:19">
      <c r="C262" s="1">
        <v>41537</v>
      </c>
      <c r="D262">
        <v>16</v>
      </c>
      <c r="E262">
        <v>9</v>
      </c>
      <c r="F262">
        <f>WEEKNUM(Table18[[#This Row],[Date]],2)</f>
        <v>38</v>
      </c>
      <c r="G262">
        <f>IF(OR(Table18[[#This Row],[week number]]=1,Table18[[#This Row],[week number]]&gt;=47),1,0)</f>
        <v>0</v>
      </c>
      <c r="H262">
        <f>IF(YEAR(Table18[[#This Row],[Date]])=2013,0,1)</f>
        <v>0</v>
      </c>
      <c r="I262" s="10">
        <f>VLOOKUP(Table18[[#This Row],[LEC ID]],Sheet9!A:B,2,0)</f>
        <v>14</v>
      </c>
      <c r="J262" s="10"/>
      <c r="K262" s="10"/>
      <c r="L262" s="10"/>
      <c r="M262" s="10"/>
      <c r="N262" s="10"/>
      <c r="O262" s="10"/>
      <c r="P262" s="10"/>
      <c r="Q262" s="10"/>
      <c r="R262" s="10"/>
      <c r="S262" s="10"/>
    </row>
    <row r="263" spans="3:19">
      <c r="C263" s="1">
        <v>41538</v>
      </c>
      <c r="D263">
        <v>16</v>
      </c>
      <c r="E263">
        <v>4</v>
      </c>
      <c r="F263">
        <f>WEEKNUM(Table18[[#This Row],[Date]],2)</f>
        <v>38</v>
      </c>
      <c r="G263">
        <f>IF(OR(Table18[[#This Row],[week number]]=1,Table18[[#This Row],[week number]]&gt;=47),1,0)</f>
        <v>0</v>
      </c>
      <c r="H263">
        <f>IF(YEAR(Table18[[#This Row],[Date]])=2013,0,1)</f>
        <v>0</v>
      </c>
      <c r="I263" s="10">
        <f>VLOOKUP(Table18[[#This Row],[LEC ID]],Sheet9!A:B,2,0)</f>
        <v>14</v>
      </c>
      <c r="J263" s="10"/>
      <c r="K263" s="10"/>
      <c r="L263" s="10"/>
      <c r="M263" s="10"/>
      <c r="N263" s="10"/>
      <c r="O263" s="10"/>
      <c r="P263" s="10"/>
      <c r="Q263" s="10"/>
      <c r="R263" s="10"/>
      <c r="S263" s="10"/>
    </row>
    <row r="264" spans="3:19">
      <c r="C264" s="1">
        <v>41539</v>
      </c>
      <c r="D264">
        <v>16</v>
      </c>
      <c r="E264">
        <v>5</v>
      </c>
      <c r="F264">
        <f>WEEKNUM(Table18[[#This Row],[Date]],2)</f>
        <v>38</v>
      </c>
      <c r="G264">
        <f>IF(OR(Table18[[#This Row],[week number]]=1,Table18[[#This Row],[week number]]&gt;=47),1,0)</f>
        <v>0</v>
      </c>
      <c r="H264">
        <f>IF(YEAR(Table18[[#This Row],[Date]])=2013,0,1)</f>
        <v>0</v>
      </c>
      <c r="I264" s="10">
        <f>VLOOKUP(Table18[[#This Row],[LEC ID]],Sheet9!A:B,2,0)</f>
        <v>14</v>
      </c>
      <c r="J264" s="10"/>
      <c r="K264" s="10"/>
      <c r="L264" s="10"/>
      <c r="M264" s="10"/>
      <c r="N264" s="10"/>
      <c r="O264" s="10"/>
      <c r="P264" s="10"/>
      <c r="Q264" s="10"/>
      <c r="R264" s="10"/>
      <c r="S264" s="10"/>
    </row>
    <row r="265" spans="3:19">
      <c r="C265" s="1">
        <v>41540</v>
      </c>
      <c r="D265">
        <v>16</v>
      </c>
      <c r="E265">
        <v>14</v>
      </c>
      <c r="F265">
        <f>WEEKNUM(Table18[[#This Row],[Date]],2)</f>
        <v>39</v>
      </c>
      <c r="G265">
        <f>IF(OR(Table18[[#This Row],[week number]]=1,Table18[[#This Row],[week number]]&gt;=47),1,0)</f>
        <v>0</v>
      </c>
      <c r="H265">
        <f>IF(YEAR(Table18[[#This Row],[Date]])=2013,0,1)</f>
        <v>0</v>
      </c>
      <c r="I265" s="10">
        <f>VLOOKUP(Table18[[#This Row],[LEC ID]],Sheet9!A:B,2,0)</f>
        <v>14</v>
      </c>
      <c r="J265" s="10"/>
      <c r="K265" s="10"/>
      <c r="L265" s="10"/>
      <c r="M265" s="10"/>
      <c r="N265" s="10"/>
      <c r="O265" s="10"/>
      <c r="P265" s="10"/>
      <c r="Q265" s="10"/>
      <c r="R265" s="10"/>
      <c r="S265" s="10"/>
    </row>
    <row r="266" spans="3:19">
      <c r="C266" s="1">
        <v>41541</v>
      </c>
      <c r="D266">
        <v>16</v>
      </c>
      <c r="E266">
        <v>16</v>
      </c>
      <c r="F266">
        <f>WEEKNUM(Table18[[#This Row],[Date]],2)</f>
        <v>39</v>
      </c>
      <c r="G266">
        <f>IF(OR(Table18[[#This Row],[week number]]=1,Table18[[#This Row],[week number]]&gt;=47),1,0)</f>
        <v>0</v>
      </c>
      <c r="H266">
        <f>IF(YEAR(Table18[[#This Row],[Date]])=2013,0,1)</f>
        <v>0</v>
      </c>
      <c r="I266" s="10">
        <f>VLOOKUP(Table18[[#This Row],[LEC ID]],Sheet9!A:B,2,0)</f>
        <v>14</v>
      </c>
      <c r="J266" s="10"/>
      <c r="K266" s="10"/>
      <c r="L266" s="10"/>
      <c r="M266" s="10"/>
      <c r="N266" s="10"/>
      <c r="O266" s="10"/>
      <c r="P266" s="10"/>
      <c r="Q266" s="10"/>
      <c r="R266" s="10"/>
      <c r="S266" s="10"/>
    </row>
    <row r="267" spans="3:19">
      <c r="C267" s="1">
        <v>41542</v>
      </c>
      <c r="D267">
        <v>16</v>
      </c>
      <c r="E267">
        <v>14</v>
      </c>
      <c r="F267">
        <f>WEEKNUM(Table18[[#This Row],[Date]],2)</f>
        <v>39</v>
      </c>
      <c r="G267">
        <f>IF(OR(Table18[[#This Row],[week number]]=1,Table18[[#This Row],[week number]]&gt;=47),1,0)</f>
        <v>0</v>
      </c>
      <c r="H267">
        <f>IF(YEAR(Table18[[#This Row],[Date]])=2013,0,1)</f>
        <v>0</v>
      </c>
      <c r="I267" s="10">
        <f>VLOOKUP(Table18[[#This Row],[LEC ID]],Sheet9!A:B,2,0)</f>
        <v>14</v>
      </c>
      <c r="J267" s="10"/>
      <c r="K267" s="10"/>
      <c r="L267" s="10"/>
      <c r="M267" s="10"/>
      <c r="N267" s="10"/>
      <c r="O267" s="10"/>
      <c r="P267" s="10"/>
      <c r="Q267" s="10"/>
      <c r="R267" s="10"/>
      <c r="S267" s="10"/>
    </row>
    <row r="268" spans="3:19">
      <c r="C268" s="1">
        <v>41543</v>
      </c>
      <c r="D268">
        <v>16</v>
      </c>
      <c r="E268">
        <v>16</v>
      </c>
      <c r="F268">
        <f>WEEKNUM(Table18[[#This Row],[Date]],2)</f>
        <v>39</v>
      </c>
      <c r="G268">
        <f>IF(OR(Table18[[#This Row],[week number]]=1,Table18[[#This Row],[week number]]&gt;=47),1,0)</f>
        <v>0</v>
      </c>
      <c r="H268">
        <f>IF(YEAR(Table18[[#This Row],[Date]])=2013,0,1)</f>
        <v>0</v>
      </c>
      <c r="I268" s="10">
        <f>VLOOKUP(Table18[[#This Row],[LEC ID]],Sheet9!A:B,2,0)</f>
        <v>14</v>
      </c>
      <c r="J268" s="10"/>
      <c r="K268" s="10"/>
      <c r="L268" s="10"/>
      <c r="M268" s="10"/>
      <c r="N268" s="10"/>
      <c r="O268" s="10"/>
      <c r="P268" s="10"/>
      <c r="Q268" s="10"/>
      <c r="R268" s="10"/>
      <c r="S268" s="10"/>
    </row>
    <row r="269" spans="3:19">
      <c r="C269" s="1">
        <v>41544</v>
      </c>
      <c r="D269">
        <v>16</v>
      </c>
      <c r="E269">
        <v>15</v>
      </c>
      <c r="F269">
        <f>WEEKNUM(Table18[[#This Row],[Date]],2)</f>
        <v>39</v>
      </c>
      <c r="G269">
        <f>IF(OR(Table18[[#This Row],[week number]]=1,Table18[[#This Row],[week number]]&gt;=47),1,0)</f>
        <v>0</v>
      </c>
      <c r="H269">
        <f>IF(YEAR(Table18[[#This Row],[Date]])=2013,0,1)</f>
        <v>0</v>
      </c>
      <c r="I269" s="10">
        <f>VLOOKUP(Table18[[#This Row],[LEC ID]],Sheet9!A:B,2,0)</f>
        <v>14</v>
      </c>
      <c r="J269" s="10"/>
      <c r="K269" s="10"/>
      <c r="L269" s="10"/>
      <c r="M269" s="10"/>
      <c r="N269" s="10"/>
      <c r="O269" s="10"/>
      <c r="P269" s="10"/>
      <c r="Q269" s="10"/>
      <c r="R269" s="10"/>
      <c r="S269" s="10"/>
    </row>
    <row r="270" spans="3:19">
      <c r="C270" s="1">
        <v>41545</v>
      </c>
      <c r="D270">
        <v>16</v>
      </c>
      <c r="E270">
        <v>21</v>
      </c>
      <c r="F270">
        <f>WEEKNUM(Table18[[#This Row],[Date]],2)</f>
        <v>39</v>
      </c>
      <c r="G270">
        <f>IF(OR(Table18[[#This Row],[week number]]=1,Table18[[#This Row],[week number]]&gt;=47),1,0)</f>
        <v>0</v>
      </c>
      <c r="H270">
        <f>IF(YEAR(Table18[[#This Row],[Date]])=2013,0,1)</f>
        <v>0</v>
      </c>
      <c r="I270" s="10">
        <f>VLOOKUP(Table18[[#This Row],[LEC ID]],Sheet9!A:B,2,0)</f>
        <v>14</v>
      </c>
      <c r="J270" s="10"/>
      <c r="K270" s="10"/>
      <c r="L270" s="10"/>
      <c r="M270" s="10"/>
      <c r="N270" s="10"/>
      <c r="O270" s="10"/>
      <c r="P270" s="10"/>
      <c r="Q270" s="10"/>
      <c r="R270" s="10"/>
      <c r="S270" s="10"/>
    </row>
    <row r="271" spans="3:19">
      <c r="C271" s="1">
        <v>41546</v>
      </c>
      <c r="D271">
        <v>16</v>
      </c>
      <c r="E271">
        <v>22</v>
      </c>
      <c r="F271">
        <f>WEEKNUM(Table18[[#This Row],[Date]],2)</f>
        <v>39</v>
      </c>
      <c r="G271">
        <f>IF(OR(Table18[[#This Row],[week number]]=1,Table18[[#This Row],[week number]]&gt;=47),1,0)</f>
        <v>0</v>
      </c>
      <c r="H271">
        <f>IF(YEAR(Table18[[#This Row],[Date]])=2013,0,1)</f>
        <v>0</v>
      </c>
      <c r="I271" s="10">
        <f>VLOOKUP(Table18[[#This Row],[LEC ID]],Sheet9!A:B,2,0)</f>
        <v>14</v>
      </c>
      <c r="J271" s="10"/>
      <c r="K271" s="10"/>
      <c r="L271" s="10"/>
      <c r="M271" s="10"/>
      <c r="N271" s="10"/>
      <c r="O271" s="10"/>
      <c r="P271" s="10"/>
      <c r="Q271" s="10"/>
      <c r="R271" s="10"/>
      <c r="S271" s="10"/>
    </row>
    <row r="272" spans="3:19">
      <c r="C272" s="1">
        <v>41547</v>
      </c>
      <c r="D272">
        <v>17</v>
      </c>
      <c r="E272">
        <v>34</v>
      </c>
      <c r="F272">
        <f>WEEKNUM(Table18[[#This Row],[Date]],2)</f>
        <v>40</v>
      </c>
      <c r="G272">
        <f>IF(OR(Table18[[#This Row],[week number]]=1,Table18[[#This Row],[week number]]&gt;=47),1,0)</f>
        <v>0</v>
      </c>
      <c r="H272">
        <f>IF(YEAR(Table18[[#This Row],[Date]])=2013,0,1)</f>
        <v>0</v>
      </c>
      <c r="I272" s="10">
        <f>VLOOKUP(Table18[[#This Row],[LEC ID]],Sheet9!A:B,2,0)</f>
        <v>36</v>
      </c>
      <c r="J272" s="10"/>
      <c r="K272" s="10"/>
      <c r="L272" s="10"/>
      <c r="M272" s="10"/>
      <c r="N272" s="10"/>
      <c r="O272" s="10"/>
      <c r="P272" s="10"/>
      <c r="Q272" s="10"/>
      <c r="R272" s="10"/>
      <c r="S272" s="10"/>
    </row>
    <row r="273" spans="3:19">
      <c r="C273" s="1">
        <v>41548</v>
      </c>
      <c r="D273">
        <v>17</v>
      </c>
      <c r="E273">
        <v>12</v>
      </c>
      <c r="F273">
        <f>WEEKNUM(Table18[[#This Row],[Date]],2)</f>
        <v>40</v>
      </c>
      <c r="G273">
        <f>IF(OR(Table18[[#This Row],[week number]]=1,Table18[[#This Row],[week number]]&gt;=47),1,0)</f>
        <v>0</v>
      </c>
      <c r="H273">
        <f>IF(YEAR(Table18[[#This Row],[Date]])=2013,0,1)</f>
        <v>0</v>
      </c>
      <c r="I273" s="10">
        <f>VLOOKUP(Table18[[#This Row],[LEC ID]],Sheet9!A:B,2,0)</f>
        <v>36</v>
      </c>
      <c r="J273" s="10"/>
      <c r="K273" s="10"/>
      <c r="L273" s="10"/>
      <c r="M273" s="10"/>
      <c r="N273" s="10"/>
      <c r="O273" s="10"/>
      <c r="P273" s="10"/>
      <c r="Q273" s="10"/>
      <c r="R273" s="10"/>
      <c r="S273" s="10"/>
    </row>
    <row r="274" spans="3:19">
      <c r="C274" s="1">
        <v>41549</v>
      </c>
      <c r="D274">
        <v>17</v>
      </c>
      <c r="E274">
        <v>13</v>
      </c>
      <c r="F274">
        <f>WEEKNUM(Table18[[#This Row],[Date]],2)</f>
        <v>40</v>
      </c>
      <c r="G274">
        <f>IF(OR(Table18[[#This Row],[week number]]=1,Table18[[#This Row],[week number]]&gt;=47),1,0)</f>
        <v>0</v>
      </c>
      <c r="H274">
        <f>IF(YEAR(Table18[[#This Row],[Date]])=2013,0,1)</f>
        <v>0</v>
      </c>
      <c r="I274" s="10">
        <f>VLOOKUP(Table18[[#This Row],[LEC ID]],Sheet9!A:B,2,0)</f>
        <v>36</v>
      </c>
      <c r="J274" s="10"/>
      <c r="K274" s="10"/>
      <c r="L274" s="10"/>
      <c r="M274" s="10"/>
      <c r="N274" s="10"/>
      <c r="O274" s="10"/>
      <c r="P274" s="10"/>
      <c r="Q274" s="10"/>
      <c r="R274" s="10"/>
      <c r="S274" s="10"/>
    </row>
    <row r="275" spans="3:19">
      <c r="C275" s="1">
        <v>41550</v>
      </c>
      <c r="D275">
        <v>17</v>
      </c>
      <c r="E275">
        <v>22</v>
      </c>
      <c r="F275">
        <f>WEEKNUM(Table18[[#This Row],[Date]],2)</f>
        <v>40</v>
      </c>
      <c r="G275">
        <f>IF(OR(Table18[[#This Row],[week number]]=1,Table18[[#This Row],[week number]]&gt;=47),1,0)</f>
        <v>0</v>
      </c>
      <c r="H275">
        <f>IF(YEAR(Table18[[#This Row],[Date]])=2013,0,1)</f>
        <v>0</v>
      </c>
      <c r="I275" s="10">
        <f>VLOOKUP(Table18[[#This Row],[LEC ID]],Sheet9!A:B,2,0)</f>
        <v>36</v>
      </c>
      <c r="J275" s="10"/>
      <c r="K275" s="10"/>
      <c r="L275" s="10"/>
      <c r="M275" s="10"/>
      <c r="N275" s="10"/>
      <c r="O275" s="10"/>
      <c r="P275" s="10"/>
      <c r="Q275" s="10"/>
      <c r="R275" s="10"/>
      <c r="S275" s="10"/>
    </row>
    <row r="276" spans="3:19">
      <c r="C276" s="1">
        <v>41551</v>
      </c>
      <c r="D276">
        <v>17</v>
      </c>
      <c r="E276">
        <v>24</v>
      </c>
      <c r="F276">
        <f>WEEKNUM(Table18[[#This Row],[Date]],2)</f>
        <v>40</v>
      </c>
      <c r="G276">
        <f>IF(OR(Table18[[#This Row],[week number]]=1,Table18[[#This Row],[week number]]&gt;=47),1,0)</f>
        <v>0</v>
      </c>
      <c r="H276">
        <f>IF(YEAR(Table18[[#This Row],[Date]])=2013,0,1)</f>
        <v>0</v>
      </c>
      <c r="I276" s="10">
        <f>VLOOKUP(Table18[[#This Row],[LEC ID]],Sheet9!A:B,2,0)</f>
        <v>36</v>
      </c>
      <c r="J276" s="10"/>
      <c r="K276" s="10"/>
      <c r="L276" s="10"/>
      <c r="M276" s="10"/>
      <c r="N276" s="10"/>
      <c r="O276" s="10"/>
      <c r="P276" s="10"/>
      <c r="Q276" s="10"/>
      <c r="R276" s="10"/>
      <c r="S276" s="10"/>
    </row>
    <row r="277" spans="3:19">
      <c r="C277" s="1">
        <v>41552</v>
      </c>
      <c r="D277">
        <v>17</v>
      </c>
      <c r="E277">
        <v>15</v>
      </c>
      <c r="F277">
        <f>WEEKNUM(Table18[[#This Row],[Date]],2)</f>
        <v>40</v>
      </c>
      <c r="G277">
        <f>IF(OR(Table18[[#This Row],[week number]]=1,Table18[[#This Row],[week number]]&gt;=47),1,0)</f>
        <v>0</v>
      </c>
      <c r="H277">
        <f>IF(YEAR(Table18[[#This Row],[Date]])=2013,0,1)</f>
        <v>0</v>
      </c>
      <c r="I277" s="10">
        <f>VLOOKUP(Table18[[#This Row],[LEC ID]],Sheet9!A:B,2,0)</f>
        <v>36</v>
      </c>
      <c r="J277" s="10"/>
      <c r="K277" s="10"/>
      <c r="L277" s="10"/>
      <c r="M277" s="10"/>
      <c r="N277" s="10"/>
      <c r="O277" s="10"/>
      <c r="P277" s="10"/>
      <c r="Q277" s="10"/>
      <c r="R277" s="10"/>
      <c r="S277" s="10"/>
    </row>
    <row r="278" spans="3:19">
      <c r="C278" s="1">
        <v>41553</v>
      </c>
      <c r="D278">
        <v>17</v>
      </c>
      <c r="E278">
        <v>16</v>
      </c>
      <c r="F278">
        <f>WEEKNUM(Table18[[#This Row],[Date]],2)</f>
        <v>40</v>
      </c>
      <c r="G278">
        <f>IF(OR(Table18[[#This Row],[week number]]=1,Table18[[#This Row],[week number]]&gt;=47),1,0)</f>
        <v>0</v>
      </c>
      <c r="H278">
        <f>IF(YEAR(Table18[[#This Row],[Date]])=2013,0,1)</f>
        <v>0</v>
      </c>
      <c r="I278" s="10">
        <f>VLOOKUP(Table18[[#This Row],[LEC ID]],Sheet9!A:B,2,0)</f>
        <v>36</v>
      </c>
      <c r="J278" s="10"/>
      <c r="K278" s="10"/>
      <c r="L278" s="10"/>
      <c r="M278" s="10"/>
      <c r="N278" s="10"/>
      <c r="O278" s="10"/>
      <c r="P278" s="10"/>
      <c r="Q278" s="10"/>
      <c r="R278" s="10"/>
      <c r="S278" s="10"/>
    </row>
    <row r="279" spans="3:19">
      <c r="C279" s="1">
        <v>41554</v>
      </c>
      <c r="D279">
        <v>17</v>
      </c>
      <c r="E279">
        <v>17</v>
      </c>
      <c r="F279">
        <f>WEEKNUM(Table18[[#This Row],[Date]],2)</f>
        <v>41</v>
      </c>
      <c r="G279">
        <f>IF(OR(Table18[[#This Row],[week number]]=1,Table18[[#This Row],[week number]]&gt;=47),1,0)</f>
        <v>0</v>
      </c>
      <c r="H279">
        <f>IF(YEAR(Table18[[#This Row],[Date]])=2013,0,1)</f>
        <v>0</v>
      </c>
      <c r="I279" s="10">
        <f>VLOOKUP(Table18[[#This Row],[LEC ID]],Sheet9!A:B,2,0)</f>
        <v>36</v>
      </c>
      <c r="J279" s="10"/>
      <c r="K279" s="10"/>
      <c r="L279" s="10"/>
      <c r="M279" s="10"/>
      <c r="N279" s="10"/>
      <c r="O279" s="10"/>
      <c r="P279" s="10"/>
      <c r="Q279" s="10"/>
      <c r="R279" s="10"/>
      <c r="S279" s="10"/>
    </row>
    <row r="280" spans="3:19">
      <c r="C280" s="1">
        <v>41555</v>
      </c>
      <c r="D280">
        <v>17</v>
      </c>
      <c r="E280">
        <v>17</v>
      </c>
      <c r="F280">
        <f>WEEKNUM(Table18[[#This Row],[Date]],2)</f>
        <v>41</v>
      </c>
      <c r="G280">
        <f>IF(OR(Table18[[#This Row],[week number]]=1,Table18[[#This Row],[week number]]&gt;=47),1,0)</f>
        <v>0</v>
      </c>
      <c r="H280">
        <f>IF(YEAR(Table18[[#This Row],[Date]])=2013,0,1)</f>
        <v>0</v>
      </c>
      <c r="I280" s="10">
        <f>VLOOKUP(Table18[[#This Row],[LEC ID]],Sheet9!A:B,2,0)</f>
        <v>36</v>
      </c>
      <c r="J280" s="10"/>
      <c r="K280" s="10"/>
      <c r="L280" s="10"/>
      <c r="M280" s="10"/>
      <c r="N280" s="10"/>
      <c r="O280" s="10"/>
      <c r="P280" s="10"/>
      <c r="Q280" s="10"/>
      <c r="R280" s="10"/>
      <c r="S280" s="10"/>
    </row>
    <row r="281" spans="3:19">
      <c r="C281" s="1">
        <v>41556</v>
      </c>
      <c r="D281">
        <v>17</v>
      </c>
      <c r="E281">
        <v>27</v>
      </c>
      <c r="F281">
        <f>WEEKNUM(Table18[[#This Row],[Date]],2)</f>
        <v>41</v>
      </c>
      <c r="G281">
        <f>IF(OR(Table18[[#This Row],[week number]]=1,Table18[[#This Row],[week number]]&gt;=47),1,0)</f>
        <v>0</v>
      </c>
      <c r="H281">
        <f>IF(YEAR(Table18[[#This Row],[Date]])=2013,0,1)</f>
        <v>0</v>
      </c>
      <c r="I281" s="10">
        <f>VLOOKUP(Table18[[#This Row],[LEC ID]],Sheet9!A:B,2,0)</f>
        <v>36</v>
      </c>
      <c r="J281" s="10"/>
      <c r="K281" s="10"/>
      <c r="L281" s="10"/>
      <c r="M281" s="10"/>
      <c r="N281" s="10"/>
      <c r="O281" s="10"/>
      <c r="P281" s="10"/>
      <c r="Q281" s="10"/>
      <c r="R281" s="10"/>
      <c r="S281" s="10"/>
    </row>
    <row r="282" spans="3:19">
      <c r="C282" s="1">
        <v>41557</v>
      </c>
      <c r="D282">
        <v>17</v>
      </c>
      <c r="E282">
        <v>26</v>
      </c>
      <c r="F282">
        <f>WEEKNUM(Table18[[#This Row],[Date]],2)</f>
        <v>41</v>
      </c>
      <c r="G282">
        <f>IF(OR(Table18[[#This Row],[week number]]=1,Table18[[#This Row],[week number]]&gt;=47),1,0)</f>
        <v>0</v>
      </c>
      <c r="H282">
        <f>IF(YEAR(Table18[[#This Row],[Date]])=2013,0,1)</f>
        <v>0</v>
      </c>
      <c r="I282" s="10">
        <f>VLOOKUP(Table18[[#This Row],[LEC ID]],Sheet9!A:B,2,0)</f>
        <v>36</v>
      </c>
      <c r="J282" s="10"/>
      <c r="K282" s="10"/>
      <c r="L282" s="10"/>
      <c r="M282" s="10"/>
      <c r="N282" s="10"/>
      <c r="O282" s="10"/>
      <c r="P282" s="10"/>
      <c r="Q282" s="10"/>
      <c r="R282" s="10"/>
      <c r="S282" s="10"/>
    </row>
    <row r="283" spans="3:19">
      <c r="C283" s="1">
        <v>41558</v>
      </c>
      <c r="D283">
        <v>17</v>
      </c>
      <c r="E283">
        <v>27</v>
      </c>
      <c r="F283">
        <f>WEEKNUM(Table18[[#This Row],[Date]],2)</f>
        <v>41</v>
      </c>
      <c r="G283">
        <f>IF(OR(Table18[[#This Row],[week number]]=1,Table18[[#This Row],[week number]]&gt;=47),1,0)</f>
        <v>0</v>
      </c>
      <c r="H283">
        <f>IF(YEAR(Table18[[#This Row],[Date]])=2013,0,1)</f>
        <v>0</v>
      </c>
      <c r="I283" s="10">
        <f>VLOOKUP(Table18[[#This Row],[LEC ID]],Sheet9!A:B,2,0)</f>
        <v>36</v>
      </c>
      <c r="J283" s="10"/>
      <c r="K283" s="10"/>
      <c r="L283" s="10"/>
      <c r="M283" s="10"/>
      <c r="N283" s="10"/>
      <c r="O283" s="10"/>
      <c r="P283" s="10"/>
      <c r="Q283" s="10"/>
      <c r="R283" s="10"/>
      <c r="S283" s="10"/>
    </row>
    <row r="284" spans="3:19">
      <c r="C284" s="1">
        <v>41559</v>
      </c>
      <c r="D284">
        <v>17</v>
      </c>
      <c r="E284">
        <v>25</v>
      </c>
      <c r="F284">
        <f>WEEKNUM(Table18[[#This Row],[Date]],2)</f>
        <v>41</v>
      </c>
      <c r="G284">
        <f>IF(OR(Table18[[#This Row],[week number]]=1,Table18[[#This Row],[week number]]&gt;=47),1,0)</f>
        <v>0</v>
      </c>
      <c r="H284">
        <f>IF(YEAR(Table18[[#This Row],[Date]])=2013,0,1)</f>
        <v>0</v>
      </c>
      <c r="I284" s="10">
        <f>VLOOKUP(Table18[[#This Row],[LEC ID]],Sheet9!A:B,2,0)</f>
        <v>36</v>
      </c>
      <c r="J284" s="10"/>
      <c r="K284" s="10"/>
      <c r="L284" s="10"/>
      <c r="M284" s="10"/>
      <c r="N284" s="10"/>
      <c r="O284" s="10"/>
      <c r="P284" s="10"/>
      <c r="Q284" s="10"/>
      <c r="R284" s="10"/>
      <c r="S284" s="10"/>
    </row>
    <row r="285" spans="3:19">
      <c r="C285" s="1">
        <v>41560</v>
      </c>
      <c r="D285">
        <v>17</v>
      </c>
      <c r="E285">
        <v>22</v>
      </c>
      <c r="F285">
        <f>WEEKNUM(Table18[[#This Row],[Date]],2)</f>
        <v>41</v>
      </c>
      <c r="G285">
        <f>IF(OR(Table18[[#This Row],[week number]]=1,Table18[[#This Row],[week number]]&gt;=47),1,0)</f>
        <v>0</v>
      </c>
      <c r="H285">
        <f>IF(YEAR(Table18[[#This Row],[Date]])=2013,0,1)</f>
        <v>0</v>
      </c>
      <c r="I285" s="10">
        <f>VLOOKUP(Table18[[#This Row],[LEC ID]],Sheet9!A:B,2,0)</f>
        <v>36</v>
      </c>
      <c r="J285" s="10"/>
      <c r="K285" s="10"/>
      <c r="L285" s="10"/>
      <c r="M285" s="10"/>
      <c r="N285" s="10"/>
      <c r="O285" s="10"/>
      <c r="P285" s="10"/>
      <c r="Q285" s="10"/>
      <c r="R285" s="10"/>
      <c r="S285" s="10"/>
    </row>
    <row r="286" spans="3:19">
      <c r="C286" s="1">
        <v>41561</v>
      </c>
      <c r="D286">
        <v>17</v>
      </c>
      <c r="E286">
        <v>23</v>
      </c>
      <c r="F286">
        <f>WEEKNUM(Table18[[#This Row],[Date]],2)</f>
        <v>42</v>
      </c>
      <c r="G286">
        <f>IF(OR(Table18[[#This Row],[week number]]=1,Table18[[#This Row],[week number]]&gt;=47),1,0)</f>
        <v>0</v>
      </c>
      <c r="H286">
        <f>IF(YEAR(Table18[[#This Row],[Date]])=2013,0,1)</f>
        <v>0</v>
      </c>
      <c r="I286" s="10">
        <f>VLOOKUP(Table18[[#This Row],[LEC ID]],Sheet9!A:B,2,0)</f>
        <v>36</v>
      </c>
      <c r="J286" s="10"/>
      <c r="K286" s="10"/>
      <c r="L286" s="10"/>
      <c r="M286" s="10"/>
      <c r="N286" s="10"/>
      <c r="O286" s="10"/>
      <c r="P286" s="10"/>
      <c r="Q286" s="10"/>
      <c r="R286" s="10"/>
      <c r="S286" s="10"/>
    </row>
    <row r="287" spans="3:19">
      <c r="C287" s="1">
        <v>41562</v>
      </c>
      <c r="D287">
        <v>17</v>
      </c>
      <c r="E287">
        <v>29</v>
      </c>
      <c r="F287">
        <f>WEEKNUM(Table18[[#This Row],[Date]],2)</f>
        <v>42</v>
      </c>
      <c r="G287">
        <f>IF(OR(Table18[[#This Row],[week number]]=1,Table18[[#This Row],[week number]]&gt;=47),1,0)</f>
        <v>0</v>
      </c>
      <c r="H287">
        <f>IF(YEAR(Table18[[#This Row],[Date]])=2013,0,1)</f>
        <v>0</v>
      </c>
      <c r="I287" s="10">
        <f>VLOOKUP(Table18[[#This Row],[LEC ID]],Sheet9!A:B,2,0)</f>
        <v>36</v>
      </c>
      <c r="J287" s="10"/>
      <c r="K287" s="10"/>
      <c r="L287" s="10"/>
      <c r="M287" s="10"/>
      <c r="N287" s="10"/>
      <c r="O287" s="10"/>
      <c r="P287" s="10"/>
      <c r="Q287" s="10"/>
      <c r="R287" s="10"/>
      <c r="S287" s="10"/>
    </row>
    <row r="288" spans="3:19">
      <c r="C288" s="1">
        <v>41563</v>
      </c>
      <c r="D288">
        <v>17</v>
      </c>
      <c r="E288">
        <v>26</v>
      </c>
      <c r="F288">
        <f>WEEKNUM(Table18[[#This Row],[Date]],2)</f>
        <v>42</v>
      </c>
      <c r="G288">
        <f>IF(OR(Table18[[#This Row],[week number]]=1,Table18[[#This Row],[week number]]&gt;=47),1,0)</f>
        <v>0</v>
      </c>
      <c r="H288">
        <f>IF(YEAR(Table18[[#This Row],[Date]])=2013,0,1)</f>
        <v>0</v>
      </c>
      <c r="I288" s="10">
        <f>VLOOKUP(Table18[[#This Row],[LEC ID]],Sheet9!A:B,2,0)</f>
        <v>36</v>
      </c>
      <c r="J288" s="10"/>
      <c r="K288" s="10"/>
      <c r="L288" s="10"/>
      <c r="M288" s="10"/>
      <c r="N288" s="10"/>
      <c r="O288" s="10"/>
      <c r="P288" s="10"/>
      <c r="Q288" s="10"/>
      <c r="R288" s="10"/>
      <c r="S288" s="10"/>
    </row>
    <row r="289" spans="3:19">
      <c r="C289" s="1">
        <v>41564</v>
      </c>
      <c r="D289">
        <v>17</v>
      </c>
      <c r="E289">
        <v>23</v>
      </c>
      <c r="F289">
        <f>WEEKNUM(Table18[[#This Row],[Date]],2)</f>
        <v>42</v>
      </c>
      <c r="G289">
        <f>IF(OR(Table18[[#This Row],[week number]]=1,Table18[[#This Row],[week number]]&gt;=47),1,0)</f>
        <v>0</v>
      </c>
      <c r="H289">
        <f>IF(YEAR(Table18[[#This Row],[Date]])=2013,0,1)</f>
        <v>0</v>
      </c>
      <c r="I289" s="10">
        <f>VLOOKUP(Table18[[#This Row],[LEC ID]],Sheet9!A:B,2,0)</f>
        <v>36</v>
      </c>
      <c r="J289" s="10"/>
      <c r="K289" s="10"/>
      <c r="L289" s="10"/>
      <c r="M289" s="10"/>
      <c r="N289" s="10"/>
      <c r="O289" s="10"/>
      <c r="P289" s="10"/>
      <c r="Q289" s="10"/>
      <c r="R289" s="10"/>
      <c r="S289" s="10"/>
    </row>
    <row r="290" spans="3:19">
      <c r="C290" s="1">
        <v>41565</v>
      </c>
      <c r="D290">
        <v>17</v>
      </c>
      <c r="E290">
        <v>38</v>
      </c>
      <c r="F290">
        <f>WEEKNUM(Table18[[#This Row],[Date]],2)</f>
        <v>42</v>
      </c>
      <c r="G290">
        <f>IF(OR(Table18[[#This Row],[week number]]=1,Table18[[#This Row],[week number]]&gt;=47),1,0)</f>
        <v>0</v>
      </c>
      <c r="H290">
        <f>IF(YEAR(Table18[[#This Row],[Date]])=2013,0,1)</f>
        <v>0</v>
      </c>
      <c r="I290" s="10">
        <f>VLOOKUP(Table18[[#This Row],[LEC ID]],Sheet9!A:B,2,0)</f>
        <v>36</v>
      </c>
      <c r="J290" s="10"/>
      <c r="K290" s="10"/>
      <c r="L290" s="10"/>
      <c r="M290" s="10"/>
      <c r="N290" s="10"/>
      <c r="O290" s="10"/>
      <c r="P290" s="10"/>
      <c r="Q290" s="10"/>
      <c r="R290" s="10"/>
      <c r="S290" s="10"/>
    </row>
    <row r="291" spans="3:19">
      <c r="C291" s="1">
        <v>41566</v>
      </c>
      <c r="D291">
        <v>17</v>
      </c>
      <c r="E291">
        <v>14</v>
      </c>
      <c r="F291">
        <f>WEEKNUM(Table18[[#This Row],[Date]],2)</f>
        <v>42</v>
      </c>
      <c r="G291">
        <f>IF(OR(Table18[[#This Row],[week number]]=1,Table18[[#This Row],[week number]]&gt;=47),1,0)</f>
        <v>0</v>
      </c>
      <c r="H291">
        <f>IF(YEAR(Table18[[#This Row],[Date]])=2013,0,1)</f>
        <v>0</v>
      </c>
      <c r="I291" s="10">
        <f>VLOOKUP(Table18[[#This Row],[LEC ID]],Sheet9!A:B,2,0)</f>
        <v>36</v>
      </c>
      <c r="J291" s="10"/>
      <c r="K291" s="10"/>
      <c r="L291" s="10"/>
      <c r="M291" s="10"/>
      <c r="N291" s="10"/>
      <c r="O291" s="10"/>
      <c r="P291" s="10"/>
      <c r="Q291" s="10"/>
      <c r="R291" s="10"/>
      <c r="S291" s="10"/>
    </row>
    <row r="292" spans="3:19">
      <c r="C292" s="1">
        <v>41567</v>
      </c>
      <c r="D292">
        <v>17</v>
      </c>
      <c r="E292">
        <v>14</v>
      </c>
      <c r="F292">
        <f>WEEKNUM(Table18[[#This Row],[Date]],2)</f>
        <v>42</v>
      </c>
      <c r="G292">
        <f>IF(OR(Table18[[#This Row],[week number]]=1,Table18[[#This Row],[week number]]&gt;=47),1,0)</f>
        <v>0</v>
      </c>
      <c r="H292">
        <f>IF(YEAR(Table18[[#This Row],[Date]])=2013,0,1)</f>
        <v>0</v>
      </c>
      <c r="I292" s="10">
        <f>VLOOKUP(Table18[[#This Row],[LEC ID]],Sheet9!A:B,2,0)</f>
        <v>36</v>
      </c>
      <c r="J292" s="10"/>
      <c r="K292" s="10"/>
      <c r="L292" s="10"/>
      <c r="M292" s="10"/>
      <c r="N292" s="10"/>
      <c r="O292" s="10"/>
      <c r="P292" s="10"/>
      <c r="Q292" s="10"/>
      <c r="R292" s="10"/>
      <c r="S292" s="10"/>
    </row>
    <row r="293" spans="3:19">
      <c r="C293" s="1">
        <v>41568</v>
      </c>
      <c r="D293">
        <v>17</v>
      </c>
      <c r="E293">
        <v>49</v>
      </c>
      <c r="F293">
        <f>WEEKNUM(Table18[[#This Row],[Date]],2)</f>
        <v>43</v>
      </c>
      <c r="G293">
        <f>IF(OR(Table18[[#This Row],[week number]]=1,Table18[[#This Row],[week number]]&gt;=47),1,0)</f>
        <v>0</v>
      </c>
      <c r="H293">
        <f>IF(YEAR(Table18[[#This Row],[Date]])=2013,0,1)</f>
        <v>0</v>
      </c>
      <c r="I293" s="10">
        <f>VLOOKUP(Table18[[#This Row],[LEC ID]],Sheet9!A:B,2,0)</f>
        <v>36</v>
      </c>
      <c r="J293" s="10"/>
      <c r="K293" s="10"/>
      <c r="L293" s="10"/>
      <c r="M293" s="10"/>
      <c r="N293" s="10"/>
      <c r="O293" s="10"/>
      <c r="P293" s="10"/>
      <c r="Q293" s="10"/>
      <c r="R293" s="10"/>
      <c r="S293" s="10"/>
    </row>
    <row r="294" spans="3:19">
      <c r="C294" s="1">
        <v>41569</v>
      </c>
      <c r="D294">
        <v>17</v>
      </c>
      <c r="E294">
        <v>59</v>
      </c>
      <c r="F294">
        <f>WEEKNUM(Table18[[#This Row],[Date]],2)</f>
        <v>43</v>
      </c>
      <c r="G294">
        <f>IF(OR(Table18[[#This Row],[week number]]=1,Table18[[#This Row],[week number]]&gt;=47),1,0)</f>
        <v>0</v>
      </c>
      <c r="H294">
        <f>IF(YEAR(Table18[[#This Row],[Date]])=2013,0,1)</f>
        <v>0</v>
      </c>
      <c r="I294" s="10">
        <f>VLOOKUP(Table18[[#This Row],[LEC ID]],Sheet9!A:B,2,0)</f>
        <v>36</v>
      </c>
      <c r="J294" s="10"/>
      <c r="K294" s="10"/>
      <c r="L294" s="10"/>
      <c r="M294" s="10"/>
      <c r="N294" s="10"/>
      <c r="O294" s="10"/>
      <c r="P294" s="10"/>
      <c r="Q294" s="10"/>
      <c r="R294" s="10"/>
      <c r="S294" s="10"/>
    </row>
    <row r="295" spans="3:19">
      <c r="C295" s="1">
        <v>41570</v>
      </c>
      <c r="D295">
        <v>17</v>
      </c>
      <c r="E295">
        <v>32</v>
      </c>
      <c r="F295">
        <f>WEEKNUM(Table18[[#This Row],[Date]],2)</f>
        <v>43</v>
      </c>
      <c r="G295">
        <f>IF(OR(Table18[[#This Row],[week number]]=1,Table18[[#This Row],[week number]]&gt;=47),1,0)</f>
        <v>0</v>
      </c>
      <c r="H295">
        <f>IF(YEAR(Table18[[#This Row],[Date]])=2013,0,1)</f>
        <v>0</v>
      </c>
      <c r="I295" s="10">
        <f>VLOOKUP(Table18[[#This Row],[LEC ID]],Sheet9!A:B,2,0)</f>
        <v>36</v>
      </c>
      <c r="J295" s="10"/>
      <c r="K295" s="10"/>
      <c r="L295" s="10"/>
      <c r="M295" s="10"/>
      <c r="N295" s="10"/>
      <c r="O295" s="10"/>
      <c r="P295" s="10"/>
      <c r="Q295" s="10"/>
      <c r="R295" s="10"/>
      <c r="S295" s="10"/>
    </row>
    <row r="296" spans="3:19">
      <c r="C296" s="1">
        <v>41571</v>
      </c>
      <c r="D296">
        <v>17</v>
      </c>
      <c r="E296">
        <v>27</v>
      </c>
      <c r="F296">
        <f>WEEKNUM(Table18[[#This Row],[Date]],2)</f>
        <v>43</v>
      </c>
      <c r="G296">
        <f>IF(OR(Table18[[#This Row],[week number]]=1,Table18[[#This Row],[week number]]&gt;=47),1,0)</f>
        <v>0</v>
      </c>
      <c r="H296">
        <f>IF(YEAR(Table18[[#This Row],[Date]])=2013,0,1)</f>
        <v>0</v>
      </c>
      <c r="I296" s="10">
        <f>VLOOKUP(Table18[[#This Row],[LEC ID]],Sheet9!A:B,2,0)</f>
        <v>36</v>
      </c>
      <c r="J296" s="10"/>
      <c r="K296" s="10"/>
      <c r="L296" s="10"/>
      <c r="M296" s="10"/>
      <c r="N296" s="10"/>
      <c r="O296" s="10"/>
      <c r="P296" s="10"/>
      <c r="Q296" s="10"/>
      <c r="R296" s="10"/>
      <c r="S296" s="10"/>
    </row>
    <row r="297" spans="3:19">
      <c r="C297" s="1">
        <v>41572</v>
      </c>
      <c r="D297">
        <v>17</v>
      </c>
      <c r="E297">
        <v>29</v>
      </c>
      <c r="F297">
        <f>WEEKNUM(Table18[[#This Row],[Date]],2)</f>
        <v>43</v>
      </c>
      <c r="G297">
        <f>IF(OR(Table18[[#This Row],[week number]]=1,Table18[[#This Row],[week number]]&gt;=47),1,0)</f>
        <v>0</v>
      </c>
      <c r="H297">
        <f>IF(YEAR(Table18[[#This Row],[Date]])=2013,0,1)</f>
        <v>0</v>
      </c>
      <c r="I297" s="10">
        <f>VLOOKUP(Table18[[#This Row],[LEC ID]],Sheet9!A:B,2,0)</f>
        <v>36</v>
      </c>
      <c r="J297" s="10"/>
      <c r="K297" s="10"/>
      <c r="L297" s="10"/>
      <c r="M297" s="10"/>
      <c r="N297" s="10"/>
      <c r="O297" s="10"/>
      <c r="P297" s="10"/>
      <c r="Q297" s="10"/>
      <c r="R297" s="10"/>
      <c r="S297" s="10"/>
    </row>
    <row r="298" spans="3:19">
      <c r="C298" s="1">
        <v>41573</v>
      </c>
      <c r="D298">
        <v>17</v>
      </c>
      <c r="E298">
        <v>37</v>
      </c>
      <c r="F298">
        <f>WEEKNUM(Table18[[#This Row],[Date]],2)</f>
        <v>43</v>
      </c>
      <c r="G298">
        <f>IF(OR(Table18[[#This Row],[week number]]=1,Table18[[#This Row],[week number]]&gt;=47),1,0)</f>
        <v>0</v>
      </c>
      <c r="H298">
        <f>IF(YEAR(Table18[[#This Row],[Date]])=2013,0,1)</f>
        <v>0</v>
      </c>
      <c r="I298" s="10">
        <f>VLOOKUP(Table18[[#This Row],[LEC ID]],Sheet9!A:B,2,0)</f>
        <v>36</v>
      </c>
      <c r="J298" s="10"/>
      <c r="K298" s="10"/>
      <c r="L298" s="10"/>
      <c r="M298" s="10"/>
      <c r="N298" s="10"/>
      <c r="O298" s="10"/>
      <c r="P298" s="10"/>
      <c r="Q298" s="10"/>
      <c r="R298" s="10"/>
      <c r="S298" s="10"/>
    </row>
    <row r="299" spans="3:19">
      <c r="C299" s="1">
        <v>41574</v>
      </c>
      <c r="D299">
        <v>17</v>
      </c>
      <c r="E299">
        <v>22</v>
      </c>
      <c r="F299">
        <f>WEEKNUM(Table18[[#This Row],[Date]],2)</f>
        <v>43</v>
      </c>
      <c r="G299">
        <f>IF(OR(Table18[[#This Row],[week number]]=1,Table18[[#This Row],[week number]]&gt;=47),1,0)</f>
        <v>0</v>
      </c>
      <c r="H299">
        <f>IF(YEAR(Table18[[#This Row],[Date]])=2013,0,1)</f>
        <v>0</v>
      </c>
      <c r="I299" s="10">
        <f>VLOOKUP(Table18[[#This Row],[LEC ID]],Sheet9!A:B,2,0)</f>
        <v>36</v>
      </c>
      <c r="J299" s="10"/>
      <c r="K299" s="10"/>
      <c r="L299" s="10"/>
      <c r="M299" s="10"/>
      <c r="N299" s="10"/>
      <c r="O299" s="10"/>
      <c r="P299" s="10"/>
      <c r="Q299" s="10"/>
      <c r="R299" s="10"/>
      <c r="S299" s="10"/>
    </row>
    <row r="300" spans="3:19">
      <c r="C300" s="1">
        <v>41575</v>
      </c>
      <c r="D300">
        <v>17</v>
      </c>
      <c r="E300">
        <v>26</v>
      </c>
      <c r="F300">
        <f>WEEKNUM(Table18[[#This Row],[Date]],2)</f>
        <v>44</v>
      </c>
      <c r="G300">
        <f>IF(OR(Table18[[#This Row],[week number]]=1,Table18[[#This Row],[week number]]&gt;=47),1,0)</f>
        <v>0</v>
      </c>
      <c r="H300">
        <f>IF(YEAR(Table18[[#This Row],[Date]])=2013,0,1)</f>
        <v>0</v>
      </c>
      <c r="I300" s="10">
        <f>VLOOKUP(Table18[[#This Row],[LEC ID]],Sheet9!A:B,2,0)</f>
        <v>36</v>
      </c>
      <c r="J300" s="10"/>
      <c r="K300" s="10"/>
      <c r="L300" s="10"/>
      <c r="M300" s="10"/>
      <c r="N300" s="10"/>
      <c r="O300" s="10"/>
      <c r="P300" s="10"/>
      <c r="Q300" s="10"/>
      <c r="R300" s="10"/>
      <c r="S300" s="10"/>
    </row>
    <row r="301" spans="3:19">
      <c r="C301" s="1">
        <v>41576</v>
      </c>
      <c r="D301">
        <v>17</v>
      </c>
      <c r="E301">
        <v>19</v>
      </c>
      <c r="F301">
        <f>WEEKNUM(Table18[[#This Row],[Date]],2)</f>
        <v>44</v>
      </c>
      <c r="G301">
        <f>IF(OR(Table18[[#This Row],[week number]]=1,Table18[[#This Row],[week number]]&gt;=47),1,0)</f>
        <v>0</v>
      </c>
      <c r="H301">
        <f>IF(YEAR(Table18[[#This Row],[Date]])=2013,0,1)</f>
        <v>0</v>
      </c>
      <c r="I301" s="10">
        <f>VLOOKUP(Table18[[#This Row],[LEC ID]],Sheet9!A:B,2,0)</f>
        <v>36</v>
      </c>
      <c r="J301" s="10"/>
      <c r="K301" s="10"/>
      <c r="L301" s="10"/>
      <c r="M301" s="10"/>
      <c r="N301" s="10"/>
      <c r="O301" s="10"/>
      <c r="P301" s="10"/>
      <c r="Q301" s="10"/>
      <c r="R301" s="10"/>
      <c r="S301" s="10"/>
    </row>
    <row r="302" spans="3:19">
      <c r="C302" s="1">
        <v>41577</v>
      </c>
      <c r="D302">
        <v>17</v>
      </c>
      <c r="E302">
        <v>79</v>
      </c>
      <c r="F302">
        <f>WEEKNUM(Table18[[#This Row],[Date]],2)</f>
        <v>44</v>
      </c>
      <c r="G302">
        <f>IF(OR(Table18[[#This Row],[week number]]=1,Table18[[#This Row],[week number]]&gt;=47),1,0)</f>
        <v>0</v>
      </c>
      <c r="H302">
        <f>IF(YEAR(Table18[[#This Row],[Date]])=2013,0,1)</f>
        <v>0</v>
      </c>
      <c r="I302" s="10">
        <f>VLOOKUP(Table18[[#This Row],[LEC ID]],Sheet9!A:B,2,0)</f>
        <v>36</v>
      </c>
      <c r="J302" s="10"/>
      <c r="K302" s="10"/>
      <c r="L302" s="10"/>
      <c r="M302" s="10"/>
      <c r="N302" s="10"/>
      <c r="O302" s="10"/>
      <c r="P302" s="10"/>
      <c r="Q302" s="10"/>
      <c r="R302" s="10"/>
      <c r="S302" s="10"/>
    </row>
    <row r="303" spans="3:19">
      <c r="C303" s="1">
        <v>41578</v>
      </c>
      <c r="D303">
        <v>17</v>
      </c>
      <c r="E303">
        <v>57</v>
      </c>
      <c r="F303">
        <f>WEEKNUM(Table18[[#This Row],[Date]],2)</f>
        <v>44</v>
      </c>
      <c r="G303">
        <f>IF(OR(Table18[[#This Row],[week number]]=1,Table18[[#This Row],[week number]]&gt;=47),1,0)</f>
        <v>0</v>
      </c>
      <c r="H303">
        <f>IF(YEAR(Table18[[#This Row],[Date]])=2013,0,1)</f>
        <v>0</v>
      </c>
      <c r="I303" s="10">
        <f>VLOOKUP(Table18[[#This Row],[LEC ID]],Sheet9!A:B,2,0)</f>
        <v>36</v>
      </c>
      <c r="J303" s="10"/>
      <c r="K303" s="10"/>
      <c r="L303" s="10"/>
      <c r="M303" s="10"/>
      <c r="N303" s="10"/>
      <c r="O303" s="10"/>
      <c r="P303" s="10"/>
      <c r="Q303" s="10"/>
      <c r="R303" s="10"/>
      <c r="S303" s="10"/>
    </row>
    <row r="304" spans="3:19">
      <c r="C304" s="1">
        <v>41579</v>
      </c>
      <c r="D304">
        <v>17</v>
      </c>
      <c r="E304">
        <v>26</v>
      </c>
      <c r="F304">
        <f>WEEKNUM(Table18[[#This Row],[Date]],2)</f>
        <v>44</v>
      </c>
      <c r="G304">
        <f>IF(OR(Table18[[#This Row],[week number]]=1,Table18[[#This Row],[week number]]&gt;=47),1,0)</f>
        <v>0</v>
      </c>
      <c r="H304">
        <f>IF(YEAR(Table18[[#This Row],[Date]])=2013,0,1)</f>
        <v>0</v>
      </c>
      <c r="I304" s="10">
        <f>VLOOKUP(Table18[[#This Row],[LEC ID]],Sheet9!A:B,2,0)</f>
        <v>36</v>
      </c>
      <c r="J304" s="10"/>
      <c r="K304" s="10"/>
      <c r="L304" s="10"/>
      <c r="M304" s="10"/>
      <c r="N304" s="10"/>
      <c r="O304" s="10"/>
      <c r="P304" s="10"/>
      <c r="Q304" s="10"/>
      <c r="R304" s="10"/>
      <c r="S304" s="10"/>
    </row>
    <row r="305" spans="3:19">
      <c r="C305" s="1">
        <v>41580</v>
      </c>
      <c r="D305">
        <v>17</v>
      </c>
      <c r="E305">
        <v>16</v>
      </c>
      <c r="F305">
        <f>WEEKNUM(Table18[[#This Row],[Date]],2)</f>
        <v>44</v>
      </c>
      <c r="G305">
        <f>IF(OR(Table18[[#This Row],[week number]]=1,Table18[[#This Row],[week number]]&gt;=47),1,0)</f>
        <v>0</v>
      </c>
      <c r="H305">
        <f>IF(YEAR(Table18[[#This Row],[Date]])=2013,0,1)</f>
        <v>0</v>
      </c>
      <c r="I305" s="10">
        <f>VLOOKUP(Table18[[#This Row],[LEC ID]],Sheet9!A:B,2,0)</f>
        <v>36</v>
      </c>
      <c r="J305" s="10"/>
      <c r="K305" s="10"/>
      <c r="L305" s="10"/>
      <c r="M305" s="10"/>
      <c r="N305" s="10"/>
      <c r="O305" s="10"/>
      <c r="P305" s="10"/>
      <c r="Q305" s="10"/>
      <c r="R305" s="10"/>
      <c r="S305" s="10"/>
    </row>
    <row r="306" spans="3:19">
      <c r="C306" s="1">
        <v>41581</v>
      </c>
      <c r="D306">
        <v>17</v>
      </c>
      <c r="E306">
        <v>29</v>
      </c>
      <c r="F306">
        <f>WEEKNUM(Table18[[#This Row],[Date]],2)</f>
        <v>44</v>
      </c>
      <c r="G306">
        <f>IF(OR(Table18[[#This Row],[week number]]=1,Table18[[#This Row],[week number]]&gt;=47),1,0)</f>
        <v>0</v>
      </c>
      <c r="H306">
        <f>IF(YEAR(Table18[[#This Row],[Date]])=2013,0,1)</f>
        <v>0</v>
      </c>
      <c r="I306" s="10">
        <f>VLOOKUP(Table18[[#This Row],[LEC ID]],Sheet9!A:B,2,0)</f>
        <v>36</v>
      </c>
      <c r="J306" s="10"/>
      <c r="K306" s="10"/>
      <c r="L306" s="10"/>
      <c r="M306" s="10"/>
      <c r="N306" s="10"/>
      <c r="O306" s="10"/>
      <c r="P306" s="10"/>
      <c r="Q306" s="10"/>
      <c r="R306" s="10"/>
      <c r="S306" s="10"/>
    </row>
    <row r="307" spans="3:19">
      <c r="C307" s="1">
        <v>41582</v>
      </c>
      <c r="D307">
        <v>17</v>
      </c>
      <c r="E307">
        <v>20</v>
      </c>
      <c r="F307">
        <f>WEEKNUM(Table18[[#This Row],[Date]],2)</f>
        <v>45</v>
      </c>
      <c r="G307">
        <f>IF(OR(Table18[[#This Row],[week number]]=1,Table18[[#This Row],[week number]]&gt;=47),1,0)</f>
        <v>0</v>
      </c>
      <c r="H307">
        <f>IF(YEAR(Table18[[#This Row],[Date]])=2013,0,1)</f>
        <v>0</v>
      </c>
      <c r="I307" s="10">
        <f>VLOOKUP(Table18[[#This Row],[LEC ID]],Sheet9!A:B,2,0)</f>
        <v>36</v>
      </c>
      <c r="J307" s="10"/>
      <c r="K307" s="10"/>
      <c r="L307" s="10"/>
      <c r="M307" s="10"/>
      <c r="N307" s="10"/>
      <c r="O307" s="10"/>
      <c r="P307" s="10"/>
      <c r="Q307" s="10"/>
      <c r="R307" s="10"/>
      <c r="S307" s="10"/>
    </row>
    <row r="308" spans="3:19">
      <c r="C308" s="1">
        <v>41583</v>
      </c>
      <c r="D308">
        <v>18</v>
      </c>
      <c r="E308">
        <v>55</v>
      </c>
      <c r="F308">
        <f>WEEKNUM(Table18[[#This Row],[Date]],2)</f>
        <v>45</v>
      </c>
      <c r="G308">
        <f>IF(OR(Table18[[#This Row],[week number]]=1,Table18[[#This Row],[week number]]&gt;=47),1,0)</f>
        <v>0</v>
      </c>
      <c r="H308">
        <f>IF(YEAR(Table18[[#This Row],[Date]])=2013,0,1)</f>
        <v>0</v>
      </c>
      <c r="I308" s="10">
        <f>VLOOKUP(Table18[[#This Row],[LEC ID]],Sheet9!A:B,2,0)</f>
        <v>35</v>
      </c>
      <c r="J308" s="10"/>
      <c r="K308" s="10"/>
      <c r="L308" s="10"/>
      <c r="M308" s="10"/>
      <c r="N308" s="10"/>
      <c r="O308" s="10"/>
      <c r="P308" s="10"/>
      <c r="Q308" s="10"/>
      <c r="R308" s="10"/>
      <c r="S308" s="10"/>
    </row>
    <row r="309" spans="3:19">
      <c r="C309" s="1">
        <v>41584</v>
      </c>
      <c r="D309">
        <v>18</v>
      </c>
      <c r="E309">
        <v>29</v>
      </c>
      <c r="F309">
        <f>WEEKNUM(Table18[[#This Row],[Date]],2)</f>
        <v>45</v>
      </c>
      <c r="G309">
        <f>IF(OR(Table18[[#This Row],[week number]]=1,Table18[[#This Row],[week number]]&gt;=47),1,0)</f>
        <v>0</v>
      </c>
      <c r="H309">
        <f>IF(YEAR(Table18[[#This Row],[Date]])=2013,0,1)</f>
        <v>0</v>
      </c>
      <c r="I309" s="10">
        <f>VLOOKUP(Table18[[#This Row],[LEC ID]],Sheet9!A:B,2,0)</f>
        <v>35</v>
      </c>
      <c r="J309" s="10"/>
      <c r="K309" s="10"/>
      <c r="L309" s="10"/>
      <c r="M309" s="10"/>
      <c r="N309" s="10"/>
      <c r="O309" s="10"/>
      <c r="P309" s="10"/>
      <c r="Q309" s="10"/>
      <c r="R309" s="10"/>
      <c r="S309" s="10"/>
    </row>
    <row r="310" spans="3:19">
      <c r="C310" s="1">
        <v>41585</v>
      </c>
      <c r="D310">
        <v>18</v>
      </c>
      <c r="E310">
        <v>17</v>
      </c>
      <c r="F310">
        <f>WEEKNUM(Table18[[#This Row],[Date]],2)</f>
        <v>45</v>
      </c>
      <c r="G310">
        <f>IF(OR(Table18[[#This Row],[week number]]=1,Table18[[#This Row],[week number]]&gt;=47),1,0)</f>
        <v>0</v>
      </c>
      <c r="H310">
        <f>IF(YEAR(Table18[[#This Row],[Date]])=2013,0,1)</f>
        <v>0</v>
      </c>
      <c r="I310" s="10">
        <f>VLOOKUP(Table18[[#This Row],[LEC ID]],Sheet9!A:B,2,0)</f>
        <v>35</v>
      </c>
      <c r="J310" s="10"/>
      <c r="K310" s="10"/>
      <c r="L310" s="10"/>
      <c r="M310" s="10"/>
      <c r="N310" s="10"/>
      <c r="O310" s="10"/>
      <c r="P310" s="10"/>
      <c r="Q310" s="10"/>
      <c r="R310" s="10"/>
      <c r="S310" s="10"/>
    </row>
    <row r="311" spans="3:19">
      <c r="C311" s="1">
        <v>41586</v>
      </c>
      <c r="D311">
        <v>18</v>
      </c>
      <c r="E311">
        <v>22</v>
      </c>
      <c r="F311">
        <f>WEEKNUM(Table18[[#This Row],[Date]],2)</f>
        <v>45</v>
      </c>
      <c r="G311">
        <f>IF(OR(Table18[[#This Row],[week number]]=1,Table18[[#This Row],[week number]]&gt;=47),1,0)</f>
        <v>0</v>
      </c>
      <c r="H311">
        <f>IF(YEAR(Table18[[#This Row],[Date]])=2013,0,1)</f>
        <v>0</v>
      </c>
      <c r="I311" s="10">
        <f>VLOOKUP(Table18[[#This Row],[LEC ID]],Sheet9!A:B,2,0)</f>
        <v>35</v>
      </c>
      <c r="J311" s="10"/>
      <c r="K311" s="10"/>
      <c r="L311" s="10"/>
      <c r="M311" s="10"/>
      <c r="N311" s="10"/>
      <c r="O311" s="10"/>
      <c r="P311" s="10"/>
      <c r="Q311" s="10"/>
      <c r="R311" s="10"/>
      <c r="S311" s="10"/>
    </row>
    <row r="312" spans="3:19">
      <c r="C312" s="1">
        <v>41587</v>
      </c>
      <c r="D312">
        <v>18</v>
      </c>
      <c r="E312">
        <v>12</v>
      </c>
      <c r="F312">
        <f>WEEKNUM(Table18[[#This Row],[Date]],2)</f>
        <v>45</v>
      </c>
      <c r="G312">
        <f>IF(OR(Table18[[#This Row],[week number]]=1,Table18[[#This Row],[week number]]&gt;=47),1,0)</f>
        <v>0</v>
      </c>
      <c r="H312">
        <f>IF(YEAR(Table18[[#This Row],[Date]])=2013,0,1)</f>
        <v>0</v>
      </c>
      <c r="I312" s="10">
        <f>VLOOKUP(Table18[[#This Row],[LEC ID]],Sheet9!A:B,2,0)</f>
        <v>35</v>
      </c>
      <c r="J312" s="10"/>
      <c r="K312" s="10"/>
      <c r="L312" s="10"/>
      <c r="M312" s="10"/>
      <c r="N312" s="10"/>
      <c r="O312" s="10"/>
      <c r="P312" s="10"/>
      <c r="Q312" s="10"/>
      <c r="R312" s="10"/>
      <c r="S312" s="10"/>
    </row>
    <row r="313" spans="3:19">
      <c r="C313" s="1">
        <v>41588</v>
      </c>
      <c r="D313">
        <v>18</v>
      </c>
      <c r="E313">
        <v>20</v>
      </c>
      <c r="F313">
        <f>WEEKNUM(Table18[[#This Row],[Date]],2)</f>
        <v>45</v>
      </c>
      <c r="G313">
        <f>IF(OR(Table18[[#This Row],[week number]]=1,Table18[[#This Row],[week number]]&gt;=47),1,0)</f>
        <v>0</v>
      </c>
      <c r="H313">
        <f>IF(YEAR(Table18[[#This Row],[Date]])=2013,0,1)</f>
        <v>0</v>
      </c>
      <c r="I313" s="10">
        <f>VLOOKUP(Table18[[#This Row],[LEC ID]],Sheet9!A:B,2,0)</f>
        <v>35</v>
      </c>
      <c r="J313" s="10"/>
      <c r="K313" s="10"/>
      <c r="L313" s="10"/>
      <c r="M313" s="10"/>
      <c r="N313" s="10"/>
      <c r="O313" s="10"/>
      <c r="P313" s="10"/>
      <c r="Q313" s="10"/>
      <c r="R313" s="10"/>
      <c r="S313" s="10"/>
    </row>
    <row r="314" spans="3:19">
      <c r="C314" s="1">
        <v>41589</v>
      </c>
      <c r="D314">
        <v>18</v>
      </c>
      <c r="E314">
        <v>13</v>
      </c>
      <c r="F314">
        <f>WEEKNUM(Table18[[#This Row],[Date]],2)</f>
        <v>46</v>
      </c>
      <c r="G314">
        <f>IF(OR(Table18[[#This Row],[week number]]=1,Table18[[#This Row],[week number]]&gt;=47),1,0)</f>
        <v>0</v>
      </c>
      <c r="H314">
        <f>IF(YEAR(Table18[[#This Row],[Date]])=2013,0,1)</f>
        <v>0</v>
      </c>
      <c r="I314" s="10">
        <f>VLOOKUP(Table18[[#This Row],[LEC ID]],Sheet9!A:B,2,0)</f>
        <v>35</v>
      </c>
      <c r="J314" s="10"/>
      <c r="K314" s="10"/>
      <c r="L314" s="10"/>
      <c r="M314" s="10"/>
      <c r="N314" s="10"/>
      <c r="O314" s="10"/>
      <c r="P314" s="10"/>
      <c r="Q314" s="10"/>
      <c r="R314" s="10"/>
      <c r="S314" s="10"/>
    </row>
    <row r="315" spans="3:19">
      <c r="C315" s="1">
        <v>41590</v>
      </c>
      <c r="D315">
        <v>18</v>
      </c>
      <c r="E315">
        <v>20</v>
      </c>
      <c r="F315">
        <f>WEEKNUM(Table18[[#This Row],[Date]],2)</f>
        <v>46</v>
      </c>
      <c r="G315">
        <f>IF(OR(Table18[[#This Row],[week number]]=1,Table18[[#This Row],[week number]]&gt;=47),1,0)</f>
        <v>0</v>
      </c>
      <c r="H315">
        <f>IF(YEAR(Table18[[#This Row],[Date]])=2013,0,1)</f>
        <v>0</v>
      </c>
      <c r="I315" s="10">
        <f>VLOOKUP(Table18[[#This Row],[LEC ID]],Sheet9!A:B,2,0)</f>
        <v>35</v>
      </c>
      <c r="J315" s="10"/>
      <c r="K315" s="10"/>
      <c r="L315" s="10"/>
      <c r="M315" s="10"/>
      <c r="N315" s="10"/>
      <c r="O315" s="10"/>
      <c r="P315" s="10"/>
      <c r="Q315" s="10"/>
      <c r="R315" s="10"/>
      <c r="S315" s="10"/>
    </row>
    <row r="316" spans="3:19">
      <c r="C316" s="1">
        <v>41591</v>
      </c>
      <c r="D316">
        <v>18</v>
      </c>
      <c r="E316">
        <v>15</v>
      </c>
      <c r="F316">
        <f>WEEKNUM(Table18[[#This Row],[Date]],2)</f>
        <v>46</v>
      </c>
      <c r="G316">
        <f>IF(OR(Table18[[#This Row],[week number]]=1,Table18[[#This Row],[week number]]&gt;=47),1,0)</f>
        <v>0</v>
      </c>
      <c r="H316">
        <f>IF(YEAR(Table18[[#This Row],[Date]])=2013,0,1)</f>
        <v>0</v>
      </c>
      <c r="I316" s="10">
        <f>VLOOKUP(Table18[[#This Row],[LEC ID]],Sheet9!A:B,2,0)</f>
        <v>35</v>
      </c>
      <c r="J316" s="10"/>
      <c r="K316" s="10"/>
      <c r="L316" s="10"/>
      <c r="M316" s="10"/>
      <c r="N316" s="10"/>
      <c r="O316" s="10"/>
      <c r="P316" s="10"/>
      <c r="Q316" s="10"/>
      <c r="R316" s="10"/>
      <c r="S316" s="10"/>
    </row>
    <row r="317" spans="3:19">
      <c r="C317" s="1">
        <v>41592</v>
      </c>
      <c r="D317">
        <v>18</v>
      </c>
      <c r="E317">
        <v>30</v>
      </c>
      <c r="F317">
        <f>WEEKNUM(Table18[[#This Row],[Date]],2)</f>
        <v>46</v>
      </c>
      <c r="G317">
        <f>IF(OR(Table18[[#This Row],[week number]]=1,Table18[[#This Row],[week number]]&gt;=47),1,0)</f>
        <v>0</v>
      </c>
      <c r="H317">
        <f>IF(YEAR(Table18[[#This Row],[Date]])=2013,0,1)</f>
        <v>0</v>
      </c>
      <c r="I317" s="10">
        <f>VLOOKUP(Table18[[#This Row],[LEC ID]],Sheet9!A:B,2,0)</f>
        <v>35</v>
      </c>
      <c r="J317" s="10"/>
      <c r="K317" s="10"/>
      <c r="L317" s="10"/>
      <c r="M317" s="10"/>
      <c r="N317" s="10"/>
      <c r="O317" s="10"/>
      <c r="P317" s="10"/>
      <c r="Q317" s="10"/>
      <c r="R317" s="10"/>
      <c r="S317" s="10"/>
    </row>
    <row r="318" spans="3:19">
      <c r="C318" s="1">
        <v>41593</v>
      </c>
      <c r="D318">
        <v>18</v>
      </c>
      <c r="E318">
        <v>23</v>
      </c>
      <c r="F318">
        <f>WEEKNUM(Table18[[#This Row],[Date]],2)</f>
        <v>46</v>
      </c>
      <c r="G318">
        <f>IF(OR(Table18[[#This Row],[week number]]=1,Table18[[#This Row],[week number]]&gt;=47),1,0)</f>
        <v>0</v>
      </c>
      <c r="H318">
        <f>IF(YEAR(Table18[[#This Row],[Date]])=2013,0,1)</f>
        <v>0</v>
      </c>
      <c r="I318" s="10">
        <f>VLOOKUP(Table18[[#This Row],[LEC ID]],Sheet9!A:B,2,0)</f>
        <v>35</v>
      </c>
      <c r="J318" s="10"/>
      <c r="K318" s="10"/>
      <c r="L318" s="10"/>
      <c r="M318" s="10"/>
      <c r="N318" s="10"/>
      <c r="O318" s="10"/>
      <c r="P318" s="10"/>
      <c r="Q318" s="10"/>
      <c r="R318" s="10"/>
      <c r="S318" s="10"/>
    </row>
    <row r="319" spans="3:19">
      <c r="C319" s="1">
        <v>41594</v>
      </c>
      <c r="D319">
        <v>18</v>
      </c>
      <c r="E319">
        <v>12</v>
      </c>
      <c r="F319">
        <f>WEEKNUM(Table18[[#This Row],[Date]],2)</f>
        <v>46</v>
      </c>
      <c r="G319">
        <f>IF(OR(Table18[[#This Row],[week number]]=1,Table18[[#This Row],[week number]]&gt;=47),1,0)</f>
        <v>0</v>
      </c>
      <c r="H319">
        <f>IF(YEAR(Table18[[#This Row],[Date]])=2013,0,1)</f>
        <v>0</v>
      </c>
      <c r="I319" s="10">
        <f>VLOOKUP(Table18[[#This Row],[LEC ID]],Sheet9!A:B,2,0)</f>
        <v>35</v>
      </c>
      <c r="J319" s="10"/>
      <c r="K319" s="10"/>
      <c r="L319" s="10"/>
      <c r="M319" s="10"/>
      <c r="N319" s="10"/>
      <c r="O319" s="10"/>
      <c r="P319" s="10"/>
      <c r="Q319" s="10"/>
      <c r="R319" s="10"/>
      <c r="S319" s="10"/>
    </row>
    <row r="320" spans="3:19">
      <c r="C320" s="1">
        <v>41595</v>
      </c>
      <c r="D320">
        <v>18</v>
      </c>
      <c r="E320">
        <v>13</v>
      </c>
      <c r="F320">
        <f>WEEKNUM(Table18[[#This Row],[Date]],2)</f>
        <v>46</v>
      </c>
      <c r="G320">
        <f>IF(OR(Table18[[#This Row],[week number]]=1,Table18[[#This Row],[week number]]&gt;=47),1,0)</f>
        <v>0</v>
      </c>
      <c r="H320">
        <f>IF(YEAR(Table18[[#This Row],[Date]])=2013,0,1)</f>
        <v>0</v>
      </c>
      <c r="I320" s="10">
        <f>VLOOKUP(Table18[[#This Row],[LEC ID]],Sheet9!A:B,2,0)</f>
        <v>35</v>
      </c>
      <c r="J320" s="10"/>
      <c r="K320" s="10"/>
      <c r="L320" s="10"/>
      <c r="M320" s="10"/>
      <c r="N320" s="10"/>
      <c r="O320" s="10"/>
      <c r="P320" s="10"/>
      <c r="Q320" s="10"/>
      <c r="R320" s="10"/>
      <c r="S320" s="10"/>
    </row>
    <row r="321" spans="3:19">
      <c r="C321" s="1">
        <v>41596</v>
      </c>
      <c r="D321">
        <v>18</v>
      </c>
      <c r="E321">
        <v>22</v>
      </c>
      <c r="F321">
        <f>WEEKNUM(Table18[[#This Row],[Date]],2)</f>
        <v>47</v>
      </c>
      <c r="G321">
        <f>IF(OR(Table18[[#This Row],[week number]]=1,Table18[[#This Row],[week number]]&gt;=47),1,0)</f>
        <v>1</v>
      </c>
      <c r="H321">
        <f>IF(YEAR(Table18[[#This Row],[Date]])=2013,0,1)</f>
        <v>0</v>
      </c>
      <c r="I321" s="10">
        <f>VLOOKUP(Table18[[#This Row],[LEC ID]],Sheet9!A:B,2,0)</f>
        <v>35</v>
      </c>
      <c r="J321" s="10"/>
      <c r="K321" s="10"/>
      <c r="L321" s="10"/>
      <c r="M321" s="10"/>
      <c r="N321" s="10"/>
      <c r="O321" s="10"/>
      <c r="P321" s="10"/>
      <c r="Q321" s="10"/>
      <c r="R321" s="10"/>
      <c r="S321" s="10"/>
    </row>
    <row r="322" spans="3:19">
      <c r="C322" s="1">
        <v>41597</v>
      </c>
      <c r="D322">
        <v>18</v>
      </c>
      <c r="E322">
        <v>33</v>
      </c>
      <c r="F322">
        <f>WEEKNUM(Table18[[#This Row],[Date]],2)</f>
        <v>47</v>
      </c>
      <c r="G322">
        <f>IF(OR(Table18[[#This Row],[week number]]=1,Table18[[#This Row],[week number]]&gt;=47),1,0)</f>
        <v>1</v>
      </c>
      <c r="H322">
        <f>IF(YEAR(Table18[[#This Row],[Date]])=2013,0,1)</f>
        <v>0</v>
      </c>
      <c r="I322" s="10">
        <f>VLOOKUP(Table18[[#This Row],[LEC ID]],Sheet9!A:B,2,0)</f>
        <v>35</v>
      </c>
      <c r="J322" s="10"/>
      <c r="K322" s="10"/>
      <c r="L322" s="10"/>
      <c r="M322" s="10"/>
      <c r="N322" s="10"/>
      <c r="O322" s="10"/>
      <c r="P322" s="10"/>
      <c r="Q322" s="10"/>
      <c r="R322" s="10"/>
      <c r="S322" s="10"/>
    </row>
    <row r="323" spans="3:19">
      <c r="C323" s="1">
        <v>41598</v>
      </c>
      <c r="D323">
        <v>18</v>
      </c>
      <c r="E323">
        <v>29</v>
      </c>
      <c r="F323">
        <f>WEEKNUM(Table18[[#This Row],[Date]],2)</f>
        <v>47</v>
      </c>
      <c r="G323">
        <f>IF(OR(Table18[[#This Row],[week number]]=1,Table18[[#This Row],[week number]]&gt;=47),1,0)</f>
        <v>1</v>
      </c>
      <c r="H323">
        <f>IF(YEAR(Table18[[#This Row],[Date]])=2013,0,1)</f>
        <v>0</v>
      </c>
      <c r="I323" s="10">
        <f>VLOOKUP(Table18[[#This Row],[LEC ID]],Sheet9!A:B,2,0)</f>
        <v>35</v>
      </c>
      <c r="J323" s="10"/>
      <c r="K323" s="10"/>
      <c r="L323" s="10"/>
      <c r="M323" s="10"/>
      <c r="N323" s="10"/>
      <c r="O323" s="10"/>
      <c r="P323" s="10"/>
      <c r="Q323" s="10"/>
      <c r="R323" s="10"/>
      <c r="S323" s="10"/>
    </row>
    <row r="324" spans="3:19">
      <c r="C324" s="1">
        <v>41599</v>
      </c>
      <c r="D324">
        <v>18</v>
      </c>
      <c r="E324">
        <v>49</v>
      </c>
      <c r="F324">
        <f>WEEKNUM(Table18[[#This Row],[Date]],2)</f>
        <v>47</v>
      </c>
      <c r="G324">
        <f>IF(OR(Table18[[#This Row],[week number]]=1,Table18[[#This Row],[week number]]&gt;=47),1,0)</f>
        <v>1</v>
      </c>
      <c r="H324">
        <f>IF(YEAR(Table18[[#This Row],[Date]])=2013,0,1)</f>
        <v>0</v>
      </c>
      <c r="I324" s="10">
        <f>VLOOKUP(Table18[[#This Row],[LEC ID]],Sheet9!A:B,2,0)</f>
        <v>35</v>
      </c>
      <c r="J324" s="10"/>
      <c r="K324" s="10"/>
      <c r="L324" s="10"/>
      <c r="M324" s="10"/>
      <c r="N324" s="10"/>
      <c r="O324" s="10"/>
      <c r="P324" s="10"/>
      <c r="Q324" s="10"/>
      <c r="R324" s="10"/>
      <c r="S324" s="10"/>
    </row>
    <row r="325" spans="3:19">
      <c r="C325" s="1">
        <v>41600</v>
      </c>
      <c r="D325">
        <v>18</v>
      </c>
      <c r="E325">
        <v>25</v>
      </c>
      <c r="F325">
        <f>WEEKNUM(Table18[[#This Row],[Date]],2)</f>
        <v>47</v>
      </c>
      <c r="G325">
        <f>IF(OR(Table18[[#This Row],[week number]]=1,Table18[[#This Row],[week number]]&gt;=47),1,0)</f>
        <v>1</v>
      </c>
      <c r="H325">
        <f>IF(YEAR(Table18[[#This Row],[Date]])=2013,0,1)</f>
        <v>0</v>
      </c>
      <c r="I325" s="10">
        <f>VLOOKUP(Table18[[#This Row],[LEC ID]],Sheet9!A:B,2,0)</f>
        <v>35</v>
      </c>
      <c r="J325" s="10"/>
      <c r="K325" s="10"/>
      <c r="L325" s="10"/>
      <c r="M325" s="10"/>
      <c r="N325" s="10"/>
      <c r="O325" s="10"/>
      <c r="P325" s="10"/>
      <c r="Q325" s="10"/>
      <c r="R325" s="10"/>
      <c r="S325" s="10"/>
    </row>
    <row r="326" spans="3:19">
      <c r="C326" s="1">
        <v>41601</v>
      </c>
      <c r="D326">
        <v>18</v>
      </c>
      <c r="E326">
        <v>21</v>
      </c>
      <c r="F326">
        <f>WEEKNUM(Table18[[#This Row],[Date]],2)</f>
        <v>47</v>
      </c>
      <c r="G326">
        <f>IF(OR(Table18[[#This Row],[week number]]=1,Table18[[#This Row],[week number]]&gt;=47),1,0)</f>
        <v>1</v>
      </c>
      <c r="H326">
        <f>IF(YEAR(Table18[[#This Row],[Date]])=2013,0,1)</f>
        <v>0</v>
      </c>
      <c r="I326" s="10">
        <f>VLOOKUP(Table18[[#This Row],[LEC ID]],Sheet9!A:B,2,0)</f>
        <v>35</v>
      </c>
      <c r="J326" s="10"/>
      <c r="K326" s="10"/>
      <c r="L326" s="10"/>
      <c r="M326" s="10"/>
      <c r="N326" s="10"/>
      <c r="O326" s="10"/>
      <c r="P326" s="10"/>
      <c r="Q326" s="10"/>
      <c r="R326" s="10"/>
      <c r="S326" s="10"/>
    </row>
    <row r="327" spans="3:19">
      <c r="C327" s="1">
        <v>41602</v>
      </c>
      <c r="D327">
        <v>18</v>
      </c>
      <c r="E327">
        <v>23</v>
      </c>
      <c r="F327">
        <f>WEEKNUM(Table18[[#This Row],[Date]],2)</f>
        <v>47</v>
      </c>
      <c r="G327">
        <f>IF(OR(Table18[[#This Row],[week number]]=1,Table18[[#This Row],[week number]]&gt;=47),1,0)</f>
        <v>1</v>
      </c>
      <c r="H327">
        <f>IF(YEAR(Table18[[#This Row],[Date]])=2013,0,1)</f>
        <v>0</v>
      </c>
      <c r="I327" s="10">
        <f>VLOOKUP(Table18[[#This Row],[LEC ID]],Sheet9!A:B,2,0)</f>
        <v>35</v>
      </c>
      <c r="J327" s="10"/>
      <c r="K327" s="10"/>
      <c r="L327" s="10"/>
      <c r="M327" s="10"/>
      <c r="N327" s="10"/>
      <c r="O327" s="10"/>
      <c r="P327" s="10"/>
      <c r="Q327" s="10"/>
      <c r="R327" s="10"/>
      <c r="S327" s="10"/>
    </row>
    <row r="328" spans="3:19">
      <c r="C328" s="1">
        <v>41603</v>
      </c>
      <c r="D328">
        <v>18</v>
      </c>
      <c r="E328">
        <v>13</v>
      </c>
      <c r="F328">
        <f>WEEKNUM(Table18[[#This Row],[Date]],2)</f>
        <v>48</v>
      </c>
      <c r="G328">
        <f>IF(OR(Table18[[#This Row],[week number]]=1,Table18[[#This Row],[week number]]&gt;=47),1,0)</f>
        <v>1</v>
      </c>
      <c r="H328">
        <f>IF(YEAR(Table18[[#This Row],[Date]])=2013,0,1)</f>
        <v>0</v>
      </c>
      <c r="I328" s="10">
        <f>VLOOKUP(Table18[[#This Row],[LEC ID]],Sheet9!A:B,2,0)</f>
        <v>35</v>
      </c>
      <c r="J328" s="10"/>
      <c r="K328" s="10"/>
      <c r="L328" s="10"/>
      <c r="M328" s="10"/>
      <c r="N328" s="10"/>
      <c r="O328" s="10"/>
      <c r="P328" s="10"/>
      <c r="Q328" s="10"/>
      <c r="R328" s="10"/>
      <c r="S328" s="10"/>
    </row>
    <row r="329" spans="3:19">
      <c r="C329" s="1">
        <v>41604</v>
      </c>
      <c r="D329">
        <v>18</v>
      </c>
      <c r="E329">
        <v>64</v>
      </c>
      <c r="F329">
        <f>WEEKNUM(Table18[[#This Row],[Date]],2)</f>
        <v>48</v>
      </c>
      <c r="G329">
        <f>IF(OR(Table18[[#This Row],[week number]]=1,Table18[[#This Row],[week number]]&gt;=47),1,0)</f>
        <v>1</v>
      </c>
      <c r="H329">
        <f>IF(YEAR(Table18[[#This Row],[Date]])=2013,0,1)</f>
        <v>0</v>
      </c>
      <c r="I329" s="10">
        <f>VLOOKUP(Table18[[#This Row],[LEC ID]],Sheet9!A:B,2,0)</f>
        <v>35</v>
      </c>
      <c r="J329" s="10"/>
      <c r="K329" s="10"/>
      <c r="L329" s="10"/>
      <c r="M329" s="10"/>
      <c r="N329" s="10"/>
      <c r="O329" s="10"/>
      <c r="P329" s="10"/>
      <c r="Q329" s="10"/>
      <c r="R329" s="10"/>
      <c r="S329" s="10"/>
    </row>
    <row r="330" spans="3:19">
      <c r="C330" s="1">
        <v>41605</v>
      </c>
      <c r="D330">
        <v>18</v>
      </c>
      <c r="E330">
        <v>22</v>
      </c>
      <c r="F330">
        <f>WEEKNUM(Table18[[#This Row],[Date]],2)</f>
        <v>48</v>
      </c>
      <c r="G330">
        <f>IF(OR(Table18[[#This Row],[week number]]=1,Table18[[#This Row],[week number]]&gt;=47),1,0)</f>
        <v>1</v>
      </c>
      <c r="H330">
        <f>IF(YEAR(Table18[[#This Row],[Date]])=2013,0,1)</f>
        <v>0</v>
      </c>
      <c r="I330" s="10">
        <f>VLOOKUP(Table18[[#This Row],[LEC ID]],Sheet9!A:B,2,0)</f>
        <v>35</v>
      </c>
      <c r="J330" s="10"/>
      <c r="K330" s="10"/>
      <c r="L330" s="10"/>
      <c r="M330" s="10"/>
      <c r="N330" s="10"/>
      <c r="O330" s="10"/>
      <c r="P330" s="10"/>
      <c r="Q330" s="10"/>
      <c r="R330" s="10"/>
      <c r="S330" s="10"/>
    </row>
    <row r="331" spans="3:19">
      <c r="C331" s="1">
        <v>41606</v>
      </c>
      <c r="D331">
        <v>18</v>
      </c>
      <c r="E331">
        <v>107</v>
      </c>
      <c r="F331">
        <f>WEEKNUM(Table18[[#This Row],[Date]],2)</f>
        <v>48</v>
      </c>
      <c r="G331">
        <f>IF(OR(Table18[[#This Row],[week number]]=1,Table18[[#This Row],[week number]]&gt;=47),1,0)</f>
        <v>1</v>
      </c>
      <c r="H331">
        <f>IF(YEAR(Table18[[#This Row],[Date]])=2013,0,1)</f>
        <v>0</v>
      </c>
      <c r="I331" s="10">
        <f>VLOOKUP(Table18[[#This Row],[LEC ID]],Sheet9!A:B,2,0)</f>
        <v>35</v>
      </c>
      <c r="J331" s="10"/>
      <c r="K331" s="10"/>
      <c r="L331" s="10"/>
      <c r="M331" s="10"/>
      <c r="N331" s="10"/>
      <c r="O331" s="10"/>
      <c r="P331" s="10"/>
      <c r="Q331" s="10"/>
      <c r="R331" s="10"/>
      <c r="S331" s="10"/>
    </row>
    <row r="332" spans="3:19">
      <c r="C332" s="1">
        <v>41607</v>
      </c>
      <c r="D332">
        <v>18</v>
      </c>
      <c r="E332">
        <v>316</v>
      </c>
      <c r="F332">
        <f>WEEKNUM(Table18[[#This Row],[Date]],2)</f>
        <v>48</v>
      </c>
      <c r="G332">
        <f>IF(OR(Table18[[#This Row],[week number]]=1,Table18[[#This Row],[week number]]&gt;=47),1,0)</f>
        <v>1</v>
      </c>
      <c r="H332">
        <f>IF(YEAR(Table18[[#This Row],[Date]])=2013,0,1)</f>
        <v>0</v>
      </c>
      <c r="I332" s="10">
        <f>VLOOKUP(Table18[[#This Row],[LEC ID]],Sheet9!A:B,2,0)</f>
        <v>35</v>
      </c>
      <c r="J332" s="10"/>
      <c r="K332" s="10"/>
      <c r="L332" s="10"/>
      <c r="M332" s="10"/>
      <c r="N332" s="10"/>
      <c r="O332" s="10"/>
      <c r="P332" s="10"/>
      <c r="Q332" s="10"/>
      <c r="R332" s="10"/>
      <c r="S332" s="10"/>
    </row>
    <row r="333" spans="3:19">
      <c r="C333" s="1">
        <v>41608</v>
      </c>
      <c r="D333">
        <v>18</v>
      </c>
      <c r="E333">
        <v>77</v>
      </c>
      <c r="F333">
        <f>WEEKNUM(Table18[[#This Row],[Date]],2)</f>
        <v>48</v>
      </c>
      <c r="G333">
        <f>IF(OR(Table18[[#This Row],[week number]]=1,Table18[[#This Row],[week number]]&gt;=47),1,0)</f>
        <v>1</v>
      </c>
      <c r="H333">
        <f>IF(YEAR(Table18[[#This Row],[Date]])=2013,0,1)</f>
        <v>0</v>
      </c>
      <c r="I333" s="10">
        <f>VLOOKUP(Table18[[#This Row],[LEC ID]],Sheet9!A:B,2,0)</f>
        <v>35</v>
      </c>
      <c r="J333" s="10"/>
      <c r="K333" s="10"/>
      <c r="L333" s="10"/>
      <c r="M333" s="10"/>
      <c r="N333" s="10"/>
      <c r="O333" s="10"/>
      <c r="P333" s="10"/>
      <c r="Q333" s="10"/>
      <c r="R333" s="10"/>
      <c r="S333" s="10"/>
    </row>
    <row r="334" spans="3:19">
      <c r="C334" s="1">
        <v>41609</v>
      </c>
      <c r="D334">
        <v>18</v>
      </c>
      <c r="E334">
        <v>36</v>
      </c>
      <c r="F334">
        <f>WEEKNUM(Table18[[#This Row],[Date]],2)</f>
        <v>48</v>
      </c>
      <c r="G334">
        <f>IF(OR(Table18[[#This Row],[week number]]=1,Table18[[#This Row],[week number]]&gt;=47),1,0)</f>
        <v>1</v>
      </c>
      <c r="H334">
        <f>IF(YEAR(Table18[[#This Row],[Date]])=2013,0,1)</f>
        <v>0</v>
      </c>
      <c r="I334" s="10">
        <f>VLOOKUP(Table18[[#This Row],[LEC ID]],Sheet9!A:B,2,0)</f>
        <v>35</v>
      </c>
      <c r="J334" s="10"/>
      <c r="K334" s="10"/>
      <c r="L334" s="10"/>
      <c r="M334" s="10"/>
      <c r="N334" s="10"/>
      <c r="O334" s="10"/>
      <c r="P334" s="10"/>
      <c r="Q334" s="10"/>
      <c r="R334" s="10"/>
      <c r="S334" s="10"/>
    </row>
    <row r="335" spans="3:19">
      <c r="C335" s="1">
        <v>41610</v>
      </c>
      <c r="D335">
        <v>18</v>
      </c>
      <c r="E335">
        <v>58</v>
      </c>
      <c r="F335">
        <f>WEEKNUM(Table18[[#This Row],[Date]],2)</f>
        <v>49</v>
      </c>
      <c r="G335">
        <f>IF(OR(Table18[[#This Row],[week number]]=1,Table18[[#This Row],[week number]]&gt;=47),1,0)</f>
        <v>1</v>
      </c>
      <c r="H335">
        <f>IF(YEAR(Table18[[#This Row],[Date]])=2013,0,1)</f>
        <v>0</v>
      </c>
      <c r="I335" s="10">
        <f>VLOOKUP(Table18[[#This Row],[LEC ID]],Sheet9!A:B,2,0)</f>
        <v>35</v>
      </c>
      <c r="J335" s="10"/>
      <c r="K335" s="10"/>
      <c r="L335" s="10"/>
      <c r="M335" s="10"/>
      <c r="N335" s="10"/>
      <c r="O335" s="10"/>
      <c r="P335" s="10"/>
      <c r="Q335" s="10"/>
      <c r="R335" s="10"/>
      <c r="S335" s="10"/>
    </row>
    <row r="336" spans="3:19">
      <c r="C336" s="1">
        <v>41611</v>
      </c>
      <c r="D336">
        <v>18</v>
      </c>
      <c r="E336">
        <v>13</v>
      </c>
      <c r="F336">
        <f>WEEKNUM(Table18[[#This Row],[Date]],2)</f>
        <v>49</v>
      </c>
      <c r="G336">
        <f>IF(OR(Table18[[#This Row],[week number]]=1,Table18[[#This Row],[week number]]&gt;=47),1,0)</f>
        <v>1</v>
      </c>
      <c r="H336">
        <f>IF(YEAR(Table18[[#This Row],[Date]])=2013,0,1)</f>
        <v>0</v>
      </c>
      <c r="I336" s="10">
        <f>VLOOKUP(Table18[[#This Row],[LEC ID]],Sheet9!A:B,2,0)</f>
        <v>35</v>
      </c>
      <c r="J336" s="10"/>
      <c r="K336" s="10"/>
      <c r="L336" s="10"/>
      <c r="M336" s="10"/>
      <c r="N336" s="10"/>
      <c r="O336" s="10"/>
      <c r="P336" s="10"/>
      <c r="Q336" s="10"/>
      <c r="R336" s="10"/>
      <c r="S336" s="10"/>
    </row>
    <row r="337" spans="3:19">
      <c r="C337" s="1">
        <v>41612</v>
      </c>
      <c r="D337">
        <v>18</v>
      </c>
      <c r="E337">
        <v>5</v>
      </c>
      <c r="F337">
        <f>WEEKNUM(Table18[[#This Row],[Date]],2)</f>
        <v>49</v>
      </c>
      <c r="G337">
        <f>IF(OR(Table18[[#This Row],[week number]]=1,Table18[[#This Row],[week number]]&gt;=47),1,0)</f>
        <v>1</v>
      </c>
      <c r="H337">
        <f>IF(YEAR(Table18[[#This Row],[Date]])=2013,0,1)</f>
        <v>0</v>
      </c>
      <c r="I337" s="10">
        <f>VLOOKUP(Table18[[#This Row],[LEC ID]],Sheet9!A:B,2,0)</f>
        <v>35</v>
      </c>
      <c r="J337" s="10"/>
      <c r="K337" s="10"/>
      <c r="L337" s="10"/>
      <c r="M337" s="10"/>
      <c r="N337" s="10"/>
      <c r="O337" s="10"/>
      <c r="P337" s="10"/>
      <c r="Q337" s="10"/>
      <c r="R337" s="10"/>
      <c r="S337" s="10"/>
    </row>
    <row r="338" spans="3:19">
      <c r="C338" s="1">
        <v>41613</v>
      </c>
      <c r="D338">
        <v>18</v>
      </c>
      <c r="E338">
        <v>6</v>
      </c>
      <c r="F338">
        <f>WEEKNUM(Table18[[#This Row],[Date]],2)</f>
        <v>49</v>
      </c>
      <c r="G338">
        <f>IF(OR(Table18[[#This Row],[week number]]=1,Table18[[#This Row],[week number]]&gt;=47),1,0)</f>
        <v>1</v>
      </c>
      <c r="H338">
        <f>IF(YEAR(Table18[[#This Row],[Date]])=2013,0,1)</f>
        <v>0</v>
      </c>
      <c r="I338" s="10">
        <f>VLOOKUP(Table18[[#This Row],[LEC ID]],Sheet9!A:B,2,0)</f>
        <v>35</v>
      </c>
      <c r="J338" s="10"/>
      <c r="K338" s="10"/>
      <c r="L338" s="10"/>
      <c r="M338" s="10"/>
      <c r="N338" s="10"/>
      <c r="O338" s="10"/>
      <c r="P338" s="10"/>
      <c r="Q338" s="10"/>
      <c r="R338" s="10"/>
      <c r="S338" s="10"/>
    </row>
    <row r="339" spans="3:19">
      <c r="C339" s="1">
        <v>41614</v>
      </c>
      <c r="D339">
        <v>18</v>
      </c>
      <c r="E339">
        <v>15</v>
      </c>
      <c r="F339">
        <f>WEEKNUM(Table18[[#This Row],[Date]],2)</f>
        <v>49</v>
      </c>
      <c r="G339">
        <f>IF(OR(Table18[[#This Row],[week number]]=1,Table18[[#This Row],[week number]]&gt;=47),1,0)</f>
        <v>1</v>
      </c>
      <c r="H339">
        <f>IF(YEAR(Table18[[#This Row],[Date]])=2013,0,1)</f>
        <v>0</v>
      </c>
      <c r="I339" s="10">
        <f>VLOOKUP(Table18[[#This Row],[LEC ID]],Sheet9!A:B,2,0)</f>
        <v>35</v>
      </c>
      <c r="J339" s="10"/>
      <c r="K339" s="10"/>
      <c r="L339" s="10"/>
      <c r="M339" s="10"/>
      <c r="N339" s="10"/>
      <c r="O339" s="10"/>
      <c r="P339" s="10"/>
      <c r="Q339" s="10"/>
      <c r="R339" s="10"/>
      <c r="S339" s="10"/>
    </row>
    <row r="340" spans="3:19">
      <c r="C340" s="1">
        <v>41615</v>
      </c>
      <c r="D340">
        <v>18</v>
      </c>
      <c r="E340">
        <v>12</v>
      </c>
      <c r="F340">
        <f>WEEKNUM(Table18[[#This Row],[Date]],2)</f>
        <v>49</v>
      </c>
      <c r="G340">
        <f>IF(OR(Table18[[#This Row],[week number]]=1,Table18[[#This Row],[week number]]&gt;=47),1,0)</f>
        <v>1</v>
      </c>
      <c r="H340">
        <f>IF(YEAR(Table18[[#This Row],[Date]])=2013,0,1)</f>
        <v>0</v>
      </c>
      <c r="I340" s="10">
        <f>VLOOKUP(Table18[[#This Row],[LEC ID]],Sheet9!A:B,2,0)</f>
        <v>35</v>
      </c>
      <c r="J340" s="10"/>
      <c r="K340" s="10"/>
      <c r="L340" s="10"/>
      <c r="M340" s="10"/>
      <c r="N340" s="10"/>
      <c r="O340" s="10"/>
      <c r="P340" s="10"/>
      <c r="Q340" s="10"/>
      <c r="R340" s="10"/>
      <c r="S340" s="10"/>
    </row>
    <row r="341" spans="3:19">
      <c r="C341" s="1">
        <v>41616</v>
      </c>
      <c r="D341">
        <v>18</v>
      </c>
      <c r="E341">
        <v>7</v>
      </c>
      <c r="F341">
        <f>WEEKNUM(Table18[[#This Row],[Date]],2)</f>
        <v>49</v>
      </c>
      <c r="G341">
        <f>IF(OR(Table18[[#This Row],[week number]]=1,Table18[[#This Row],[week number]]&gt;=47),1,0)</f>
        <v>1</v>
      </c>
      <c r="H341">
        <f>IF(YEAR(Table18[[#This Row],[Date]])=2013,0,1)</f>
        <v>0</v>
      </c>
      <c r="I341" s="10">
        <f>VLOOKUP(Table18[[#This Row],[LEC ID]],Sheet9!A:B,2,0)</f>
        <v>35</v>
      </c>
      <c r="J341" s="10"/>
      <c r="K341" s="10"/>
      <c r="L341" s="10"/>
      <c r="M341" s="10"/>
      <c r="N341" s="10"/>
      <c r="O341" s="10"/>
      <c r="P341" s="10"/>
      <c r="Q341" s="10"/>
      <c r="R341" s="10"/>
      <c r="S341" s="10"/>
    </row>
    <row r="342" spans="3:19">
      <c r="C342" s="1">
        <v>41617</v>
      </c>
      <c r="D342">
        <v>18</v>
      </c>
      <c r="E342">
        <v>10</v>
      </c>
      <c r="F342">
        <f>WEEKNUM(Table18[[#This Row],[Date]],2)</f>
        <v>50</v>
      </c>
      <c r="G342">
        <f>IF(OR(Table18[[#This Row],[week number]]=1,Table18[[#This Row],[week number]]&gt;=47),1,0)</f>
        <v>1</v>
      </c>
      <c r="H342">
        <f>IF(YEAR(Table18[[#This Row],[Date]])=2013,0,1)</f>
        <v>0</v>
      </c>
      <c r="I342" s="10">
        <f>VLOOKUP(Table18[[#This Row],[LEC ID]],Sheet9!A:B,2,0)</f>
        <v>35</v>
      </c>
      <c r="J342" s="10"/>
      <c r="K342" s="10"/>
      <c r="L342" s="10"/>
      <c r="M342" s="10"/>
      <c r="N342" s="10"/>
      <c r="O342" s="10"/>
      <c r="P342" s="10"/>
      <c r="Q342" s="10"/>
      <c r="R342" s="10"/>
      <c r="S342" s="10"/>
    </row>
    <row r="343" spans="3:19">
      <c r="C343" s="1">
        <v>41618</v>
      </c>
      <c r="D343">
        <v>19</v>
      </c>
      <c r="E343">
        <v>31</v>
      </c>
      <c r="F343">
        <f>WEEKNUM(Table18[[#This Row],[Date]],2)</f>
        <v>50</v>
      </c>
      <c r="G343">
        <f>IF(OR(Table18[[#This Row],[week number]]=1,Table18[[#This Row],[week number]]&gt;=47),1,0)</f>
        <v>1</v>
      </c>
      <c r="H343">
        <f>IF(YEAR(Table18[[#This Row],[Date]])=2013,0,1)</f>
        <v>0</v>
      </c>
      <c r="I343" s="10">
        <f>VLOOKUP(Table18[[#This Row],[LEC ID]],Sheet9!A:B,2,0)</f>
        <v>28</v>
      </c>
      <c r="J343" s="10"/>
      <c r="K343" s="10"/>
      <c r="L343" s="10"/>
      <c r="M343" s="10"/>
      <c r="N343" s="10"/>
      <c r="O343" s="10"/>
      <c r="P343" s="10"/>
      <c r="Q343" s="10"/>
      <c r="R343" s="10"/>
      <c r="S343" s="10"/>
    </row>
    <row r="344" spans="3:19">
      <c r="C344" s="1">
        <v>41619</v>
      </c>
      <c r="D344">
        <v>19</v>
      </c>
      <c r="E344">
        <v>23</v>
      </c>
      <c r="F344">
        <f>WEEKNUM(Table18[[#This Row],[Date]],2)</f>
        <v>50</v>
      </c>
      <c r="G344">
        <f>IF(OR(Table18[[#This Row],[week number]]=1,Table18[[#This Row],[week number]]&gt;=47),1,0)</f>
        <v>1</v>
      </c>
      <c r="H344">
        <f>IF(YEAR(Table18[[#This Row],[Date]])=2013,0,1)</f>
        <v>0</v>
      </c>
      <c r="I344" s="10">
        <f>VLOOKUP(Table18[[#This Row],[LEC ID]],Sheet9!A:B,2,0)</f>
        <v>28</v>
      </c>
      <c r="J344" s="10"/>
      <c r="K344" s="10"/>
      <c r="L344" s="10"/>
      <c r="M344" s="10"/>
      <c r="N344" s="10"/>
      <c r="O344" s="10"/>
      <c r="P344" s="10"/>
      <c r="Q344" s="10"/>
      <c r="R344" s="10"/>
      <c r="S344" s="10"/>
    </row>
    <row r="345" spans="3:19">
      <c r="C345" s="1">
        <v>41620</v>
      </c>
      <c r="D345">
        <v>19</v>
      </c>
      <c r="E345">
        <v>30</v>
      </c>
      <c r="F345">
        <f>WEEKNUM(Table18[[#This Row],[Date]],2)</f>
        <v>50</v>
      </c>
      <c r="G345">
        <f>IF(OR(Table18[[#This Row],[week number]]=1,Table18[[#This Row],[week number]]&gt;=47),1,0)</f>
        <v>1</v>
      </c>
      <c r="H345">
        <f>IF(YEAR(Table18[[#This Row],[Date]])=2013,0,1)</f>
        <v>0</v>
      </c>
      <c r="I345" s="10">
        <f>VLOOKUP(Table18[[#This Row],[LEC ID]],Sheet9!A:B,2,0)</f>
        <v>28</v>
      </c>
      <c r="J345" s="10"/>
      <c r="K345" s="10"/>
      <c r="L345" s="10"/>
      <c r="M345" s="10"/>
      <c r="N345" s="10"/>
      <c r="O345" s="10"/>
      <c r="P345" s="10"/>
      <c r="Q345" s="10"/>
      <c r="R345" s="10"/>
      <c r="S345" s="10"/>
    </row>
    <row r="346" spans="3:19">
      <c r="C346" s="1">
        <v>41621</v>
      </c>
      <c r="D346">
        <v>19</v>
      </c>
      <c r="E346">
        <v>40</v>
      </c>
      <c r="F346">
        <f>WEEKNUM(Table18[[#This Row],[Date]],2)</f>
        <v>50</v>
      </c>
      <c r="G346">
        <f>IF(OR(Table18[[#This Row],[week number]]=1,Table18[[#This Row],[week number]]&gt;=47),1,0)</f>
        <v>1</v>
      </c>
      <c r="H346">
        <f>IF(YEAR(Table18[[#This Row],[Date]])=2013,0,1)</f>
        <v>0</v>
      </c>
      <c r="I346" s="10">
        <f>VLOOKUP(Table18[[#This Row],[LEC ID]],Sheet9!A:B,2,0)</f>
        <v>28</v>
      </c>
      <c r="J346" s="10"/>
      <c r="K346" s="10"/>
      <c r="L346" s="10"/>
      <c r="M346" s="10"/>
      <c r="N346" s="10"/>
      <c r="O346" s="10"/>
      <c r="P346" s="10"/>
      <c r="Q346" s="10"/>
      <c r="R346" s="10"/>
      <c r="S346" s="10"/>
    </row>
    <row r="347" spans="3:19">
      <c r="C347" s="1">
        <v>41622</v>
      </c>
      <c r="D347">
        <v>19</v>
      </c>
      <c r="E347">
        <v>41</v>
      </c>
      <c r="F347">
        <f>WEEKNUM(Table18[[#This Row],[Date]],2)</f>
        <v>50</v>
      </c>
      <c r="G347">
        <f>IF(OR(Table18[[#This Row],[week number]]=1,Table18[[#This Row],[week number]]&gt;=47),1,0)</f>
        <v>1</v>
      </c>
      <c r="H347">
        <f>IF(YEAR(Table18[[#This Row],[Date]])=2013,0,1)</f>
        <v>0</v>
      </c>
      <c r="I347" s="10">
        <f>VLOOKUP(Table18[[#This Row],[LEC ID]],Sheet9!A:B,2,0)</f>
        <v>28</v>
      </c>
      <c r="J347" s="10"/>
      <c r="K347" s="10"/>
      <c r="L347" s="10"/>
      <c r="M347" s="10"/>
      <c r="N347" s="10"/>
      <c r="O347" s="10"/>
      <c r="P347" s="10"/>
      <c r="Q347" s="10"/>
      <c r="R347" s="10"/>
      <c r="S347" s="10"/>
    </row>
    <row r="348" spans="3:19">
      <c r="C348" s="1">
        <v>41623</v>
      </c>
      <c r="D348">
        <v>19</v>
      </c>
      <c r="E348">
        <v>16</v>
      </c>
      <c r="F348">
        <f>WEEKNUM(Table18[[#This Row],[Date]],2)</f>
        <v>50</v>
      </c>
      <c r="G348">
        <f>IF(OR(Table18[[#This Row],[week number]]=1,Table18[[#This Row],[week number]]&gt;=47),1,0)</f>
        <v>1</v>
      </c>
      <c r="H348">
        <f>IF(YEAR(Table18[[#This Row],[Date]])=2013,0,1)</f>
        <v>0</v>
      </c>
      <c r="I348" s="10">
        <f>VLOOKUP(Table18[[#This Row],[LEC ID]],Sheet9!A:B,2,0)</f>
        <v>28</v>
      </c>
      <c r="J348" s="10"/>
      <c r="K348" s="10"/>
      <c r="L348" s="10"/>
      <c r="M348" s="10"/>
      <c r="N348" s="10"/>
      <c r="O348" s="10"/>
      <c r="P348" s="10"/>
      <c r="Q348" s="10"/>
      <c r="R348" s="10"/>
      <c r="S348" s="10"/>
    </row>
    <row r="349" spans="3:19">
      <c r="C349" s="1">
        <v>41624</v>
      </c>
      <c r="D349">
        <v>19</v>
      </c>
      <c r="E349">
        <v>51</v>
      </c>
      <c r="F349">
        <f>WEEKNUM(Table18[[#This Row],[Date]],2)</f>
        <v>51</v>
      </c>
      <c r="G349">
        <f>IF(OR(Table18[[#This Row],[week number]]=1,Table18[[#This Row],[week number]]&gt;=47),1,0)</f>
        <v>1</v>
      </c>
      <c r="H349">
        <f>IF(YEAR(Table18[[#This Row],[Date]])=2013,0,1)</f>
        <v>0</v>
      </c>
      <c r="I349" s="10">
        <f>VLOOKUP(Table18[[#This Row],[LEC ID]],Sheet9!A:B,2,0)</f>
        <v>28</v>
      </c>
      <c r="J349" s="10"/>
      <c r="K349" s="10"/>
      <c r="L349" s="10"/>
      <c r="M349" s="10"/>
      <c r="N349" s="10"/>
      <c r="O349" s="10"/>
      <c r="P349" s="10"/>
      <c r="Q349" s="10"/>
      <c r="R349" s="10"/>
      <c r="S349" s="10"/>
    </row>
    <row r="350" spans="3:19">
      <c r="C350" s="1">
        <v>41625</v>
      </c>
      <c r="D350">
        <v>19</v>
      </c>
      <c r="E350">
        <v>15</v>
      </c>
      <c r="F350">
        <f>WEEKNUM(Table18[[#This Row],[Date]],2)</f>
        <v>51</v>
      </c>
      <c r="G350">
        <f>IF(OR(Table18[[#This Row],[week number]]=1,Table18[[#This Row],[week number]]&gt;=47),1,0)</f>
        <v>1</v>
      </c>
      <c r="H350">
        <f>IF(YEAR(Table18[[#This Row],[Date]])=2013,0,1)</f>
        <v>0</v>
      </c>
      <c r="I350" s="10">
        <f>VLOOKUP(Table18[[#This Row],[LEC ID]],Sheet9!A:B,2,0)</f>
        <v>28</v>
      </c>
      <c r="J350" s="10"/>
      <c r="K350" s="10"/>
      <c r="L350" s="10"/>
      <c r="M350" s="10"/>
      <c r="N350" s="10"/>
      <c r="O350" s="10"/>
      <c r="P350" s="10"/>
      <c r="Q350" s="10"/>
      <c r="R350" s="10"/>
      <c r="S350" s="10"/>
    </row>
    <row r="351" spans="3:19">
      <c r="C351" s="1">
        <v>41626</v>
      </c>
      <c r="D351">
        <v>19</v>
      </c>
      <c r="E351">
        <v>71</v>
      </c>
      <c r="F351">
        <f>WEEKNUM(Table18[[#This Row],[Date]],2)</f>
        <v>51</v>
      </c>
      <c r="G351">
        <f>IF(OR(Table18[[#This Row],[week number]]=1,Table18[[#This Row],[week number]]&gt;=47),1,0)</f>
        <v>1</v>
      </c>
      <c r="H351">
        <f>IF(YEAR(Table18[[#This Row],[Date]])=2013,0,1)</f>
        <v>0</v>
      </c>
      <c r="I351" s="10">
        <f>VLOOKUP(Table18[[#This Row],[LEC ID]],Sheet9!A:B,2,0)</f>
        <v>28</v>
      </c>
      <c r="J351" s="10"/>
      <c r="K351" s="10"/>
      <c r="L351" s="10"/>
      <c r="M351" s="10"/>
      <c r="N351" s="10"/>
      <c r="O351" s="10"/>
      <c r="P351" s="10"/>
      <c r="Q351" s="10"/>
      <c r="R351" s="10"/>
      <c r="S351" s="10"/>
    </row>
    <row r="352" spans="3:19">
      <c r="C352" s="1">
        <v>41627</v>
      </c>
      <c r="D352">
        <v>19</v>
      </c>
      <c r="E352">
        <v>44</v>
      </c>
      <c r="F352">
        <f>WEEKNUM(Table18[[#This Row],[Date]],2)</f>
        <v>51</v>
      </c>
      <c r="G352">
        <f>IF(OR(Table18[[#This Row],[week number]]=1,Table18[[#This Row],[week number]]&gt;=47),1,0)</f>
        <v>1</v>
      </c>
      <c r="H352">
        <f>IF(YEAR(Table18[[#This Row],[Date]])=2013,0,1)</f>
        <v>0</v>
      </c>
      <c r="I352" s="10">
        <f>VLOOKUP(Table18[[#This Row],[LEC ID]],Sheet9!A:B,2,0)</f>
        <v>28</v>
      </c>
      <c r="J352" s="10"/>
      <c r="K352" s="10"/>
      <c r="L352" s="10"/>
      <c r="M352" s="10"/>
      <c r="N352" s="10"/>
      <c r="O352" s="10"/>
      <c r="P352" s="10"/>
      <c r="Q352" s="10"/>
      <c r="R352" s="10"/>
      <c r="S352" s="10"/>
    </row>
    <row r="353" spans="3:19">
      <c r="C353" s="1">
        <v>41628</v>
      </c>
      <c r="D353">
        <v>19</v>
      </c>
      <c r="E353">
        <v>19</v>
      </c>
      <c r="F353">
        <f>WEEKNUM(Table18[[#This Row],[Date]],2)</f>
        <v>51</v>
      </c>
      <c r="G353">
        <f>IF(OR(Table18[[#This Row],[week number]]=1,Table18[[#This Row],[week number]]&gt;=47),1,0)</f>
        <v>1</v>
      </c>
      <c r="H353">
        <f>IF(YEAR(Table18[[#This Row],[Date]])=2013,0,1)</f>
        <v>0</v>
      </c>
      <c r="I353" s="10">
        <f>VLOOKUP(Table18[[#This Row],[LEC ID]],Sheet9!A:B,2,0)</f>
        <v>28</v>
      </c>
      <c r="J353" s="10"/>
      <c r="K353" s="10"/>
      <c r="L353" s="10"/>
      <c r="M353" s="10"/>
      <c r="N353" s="10"/>
      <c r="O353" s="10"/>
      <c r="P353" s="10"/>
      <c r="Q353" s="10"/>
      <c r="R353" s="10"/>
      <c r="S353" s="10"/>
    </row>
    <row r="354" spans="3:19">
      <c r="C354" s="1">
        <v>41629</v>
      </c>
      <c r="D354">
        <v>19</v>
      </c>
      <c r="E354">
        <v>18</v>
      </c>
      <c r="F354">
        <f>WEEKNUM(Table18[[#This Row],[Date]],2)</f>
        <v>51</v>
      </c>
      <c r="G354">
        <f>IF(OR(Table18[[#This Row],[week number]]=1,Table18[[#This Row],[week number]]&gt;=47),1,0)</f>
        <v>1</v>
      </c>
      <c r="H354">
        <f>IF(YEAR(Table18[[#This Row],[Date]])=2013,0,1)</f>
        <v>0</v>
      </c>
      <c r="I354" s="10">
        <f>VLOOKUP(Table18[[#This Row],[LEC ID]],Sheet9!A:B,2,0)</f>
        <v>28</v>
      </c>
      <c r="J354" s="10"/>
      <c r="K354" s="10"/>
      <c r="L354" s="10"/>
      <c r="M354" s="10"/>
      <c r="N354" s="10"/>
      <c r="O354" s="10"/>
      <c r="P354" s="10"/>
      <c r="Q354" s="10"/>
      <c r="R354" s="10"/>
      <c r="S354" s="10"/>
    </row>
    <row r="355" spans="3:19">
      <c r="C355" s="1">
        <v>41630</v>
      </c>
      <c r="D355">
        <v>19</v>
      </c>
      <c r="E355">
        <v>11</v>
      </c>
      <c r="F355">
        <f>WEEKNUM(Table18[[#This Row],[Date]],2)</f>
        <v>51</v>
      </c>
      <c r="G355">
        <f>IF(OR(Table18[[#This Row],[week number]]=1,Table18[[#This Row],[week number]]&gt;=47),1,0)</f>
        <v>1</v>
      </c>
      <c r="H355">
        <f>IF(YEAR(Table18[[#This Row],[Date]])=2013,0,1)</f>
        <v>0</v>
      </c>
      <c r="I355" s="10">
        <f>VLOOKUP(Table18[[#This Row],[LEC ID]],Sheet9!A:B,2,0)</f>
        <v>28</v>
      </c>
      <c r="J355" s="10"/>
      <c r="K355" s="10"/>
      <c r="L355" s="10"/>
      <c r="M355" s="10"/>
      <c r="N355" s="10"/>
      <c r="O355" s="10"/>
      <c r="P355" s="10"/>
      <c r="Q355" s="10"/>
      <c r="R355" s="10"/>
      <c r="S355" s="10"/>
    </row>
    <row r="356" spans="3:19">
      <c r="C356" s="1">
        <v>41631</v>
      </c>
      <c r="D356">
        <v>19</v>
      </c>
      <c r="E356">
        <v>30</v>
      </c>
      <c r="F356">
        <f>WEEKNUM(Table18[[#This Row],[Date]],2)</f>
        <v>52</v>
      </c>
      <c r="G356">
        <f>IF(OR(Table18[[#This Row],[week number]]=1,Table18[[#This Row],[week number]]&gt;=47),1,0)</f>
        <v>1</v>
      </c>
      <c r="H356">
        <f>IF(YEAR(Table18[[#This Row],[Date]])=2013,0,1)</f>
        <v>0</v>
      </c>
      <c r="I356" s="10">
        <f>VLOOKUP(Table18[[#This Row],[LEC ID]],Sheet9!A:B,2,0)</f>
        <v>28</v>
      </c>
      <c r="J356" s="10"/>
      <c r="K356" s="10"/>
      <c r="L356" s="10"/>
      <c r="M356" s="10"/>
      <c r="N356" s="10"/>
      <c r="O356" s="10"/>
      <c r="P356" s="10"/>
      <c r="Q356" s="10"/>
      <c r="R356" s="10"/>
      <c r="S356" s="10"/>
    </row>
    <row r="357" spans="3:19">
      <c r="C357" s="1">
        <v>41632</v>
      </c>
      <c r="D357">
        <v>19</v>
      </c>
      <c r="E357">
        <v>18</v>
      </c>
      <c r="F357">
        <f>WEEKNUM(Table18[[#This Row],[Date]],2)</f>
        <v>52</v>
      </c>
      <c r="G357">
        <f>IF(OR(Table18[[#This Row],[week number]]=1,Table18[[#This Row],[week number]]&gt;=47),1,0)</f>
        <v>1</v>
      </c>
      <c r="H357">
        <f>IF(YEAR(Table18[[#This Row],[Date]])=2013,0,1)</f>
        <v>0</v>
      </c>
      <c r="I357" s="10">
        <f>VLOOKUP(Table18[[#This Row],[LEC ID]],Sheet9!A:B,2,0)</f>
        <v>28</v>
      </c>
      <c r="J357" s="10"/>
      <c r="K357" s="10"/>
      <c r="L357" s="10"/>
      <c r="M357" s="10"/>
      <c r="N357" s="10"/>
      <c r="O357" s="10"/>
      <c r="P357" s="10"/>
      <c r="Q357" s="10"/>
      <c r="R357" s="10"/>
      <c r="S357" s="10"/>
    </row>
    <row r="358" spans="3:19">
      <c r="C358" s="1">
        <v>41633</v>
      </c>
      <c r="D358">
        <v>19</v>
      </c>
      <c r="E358">
        <v>24</v>
      </c>
      <c r="F358">
        <f>WEEKNUM(Table18[[#This Row],[Date]],2)</f>
        <v>52</v>
      </c>
      <c r="G358">
        <f>IF(OR(Table18[[#This Row],[week number]]=1,Table18[[#This Row],[week number]]&gt;=47),1,0)</f>
        <v>1</v>
      </c>
      <c r="H358">
        <f>IF(YEAR(Table18[[#This Row],[Date]])=2013,0,1)</f>
        <v>0</v>
      </c>
      <c r="I358" s="10">
        <f>VLOOKUP(Table18[[#This Row],[LEC ID]],Sheet9!A:B,2,0)</f>
        <v>28</v>
      </c>
      <c r="J358" s="10"/>
      <c r="K358" s="10"/>
      <c r="L358" s="10"/>
      <c r="M358" s="10"/>
      <c r="N358" s="10"/>
      <c r="O358" s="10"/>
      <c r="P358" s="10"/>
      <c r="Q358" s="10"/>
      <c r="R358" s="10"/>
      <c r="S358" s="10"/>
    </row>
    <row r="359" spans="3:19">
      <c r="C359" s="1">
        <v>41634</v>
      </c>
      <c r="D359">
        <v>19</v>
      </c>
      <c r="E359">
        <v>130</v>
      </c>
      <c r="F359">
        <f>WEEKNUM(Table18[[#This Row],[Date]],2)</f>
        <v>52</v>
      </c>
      <c r="G359">
        <f>IF(OR(Table18[[#This Row],[week number]]=1,Table18[[#This Row],[week number]]&gt;=47),1,0)</f>
        <v>1</v>
      </c>
      <c r="H359">
        <f>IF(YEAR(Table18[[#This Row],[Date]])=2013,0,1)</f>
        <v>0</v>
      </c>
      <c r="I359" s="10">
        <f>VLOOKUP(Table18[[#This Row],[LEC ID]],Sheet9!A:B,2,0)</f>
        <v>28</v>
      </c>
      <c r="J359" s="10"/>
      <c r="K359" s="10"/>
      <c r="L359" s="10"/>
      <c r="M359" s="10"/>
      <c r="N359" s="10"/>
      <c r="O359" s="10"/>
      <c r="P359" s="10"/>
      <c r="Q359" s="10"/>
      <c r="R359" s="10"/>
      <c r="S359" s="10"/>
    </row>
    <row r="360" spans="3:19">
      <c r="C360" s="1">
        <v>41635</v>
      </c>
      <c r="D360">
        <v>19</v>
      </c>
      <c r="E360">
        <v>47</v>
      </c>
      <c r="F360">
        <f>WEEKNUM(Table18[[#This Row],[Date]],2)</f>
        <v>52</v>
      </c>
      <c r="G360">
        <f>IF(OR(Table18[[#This Row],[week number]]=1,Table18[[#This Row],[week number]]&gt;=47),1,0)</f>
        <v>1</v>
      </c>
      <c r="H360">
        <f>IF(YEAR(Table18[[#This Row],[Date]])=2013,0,1)</f>
        <v>0</v>
      </c>
      <c r="I360" s="10">
        <f>VLOOKUP(Table18[[#This Row],[LEC ID]],Sheet9!A:B,2,0)</f>
        <v>28</v>
      </c>
      <c r="J360" s="10"/>
      <c r="K360" s="10"/>
      <c r="L360" s="10"/>
      <c r="M360" s="10"/>
      <c r="N360" s="10"/>
      <c r="O360" s="10"/>
      <c r="P360" s="10"/>
      <c r="Q360" s="10"/>
      <c r="R360" s="10"/>
      <c r="S360" s="10"/>
    </row>
    <row r="361" spans="3:19">
      <c r="C361" s="1">
        <v>41636</v>
      </c>
      <c r="D361">
        <v>19</v>
      </c>
      <c r="E361">
        <v>30</v>
      </c>
      <c r="F361">
        <f>WEEKNUM(Table18[[#This Row],[Date]],2)</f>
        <v>52</v>
      </c>
      <c r="G361">
        <f>IF(OR(Table18[[#This Row],[week number]]=1,Table18[[#This Row],[week number]]&gt;=47),1,0)</f>
        <v>1</v>
      </c>
      <c r="H361">
        <f>IF(YEAR(Table18[[#This Row],[Date]])=2013,0,1)</f>
        <v>0</v>
      </c>
      <c r="I361" s="10">
        <f>VLOOKUP(Table18[[#This Row],[LEC ID]],Sheet9!A:B,2,0)</f>
        <v>28</v>
      </c>
      <c r="J361" s="10"/>
      <c r="K361" s="10"/>
      <c r="L361" s="10"/>
      <c r="M361" s="10"/>
      <c r="N361" s="10"/>
      <c r="O361" s="10"/>
      <c r="P361" s="10"/>
      <c r="Q361" s="10"/>
      <c r="R361" s="10"/>
      <c r="S361" s="10"/>
    </row>
    <row r="362" spans="3:19">
      <c r="C362" s="1">
        <v>41637</v>
      </c>
      <c r="D362">
        <v>19</v>
      </c>
      <c r="E362">
        <v>13</v>
      </c>
      <c r="F362">
        <f>WEEKNUM(Table18[[#This Row],[Date]],2)</f>
        <v>52</v>
      </c>
      <c r="G362">
        <f>IF(OR(Table18[[#This Row],[week number]]=1,Table18[[#This Row],[week number]]&gt;=47),1,0)</f>
        <v>1</v>
      </c>
      <c r="H362">
        <f>IF(YEAR(Table18[[#This Row],[Date]])=2013,0,1)</f>
        <v>0</v>
      </c>
      <c r="I362" s="10">
        <f>VLOOKUP(Table18[[#This Row],[LEC ID]],Sheet9!A:B,2,0)</f>
        <v>28</v>
      </c>
      <c r="J362" s="10"/>
      <c r="K362" s="10"/>
      <c r="L362" s="10"/>
      <c r="M362" s="10"/>
      <c r="N362" s="10"/>
      <c r="O362" s="10"/>
      <c r="P362" s="10"/>
      <c r="Q362" s="10"/>
      <c r="R362" s="10"/>
      <c r="S362" s="10"/>
    </row>
    <row r="363" spans="3:19">
      <c r="C363" s="1">
        <v>41638</v>
      </c>
      <c r="D363">
        <v>19</v>
      </c>
      <c r="E363">
        <v>7</v>
      </c>
      <c r="F363">
        <f>WEEKNUM(Table18[[#This Row],[Date]],2)</f>
        <v>53</v>
      </c>
      <c r="G363">
        <f>IF(OR(Table18[[#This Row],[week number]]=1,Table18[[#This Row],[week number]]&gt;=47),1,0)</f>
        <v>1</v>
      </c>
      <c r="H363">
        <f>IF(YEAR(Table18[[#This Row],[Date]])=2013,0,1)</f>
        <v>0</v>
      </c>
      <c r="I363" s="10">
        <f>VLOOKUP(Table18[[#This Row],[LEC ID]],Sheet9!A:B,2,0)</f>
        <v>28</v>
      </c>
      <c r="J363" s="10"/>
      <c r="K363" s="10"/>
      <c r="L363" s="10"/>
      <c r="M363" s="10"/>
      <c r="N363" s="10"/>
      <c r="O363" s="10"/>
      <c r="P363" s="10"/>
      <c r="Q363" s="10"/>
      <c r="R363" s="10"/>
      <c r="S363" s="10"/>
    </row>
    <row r="364" spans="3:19">
      <c r="C364" s="1">
        <v>41639</v>
      </c>
      <c r="D364">
        <v>19</v>
      </c>
      <c r="E364">
        <v>18</v>
      </c>
      <c r="F364">
        <f>WEEKNUM(Table18[[#This Row],[Date]],2)</f>
        <v>53</v>
      </c>
      <c r="G364">
        <f>IF(OR(Table18[[#This Row],[week number]]=1,Table18[[#This Row],[week number]]&gt;=47),1,0)</f>
        <v>1</v>
      </c>
      <c r="H364">
        <f>IF(YEAR(Table18[[#This Row],[Date]])=2013,0,1)</f>
        <v>0</v>
      </c>
      <c r="I364" s="10">
        <f>VLOOKUP(Table18[[#This Row],[LEC ID]],Sheet9!A:B,2,0)</f>
        <v>28</v>
      </c>
      <c r="J364" s="10"/>
      <c r="K364" s="10"/>
      <c r="L364" s="10"/>
      <c r="M364" s="10"/>
      <c r="N364" s="10"/>
      <c r="O364" s="10"/>
      <c r="P364" s="10"/>
      <c r="Q364" s="10"/>
      <c r="R364" s="10"/>
      <c r="S364" s="10"/>
    </row>
    <row r="365" spans="3:19">
      <c r="C365" s="1">
        <v>41640</v>
      </c>
      <c r="D365">
        <v>19</v>
      </c>
      <c r="E365">
        <v>21</v>
      </c>
      <c r="F365">
        <f>WEEKNUM(Table18[[#This Row],[Date]],2)</f>
        <v>1</v>
      </c>
      <c r="G365">
        <f>IF(OR(Table18[[#This Row],[week number]]=1,Table18[[#This Row],[week number]]&gt;=47),1,0)</f>
        <v>1</v>
      </c>
      <c r="H365">
        <f>IF(YEAR(Table18[[#This Row],[Date]])=2013,0,1)</f>
        <v>1</v>
      </c>
      <c r="I365" s="10">
        <f>VLOOKUP(Table18[[#This Row],[LEC ID]],Sheet9!A:B,2,0)</f>
        <v>28</v>
      </c>
      <c r="J365" s="10"/>
      <c r="K365" s="10"/>
      <c r="L365" s="10"/>
      <c r="M365" s="10"/>
      <c r="N365" s="10"/>
      <c r="O365" s="10"/>
      <c r="P365" s="10"/>
      <c r="Q365" s="10"/>
      <c r="R365" s="10"/>
      <c r="S365" s="10"/>
    </row>
    <row r="366" spans="3:19">
      <c r="C366" s="1">
        <v>41641</v>
      </c>
      <c r="D366">
        <v>19</v>
      </c>
      <c r="E366">
        <v>12</v>
      </c>
      <c r="F366">
        <f>WEEKNUM(Table18[[#This Row],[Date]],2)</f>
        <v>1</v>
      </c>
      <c r="G366">
        <f>IF(OR(Table18[[#This Row],[week number]]=1,Table18[[#This Row],[week number]]&gt;=47),1,0)</f>
        <v>1</v>
      </c>
      <c r="H366">
        <f>IF(YEAR(Table18[[#This Row],[Date]])=2013,0,1)</f>
        <v>1</v>
      </c>
      <c r="I366" s="10">
        <f>VLOOKUP(Table18[[#This Row],[LEC ID]],Sheet9!A:B,2,0)</f>
        <v>28</v>
      </c>
      <c r="J366" s="10"/>
      <c r="K366" s="10"/>
      <c r="L366" s="10"/>
      <c r="M366" s="10"/>
      <c r="N366" s="10"/>
      <c r="O366" s="10"/>
      <c r="P366" s="10"/>
      <c r="Q366" s="10"/>
      <c r="R366" s="10"/>
      <c r="S366" s="10"/>
    </row>
    <row r="367" spans="3:19">
      <c r="C367" s="1">
        <v>41642</v>
      </c>
      <c r="D367">
        <v>19</v>
      </c>
      <c r="E367">
        <v>26</v>
      </c>
      <c r="F367">
        <f>WEEKNUM(Table18[[#This Row],[Date]],2)</f>
        <v>1</v>
      </c>
      <c r="G367">
        <f>IF(OR(Table18[[#This Row],[week number]]=1,Table18[[#This Row],[week number]]&gt;=47),1,0)</f>
        <v>1</v>
      </c>
      <c r="H367">
        <f>IF(YEAR(Table18[[#This Row],[Date]])=2013,0,1)</f>
        <v>1</v>
      </c>
      <c r="I367" s="10">
        <f>VLOOKUP(Table18[[#This Row],[LEC ID]],Sheet9!A:B,2,0)</f>
        <v>28</v>
      </c>
      <c r="J367" s="10"/>
      <c r="K367" s="10"/>
      <c r="L367" s="10"/>
      <c r="M367" s="10"/>
      <c r="N367" s="10"/>
      <c r="O367" s="10"/>
      <c r="P367" s="10"/>
      <c r="Q367" s="10"/>
      <c r="R367" s="10"/>
      <c r="S367" s="10"/>
    </row>
    <row r="368" spans="3:19">
      <c r="C368" s="1">
        <v>41643</v>
      </c>
      <c r="D368">
        <v>19</v>
      </c>
      <c r="E368">
        <v>13</v>
      </c>
      <c r="F368">
        <f>WEEKNUM(Table18[[#This Row],[Date]],2)</f>
        <v>1</v>
      </c>
      <c r="G368">
        <f>IF(OR(Table18[[#This Row],[week number]]=1,Table18[[#This Row],[week number]]&gt;=47),1,0)</f>
        <v>1</v>
      </c>
      <c r="H368">
        <f>IF(YEAR(Table18[[#This Row],[Date]])=2013,0,1)</f>
        <v>1</v>
      </c>
      <c r="I368" s="10">
        <f>VLOOKUP(Table18[[#This Row],[LEC ID]],Sheet9!A:B,2,0)</f>
        <v>28</v>
      </c>
      <c r="J368" s="10"/>
      <c r="K368" s="10"/>
      <c r="L368" s="10"/>
      <c r="M368" s="10"/>
      <c r="N368" s="10"/>
      <c r="O368" s="10"/>
      <c r="P368" s="10"/>
      <c r="Q368" s="10"/>
      <c r="R368" s="10"/>
      <c r="S368" s="10"/>
    </row>
    <row r="369" spans="3:19">
      <c r="C369" s="1">
        <v>41644</v>
      </c>
      <c r="D369">
        <v>19</v>
      </c>
      <c r="E369">
        <v>45</v>
      </c>
      <c r="F369">
        <f>WEEKNUM(Table18[[#This Row],[Date]],2)</f>
        <v>1</v>
      </c>
      <c r="G369">
        <f>IF(OR(Table18[[#This Row],[week number]]=1,Table18[[#This Row],[week number]]&gt;=47),1,0)</f>
        <v>1</v>
      </c>
      <c r="H369">
        <f>IF(YEAR(Table18[[#This Row],[Date]])=2013,0,1)</f>
        <v>1</v>
      </c>
      <c r="I369" s="10">
        <f>VLOOKUP(Table18[[#This Row],[LEC ID]],Sheet9!A:B,2,0)</f>
        <v>28</v>
      </c>
      <c r="J369" s="10"/>
      <c r="K369" s="10"/>
      <c r="L369" s="10"/>
      <c r="M369" s="10"/>
      <c r="N369" s="10"/>
      <c r="O369" s="10"/>
      <c r="P369" s="10"/>
      <c r="Q369" s="10"/>
      <c r="R369" s="10"/>
      <c r="S369" s="10"/>
    </row>
    <row r="370" spans="3:19">
      <c r="C370" s="1">
        <v>41645</v>
      </c>
      <c r="D370">
        <v>19</v>
      </c>
      <c r="E370">
        <v>11</v>
      </c>
      <c r="F370">
        <f>WEEKNUM(Table18[[#This Row],[Date]],2)</f>
        <v>2</v>
      </c>
      <c r="G370">
        <f>IF(OR(Table18[[#This Row],[week number]]=1,Table18[[#This Row],[week number]]&gt;=47),1,0)</f>
        <v>0</v>
      </c>
      <c r="H370">
        <f>IF(YEAR(Table18[[#This Row],[Date]])=2013,0,1)</f>
        <v>1</v>
      </c>
      <c r="I370" s="10">
        <f>VLOOKUP(Table18[[#This Row],[LEC ID]],Sheet9!A:B,2,0)</f>
        <v>28</v>
      </c>
      <c r="J370" s="10"/>
      <c r="K370" s="10"/>
      <c r="L370" s="10"/>
      <c r="M370" s="10"/>
      <c r="N370" s="10"/>
      <c r="O370" s="10"/>
      <c r="P370" s="10"/>
      <c r="Q370" s="10"/>
      <c r="R370" s="10"/>
      <c r="S370" s="10"/>
    </row>
    <row r="371" spans="3:19">
      <c r="C371" s="1">
        <v>41646</v>
      </c>
      <c r="D371">
        <v>20</v>
      </c>
      <c r="E371">
        <v>50</v>
      </c>
      <c r="F371">
        <f>WEEKNUM(Table18[[#This Row],[Date]],2)</f>
        <v>2</v>
      </c>
      <c r="G371">
        <f>IF(OR(Table18[[#This Row],[week number]]=1,Table18[[#This Row],[week number]]&gt;=47),1,0)</f>
        <v>0</v>
      </c>
      <c r="H371">
        <f>IF(YEAR(Table18[[#This Row],[Date]])=2013,0,1)</f>
        <v>1</v>
      </c>
      <c r="I371" s="10">
        <f>VLOOKUP(Table18[[#This Row],[LEC ID]],Sheet9!A:B,2,0)</f>
        <v>17</v>
      </c>
      <c r="J371" s="10"/>
      <c r="K371" s="10"/>
      <c r="L371" s="10"/>
      <c r="M371" s="10"/>
      <c r="N371" s="10"/>
      <c r="O371" s="10"/>
      <c r="P371" s="10"/>
      <c r="Q371" s="10"/>
      <c r="R371" s="10"/>
      <c r="S371" s="10"/>
    </row>
    <row r="372" spans="3:19">
      <c r="C372" s="1">
        <v>41647</v>
      </c>
      <c r="D372">
        <v>20</v>
      </c>
      <c r="E372">
        <v>10</v>
      </c>
      <c r="F372">
        <f>WEEKNUM(Table18[[#This Row],[Date]],2)</f>
        <v>2</v>
      </c>
      <c r="G372">
        <f>IF(OR(Table18[[#This Row],[week number]]=1,Table18[[#This Row],[week number]]&gt;=47),1,0)</f>
        <v>0</v>
      </c>
      <c r="H372">
        <f>IF(YEAR(Table18[[#This Row],[Date]])=2013,0,1)</f>
        <v>1</v>
      </c>
      <c r="I372" s="10">
        <f>VLOOKUP(Table18[[#This Row],[LEC ID]],Sheet9!A:B,2,0)</f>
        <v>17</v>
      </c>
      <c r="J372" s="10"/>
      <c r="K372" s="10"/>
      <c r="L372" s="10"/>
      <c r="M372" s="10"/>
      <c r="N372" s="10"/>
      <c r="O372" s="10"/>
      <c r="P372" s="10"/>
      <c r="Q372" s="10"/>
      <c r="R372" s="10"/>
      <c r="S372" s="10"/>
    </row>
    <row r="373" spans="3:19">
      <c r="C373" s="1">
        <v>41648</v>
      </c>
      <c r="D373">
        <v>20</v>
      </c>
      <c r="E373">
        <v>14</v>
      </c>
      <c r="F373">
        <f>WEEKNUM(Table18[[#This Row],[Date]],2)</f>
        <v>2</v>
      </c>
      <c r="G373">
        <f>IF(OR(Table18[[#This Row],[week number]]=1,Table18[[#This Row],[week number]]&gt;=47),1,0)</f>
        <v>0</v>
      </c>
      <c r="H373">
        <f>IF(YEAR(Table18[[#This Row],[Date]])=2013,0,1)</f>
        <v>1</v>
      </c>
      <c r="I373" s="10">
        <f>VLOOKUP(Table18[[#This Row],[LEC ID]],Sheet9!A:B,2,0)</f>
        <v>17</v>
      </c>
      <c r="J373" s="10"/>
      <c r="K373" s="10"/>
      <c r="L373" s="10"/>
      <c r="M373" s="10"/>
      <c r="N373" s="10"/>
      <c r="O373" s="10"/>
      <c r="P373" s="10"/>
      <c r="Q373" s="10"/>
      <c r="R373" s="10"/>
      <c r="S373" s="10"/>
    </row>
    <row r="374" spans="3:19">
      <c r="C374" s="1">
        <v>41649</v>
      </c>
      <c r="D374">
        <v>20</v>
      </c>
      <c r="E374">
        <v>108</v>
      </c>
      <c r="F374">
        <f>WEEKNUM(Table18[[#This Row],[Date]],2)</f>
        <v>2</v>
      </c>
      <c r="G374">
        <f>IF(OR(Table18[[#This Row],[week number]]=1,Table18[[#This Row],[week number]]&gt;=47),1,0)</f>
        <v>0</v>
      </c>
      <c r="H374">
        <f>IF(YEAR(Table18[[#This Row],[Date]])=2013,0,1)</f>
        <v>1</v>
      </c>
      <c r="I374" s="10">
        <f>VLOOKUP(Table18[[#This Row],[LEC ID]],Sheet9!A:B,2,0)</f>
        <v>17</v>
      </c>
      <c r="J374" s="10"/>
      <c r="K374" s="10"/>
      <c r="L374" s="10"/>
      <c r="M374" s="10"/>
      <c r="N374" s="10"/>
      <c r="O374" s="10"/>
      <c r="P374" s="10"/>
      <c r="Q374" s="10"/>
      <c r="R374" s="10"/>
      <c r="S374" s="10"/>
    </row>
    <row r="375" spans="3:19">
      <c r="C375" s="1">
        <v>41650</v>
      </c>
      <c r="D375">
        <v>20</v>
      </c>
      <c r="E375">
        <v>13</v>
      </c>
      <c r="F375">
        <f>WEEKNUM(Table18[[#This Row],[Date]],2)</f>
        <v>2</v>
      </c>
      <c r="G375">
        <f>IF(OR(Table18[[#This Row],[week number]]=1,Table18[[#This Row],[week number]]&gt;=47),1,0)</f>
        <v>0</v>
      </c>
      <c r="H375">
        <f>IF(YEAR(Table18[[#This Row],[Date]])=2013,0,1)</f>
        <v>1</v>
      </c>
      <c r="I375" s="10">
        <f>VLOOKUP(Table18[[#This Row],[LEC ID]],Sheet9!A:B,2,0)</f>
        <v>17</v>
      </c>
      <c r="J375" s="10"/>
      <c r="K375" s="10"/>
      <c r="L375" s="10"/>
      <c r="M375" s="10"/>
      <c r="N375" s="10"/>
      <c r="O375" s="10"/>
      <c r="P375" s="10"/>
      <c r="Q375" s="10"/>
      <c r="R375" s="10"/>
      <c r="S375" s="10"/>
    </row>
    <row r="376" spans="3:19">
      <c r="C376" s="1">
        <v>41651</v>
      </c>
      <c r="D376">
        <v>20</v>
      </c>
      <c r="E376">
        <v>6</v>
      </c>
      <c r="F376">
        <f>WEEKNUM(Table18[[#This Row],[Date]],2)</f>
        <v>2</v>
      </c>
      <c r="G376">
        <f>IF(OR(Table18[[#This Row],[week number]]=1,Table18[[#This Row],[week number]]&gt;=47),1,0)</f>
        <v>0</v>
      </c>
      <c r="H376">
        <f>IF(YEAR(Table18[[#This Row],[Date]])=2013,0,1)</f>
        <v>1</v>
      </c>
      <c r="I376" s="10">
        <f>VLOOKUP(Table18[[#This Row],[LEC ID]],Sheet9!A:B,2,0)</f>
        <v>17</v>
      </c>
      <c r="J376" s="10"/>
      <c r="K376" s="10"/>
      <c r="L376" s="10"/>
      <c r="M376" s="10"/>
      <c r="N376" s="10"/>
      <c r="O376" s="10"/>
      <c r="P376" s="10"/>
      <c r="Q376" s="10"/>
      <c r="R376" s="10"/>
      <c r="S376" s="10"/>
    </row>
    <row r="377" spans="3:19">
      <c r="C377" s="1">
        <v>41652</v>
      </c>
      <c r="D377">
        <v>20</v>
      </c>
      <c r="E377">
        <v>5</v>
      </c>
      <c r="F377">
        <f>WEEKNUM(Table18[[#This Row],[Date]],2)</f>
        <v>3</v>
      </c>
      <c r="G377">
        <f>IF(OR(Table18[[#This Row],[week number]]=1,Table18[[#This Row],[week number]]&gt;=47),1,0)</f>
        <v>0</v>
      </c>
      <c r="H377">
        <f>IF(YEAR(Table18[[#This Row],[Date]])=2013,0,1)</f>
        <v>1</v>
      </c>
      <c r="I377" s="10">
        <f>VLOOKUP(Table18[[#This Row],[LEC ID]],Sheet9!A:B,2,0)</f>
        <v>17</v>
      </c>
      <c r="J377" s="10"/>
      <c r="K377" s="10"/>
      <c r="L377" s="10"/>
      <c r="M377" s="10"/>
      <c r="N377" s="10"/>
      <c r="O377" s="10"/>
      <c r="P377" s="10"/>
      <c r="Q377" s="10"/>
      <c r="R377" s="10"/>
      <c r="S377" s="10"/>
    </row>
    <row r="378" spans="3:19">
      <c r="C378" s="1">
        <v>41653</v>
      </c>
      <c r="D378">
        <v>20</v>
      </c>
      <c r="E378">
        <v>4</v>
      </c>
      <c r="F378">
        <f>WEEKNUM(Table18[[#This Row],[Date]],2)</f>
        <v>3</v>
      </c>
      <c r="G378">
        <f>IF(OR(Table18[[#This Row],[week number]]=1,Table18[[#This Row],[week number]]&gt;=47),1,0)</f>
        <v>0</v>
      </c>
      <c r="H378">
        <f>IF(YEAR(Table18[[#This Row],[Date]])=2013,0,1)</f>
        <v>1</v>
      </c>
      <c r="I378" s="10">
        <f>VLOOKUP(Table18[[#This Row],[LEC ID]],Sheet9!A:B,2,0)</f>
        <v>17</v>
      </c>
      <c r="J378" s="10"/>
      <c r="K378" s="10"/>
      <c r="L378" s="10"/>
      <c r="M378" s="10"/>
      <c r="N378" s="10"/>
      <c r="O378" s="10"/>
      <c r="P378" s="10"/>
      <c r="Q378" s="10"/>
      <c r="R378" s="10"/>
      <c r="S378" s="10"/>
    </row>
    <row r="379" spans="3:19">
      <c r="C379" s="1">
        <v>41654</v>
      </c>
      <c r="D379">
        <v>20</v>
      </c>
      <c r="E379">
        <v>5</v>
      </c>
      <c r="F379">
        <f>WEEKNUM(Table18[[#This Row],[Date]],2)</f>
        <v>3</v>
      </c>
      <c r="G379">
        <f>IF(OR(Table18[[#This Row],[week number]]=1,Table18[[#This Row],[week number]]&gt;=47),1,0)</f>
        <v>0</v>
      </c>
      <c r="H379">
        <f>IF(YEAR(Table18[[#This Row],[Date]])=2013,0,1)</f>
        <v>1</v>
      </c>
      <c r="I379" s="10">
        <f>VLOOKUP(Table18[[#This Row],[LEC ID]],Sheet9!A:B,2,0)</f>
        <v>17</v>
      </c>
      <c r="J379" s="10"/>
      <c r="K379" s="10"/>
      <c r="L379" s="10"/>
      <c r="M379" s="10"/>
      <c r="N379" s="10"/>
      <c r="O379" s="10"/>
      <c r="P379" s="10"/>
      <c r="Q379" s="10"/>
      <c r="R379" s="10"/>
      <c r="S379" s="10"/>
    </row>
    <row r="380" spans="3:19">
      <c r="C380" s="1">
        <v>41655</v>
      </c>
      <c r="D380">
        <v>20</v>
      </c>
      <c r="E380">
        <v>9</v>
      </c>
      <c r="F380">
        <f>WEEKNUM(Table18[[#This Row],[Date]],2)</f>
        <v>3</v>
      </c>
      <c r="G380">
        <f>IF(OR(Table18[[#This Row],[week number]]=1,Table18[[#This Row],[week number]]&gt;=47),1,0)</f>
        <v>0</v>
      </c>
      <c r="H380">
        <f>IF(YEAR(Table18[[#This Row],[Date]])=2013,0,1)</f>
        <v>1</v>
      </c>
      <c r="I380" s="10">
        <f>VLOOKUP(Table18[[#This Row],[LEC ID]],Sheet9!A:B,2,0)</f>
        <v>17</v>
      </c>
      <c r="J380" s="10"/>
      <c r="K380" s="10"/>
      <c r="L380" s="10"/>
      <c r="M380" s="10"/>
      <c r="N380" s="10"/>
      <c r="O380" s="10"/>
      <c r="P380" s="10"/>
      <c r="Q380" s="10"/>
      <c r="R380" s="10"/>
      <c r="S380" s="10"/>
    </row>
    <row r="381" spans="3:19">
      <c r="C381" s="1">
        <v>41656</v>
      </c>
      <c r="D381">
        <v>20</v>
      </c>
      <c r="E381">
        <v>20</v>
      </c>
      <c r="F381">
        <f>WEEKNUM(Table18[[#This Row],[Date]],2)</f>
        <v>3</v>
      </c>
      <c r="G381">
        <f>IF(OR(Table18[[#This Row],[week number]]=1,Table18[[#This Row],[week number]]&gt;=47),1,0)</f>
        <v>0</v>
      </c>
      <c r="H381">
        <f>IF(YEAR(Table18[[#This Row],[Date]])=2013,0,1)</f>
        <v>1</v>
      </c>
      <c r="I381" s="10">
        <f>VLOOKUP(Table18[[#This Row],[LEC ID]],Sheet9!A:B,2,0)</f>
        <v>17</v>
      </c>
      <c r="J381" s="10"/>
      <c r="K381" s="10"/>
      <c r="L381" s="10"/>
      <c r="M381" s="10"/>
      <c r="N381" s="10"/>
      <c r="O381" s="10"/>
      <c r="P381" s="10"/>
      <c r="Q381" s="10"/>
      <c r="R381" s="10"/>
      <c r="S381" s="10"/>
    </row>
    <row r="382" spans="3:19">
      <c r="C382" s="1">
        <v>41657</v>
      </c>
      <c r="D382">
        <v>20</v>
      </c>
      <c r="E382">
        <v>5</v>
      </c>
      <c r="F382">
        <f>WEEKNUM(Table18[[#This Row],[Date]],2)</f>
        <v>3</v>
      </c>
      <c r="G382">
        <f>IF(OR(Table18[[#This Row],[week number]]=1,Table18[[#This Row],[week number]]&gt;=47),1,0)</f>
        <v>0</v>
      </c>
      <c r="H382">
        <f>IF(YEAR(Table18[[#This Row],[Date]])=2013,0,1)</f>
        <v>1</v>
      </c>
      <c r="I382" s="10">
        <f>VLOOKUP(Table18[[#This Row],[LEC ID]],Sheet9!A:B,2,0)</f>
        <v>17</v>
      </c>
      <c r="J382" s="10"/>
      <c r="K382" s="10"/>
      <c r="L382" s="10"/>
      <c r="M382" s="10"/>
      <c r="N382" s="10"/>
      <c r="O382" s="10"/>
      <c r="P382" s="10"/>
      <c r="Q382" s="10"/>
      <c r="R382" s="10"/>
      <c r="S382" s="10"/>
    </row>
    <row r="383" spans="3:19">
      <c r="C383" s="1">
        <v>41658</v>
      </c>
      <c r="D383">
        <v>20</v>
      </c>
      <c r="E383">
        <v>3</v>
      </c>
      <c r="F383">
        <f>WEEKNUM(Table18[[#This Row],[Date]],2)</f>
        <v>3</v>
      </c>
      <c r="G383">
        <f>IF(OR(Table18[[#This Row],[week number]]=1,Table18[[#This Row],[week number]]&gt;=47),1,0)</f>
        <v>0</v>
      </c>
      <c r="H383">
        <f>IF(YEAR(Table18[[#This Row],[Date]])=2013,0,1)</f>
        <v>1</v>
      </c>
      <c r="I383" s="10">
        <f>VLOOKUP(Table18[[#This Row],[LEC ID]],Sheet9!A:B,2,0)</f>
        <v>17</v>
      </c>
      <c r="J383" s="10"/>
      <c r="K383" s="10"/>
      <c r="L383" s="10"/>
      <c r="M383" s="10"/>
      <c r="N383" s="10"/>
      <c r="O383" s="10"/>
      <c r="P383" s="10"/>
      <c r="Q383" s="10"/>
      <c r="R383" s="10"/>
      <c r="S383" s="10"/>
    </row>
    <row r="384" spans="3:19">
      <c r="C384" s="1">
        <v>41659</v>
      </c>
      <c r="D384">
        <v>20</v>
      </c>
      <c r="E384">
        <v>12</v>
      </c>
      <c r="F384">
        <f>WEEKNUM(Table18[[#This Row],[Date]],2)</f>
        <v>4</v>
      </c>
      <c r="G384">
        <f>IF(OR(Table18[[#This Row],[week number]]=1,Table18[[#This Row],[week number]]&gt;=47),1,0)</f>
        <v>0</v>
      </c>
      <c r="H384">
        <f>IF(YEAR(Table18[[#This Row],[Date]])=2013,0,1)</f>
        <v>1</v>
      </c>
      <c r="I384" s="10">
        <f>VLOOKUP(Table18[[#This Row],[LEC ID]],Sheet9!A:B,2,0)</f>
        <v>17</v>
      </c>
      <c r="J384" s="10"/>
      <c r="K384" s="10"/>
      <c r="L384" s="10"/>
      <c r="M384" s="10"/>
      <c r="N384" s="10"/>
      <c r="O384" s="10"/>
      <c r="P384" s="10"/>
      <c r="Q384" s="10"/>
      <c r="R384" s="10"/>
      <c r="S384" s="10"/>
    </row>
    <row r="385" spans="3:19">
      <c r="C385" s="1">
        <v>41660</v>
      </c>
      <c r="D385">
        <v>20</v>
      </c>
      <c r="E385">
        <v>10</v>
      </c>
      <c r="F385">
        <f>WEEKNUM(Table18[[#This Row],[Date]],2)</f>
        <v>4</v>
      </c>
      <c r="G385">
        <f>IF(OR(Table18[[#This Row],[week number]]=1,Table18[[#This Row],[week number]]&gt;=47),1,0)</f>
        <v>0</v>
      </c>
      <c r="H385">
        <f>IF(YEAR(Table18[[#This Row],[Date]])=2013,0,1)</f>
        <v>1</v>
      </c>
      <c r="I385" s="10">
        <f>VLOOKUP(Table18[[#This Row],[LEC ID]],Sheet9!A:B,2,0)</f>
        <v>17</v>
      </c>
      <c r="J385" s="10"/>
      <c r="K385" s="10"/>
      <c r="L385" s="10"/>
      <c r="M385" s="10"/>
      <c r="N385" s="10"/>
      <c r="O385" s="10"/>
      <c r="P385" s="10"/>
      <c r="Q385" s="10"/>
      <c r="R385" s="10"/>
      <c r="S385" s="10"/>
    </row>
    <row r="386" spans="3:19">
      <c r="C386" s="1">
        <v>41661</v>
      </c>
      <c r="D386">
        <v>20</v>
      </c>
      <c r="E386">
        <v>11</v>
      </c>
      <c r="F386">
        <f>WEEKNUM(Table18[[#This Row],[Date]],2)</f>
        <v>4</v>
      </c>
      <c r="G386">
        <f>IF(OR(Table18[[#This Row],[week number]]=1,Table18[[#This Row],[week number]]&gt;=47),1,0)</f>
        <v>0</v>
      </c>
      <c r="H386">
        <f>IF(YEAR(Table18[[#This Row],[Date]])=2013,0,1)</f>
        <v>1</v>
      </c>
      <c r="I386" s="10">
        <f>VLOOKUP(Table18[[#This Row],[LEC ID]],Sheet9!A:B,2,0)</f>
        <v>17</v>
      </c>
      <c r="J386" s="10"/>
      <c r="K386" s="10"/>
      <c r="L386" s="10"/>
      <c r="M386" s="10"/>
      <c r="N386" s="10"/>
      <c r="O386" s="10"/>
      <c r="P386" s="10"/>
      <c r="Q386" s="10"/>
      <c r="R386" s="10"/>
      <c r="S386" s="10"/>
    </row>
    <row r="387" spans="3:19">
      <c r="C387" s="1">
        <v>41662</v>
      </c>
      <c r="D387">
        <v>20</v>
      </c>
      <c r="E387">
        <v>6</v>
      </c>
      <c r="F387">
        <f>WEEKNUM(Table18[[#This Row],[Date]],2)</f>
        <v>4</v>
      </c>
      <c r="G387">
        <f>IF(OR(Table18[[#This Row],[week number]]=1,Table18[[#This Row],[week number]]&gt;=47),1,0)</f>
        <v>0</v>
      </c>
      <c r="H387">
        <f>IF(YEAR(Table18[[#This Row],[Date]])=2013,0,1)</f>
        <v>1</v>
      </c>
      <c r="I387" s="10">
        <f>VLOOKUP(Table18[[#This Row],[LEC ID]],Sheet9!A:B,2,0)</f>
        <v>17</v>
      </c>
      <c r="J387" s="10"/>
      <c r="K387" s="10"/>
      <c r="L387" s="10"/>
      <c r="M387" s="10"/>
      <c r="N387" s="10"/>
      <c r="O387" s="10"/>
      <c r="P387" s="10"/>
      <c r="Q387" s="10"/>
      <c r="R387" s="10"/>
      <c r="S387" s="10"/>
    </row>
    <row r="388" spans="3:19">
      <c r="C388" s="1">
        <v>41663</v>
      </c>
      <c r="D388">
        <v>21</v>
      </c>
      <c r="E388">
        <v>39</v>
      </c>
      <c r="F388">
        <f>WEEKNUM(Table18[[#This Row],[Date]],2)</f>
        <v>4</v>
      </c>
      <c r="G388">
        <f>IF(OR(Table18[[#This Row],[week number]]=1,Table18[[#This Row],[week number]]&gt;=47),1,0)</f>
        <v>0</v>
      </c>
      <c r="H388">
        <f>IF(YEAR(Table18[[#This Row],[Date]])=2013,0,1)</f>
        <v>1</v>
      </c>
      <c r="I388" s="10">
        <f>VLOOKUP(Table18[[#This Row],[LEC ID]],Sheet9!A:B,2,0)</f>
        <v>11</v>
      </c>
      <c r="J388" s="10"/>
      <c r="K388" s="10"/>
      <c r="L388" s="10"/>
      <c r="M388" s="10"/>
      <c r="N388" s="10"/>
      <c r="O388" s="10"/>
      <c r="P388" s="10"/>
      <c r="Q388" s="10"/>
      <c r="R388" s="10"/>
      <c r="S388" s="10"/>
    </row>
    <row r="389" spans="3:19">
      <c r="C389" s="1">
        <v>41664</v>
      </c>
      <c r="D389">
        <v>21</v>
      </c>
      <c r="E389">
        <v>13</v>
      </c>
      <c r="F389">
        <f>WEEKNUM(Table18[[#This Row],[Date]],2)</f>
        <v>4</v>
      </c>
      <c r="G389">
        <f>IF(OR(Table18[[#This Row],[week number]]=1,Table18[[#This Row],[week number]]&gt;=47),1,0)</f>
        <v>0</v>
      </c>
      <c r="H389">
        <f>IF(YEAR(Table18[[#This Row],[Date]])=2013,0,1)</f>
        <v>1</v>
      </c>
      <c r="I389" s="10">
        <f>VLOOKUP(Table18[[#This Row],[LEC ID]],Sheet9!A:B,2,0)</f>
        <v>11</v>
      </c>
      <c r="J389" s="10"/>
      <c r="K389" s="10"/>
      <c r="L389" s="10"/>
      <c r="M389" s="10"/>
      <c r="N389" s="10"/>
      <c r="O389" s="10"/>
      <c r="P389" s="10"/>
      <c r="Q389" s="10"/>
      <c r="R389" s="10"/>
      <c r="S389" s="10"/>
    </row>
    <row r="390" spans="3:19">
      <c r="C390" s="1">
        <v>41665</v>
      </c>
      <c r="D390">
        <v>21</v>
      </c>
      <c r="E390">
        <v>11</v>
      </c>
      <c r="F390">
        <f>WEEKNUM(Table18[[#This Row],[Date]],2)</f>
        <v>4</v>
      </c>
      <c r="G390">
        <f>IF(OR(Table18[[#This Row],[week number]]=1,Table18[[#This Row],[week number]]&gt;=47),1,0)</f>
        <v>0</v>
      </c>
      <c r="H390">
        <f>IF(YEAR(Table18[[#This Row],[Date]])=2013,0,1)</f>
        <v>1</v>
      </c>
      <c r="I390" s="10">
        <f>VLOOKUP(Table18[[#This Row],[LEC ID]],Sheet9!A:B,2,0)</f>
        <v>11</v>
      </c>
      <c r="J390" s="10"/>
      <c r="K390" s="10"/>
      <c r="L390" s="10"/>
      <c r="M390" s="10"/>
      <c r="N390" s="10"/>
      <c r="O390" s="10"/>
      <c r="P390" s="10"/>
      <c r="Q390" s="10"/>
      <c r="R390" s="10"/>
      <c r="S390" s="10"/>
    </row>
    <row r="391" spans="3:19">
      <c r="C391" s="1">
        <v>41666</v>
      </c>
      <c r="D391">
        <v>21</v>
      </c>
      <c r="E391">
        <v>11</v>
      </c>
      <c r="F391">
        <f>WEEKNUM(Table18[[#This Row],[Date]],2)</f>
        <v>5</v>
      </c>
      <c r="G391">
        <f>IF(OR(Table18[[#This Row],[week number]]=1,Table18[[#This Row],[week number]]&gt;=47),1,0)</f>
        <v>0</v>
      </c>
      <c r="H391">
        <f>IF(YEAR(Table18[[#This Row],[Date]])=2013,0,1)</f>
        <v>1</v>
      </c>
      <c r="I391" s="10">
        <f>VLOOKUP(Table18[[#This Row],[LEC ID]],Sheet9!A:B,2,0)</f>
        <v>11</v>
      </c>
      <c r="J391" s="10"/>
      <c r="K391" s="10"/>
      <c r="L391" s="10"/>
      <c r="M391" s="10"/>
      <c r="N391" s="10"/>
      <c r="O391" s="10"/>
      <c r="P391" s="10"/>
      <c r="Q391" s="10"/>
      <c r="R391" s="10"/>
      <c r="S391" s="10"/>
    </row>
    <row r="392" spans="3:19">
      <c r="C392" s="1">
        <v>41667</v>
      </c>
      <c r="D392">
        <v>21</v>
      </c>
      <c r="E392">
        <v>20</v>
      </c>
      <c r="F392">
        <f>WEEKNUM(Table18[[#This Row],[Date]],2)</f>
        <v>5</v>
      </c>
      <c r="G392">
        <f>IF(OR(Table18[[#This Row],[week number]]=1,Table18[[#This Row],[week number]]&gt;=47),1,0)</f>
        <v>0</v>
      </c>
      <c r="H392">
        <f>IF(YEAR(Table18[[#This Row],[Date]])=2013,0,1)</f>
        <v>1</v>
      </c>
      <c r="I392" s="10">
        <f>VLOOKUP(Table18[[#This Row],[LEC ID]],Sheet9!A:B,2,0)</f>
        <v>11</v>
      </c>
      <c r="J392" s="10"/>
      <c r="K392" s="10"/>
      <c r="L392" s="10"/>
      <c r="M392" s="10"/>
      <c r="N392" s="10"/>
      <c r="O392" s="10"/>
      <c r="P392" s="10"/>
      <c r="Q392" s="10"/>
      <c r="R392" s="10"/>
      <c r="S392" s="10"/>
    </row>
    <row r="393" spans="3:19">
      <c r="C393" s="1">
        <v>41668</v>
      </c>
      <c r="D393">
        <v>21</v>
      </c>
      <c r="E393">
        <v>2</v>
      </c>
      <c r="F393">
        <f>WEEKNUM(Table18[[#This Row],[Date]],2)</f>
        <v>5</v>
      </c>
      <c r="G393">
        <f>IF(OR(Table18[[#This Row],[week number]]=1,Table18[[#This Row],[week number]]&gt;=47),1,0)</f>
        <v>0</v>
      </c>
      <c r="H393">
        <f>IF(YEAR(Table18[[#This Row],[Date]])=2013,0,1)</f>
        <v>1</v>
      </c>
      <c r="I393" s="10">
        <f>VLOOKUP(Table18[[#This Row],[LEC ID]],Sheet9!A:B,2,0)</f>
        <v>11</v>
      </c>
      <c r="J393" s="10"/>
      <c r="K393" s="10"/>
      <c r="L393" s="10"/>
      <c r="M393" s="10"/>
      <c r="N393" s="10"/>
      <c r="O393" s="10"/>
      <c r="P393" s="10"/>
      <c r="Q393" s="10"/>
      <c r="R393" s="10"/>
      <c r="S393" s="10"/>
    </row>
    <row r="394" spans="3:19">
      <c r="C394" s="1">
        <v>41669</v>
      </c>
      <c r="D394">
        <v>21</v>
      </c>
      <c r="E394">
        <v>8</v>
      </c>
      <c r="F394">
        <f>WEEKNUM(Table18[[#This Row],[Date]],2)</f>
        <v>5</v>
      </c>
      <c r="G394">
        <f>IF(OR(Table18[[#This Row],[week number]]=1,Table18[[#This Row],[week number]]&gt;=47),1,0)</f>
        <v>0</v>
      </c>
      <c r="H394">
        <f>IF(YEAR(Table18[[#This Row],[Date]])=2013,0,1)</f>
        <v>1</v>
      </c>
      <c r="I394" s="10">
        <f>VLOOKUP(Table18[[#This Row],[LEC ID]],Sheet9!A:B,2,0)</f>
        <v>11</v>
      </c>
      <c r="J394" s="10"/>
      <c r="K394" s="10"/>
      <c r="L394" s="10"/>
      <c r="M394" s="10"/>
      <c r="N394" s="10"/>
      <c r="O394" s="10"/>
      <c r="P394" s="10"/>
      <c r="Q394" s="10"/>
      <c r="R394" s="10"/>
      <c r="S394" s="10"/>
    </row>
    <row r="395" spans="3:19">
      <c r="C395" s="1">
        <v>41670</v>
      </c>
      <c r="D395">
        <v>21</v>
      </c>
      <c r="E395">
        <v>6</v>
      </c>
      <c r="F395">
        <f>WEEKNUM(Table18[[#This Row],[Date]],2)</f>
        <v>5</v>
      </c>
      <c r="G395">
        <f>IF(OR(Table18[[#This Row],[week number]]=1,Table18[[#This Row],[week number]]&gt;=47),1,0)</f>
        <v>0</v>
      </c>
      <c r="H395">
        <f>IF(YEAR(Table18[[#This Row],[Date]])=2013,0,1)</f>
        <v>1</v>
      </c>
      <c r="I395" s="10">
        <f>VLOOKUP(Table18[[#This Row],[LEC ID]],Sheet9!A:B,2,0)</f>
        <v>11</v>
      </c>
      <c r="J395" s="10"/>
      <c r="K395" s="10"/>
      <c r="L395" s="10"/>
      <c r="M395" s="10"/>
      <c r="N395" s="10"/>
      <c r="O395" s="10"/>
      <c r="P395" s="10"/>
      <c r="Q395" s="10"/>
      <c r="R395" s="10"/>
      <c r="S395" s="10"/>
    </row>
    <row r="396" spans="3:19">
      <c r="C396" s="1">
        <v>41671</v>
      </c>
      <c r="D396">
        <v>21</v>
      </c>
      <c r="E396">
        <v>15</v>
      </c>
      <c r="F396">
        <f>WEEKNUM(Table18[[#This Row],[Date]],2)</f>
        <v>5</v>
      </c>
      <c r="G396">
        <f>IF(OR(Table18[[#This Row],[week number]]=1,Table18[[#This Row],[week number]]&gt;=47),1,0)</f>
        <v>0</v>
      </c>
      <c r="H396">
        <f>IF(YEAR(Table18[[#This Row],[Date]])=2013,0,1)</f>
        <v>1</v>
      </c>
      <c r="I396" s="10">
        <f>VLOOKUP(Table18[[#This Row],[LEC ID]],Sheet9!A:B,2,0)</f>
        <v>11</v>
      </c>
      <c r="J396" s="10"/>
      <c r="K396" s="10"/>
      <c r="L396" s="10"/>
      <c r="M396" s="10"/>
      <c r="N396" s="10"/>
      <c r="O396" s="10"/>
      <c r="P396" s="10"/>
      <c r="Q396" s="10"/>
      <c r="R396" s="10"/>
      <c r="S396" s="10"/>
    </row>
    <row r="397" spans="3:19">
      <c r="C397" s="1">
        <v>41672</v>
      </c>
      <c r="D397">
        <v>21</v>
      </c>
      <c r="E397">
        <v>6</v>
      </c>
      <c r="F397">
        <f>WEEKNUM(Table18[[#This Row],[Date]],2)</f>
        <v>5</v>
      </c>
      <c r="G397">
        <f>IF(OR(Table18[[#This Row],[week number]]=1,Table18[[#This Row],[week number]]&gt;=47),1,0)</f>
        <v>0</v>
      </c>
      <c r="H397">
        <f>IF(YEAR(Table18[[#This Row],[Date]])=2013,0,1)</f>
        <v>1</v>
      </c>
      <c r="I397" s="10">
        <f>VLOOKUP(Table18[[#This Row],[LEC ID]],Sheet9!A:B,2,0)</f>
        <v>11</v>
      </c>
      <c r="J397" s="10"/>
      <c r="K397" s="10"/>
      <c r="L397" s="10"/>
      <c r="M397" s="10"/>
      <c r="N397" s="10"/>
      <c r="O397" s="10"/>
      <c r="P397" s="10"/>
      <c r="Q397" s="10"/>
      <c r="R397" s="10"/>
      <c r="S397" s="10"/>
    </row>
    <row r="398" spans="3:19">
      <c r="C398" s="1">
        <v>41673</v>
      </c>
      <c r="D398">
        <v>21</v>
      </c>
      <c r="E398">
        <v>12</v>
      </c>
      <c r="F398">
        <f>WEEKNUM(Table18[[#This Row],[Date]],2)</f>
        <v>6</v>
      </c>
      <c r="G398">
        <f>IF(OR(Table18[[#This Row],[week number]]=1,Table18[[#This Row],[week number]]&gt;=47),1,0)</f>
        <v>0</v>
      </c>
      <c r="H398">
        <f>IF(YEAR(Table18[[#This Row],[Date]])=2013,0,1)</f>
        <v>1</v>
      </c>
      <c r="I398" s="10">
        <f>VLOOKUP(Table18[[#This Row],[LEC ID]],Sheet9!A:B,2,0)</f>
        <v>11</v>
      </c>
      <c r="J398" s="10"/>
      <c r="K398" s="10"/>
      <c r="L398" s="10"/>
      <c r="M398" s="10"/>
      <c r="N398" s="10"/>
      <c r="O398" s="10"/>
      <c r="P398" s="10"/>
      <c r="Q398" s="10"/>
      <c r="R398" s="10"/>
      <c r="S398" s="10"/>
    </row>
    <row r="399" spans="3:19">
      <c r="C399" s="1">
        <v>41674</v>
      </c>
      <c r="D399">
        <v>22</v>
      </c>
      <c r="E399">
        <v>37</v>
      </c>
      <c r="F399">
        <f>WEEKNUM(Table18[[#This Row],[Date]],2)</f>
        <v>6</v>
      </c>
      <c r="G399">
        <f>IF(OR(Table18[[#This Row],[week number]]=1,Table18[[#This Row],[week number]]&gt;=47),1,0)</f>
        <v>0</v>
      </c>
      <c r="H399">
        <f>IF(YEAR(Table18[[#This Row],[Date]])=2013,0,1)</f>
        <v>1</v>
      </c>
      <c r="I399" s="10">
        <f>VLOOKUP(Table18[[#This Row],[LEC ID]],Sheet9!A:B,2,0)</f>
        <v>14</v>
      </c>
      <c r="J399" s="10"/>
      <c r="K399" s="10"/>
      <c r="L399" s="10"/>
      <c r="M399" s="10"/>
      <c r="N399" s="10"/>
      <c r="O399" s="10"/>
      <c r="P399" s="10"/>
      <c r="Q399" s="10"/>
      <c r="R399" s="10"/>
      <c r="S399" s="10"/>
    </row>
    <row r="400" spans="3:19">
      <c r="C400" s="1">
        <v>41675</v>
      </c>
      <c r="D400">
        <v>22</v>
      </c>
      <c r="E400">
        <v>13</v>
      </c>
      <c r="F400">
        <f>WEEKNUM(Table18[[#This Row],[Date]],2)</f>
        <v>6</v>
      </c>
      <c r="G400">
        <f>IF(OR(Table18[[#This Row],[week number]]=1,Table18[[#This Row],[week number]]&gt;=47),1,0)</f>
        <v>0</v>
      </c>
      <c r="H400">
        <f>IF(YEAR(Table18[[#This Row],[Date]])=2013,0,1)</f>
        <v>1</v>
      </c>
      <c r="I400" s="10">
        <f>VLOOKUP(Table18[[#This Row],[LEC ID]],Sheet9!A:B,2,0)</f>
        <v>14</v>
      </c>
      <c r="J400" s="10"/>
      <c r="K400" s="10"/>
      <c r="L400" s="10"/>
      <c r="M400" s="10"/>
      <c r="N400" s="10"/>
      <c r="O400" s="10"/>
      <c r="P400" s="10"/>
      <c r="Q400" s="10"/>
      <c r="R400" s="10"/>
      <c r="S400" s="10"/>
    </row>
    <row r="401" spans="3:19">
      <c r="C401" s="1">
        <v>41676</v>
      </c>
      <c r="D401">
        <v>22</v>
      </c>
      <c r="E401">
        <v>2</v>
      </c>
      <c r="F401">
        <f>WEEKNUM(Table18[[#This Row],[Date]],2)</f>
        <v>6</v>
      </c>
      <c r="G401">
        <f>IF(OR(Table18[[#This Row],[week number]]=1,Table18[[#This Row],[week number]]&gt;=47),1,0)</f>
        <v>0</v>
      </c>
      <c r="H401">
        <f>IF(YEAR(Table18[[#This Row],[Date]])=2013,0,1)</f>
        <v>1</v>
      </c>
      <c r="I401" s="10">
        <f>VLOOKUP(Table18[[#This Row],[LEC ID]],Sheet9!A:B,2,0)</f>
        <v>14</v>
      </c>
      <c r="J401" s="10"/>
      <c r="K401" s="10"/>
      <c r="L401" s="10"/>
      <c r="M401" s="10"/>
      <c r="N401" s="10"/>
      <c r="O401" s="10"/>
      <c r="P401" s="10"/>
      <c r="Q401" s="10"/>
      <c r="R401" s="10"/>
      <c r="S401" s="10"/>
    </row>
    <row r="402" spans="3:19">
      <c r="C402" s="1">
        <v>41677</v>
      </c>
      <c r="D402">
        <v>22</v>
      </c>
      <c r="E402">
        <v>24</v>
      </c>
      <c r="F402">
        <f>WEEKNUM(Table18[[#This Row],[Date]],2)</f>
        <v>6</v>
      </c>
      <c r="G402">
        <f>IF(OR(Table18[[#This Row],[week number]]=1,Table18[[#This Row],[week number]]&gt;=47),1,0)</f>
        <v>0</v>
      </c>
      <c r="H402">
        <f>IF(YEAR(Table18[[#This Row],[Date]])=2013,0,1)</f>
        <v>1</v>
      </c>
      <c r="I402" s="10">
        <f>VLOOKUP(Table18[[#This Row],[LEC ID]],Sheet9!A:B,2,0)</f>
        <v>14</v>
      </c>
      <c r="J402" s="10"/>
      <c r="K402" s="10"/>
      <c r="L402" s="10"/>
      <c r="M402" s="10"/>
      <c r="N402" s="10"/>
      <c r="O402" s="10"/>
      <c r="P402" s="10"/>
      <c r="Q402" s="10"/>
      <c r="R402" s="10"/>
      <c r="S402" s="10"/>
    </row>
    <row r="403" spans="3:19">
      <c r="C403" s="1">
        <v>41678</v>
      </c>
      <c r="D403">
        <v>22</v>
      </c>
      <c r="E403">
        <v>10</v>
      </c>
      <c r="F403">
        <f>WEEKNUM(Table18[[#This Row],[Date]],2)</f>
        <v>6</v>
      </c>
      <c r="G403">
        <f>IF(OR(Table18[[#This Row],[week number]]=1,Table18[[#This Row],[week number]]&gt;=47),1,0)</f>
        <v>0</v>
      </c>
      <c r="H403">
        <f>IF(YEAR(Table18[[#This Row],[Date]])=2013,0,1)</f>
        <v>1</v>
      </c>
      <c r="I403" s="10">
        <f>VLOOKUP(Table18[[#This Row],[LEC ID]],Sheet9!A:B,2,0)</f>
        <v>14</v>
      </c>
      <c r="J403" s="10"/>
      <c r="K403" s="10"/>
      <c r="L403" s="10"/>
      <c r="M403" s="10"/>
      <c r="N403" s="10"/>
      <c r="O403" s="10"/>
      <c r="P403" s="10"/>
      <c r="Q403" s="10"/>
      <c r="R403" s="10"/>
      <c r="S403" s="10"/>
    </row>
    <row r="404" spans="3:19">
      <c r="C404" s="1">
        <v>41679</v>
      </c>
      <c r="D404">
        <v>22</v>
      </c>
      <c r="E404">
        <v>11</v>
      </c>
      <c r="F404">
        <f>WEEKNUM(Table18[[#This Row],[Date]],2)</f>
        <v>6</v>
      </c>
      <c r="G404">
        <f>IF(OR(Table18[[#This Row],[week number]]=1,Table18[[#This Row],[week number]]&gt;=47),1,0)</f>
        <v>0</v>
      </c>
      <c r="H404">
        <f>IF(YEAR(Table18[[#This Row],[Date]])=2013,0,1)</f>
        <v>1</v>
      </c>
      <c r="I404" s="10">
        <f>VLOOKUP(Table18[[#This Row],[LEC ID]],Sheet9!A:B,2,0)</f>
        <v>14</v>
      </c>
      <c r="J404" s="10"/>
      <c r="K404" s="10"/>
      <c r="L404" s="10"/>
      <c r="M404" s="10"/>
      <c r="N404" s="10"/>
      <c r="O404" s="10"/>
      <c r="P404" s="10"/>
      <c r="Q404" s="10"/>
      <c r="R404" s="10"/>
      <c r="S404" s="10"/>
    </row>
    <row r="405" spans="3:19">
      <c r="C405" s="1">
        <v>41680</v>
      </c>
      <c r="D405">
        <v>22</v>
      </c>
      <c r="E405">
        <v>20</v>
      </c>
      <c r="F405">
        <f>WEEKNUM(Table18[[#This Row],[Date]],2)</f>
        <v>7</v>
      </c>
      <c r="G405">
        <f>IF(OR(Table18[[#This Row],[week number]]=1,Table18[[#This Row],[week number]]&gt;=47),1,0)</f>
        <v>0</v>
      </c>
      <c r="H405">
        <f>IF(YEAR(Table18[[#This Row],[Date]])=2013,0,1)</f>
        <v>1</v>
      </c>
      <c r="I405" s="10">
        <f>VLOOKUP(Table18[[#This Row],[LEC ID]],Sheet9!A:B,2,0)</f>
        <v>14</v>
      </c>
      <c r="J405" s="10"/>
      <c r="K405" s="10"/>
      <c r="L405" s="10"/>
      <c r="M405" s="10"/>
      <c r="N405" s="10"/>
      <c r="O405" s="10"/>
      <c r="P405" s="10"/>
      <c r="Q405" s="10"/>
      <c r="R405" s="10"/>
      <c r="S405" s="10"/>
    </row>
    <row r="406" spans="3:19">
      <c r="C406" s="1">
        <v>41681</v>
      </c>
      <c r="D406">
        <v>22</v>
      </c>
      <c r="E406">
        <v>38</v>
      </c>
      <c r="F406">
        <f>WEEKNUM(Table18[[#This Row],[Date]],2)</f>
        <v>7</v>
      </c>
      <c r="G406">
        <f>IF(OR(Table18[[#This Row],[week number]]=1,Table18[[#This Row],[week number]]&gt;=47),1,0)</f>
        <v>0</v>
      </c>
      <c r="H406">
        <f>IF(YEAR(Table18[[#This Row],[Date]])=2013,0,1)</f>
        <v>1</v>
      </c>
      <c r="I406" s="10">
        <f>VLOOKUP(Table18[[#This Row],[LEC ID]],Sheet9!A:B,2,0)</f>
        <v>14</v>
      </c>
      <c r="J406" s="10"/>
      <c r="K406" s="10"/>
      <c r="L406" s="10"/>
      <c r="M406" s="10"/>
      <c r="N406" s="10"/>
      <c r="O406" s="10"/>
      <c r="P406" s="10"/>
      <c r="Q406" s="10"/>
      <c r="R406" s="10"/>
      <c r="S406" s="10"/>
    </row>
    <row r="407" spans="3:19">
      <c r="C407" s="1">
        <v>41682</v>
      </c>
      <c r="D407">
        <v>22</v>
      </c>
      <c r="E407">
        <v>25</v>
      </c>
      <c r="F407">
        <f>WEEKNUM(Table18[[#This Row],[Date]],2)</f>
        <v>7</v>
      </c>
      <c r="G407">
        <f>IF(OR(Table18[[#This Row],[week number]]=1,Table18[[#This Row],[week number]]&gt;=47),1,0)</f>
        <v>0</v>
      </c>
      <c r="H407">
        <f>IF(YEAR(Table18[[#This Row],[Date]])=2013,0,1)</f>
        <v>1</v>
      </c>
      <c r="I407" s="10">
        <f>VLOOKUP(Table18[[#This Row],[LEC ID]],Sheet9!A:B,2,0)</f>
        <v>14</v>
      </c>
      <c r="J407" s="10"/>
      <c r="K407" s="10"/>
      <c r="L407" s="10"/>
      <c r="M407" s="10"/>
      <c r="N407" s="10"/>
      <c r="O407" s="10"/>
      <c r="P407" s="10"/>
      <c r="Q407" s="10"/>
      <c r="R407" s="10"/>
      <c r="S407" s="10"/>
    </row>
    <row r="408" spans="3:19">
      <c r="C408" s="1">
        <v>41683</v>
      </c>
      <c r="D408">
        <v>22</v>
      </c>
      <c r="E408">
        <v>13</v>
      </c>
      <c r="F408">
        <f>WEEKNUM(Table18[[#This Row],[Date]],2)</f>
        <v>7</v>
      </c>
      <c r="G408">
        <f>IF(OR(Table18[[#This Row],[week number]]=1,Table18[[#This Row],[week number]]&gt;=47),1,0)</f>
        <v>0</v>
      </c>
      <c r="H408">
        <f>IF(YEAR(Table18[[#This Row],[Date]])=2013,0,1)</f>
        <v>1</v>
      </c>
      <c r="I408" s="10">
        <f>VLOOKUP(Table18[[#This Row],[LEC ID]],Sheet9!A:B,2,0)</f>
        <v>14</v>
      </c>
      <c r="J408" s="10"/>
      <c r="K408" s="10"/>
      <c r="L408" s="10"/>
      <c r="M408" s="10"/>
      <c r="N408" s="10"/>
      <c r="O408" s="10"/>
      <c r="P408" s="10"/>
      <c r="Q408" s="10"/>
      <c r="R408" s="10"/>
      <c r="S408" s="10"/>
    </row>
    <row r="409" spans="3:19">
      <c r="C409" s="1">
        <v>41684</v>
      </c>
      <c r="D409">
        <v>22</v>
      </c>
      <c r="E409">
        <v>21</v>
      </c>
      <c r="F409">
        <f>WEEKNUM(Table18[[#This Row],[Date]],2)</f>
        <v>7</v>
      </c>
      <c r="G409">
        <f>IF(OR(Table18[[#This Row],[week number]]=1,Table18[[#This Row],[week number]]&gt;=47),1,0)</f>
        <v>0</v>
      </c>
      <c r="H409">
        <f>IF(YEAR(Table18[[#This Row],[Date]])=2013,0,1)</f>
        <v>1</v>
      </c>
      <c r="I409" s="10">
        <f>VLOOKUP(Table18[[#This Row],[LEC ID]],Sheet9!A:B,2,0)</f>
        <v>14</v>
      </c>
      <c r="J409" s="10"/>
      <c r="K409" s="10"/>
      <c r="L409" s="10"/>
      <c r="M409" s="10"/>
      <c r="N409" s="10"/>
      <c r="O409" s="10"/>
      <c r="P409" s="10"/>
      <c r="Q409" s="10"/>
      <c r="R409" s="10"/>
      <c r="S409" s="10"/>
    </row>
    <row r="410" spans="3:19">
      <c r="C410" s="1">
        <v>41685</v>
      </c>
      <c r="D410">
        <v>22</v>
      </c>
      <c r="E410">
        <v>11</v>
      </c>
      <c r="F410">
        <f>WEEKNUM(Table18[[#This Row],[Date]],2)</f>
        <v>7</v>
      </c>
      <c r="G410">
        <f>IF(OR(Table18[[#This Row],[week number]]=1,Table18[[#This Row],[week number]]&gt;=47),1,0)</f>
        <v>0</v>
      </c>
      <c r="H410">
        <f>IF(YEAR(Table18[[#This Row],[Date]])=2013,0,1)</f>
        <v>1</v>
      </c>
      <c r="I410" s="10">
        <f>VLOOKUP(Table18[[#This Row],[LEC ID]],Sheet9!A:B,2,0)</f>
        <v>14</v>
      </c>
      <c r="J410" s="10"/>
      <c r="K410" s="10"/>
      <c r="L410" s="10"/>
      <c r="M410" s="10"/>
      <c r="N410" s="10"/>
      <c r="O410" s="10"/>
      <c r="P410" s="10"/>
      <c r="Q410" s="10"/>
      <c r="R410" s="10"/>
      <c r="S410" s="10"/>
    </row>
    <row r="411" spans="3:19">
      <c r="C411" s="1">
        <v>41686</v>
      </c>
      <c r="D411">
        <v>22</v>
      </c>
      <c r="E411">
        <v>15</v>
      </c>
      <c r="F411">
        <f>WEEKNUM(Table18[[#This Row],[Date]],2)</f>
        <v>7</v>
      </c>
      <c r="G411">
        <f>IF(OR(Table18[[#This Row],[week number]]=1,Table18[[#This Row],[week number]]&gt;=47),1,0)</f>
        <v>0</v>
      </c>
      <c r="H411">
        <f>IF(YEAR(Table18[[#This Row],[Date]])=2013,0,1)</f>
        <v>1</v>
      </c>
      <c r="I411" s="10">
        <f>VLOOKUP(Table18[[#This Row],[LEC ID]],Sheet9!A:B,2,0)</f>
        <v>14</v>
      </c>
      <c r="J411" s="10"/>
      <c r="K411" s="10"/>
      <c r="L411" s="10"/>
      <c r="M411" s="10"/>
      <c r="N411" s="10"/>
      <c r="O411" s="10"/>
      <c r="P411" s="10"/>
      <c r="Q411" s="10"/>
      <c r="R411" s="10"/>
      <c r="S411" s="10"/>
    </row>
    <row r="412" spans="3:19">
      <c r="C412" s="1">
        <v>41687</v>
      </c>
      <c r="D412">
        <v>22</v>
      </c>
      <c r="E412">
        <v>13</v>
      </c>
      <c r="F412">
        <f>WEEKNUM(Table18[[#This Row],[Date]],2)</f>
        <v>8</v>
      </c>
      <c r="G412">
        <f>IF(OR(Table18[[#This Row],[week number]]=1,Table18[[#This Row],[week number]]&gt;=47),1,0)</f>
        <v>0</v>
      </c>
      <c r="H412">
        <f>IF(YEAR(Table18[[#This Row],[Date]])=2013,0,1)</f>
        <v>1</v>
      </c>
      <c r="I412" s="10">
        <f>VLOOKUP(Table18[[#This Row],[LEC ID]],Sheet9!A:B,2,0)</f>
        <v>14</v>
      </c>
      <c r="J412" s="10"/>
      <c r="K412" s="10"/>
      <c r="L412" s="10"/>
      <c r="M412" s="10"/>
      <c r="N412" s="10"/>
      <c r="O412" s="10"/>
      <c r="P412" s="10"/>
      <c r="Q412" s="10"/>
      <c r="R412" s="10"/>
      <c r="S412" s="10"/>
    </row>
    <row r="413" spans="3:19">
      <c r="C413" s="1">
        <v>41688</v>
      </c>
      <c r="D413">
        <v>23</v>
      </c>
      <c r="E413">
        <v>27</v>
      </c>
      <c r="F413">
        <f>WEEKNUM(Table18[[#This Row],[Date]],2)</f>
        <v>8</v>
      </c>
      <c r="G413">
        <f>IF(OR(Table18[[#This Row],[week number]]=1,Table18[[#This Row],[week number]]&gt;=47),1,0)</f>
        <v>0</v>
      </c>
      <c r="H413">
        <f>IF(YEAR(Table18[[#This Row],[Date]])=2013,0,1)</f>
        <v>1</v>
      </c>
      <c r="I413" s="10">
        <f>VLOOKUP(Table18[[#This Row],[LEC ID]],Sheet9!A:B,2,0)</f>
        <v>13</v>
      </c>
      <c r="J413" s="10"/>
      <c r="K413" s="10"/>
      <c r="L413" s="10"/>
      <c r="M413" s="10"/>
      <c r="N413" s="10"/>
      <c r="O413" s="10"/>
      <c r="P413" s="10"/>
      <c r="Q413" s="10"/>
      <c r="R413" s="10"/>
      <c r="S413" s="10"/>
    </row>
    <row r="414" spans="3:19">
      <c r="C414" s="1">
        <v>41689</v>
      </c>
      <c r="D414">
        <v>23</v>
      </c>
      <c r="E414">
        <v>16</v>
      </c>
      <c r="F414">
        <f>WEEKNUM(Table18[[#This Row],[Date]],2)</f>
        <v>8</v>
      </c>
      <c r="G414">
        <f>IF(OR(Table18[[#This Row],[week number]]=1,Table18[[#This Row],[week number]]&gt;=47),1,0)</f>
        <v>0</v>
      </c>
      <c r="H414">
        <f>IF(YEAR(Table18[[#This Row],[Date]])=2013,0,1)</f>
        <v>1</v>
      </c>
      <c r="I414" s="10">
        <f>VLOOKUP(Table18[[#This Row],[LEC ID]],Sheet9!A:B,2,0)</f>
        <v>13</v>
      </c>
      <c r="J414" s="10"/>
      <c r="K414" s="10"/>
      <c r="L414" s="10"/>
      <c r="M414" s="10"/>
      <c r="N414" s="10"/>
      <c r="O414" s="10"/>
      <c r="P414" s="10"/>
      <c r="Q414" s="10"/>
      <c r="R414" s="10"/>
      <c r="S414" s="10"/>
    </row>
    <row r="415" spans="3:19">
      <c r="C415" s="1">
        <v>41690</v>
      </c>
      <c r="D415">
        <v>23</v>
      </c>
      <c r="E415">
        <v>21</v>
      </c>
      <c r="F415">
        <f>WEEKNUM(Table18[[#This Row],[Date]],2)</f>
        <v>8</v>
      </c>
      <c r="G415">
        <f>IF(OR(Table18[[#This Row],[week number]]=1,Table18[[#This Row],[week number]]&gt;=47),1,0)</f>
        <v>0</v>
      </c>
      <c r="H415">
        <f>IF(YEAR(Table18[[#This Row],[Date]])=2013,0,1)</f>
        <v>1</v>
      </c>
      <c r="I415" s="10">
        <f>VLOOKUP(Table18[[#This Row],[LEC ID]],Sheet9!A:B,2,0)</f>
        <v>13</v>
      </c>
      <c r="J415" s="10"/>
      <c r="K415" s="10"/>
      <c r="L415" s="10"/>
      <c r="M415" s="10"/>
      <c r="N415" s="10"/>
      <c r="O415" s="10"/>
      <c r="P415" s="10"/>
      <c r="Q415" s="10"/>
      <c r="R415" s="10"/>
      <c r="S415" s="10"/>
    </row>
    <row r="416" spans="3:19">
      <c r="C416" s="1">
        <v>41691</v>
      </c>
      <c r="D416">
        <v>23</v>
      </c>
      <c r="E416">
        <v>47</v>
      </c>
      <c r="F416">
        <f>WEEKNUM(Table18[[#This Row],[Date]],2)</f>
        <v>8</v>
      </c>
      <c r="G416">
        <f>IF(OR(Table18[[#This Row],[week number]]=1,Table18[[#This Row],[week number]]&gt;=47),1,0)</f>
        <v>0</v>
      </c>
      <c r="H416">
        <f>IF(YEAR(Table18[[#This Row],[Date]])=2013,0,1)</f>
        <v>1</v>
      </c>
      <c r="I416" s="10">
        <f>VLOOKUP(Table18[[#This Row],[LEC ID]],Sheet9!A:B,2,0)</f>
        <v>13</v>
      </c>
      <c r="J416" s="10"/>
      <c r="K416" s="10"/>
      <c r="L416" s="10"/>
      <c r="M416" s="10"/>
      <c r="N416" s="10"/>
      <c r="O416" s="10"/>
      <c r="P416" s="10"/>
      <c r="Q416" s="10"/>
      <c r="R416" s="10"/>
      <c r="S416" s="10"/>
    </row>
    <row r="417" spans="3:19">
      <c r="C417" s="1">
        <v>41692</v>
      </c>
      <c r="D417">
        <v>23</v>
      </c>
      <c r="E417">
        <v>20</v>
      </c>
      <c r="F417">
        <f>WEEKNUM(Table18[[#This Row],[Date]],2)</f>
        <v>8</v>
      </c>
      <c r="G417">
        <f>IF(OR(Table18[[#This Row],[week number]]=1,Table18[[#This Row],[week number]]&gt;=47),1,0)</f>
        <v>0</v>
      </c>
      <c r="H417">
        <f>IF(YEAR(Table18[[#This Row],[Date]])=2013,0,1)</f>
        <v>1</v>
      </c>
      <c r="I417" s="10">
        <f>VLOOKUP(Table18[[#This Row],[LEC ID]],Sheet9!A:B,2,0)</f>
        <v>13</v>
      </c>
      <c r="J417" s="10"/>
      <c r="K417" s="10"/>
      <c r="L417" s="10"/>
      <c r="M417" s="10"/>
      <c r="N417" s="10"/>
      <c r="O417" s="10"/>
      <c r="P417" s="10"/>
      <c r="Q417" s="10"/>
      <c r="R417" s="10"/>
      <c r="S417" s="10"/>
    </row>
    <row r="418" spans="3:19">
      <c r="C418" s="1">
        <v>41693</v>
      </c>
      <c r="D418">
        <v>23</v>
      </c>
      <c r="E418">
        <v>28</v>
      </c>
      <c r="F418">
        <f>WEEKNUM(Table18[[#This Row],[Date]],2)</f>
        <v>8</v>
      </c>
      <c r="G418">
        <f>IF(OR(Table18[[#This Row],[week number]]=1,Table18[[#This Row],[week number]]&gt;=47),1,0)</f>
        <v>0</v>
      </c>
      <c r="H418">
        <f>IF(YEAR(Table18[[#This Row],[Date]])=2013,0,1)</f>
        <v>1</v>
      </c>
      <c r="I418" s="10">
        <f>VLOOKUP(Table18[[#This Row],[LEC ID]],Sheet9!A:B,2,0)</f>
        <v>13</v>
      </c>
      <c r="J418" s="10"/>
      <c r="K418" s="10"/>
      <c r="L418" s="10"/>
      <c r="M418" s="10"/>
      <c r="N418" s="10"/>
      <c r="O418" s="10"/>
      <c r="P418" s="10"/>
      <c r="Q418" s="10"/>
      <c r="R418" s="10"/>
      <c r="S418" s="10"/>
    </row>
    <row r="419" spans="3:19">
      <c r="C419" s="1">
        <v>41694</v>
      </c>
      <c r="D419">
        <v>23</v>
      </c>
      <c r="E419">
        <v>12</v>
      </c>
      <c r="F419">
        <f>WEEKNUM(Table18[[#This Row],[Date]],2)</f>
        <v>9</v>
      </c>
      <c r="G419">
        <f>IF(OR(Table18[[#This Row],[week number]]=1,Table18[[#This Row],[week number]]&gt;=47),1,0)</f>
        <v>0</v>
      </c>
      <c r="H419">
        <f>IF(YEAR(Table18[[#This Row],[Date]])=2013,0,1)</f>
        <v>1</v>
      </c>
      <c r="I419" s="10">
        <f>VLOOKUP(Table18[[#This Row],[LEC ID]],Sheet9!A:B,2,0)</f>
        <v>13</v>
      </c>
      <c r="J419" s="10"/>
      <c r="K419" s="10"/>
      <c r="L419" s="10"/>
      <c r="M419" s="10"/>
      <c r="N419" s="10"/>
      <c r="O419" s="10"/>
      <c r="P419" s="10"/>
      <c r="Q419" s="10"/>
      <c r="R419" s="10"/>
      <c r="S419" s="10"/>
    </row>
    <row r="420" spans="3:19">
      <c r="C420" s="1">
        <v>41695</v>
      </c>
      <c r="D420">
        <v>23</v>
      </c>
      <c r="E420">
        <v>36</v>
      </c>
      <c r="F420">
        <f>WEEKNUM(Table18[[#This Row],[Date]],2)</f>
        <v>9</v>
      </c>
      <c r="G420">
        <f>IF(OR(Table18[[#This Row],[week number]]=1,Table18[[#This Row],[week number]]&gt;=47),1,0)</f>
        <v>0</v>
      </c>
      <c r="H420">
        <f>IF(YEAR(Table18[[#This Row],[Date]])=2013,0,1)</f>
        <v>1</v>
      </c>
      <c r="I420" s="10">
        <f>VLOOKUP(Table18[[#This Row],[LEC ID]],Sheet9!A:B,2,0)</f>
        <v>13</v>
      </c>
      <c r="J420" s="10"/>
      <c r="K420" s="10"/>
      <c r="L420" s="10"/>
      <c r="M420" s="10"/>
      <c r="N420" s="10"/>
      <c r="O420" s="10"/>
      <c r="P420" s="10"/>
      <c r="Q420" s="10"/>
      <c r="R420" s="10"/>
      <c r="S420" s="10"/>
    </row>
    <row r="421" spans="3:19">
      <c r="C421" s="1">
        <v>41696</v>
      </c>
      <c r="D421">
        <v>23</v>
      </c>
      <c r="E421">
        <v>13</v>
      </c>
      <c r="F421">
        <f>WEEKNUM(Table18[[#This Row],[Date]],2)</f>
        <v>9</v>
      </c>
      <c r="G421">
        <f>IF(OR(Table18[[#This Row],[week number]]=1,Table18[[#This Row],[week number]]&gt;=47),1,0)</f>
        <v>0</v>
      </c>
      <c r="H421">
        <f>IF(YEAR(Table18[[#This Row],[Date]])=2013,0,1)</f>
        <v>1</v>
      </c>
      <c r="I421" s="10">
        <f>VLOOKUP(Table18[[#This Row],[LEC ID]],Sheet9!A:B,2,0)</f>
        <v>13</v>
      </c>
      <c r="J421" s="10"/>
      <c r="K421" s="10"/>
      <c r="L421" s="10"/>
      <c r="M421" s="10"/>
      <c r="N421" s="10"/>
      <c r="O421" s="10"/>
      <c r="P421" s="10"/>
      <c r="Q421" s="10"/>
      <c r="R421" s="10"/>
      <c r="S421" s="10"/>
    </row>
    <row r="422" spans="3:19">
      <c r="C422" s="1">
        <v>41697</v>
      </c>
      <c r="D422">
        <v>23</v>
      </c>
      <c r="E422">
        <v>23</v>
      </c>
      <c r="F422">
        <f>WEEKNUM(Table18[[#This Row],[Date]],2)</f>
        <v>9</v>
      </c>
      <c r="G422">
        <f>IF(OR(Table18[[#This Row],[week number]]=1,Table18[[#This Row],[week number]]&gt;=47),1,0)</f>
        <v>0</v>
      </c>
      <c r="H422">
        <f>IF(YEAR(Table18[[#This Row],[Date]])=2013,0,1)</f>
        <v>1</v>
      </c>
      <c r="I422" s="10">
        <f>VLOOKUP(Table18[[#This Row],[LEC ID]],Sheet9!A:B,2,0)</f>
        <v>13</v>
      </c>
      <c r="J422" s="10"/>
      <c r="K422" s="10"/>
      <c r="L422" s="10"/>
      <c r="M422" s="10"/>
      <c r="N422" s="10"/>
      <c r="O422" s="10"/>
      <c r="P422" s="10"/>
      <c r="Q422" s="10"/>
      <c r="R422" s="10"/>
      <c r="S422" s="10"/>
    </row>
    <row r="423" spans="3:19">
      <c r="C423" s="1">
        <v>41698</v>
      </c>
      <c r="D423">
        <v>23</v>
      </c>
      <c r="E423">
        <v>56</v>
      </c>
      <c r="F423">
        <f>WEEKNUM(Table18[[#This Row],[Date]],2)</f>
        <v>9</v>
      </c>
      <c r="G423">
        <f>IF(OR(Table18[[#This Row],[week number]]=1,Table18[[#This Row],[week number]]&gt;=47),1,0)</f>
        <v>0</v>
      </c>
      <c r="H423">
        <f>IF(YEAR(Table18[[#This Row],[Date]])=2013,0,1)</f>
        <v>1</v>
      </c>
      <c r="I423" s="10">
        <f>VLOOKUP(Table18[[#This Row],[LEC ID]],Sheet9!A:B,2,0)</f>
        <v>13</v>
      </c>
      <c r="J423" s="10"/>
      <c r="K423" s="10"/>
      <c r="L423" s="10"/>
      <c r="M423" s="10"/>
      <c r="N423" s="10"/>
      <c r="O423" s="10"/>
      <c r="P423" s="10"/>
      <c r="Q423" s="10"/>
      <c r="R423" s="10"/>
      <c r="S423" s="10"/>
    </row>
    <row r="424" spans="3:19">
      <c r="C424" s="1">
        <v>41699</v>
      </c>
      <c r="D424">
        <v>23</v>
      </c>
      <c r="E424">
        <v>37</v>
      </c>
      <c r="F424">
        <f>WEEKNUM(Table18[[#This Row],[Date]],2)</f>
        <v>9</v>
      </c>
      <c r="G424">
        <f>IF(OR(Table18[[#This Row],[week number]]=1,Table18[[#This Row],[week number]]&gt;=47),1,0)</f>
        <v>0</v>
      </c>
      <c r="H424">
        <f>IF(YEAR(Table18[[#This Row],[Date]])=2013,0,1)</f>
        <v>1</v>
      </c>
      <c r="I424" s="10">
        <f>VLOOKUP(Table18[[#This Row],[LEC ID]],Sheet9!A:B,2,0)</f>
        <v>13</v>
      </c>
      <c r="J424" s="10"/>
      <c r="K424" s="10"/>
      <c r="L424" s="10"/>
      <c r="M424" s="10"/>
      <c r="N424" s="10"/>
      <c r="O424" s="10"/>
      <c r="P424" s="10"/>
      <c r="Q424" s="10"/>
      <c r="R424" s="10"/>
      <c r="S424" s="10"/>
    </row>
    <row r="425" spans="3:19">
      <c r="C425" s="1">
        <v>41700</v>
      </c>
      <c r="D425">
        <v>23</v>
      </c>
      <c r="E425">
        <v>49</v>
      </c>
      <c r="F425">
        <f>WEEKNUM(Table18[[#This Row],[Date]],2)</f>
        <v>9</v>
      </c>
      <c r="G425">
        <f>IF(OR(Table18[[#This Row],[week number]]=1,Table18[[#This Row],[week number]]&gt;=47),1,0)</f>
        <v>0</v>
      </c>
      <c r="H425">
        <f>IF(YEAR(Table18[[#This Row],[Date]])=2013,0,1)</f>
        <v>1</v>
      </c>
      <c r="I425" s="10">
        <f>VLOOKUP(Table18[[#This Row],[LEC ID]],Sheet9!A:B,2,0)</f>
        <v>13</v>
      </c>
      <c r="J425" s="10"/>
      <c r="K425" s="10"/>
      <c r="L425" s="10"/>
      <c r="M425" s="10"/>
      <c r="N425" s="10"/>
      <c r="O425" s="10"/>
      <c r="P425" s="10"/>
      <c r="Q425" s="10"/>
      <c r="R425" s="10"/>
      <c r="S425" s="10"/>
    </row>
    <row r="427" spans="3:19">
      <c r="C427" t="s">
        <v>3</v>
      </c>
    </row>
  </sheetData>
  <sortState ref="AM32:AM92">
    <sortCondition ref="AM32"/>
  </sortState>
  <mergeCells count="3">
    <mergeCell ref="C2:E2"/>
    <mergeCell ref="A3:G3"/>
    <mergeCell ref="A4:G4"/>
  </mergeCells>
  <phoneticPr fontId="26" type="noConversion"/>
  <pageMargins left="0.7" right="0.7" top="0.75" bottom="0.75" header="0.3" footer="0.3"/>
  <pageSetup orientation="portrait" verticalDpi="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75"/>
  <sheetViews>
    <sheetView tabSelected="1" topLeftCell="A424" zoomScale="130" zoomScaleNormal="130" workbookViewId="0">
      <selection activeCell="H426" sqref="H426"/>
    </sheetView>
  </sheetViews>
  <sheetFormatPr defaultRowHeight="14.4"/>
  <cols>
    <col min="1" max="1" width="11.33203125" customWidth="1"/>
    <col min="3" max="3" width="15.88671875" customWidth="1"/>
    <col min="4" max="4" width="9.5546875" customWidth="1"/>
    <col min="5" max="5" width="14" customWidth="1"/>
    <col min="7" max="7" width="10.88671875" customWidth="1"/>
  </cols>
  <sheetData>
    <row r="2" spans="1:7">
      <c r="C2" s="27" t="s">
        <v>5</v>
      </c>
      <c r="D2" s="27"/>
      <c r="E2" s="27"/>
    </row>
    <row r="3" spans="1:7" ht="15.75" customHeight="1">
      <c r="A3" s="27" t="s">
        <v>8</v>
      </c>
      <c r="B3" s="27"/>
      <c r="C3" s="27"/>
      <c r="D3" s="27"/>
      <c r="E3" s="27"/>
      <c r="F3" s="27"/>
      <c r="G3" s="27"/>
    </row>
    <row r="4" spans="1:7">
      <c r="A4" s="27" t="s">
        <v>6</v>
      </c>
      <c r="B4" s="27"/>
      <c r="C4" s="27"/>
      <c r="D4" s="27"/>
      <c r="E4" s="27"/>
      <c r="F4" s="27"/>
      <c r="G4" s="27"/>
    </row>
    <row r="5" spans="1:7" ht="15">
      <c r="C5" s="7"/>
    </row>
    <row r="6" spans="1:7" ht="15">
      <c r="C6" s="7"/>
    </row>
    <row r="7" spans="1:7">
      <c r="C7" t="s">
        <v>1</v>
      </c>
      <c r="D7" t="s">
        <v>0</v>
      </c>
      <c r="E7" t="s">
        <v>2</v>
      </c>
      <c r="F7" t="s">
        <v>49</v>
      </c>
    </row>
    <row r="8" spans="1:7">
      <c r="C8" s="1">
        <v>41282</v>
      </c>
      <c r="D8">
        <v>1</v>
      </c>
      <c r="E8">
        <v>40</v>
      </c>
      <c r="F8">
        <f>WEEKNUM('TV Daily Sales Data'!$C8,2)</f>
        <v>2</v>
      </c>
    </row>
    <row r="9" spans="1:7">
      <c r="C9" s="1">
        <v>41283</v>
      </c>
      <c r="D9">
        <v>1</v>
      </c>
      <c r="E9">
        <v>5</v>
      </c>
      <c r="F9">
        <f>WEEKNUM('TV Daily Sales Data'!$C9,2)</f>
        <v>2</v>
      </c>
    </row>
    <row r="10" spans="1:7">
      <c r="C10" s="1">
        <v>41284</v>
      </c>
      <c r="D10">
        <v>1</v>
      </c>
      <c r="E10">
        <v>14</v>
      </c>
      <c r="F10">
        <f>WEEKNUM('TV Daily Sales Data'!$C10,2)</f>
        <v>2</v>
      </c>
    </row>
    <row r="11" spans="1:7">
      <c r="C11" s="1">
        <v>41285</v>
      </c>
      <c r="D11">
        <v>1</v>
      </c>
      <c r="E11">
        <v>8</v>
      </c>
      <c r="F11">
        <f>WEEKNUM('TV Daily Sales Data'!$C11,2)</f>
        <v>2</v>
      </c>
    </row>
    <row r="12" spans="1:7">
      <c r="C12" s="1">
        <v>41286</v>
      </c>
      <c r="D12">
        <v>1</v>
      </c>
      <c r="E12">
        <v>4</v>
      </c>
      <c r="F12">
        <f>WEEKNUM('TV Daily Sales Data'!$C12,2)</f>
        <v>2</v>
      </c>
    </row>
    <row r="13" spans="1:7">
      <c r="C13" s="1">
        <v>41287</v>
      </c>
      <c r="D13">
        <v>1</v>
      </c>
      <c r="E13">
        <v>13</v>
      </c>
      <c r="F13">
        <f>WEEKNUM('TV Daily Sales Data'!$C13,2)</f>
        <v>2</v>
      </c>
    </row>
    <row r="14" spans="1:7">
      <c r="C14" s="1">
        <v>41288</v>
      </c>
      <c r="D14">
        <v>1</v>
      </c>
      <c r="E14">
        <v>9</v>
      </c>
      <c r="F14">
        <f>WEEKNUM('TV Daily Sales Data'!$C14,2)</f>
        <v>3</v>
      </c>
    </row>
    <row r="15" spans="1:7">
      <c r="C15" s="1">
        <v>41289</v>
      </c>
      <c r="D15">
        <v>1</v>
      </c>
      <c r="E15">
        <v>8</v>
      </c>
      <c r="F15">
        <f>WEEKNUM('TV Daily Sales Data'!$C15,2)</f>
        <v>3</v>
      </c>
    </row>
    <row r="16" spans="1:7">
      <c r="C16" s="1">
        <v>41290</v>
      </c>
      <c r="D16">
        <v>1</v>
      </c>
      <c r="E16">
        <v>5</v>
      </c>
      <c r="F16">
        <f>WEEKNUM('TV Daily Sales Data'!$C16,2)</f>
        <v>3</v>
      </c>
    </row>
    <row r="17" spans="3:6">
      <c r="C17" s="1">
        <v>41291</v>
      </c>
      <c r="D17">
        <v>1</v>
      </c>
      <c r="E17">
        <v>5</v>
      </c>
      <c r="F17">
        <f>WEEKNUM('TV Daily Sales Data'!$C17,2)</f>
        <v>3</v>
      </c>
    </row>
    <row r="18" spans="3:6">
      <c r="C18" s="1">
        <v>41292</v>
      </c>
      <c r="D18">
        <v>1</v>
      </c>
      <c r="E18">
        <v>3</v>
      </c>
      <c r="F18">
        <f>WEEKNUM('TV Daily Sales Data'!$C18,2)</f>
        <v>3</v>
      </c>
    </row>
    <row r="19" spans="3:6">
      <c r="C19" s="1">
        <v>41293</v>
      </c>
      <c r="D19">
        <v>1</v>
      </c>
      <c r="E19">
        <v>1</v>
      </c>
      <c r="F19">
        <f>WEEKNUM('TV Daily Sales Data'!$C19,2)</f>
        <v>3</v>
      </c>
    </row>
    <row r="20" spans="3:6">
      <c r="C20" s="1">
        <v>41294</v>
      </c>
      <c r="D20">
        <v>1</v>
      </c>
      <c r="E20">
        <v>7</v>
      </c>
      <c r="F20">
        <f>WEEKNUM('TV Daily Sales Data'!$C20,2)</f>
        <v>3</v>
      </c>
    </row>
    <row r="21" spans="3:6">
      <c r="C21" s="1">
        <v>41295</v>
      </c>
      <c r="D21">
        <v>1</v>
      </c>
      <c r="E21">
        <v>13</v>
      </c>
      <c r="F21">
        <f>WEEKNUM('TV Daily Sales Data'!$C21,2)</f>
        <v>4</v>
      </c>
    </row>
    <row r="22" spans="3:6">
      <c r="C22" s="1">
        <v>41296</v>
      </c>
      <c r="D22">
        <v>1</v>
      </c>
      <c r="E22">
        <v>10</v>
      </c>
      <c r="F22">
        <f>WEEKNUM('TV Daily Sales Data'!$C22,2)</f>
        <v>4</v>
      </c>
    </row>
    <row r="23" spans="3:6">
      <c r="C23" s="1">
        <v>41297</v>
      </c>
      <c r="D23">
        <v>1</v>
      </c>
      <c r="E23">
        <v>9</v>
      </c>
      <c r="F23">
        <f>WEEKNUM('TV Daily Sales Data'!$C23,2)</f>
        <v>4</v>
      </c>
    </row>
    <row r="24" spans="3:6">
      <c r="C24" s="1">
        <v>41298</v>
      </c>
      <c r="D24">
        <v>1</v>
      </c>
      <c r="E24">
        <v>7</v>
      </c>
      <c r="F24">
        <f>WEEKNUM('TV Daily Sales Data'!$C24,2)</f>
        <v>4</v>
      </c>
    </row>
    <row r="25" spans="3:6">
      <c r="C25" s="1">
        <v>41299</v>
      </c>
      <c r="D25">
        <v>1</v>
      </c>
      <c r="E25">
        <v>2</v>
      </c>
      <c r="F25">
        <f>WEEKNUM('TV Daily Sales Data'!$C25,2)</f>
        <v>4</v>
      </c>
    </row>
    <row r="26" spans="3:6">
      <c r="C26" s="1">
        <v>41300</v>
      </c>
      <c r="D26">
        <v>1</v>
      </c>
      <c r="E26">
        <v>3</v>
      </c>
      <c r="F26">
        <f>WEEKNUM('TV Daily Sales Data'!$C26,2)</f>
        <v>4</v>
      </c>
    </row>
    <row r="27" spans="3:6">
      <c r="C27" s="1">
        <v>41301</v>
      </c>
      <c r="D27">
        <v>1</v>
      </c>
      <c r="E27">
        <v>3</v>
      </c>
      <c r="F27">
        <f>WEEKNUM('TV Daily Sales Data'!$C27,2)</f>
        <v>4</v>
      </c>
    </row>
    <row r="28" spans="3:6">
      <c r="C28" s="1">
        <v>41302</v>
      </c>
      <c r="D28">
        <v>1</v>
      </c>
      <c r="E28">
        <v>4</v>
      </c>
      <c r="F28">
        <f>WEEKNUM('TV Daily Sales Data'!$C28,2)</f>
        <v>5</v>
      </c>
    </row>
    <row r="29" spans="3:6">
      <c r="C29" s="1">
        <v>41303</v>
      </c>
      <c r="D29">
        <v>2</v>
      </c>
      <c r="E29">
        <v>32</v>
      </c>
      <c r="F29">
        <f>WEEKNUM('TV Daily Sales Data'!$C29,2)</f>
        <v>5</v>
      </c>
    </row>
    <row r="30" spans="3:6">
      <c r="C30" s="1">
        <v>41304</v>
      </c>
      <c r="D30">
        <v>2</v>
      </c>
      <c r="E30">
        <v>11</v>
      </c>
      <c r="F30">
        <f>WEEKNUM('TV Daily Sales Data'!$C30,2)</f>
        <v>5</v>
      </c>
    </row>
    <row r="31" spans="3:6">
      <c r="C31" s="1">
        <v>41305</v>
      </c>
      <c r="D31">
        <v>2</v>
      </c>
      <c r="E31">
        <v>3</v>
      </c>
      <c r="F31">
        <f>WEEKNUM('TV Daily Sales Data'!$C31,2)</f>
        <v>5</v>
      </c>
    </row>
    <row r="32" spans="3:6">
      <c r="C32" s="1">
        <v>41306</v>
      </c>
      <c r="D32">
        <v>2</v>
      </c>
      <c r="E32">
        <v>15</v>
      </c>
      <c r="F32">
        <f>WEEKNUM('TV Daily Sales Data'!$C32,2)</f>
        <v>5</v>
      </c>
    </row>
    <row r="33" spans="3:6">
      <c r="C33" s="1">
        <v>41307</v>
      </c>
      <c r="D33">
        <v>2</v>
      </c>
      <c r="E33">
        <v>14</v>
      </c>
      <c r="F33">
        <f>WEEKNUM('TV Daily Sales Data'!$C33,2)</f>
        <v>5</v>
      </c>
    </row>
    <row r="34" spans="3:6">
      <c r="C34" s="1">
        <v>41308</v>
      </c>
      <c r="D34">
        <v>2</v>
      </c>
      <c r="E34">
        <v>17</v>
      </c>
      <c r="F34">
        <f>WEEKNUM('TV Daily Sales Data'!$C34,2)</f>
        <v>5</v>
      </c>
    </row>
    <row r="35" spans="3:6">
      <c r="C35" s="1">
        <v>41309</v>
      </c>
      <c r="D35">
        <v>2</v>
      </c>
      <c r="E35">
        <v>16</v>
      </c>
      <c r="F35">
        <f>WEEKNUM('TV Daily Sales Data'!$C35,2)</f>
        <v>6</v>
      </c>
    </row>
    <row r="36" spans="3:6">
      <c r="C36" s="1">
        <v>41310</v>
      </c>
      <c r="D36">
        <v>2</v>
      </c>
      <c r="E36">
        <v>8</v>
      </c>
      <c r="F36">
        <f>WEEKNUM('TV Daily Sales Data'!$C36,2)</f>
        <v>6</v>
      </c>
    </row>
    <row r="37" spans="3:6">
      <c r="C37" s="1">
        <v>41311</v>
      </c>
      <c r="D37">
        <v>2</v>
      </c>
      <c r="E37">
        <v>9</v>
      </c>
      <c r="F37">
        <f>WEEKNUM('TV Daily Sales Data'!$C37,2)</f>
        <v>6</v>
      </c>
    </row>
    <row r="38" spans="3:6">
      <c r="C38" s="1">
        <v>41312</v>
      </c>
      <c r="D38">
        <v>2</v>
      </c>
      <c r="E38">
        <v>10</v>
      </c>
      <c r="F38">
        <f>WEEKNUM('TV Daily Sales Data'!$C38,2)</f>
        <v>6</v>
      </c>
    </row>
    <row r="39" spans="3:6">
      <c r="C39" s="1">
        <v>41313</v>
      </c>
      <c r="D39">
        <v>2</v>
      </c>
      <c r="E39">
        <v>8</v>
      </c>
      <c r="F39">
        <f>WEEKNUM('TV Daily Sales Data'!$C39,2)</f>
        <v>6</v>
      </c>
    </row>
    <row r="40" spans="3:6">
      <c r="C40" s="1">
        <v>41314</v>
      </c>
      <c r="D40">
        <v>2</v>
      </c>
      <c r="E40">
        <v>3</v>
      </c>
      <c r="F40">
        <f>WEEKNUM('TV Daily Sales Data'!$C40,2)</f>
        <v>6</v>
      </c>
    </row>
    <row r="41" spans="3:6">
      <c r="C41" s="1">
        <v>41315</v>
      </c>
      <c r="D41">
        <v>2</v>
      </c>
      <c r="E41">
        <v>3</v>
      </c>
      <c r="F41">
        <f>WEEKNUM('TV Daily Sales Data'!$C41,2)</f>
        <v>6</v>
      </c>
    </row>
    <row r="42" spans="3:6">
      <c r="C42" s="1">
        <v>41316</v>
      </c>
      <c r="D42">
        <v>2</v>
      </c>
      <c r="E42">
        <v>5</v>
      </c>
      <c r="F42">
        <f>WEEKNUM('TV Daily Sales Data'!$C42,2)</f>
        <v>7</v>
      </c>
    </row>
    <row r="43" spans="3:6">
      <c r="C43" s="1">
        <v>41317</v>
      </c>
      <c r="D43">
        <v>2</v>
      </c>
      <c r="E43">
        <v>15</v>
      </c>
      <c r="F43">
        <f>WEEKNUM('TV Daily Sales Data'!$C43,2)</f>
        <v>7</v>
      </c>
    </row>
    <row r="44" spans="3:6">
      <c r="C44" s="1">
        <v>41318</v>
      </c>
      <c r="D44">
        <v>2</v>
      </c>
      <c r="E44">
        <v>8</v>
      </c>
      <c r="F44">
        <f>WEEKNUM('TV Daily Sales Data'!$C44,2)</f>
        <v>7</v>
      </c>
    </row>
    <row r="45" spans="3:6">
      <c r="C45" s="1">
        <v>41319</v>
      </c>
      <c r="D45">
        <v>2</v>
      </c>
      <c r="E45">
        <v>3</v>
      </c>
      <c r="F45">
        <f>WEEKNUM('TV Daily Sales Data'!$C45,2)</f>
        <v>7</v>
      </c>
    </row>
    <row r="46" spans="3:6">
      <c r="C46" s="1">
        <v>41320</v>
      </c>
      <c r="D46">
        <v>2</v>
      </c>
      <c r="E46">
        <v>2</v>
      </c>
      <c r="F46">
        <f>WEEKNUM('TV Daily Sales Data'!$C46,2)</f>
        <v>7</v>
      </c>
    </row>
    <row r="47" spans="3:6">
      <c r="C47" s="1">
        <v>41322</v>
      </c>
      <c r="D47">
        <v>2</v>
      </c>
      <c r="E47">
        <v>5</v>
      </c>
      <c r="F47">
        <f>WEEKNUM('TV Daily Sales Data'!$C47,2)</f>
        <v>7</v>
      </c>
    </row>
    <row r="48" spans="3:6">
      <c r="C48" s="1">
        <v>41323</v>
      </c>
      <c r="D48">
        <v>2</v>
      </c>
      <c r="E48">
        <v>9</v>
      </c>
      <c r="F48">
        <f>WEEKNUM('TV Daily Sales Data'!$C48,2)</f>
        <v>8</v>
      </c>
    </row>
    <row r="49" spans="3:6">
      <c r="C49" s="1">
        <v>41324</v>
      </c>
      <c r="D49">
        <v>3</v>
      </c>
      <c r="E49">
        <v>42</v>
      </c>
      <c r="F49">
        <f>WEEKNUM('TV Daily Sales Data'!$C49,2)</f>
        <v>8</v>
      </c>
    </row>
    <row r="50" spans="3:6">
      <c r="C50" s="1">
        <v>41325</v>
      </c>
      <c r="D50">
        <v>3</v>
      </c>
      <c r="E50">
        <v>20</v>
      </c>
      <c r="F50">
        <f>WEEKNUM('TV Daily Sales Data'!$C50,2)</f>
        <v>8</v>
      </c>
    </row>
    <row r="51" spans="3:6">
      <c r="C51" s="1">
        <v>41326</v>
      </c>
      <c r="D51">
        <v>3</v>
      </c>
      <c r="E51">
        <v>25</v>
      </c>
      <c r="F51">
        <f>WEEKNUM('TV Daily Sales Data'!$C51,2)</f>
        <v>8</v>
      </c>
    </row>
    <row r="52" spans="3:6">
      <c r="C52" s="1">
        <v>41327</v>
      </c>
      <c r="D52">
        <v>3</v>
      </c>
      <c r="E52">
        <v>23</v>
      </c>
      <c r="F52">
        <f>WEEKNUM('TV Daily Sales Data'!$C52,2)</f>
        <v>8</v>
      </c>
    </row>
    <row r="53" spans="3:6">
      <c r="C53" s="1">
        <v>41328</v>
      </c>
      <c r="D53">
        <v>3</v>
      </c>
      <c r="E53">
        <v>22</v>
      </c>
      <c r="F53">
        <f>WEEKNUM('TV Daily Sales Data'!$C53,2)</f>
        <v>8</v>
      </c>
    </row>
    <row r="54" spans="3:6">
      <c r="C54" s="1">
        <v>41329</v>
      </c>
      <c r="D54">
        <v>3</v>
      </c>
      <c r="E54">
        <v>18</v>
      </c>
      <c r="F54">
        <f>WEEKNUM('TV Daily Sales Data'!$C54,2)</f>
        <v>8</v>
      </c>
    </row>
    <row r="55" spans="3:6">
      <c r="C55" s="1">
        <v>41330</v>
      </c>
      <c r="D55">
        <v>3</v>
      </c>
      <c r="E55">
        <v>5</v>
      </c>
      <c r="F55">
        <f>WEEKNUM('TV Daily Sales Data'!$C55,2)</f>
        <v>9</v>
      </c>
    </row>
    <row r="56" spans="3:6">
      <c r="C56" s="1">
        <v>41331</v>
      </c>
      <c r="D56">
        <v>3</v>
      </c>
      <c r="E56">
        <v>9</v>
      </c>
      <c r="F56">
        <f>WEEKNUM('TV Daily Sales Data'!$C56,2)</f>
        <v>9</v>
      </c>
    </row>
    <row r="57" spans="3:6">
      <c r="C57" s="1">
        <v>41332</v>
      </c>
      <c r="D57">
        <v>3</v>
      </c>
      <c r="E57">
        <v>3</v>
      </c>
      <c r="F57">
        <f>WEEKNUM('TV Daily Sales Data'!$C57,2)</f>
        <v>9</v>
      </c>
    </row>
    <row r="58" spans="3:6">
      <c r="C58" s="1">
        <v>41333</v>
      </c>
      <c r="D58">
        <v>3</v>
      </c>
      <c r="E58">
        <v>15</v>
      </c>
      <c r="F58">
        <f>WEEKNUM('TV Daily Sales Data'!$C58,2)</f>
        <v>9</v>
      </c>
    </row>
    <row r="59" spans="3:6">
      <c r="C59" s="1">
        <v>41334</v>
      </c>
      <c r="D59">
        <v>3</v>
      </c>
      <c r="E59">
        <v>6</v>
      </c>
      <c r="F59">
        <f>WEEKNUM('TV Daily Sales Data'!$C59,2)</f>
        <v>9</v>
      </c>
    </row>
    <row r="60" spans="3:6">
      <c r="C60" s="1">
        <v>41335</v>
      </c>
      <c r="D60">
        <v>3</v>
      </c>
      <c r="E60">
        <v>3</v>
      </c>
      <c r="F60">
        <f>WEEKNUM('TV Daily Sales Data'!$C60,2)</f>
        <v>9</v>
      </c>
    </row>
    <row r="61" spans="3:6">
      <c r="C61" s="1">
        <v>41336</v>
      </c>
      <c r="D61">
        <v>3</v>
      </c>
      <c r="E61">
        <v>4</v>
      </c>
      <c r="F61">
        <f>WEEKNUM('TV Daily Sales Data'!$C61,2)</f>
        <v>9</v>
      </c>
    </row>
    <row r="62" spans="3:6">
      <c r="C62" s="1">
        <v>41337</v>
      </c>
      <c r="D62">
        <v>4</v>
      </c>
      <c r="E62">
        <v>7</v>
      </c>
      <c r="F62">
        <f>WEEKNUM('TV Daily Sales Data'!$C62,2)</f>
        <v>10</v>
      </c>
    </row>
    <row r="63" spans="3:6">
      <c r="C63" s="1">
        <v>41338</v>
      </c>
      <c r="D63">
        <v>4</v>
      </c>
      <c r="E63">
        <v>35</v>
      </c>
      <c r="F63">
        <f>WEEKNUM('TV Daily Sales Data'!$C63,2)</f>
        <v>10</v>
      </c>
    </row>
    <row r="64" spans="3:6">
      <c r="C64" s="1">
        <v>41339</v>
      </c>
      <c r="D64">
        <v>4</v>
      </c>
      <c r="E64">
        <v>12</v>
      </c>
      <c r="F64">
        <f>WEEKNUM('TV Daily Sales Data'!$C64,2)</f>
        <v>10</v>
      </c>
    </row>
    <row r="65" spans="3:6">
      <c r="C65" s="1">
        <v>41340</v>
      </c>
      <c r="D65">
        <v>4</v>
      </c>
      <c r="E65">
        <v>19</v>
      </c>
      <c r="F65">
        <f>WEEKNUM('TV Daily Sales Data'!$C65,2)</f>
        <v>10</v>
      </c>
    </row>
    <row r="66" spans="3:6">
      <c r="C66" s="1">
        <v>41341</v>
      </c>
      <c r="D66">
        <v>4</v>
      </c>
      <c r="E66">
        <v>18</v>
      </c>
      <c r="F66">
        <f>WEEKNUM('TV Daily Sales Data'!$C66,2)</f>
        <v>10</v>
      </c>
    </row>
    <row r="67" spans="3:6">
      <c r="C67" s="1">
        <v>41342</v>
      </c>
      <c r="D67">
        <v>4</v>
      </c>
      <c r="E67">
        <v>6</v>
      </c>
      <c r="F67">
        <f>WEEKNUM('TV Daily Sales Data'!$C67,2)</f>
        <v>10</v>
      </c>
    </row>
    <row r="68" spans="3:6">
      <c r="C68" s="1">
        <v>41343</v>
      </c>
      <c r="D68">
        <v>4</v>
      </c>
      <c r="E68">
        <v>6</v>
      </c>
      <c r="F68">
        <f>WEEKNUM('TV Daily Sales Data'!$C68,2)</f>
        <v>10</v>
      </c>
    </row>
    <row r="69" spans="3:6">
      <c r="C69" s="1">
        <v>41344</v>
      </c>
      <c r="D69">
        <v>4</v>
      </c>
      <c r="E69">
        <v>3</v>
      </c>
      <c r="F69">
        <f>WEEKNUM('TV Daily Sales Data'!$C69,2)</f>
        <v>11</v>
      </c>
    </row>
    <row r="70" spans="3:6">
      <c r="C70" s="1">
        <v>41345</v>
      </c>
      <c r="D70">
        <v>4</v>
      </c>
      <c r="E70">
        <v>10</v>
      </c>
      <c r="F70">
        <f>WEEKNUM('TV Daily Sales Data'!$C70,2)</f>
        <v>11</v>
      </c>
    </row>
    <row r="71" spans="3:6">
      <c r="C71" s="1">
        <v>41346</v>
      </c>
      <c r="D71">
        <v>4</v>
      </c>
      <c r="E71">
        <v>9</v>
      </c>
      <c r="F71">
        <f>WEEKNUM('TV Daily Sales Data'!$C71,2)</f>
        <v>11</v>
      </c>
    </row>
    <row r="72" spans="3:6">
      <c r="C72" s="1">
        <v>41347</v>
      </c>
      <c r="D72">
        <v>4</v>
      </c>
      <c r="E72">
        <v>36</v>
      </c>
      <c r="F72">
        <f>WEEKNUM('TV Daily Sales Data'!$C72,2)</f>
        <v>11</v>
      </c>
    </row>
    <row r="73" spans="3:6">
      <c r="C73" s="1">
        <v>41348</v>
      </c>
      <c r="D73">
        <v>4</v>
      </c>
      <c r="E73">
        <v>16</v>
      </c>
      <c r="F73">
        <f>WEEKNUM('TV Daily Sales Data'!$C73,2)</f>
        <v>11</v>
      </c>
    </row>
    <row r="74" spans="3:6">
      <c r="C74" s="1">
        <v>41349</v>
      </c>
      <c r="D74">
        <v>4</v>
      </c>
      <c r="E74">
        <v>5</v>
      </c>
      <c r="F74">
        <f>WEEKNUM('TV Daily Sales Data'!$C74,2)</f>
        <v>11</v>
      </c>
    </row>
    <row r="75" spans="3:6">
      <c r="C75" s="1">
        <v>41350</v>
      </c>
      <c r="D75">
        <v>4</v>
      </c>
      <c r="E75">
        <v>14</v>
      </c>
      <c r="F75">
        <f>WEEKNUM('TV Daily Sales Data'!$C75,2)</f>
        <v>11</v>
      </c>
    </row>
    <row r="76" spans="3:6">
      <c r="C76" s="1">
        <v>41351</v>
      </c>
      <c r="D76">
        <v>4</v>
      </c>
      <c r="E76">
        <v>14</v>
      </c>
      <c r="F76">
        <f>WEEKNUM('TV Daily Sales Data'!$C76,2)</f>
        <v>12</v>
      </c>
    </row>
    <row r="77" spans="3:6">
      <c r="C77" s="1">
        <v>41352</v>
      </c>
      <c r="D77">
        <v>5</v>
      </c>
      <c r="E77">
        <v>58</v>
      </c>
      <c r="F77">
        <f>WEEKNUM('TV Daily Sales Data'!$C77,2)</f>
        <v>12</v>
      </c>
    </row>
    <row r="78" spans="3:6">
      <c r="C78" s="1">
        <v>41353</v>
      </c>
      <c r="D78">
        <v>5</v>
      </c>
      <c r="E78">
        <v>30</v>
      </c>
      <c r="F78">
        <f>WEEKNUM('TV Daily Sales Data'!$C78,2)</f>
        <v>12</v>
      </c>
    </row>
    <row r="79" spans="3:6">
      <c r="C79" s="1">
        <v>41354</v>
      </c>
      <c r="D79">
        <v>5</v>
      </c>
      <c r="E79">
        <v>24</v>
      </c>
      <c r="F79">
        <f>WEEKNUM('TV Daily Sales Data'!$C79,2)</f>
        <v>12</v>
      </c>
    </row>
    <row r="80" spans="3:6">
      <c r="C80" s="1">
        <v>41355</v>
      </c>
      <c r="D80">
        <v>5</v>
      </c>
      <c r="E80">
        <v>30</v>
      </c>
      <c r="F80">
        <f>WEEKNUM('TV Daily Sales Data'!$C80,2)</f>
        <v>12</v>
      </c>
    </row>
    <row r="81" spans="3:6">
      <c r="C81" s="1">
        <v>41356</v>
      </c>
      <c r="D81">
        <v>5</v>
      </c>
      <c r="E81">
        <v>18</v>
      </c>
      <c r="F81">
        <f>WEEKNUM('TV Daily Sales Data'!$C81,2)</f>
        <v>12</v>
      </c>
    </row>
    <row r="82" spans="3:6">
      <c r="C82" s="1">
        <v>41357</v>
      </c>
      <c r="D82">
        <v>5</v>
      </c>
      <c r="E82">
        <v>27</v>
      </c>
      <c r="F82">
        <f>WEEKNUM('TV Daily Sales Data'!$C82,2)</f>
        <v>12</v>
      </c>
    </row>
    <row r="83" spans="3:6">
      <c r="C83" s="1">
        <v>41358</v>
      </c>
      <c r="D83">
        <v>5</v>
      </c>
      <c r="E83">
        <v>21</v>
      </c>
      <c r="F83">
        <f>WEEKNUM('TV Daily Sales Data'!$C83,2)</f>
        <v>13</v>
      </c>
    </row>
    <row r="84" spans="3:6">
      <c r="C84" s="1">
        <v>41359</v>
      </c>
      <c r="D84">
        <v>5</v>
      </c>
      <c r="E84">
        <v>20</v>
      </c>
      <c r="F84">
        <f>WEEKNUM('TV Daily Sales Data'!$C84,2)</f>
        <v>13</v>
      </c>
    </row>
    <row r="85" spans="3:6">
      <c r="C85" s="1">
        <v>41360</v>
      </c>
      <c r="D85">
        <v>5</v>
      </c>
      <c r="E85">
        <v>23</v>
      </c>
      <c r="F85">
        <f>WEEKNUM('TV Daily Sales Data'!$C85,2)</f>
        <v>13</v>
      </c>
    </row>
    <row r="86" spans="3:6">
      <c r="C86" s="1">
        <v>41361</v>
      </c>
      <c r="D86">
        <v>5</v>
      </c>
      <c r="E86">
        <v>15</v>
      </c>
      <c r="F86">
        <f>WEEKNUM('TV Daily Sales Data'!$C86,2)</f>
        <v>13</v>
      </c>
    </row>
    <row r="87" spans="3:6">
      <c r="C87" s="1">
        <v>41362</v>
      </c>
      <c r="D87">
        <v>5</v>
      </c>
      <c r="E87">
        <v>14</v>
      </c>
      <c r="F87">
        <f>WEEKNUM('TV Daily Sales Data'!$C87,2)</f>
        <v>13</v>
      </c>
    </row>
    <row r="88" spans="3:6">
      <c r="C88" s="1">
        <v>41363</v>
      </c>
      <c r="D88">
        <v>5</v>
      </c>
      <c r="E88">
        <v>6</v>
      </c>
      <c r="F88">
        <f>WEEKNUM('TV Daily Sales Data'!$C88,2)</f>
        <v>13</v>
      </c>
    </row>
    <row r="89" spans="3:6">
      <c r="C89" s="1">
        <v>41364</v>
      </c>
      <c r="D89">
        <v>5</v>
      </c>
      <c r="E89">
        <v>5</v>
      </c>
      <c r="F89">
        <f>WEEKNUM('TV Daily Sales Data'!$C89,2)</f>
        <v>13</v>
      </c>
    </row>
    <row r="90" spans="3:6">
      <c r="C90" s="1">
        <v>41365</v>
      </c>
      <c r="D90">
        <v>6</v>
      </c>
      <c r="E90">
        <v>14</v>
      </c>
      <c r="F90">
        <f>WEEKNUM('TV Daily Sales Data'!$C90,2)</f>
        <v>14</v>
      </c>
    </row>
    <row r="91" spans="3:6">
      <c r="C91" s="1">
        <v>41366</v>
      </c>
      <c r="D91">
        <v>6</v>
      </c>
      <c r="E91">
        <v>44</v>
      </c>
      <c r="F91">
        <f>WEEKNUM('TV Daily Sales Data'!$C91,2)</f>
        <v>14</v>
      </c>
    </row>
    <row r="92" spans="3:6">
      <c r="C92" s="1">
        <v>41367</v>
      </c>
      <c r="D92">
        <v>6</v>
      </c>
      <c r="E92">
        <v>12</v>
      </c>
      <c r="F92">
        <f>WEEKNUM('TV Daily Sales Data'!$C92,2)</f>
        <v>14</v>
      </c>
    </row>
    <row r="93" spans="3:6">
      <c r="C93" s="1">
        <v>41368</v>
      </c>
      <c r="D93">
        <v>6</v>
      </c>
      <c r="E93">
        <v>17</v>
      </c>
      <c r="F93">
        <f>WEEKNUM('TV Daily Sales Data'!$C93,2)</f>
        <v>14</v>
      </c>
    </row>
    <row r="94" spans="3:6">
      <c r="C94" s="1">
        <v>41369</v>
      </c>
      <c r="D94">
        <v>6</v>
      </c>
      <c r="E94">
        <v>4</v>
      </c>
      <c r="F94">
        <f>WEEKNUM('TV Daily Sales Data'!$C94,2)</f>
        <v>14</v>
      </c>
    </row>
    <row r="95" spans="3:6">
      <c r="C95" s="1">
        <v>41370</v>
      </c>
      <c r="D95">
        <v>6</v>
      </c>
      <c r="E95">
        <v>1</v>
      </c>
      <c r="F95">
        <f>WEEKNUM('TV Daily Sales Data'!$C95,2)</f>
        <v>14</v>
      </c>
    </row>
    <row r="96" spans="3:6">
      <c r="C96" s="1">
        <v>41371</v>
      </c>
      <c r="D96">
        <v>6</v>
      </c>
      <c r="E96">
        <v>11</v>
      </c>
      <c r="F96">
        <f>WEEKNUM('TV Daily Sales Data'!$C96,2)</f>
        <v>14</v>
      </c>
    </row>
    <row r="97" spans="3:6">
      <c r="C97" s="1">
        <v>41372</v>
      </c>
      <c r="D97">
        <v>6</v>
      </c>
      <c r="E97">
        <v>11</v>
      </c>
      <c r="F97">
        <f>WEEKNUM('TV Daily Sales Data'!$C97,2)</f>
        <v>15</v>
      </c>
    </row>
    <row r="98" spans="3:6">
      <c r="C98" s="1">
        <v>41373</v>
      </c>
      <c r="D98">
        <v>6</v>
      </c>
      <c r="E98">
        <v>16</v>
      </c>
      <c r="F98">
        <f>WEEKNUM('TV Daily Sales Data'!$C98,2)</f>
        <v>15</v>
      </c>
    </row>
    <row r="99" spans="3:6">
      <c r="C99" s="1">
        <v>41374</v>
      </c>
      <c r="D99">
        <v>6</v>
      </c>
      <c r="E99">
        <v>10</v>
      </c>
      <c r="F99">
        <f>WEEKNUM('TV Daily Sales Data'!$C99,2)</f>
        <v>15</v>
      </c>
    </row>
    <row r="100" spans="3:6">
      <c r="C100" s="1">
        <v>41375</v>
      </c>
      <c r="D100">
        <v>6</v>
      </c>
      <c r="E100">
        <v>7</v>
      </c>
      <c r="F100">
        <f>WEEKNUM('TV Daily Sales Data'!$C100,2)</f>
        <v>15</v>
      </c>
    </row>
    <row r="101" spans="3:6">
      <c r="C101" s="1">
        <v>41376</v>
      </c>
      <c r="D101">
        <v>6</v>
      </c>
      <c r="E101">
        <v>13</v>
      </c>
      <c r="F101">
        <f>WEEKNUM('TV Daily Sales Data'!$C101,2)</f>
        <v>15</v>
      </c>
    </row>
    <row r="102" spans="3:6">
      <c r="C102" s="1">
        <v>41377</v>
      </c>
      <c r="D102">
        <v>6</v>
      </c>
      <c r="E102">
        <v>4</v>
      </c>
      <c r="F102">
        <f>WEEKNUM('TV Daily Sales Data'!$C102,2)</f>
        <v>15</v>
      </c>
    </row>
    <row r="103" spans="3:6">
      <c r="C103" s="1">
        <v>41378</v>
      </c>
      <c r="D103">
        <v>6</v>
      </c>
      <c r="E103">
        <v>6</v>
      </c>
      <c r="F103">
        <f>WEEKNUM('TV Daily Sales Data'!$C103,2)</f>
        <v>15</v>
      </c>
    </row>
    <row r="104" spans="3:6">
      <c r="C104" s="1">
        <v>41379</v>
      </c>
      <c r="D104">
        <v>7</v>
      </c>
      <c r="E104">
        <v>17</v>
      </c>
      <c r="F104">
        <f>WEEKNUM('TV Daily Sales Data'!$C104,2)</f>
        <v>16</v>
      </c>
    </row>
    <row r="105" spans="3:6">
      <c r="C105" s="1">
        <v>41380</v>
      </c>
      <c r="D105">
        <v>7</v>
      </c>
      <c r="E105">
        <v>62</v>
      </c>
      <c r="F105">
        <f>WEEKNUM('TV Daily Sales Data'!$C105,2)</f>
        <v>16</v>
      </c>
    </row>
    <row r="106" spans="3:6">
      <c r="C106" s="1">
        <v>41381</v>
      </c>
      <c r="D106">
        <v>7</v>
      </c>
      <c r="E106">
        <v>31</v>
      </c>
      <c r="F106">
        <f>WEEKNUM('TV Daily Sales Data'!$C106,2)</f>
        <v>16</v>
      </c>
    </row>
    <row r="107" spans="3:6">
      <c r="C107" s="1">
        <v>41382</v>
      </c>
      <c r="D107">
        <v>7</v>
      </c>
      <c r="E107">
        <v>19</v>
      </c>
      <c r="F107">
        <f>WEEKNUM('TV Daily Sales Data'!$C107,2)</f>
        <v>16</v>
      </c>
    </row>
    <row r="108" spans="3:6">
      <c r="C108" s="1">
        <v>41383</v>
      </c>
      <c r="D108">
        <v>7</v>
      </c>
      <c r="E108">
        <v>11</v>
      </c>
      <c r="F108">
        <f>WEEKNUM('TV Daily Sales Data'!$C108,2)</f>
        <v>16</v>
      </c>
    </row>
    <row r="109" spans="3:6">
      <c r="C109" s="1">
        <v>41384</v>
      </c>
      <c r="D109">
        <v>7</v>
      </c>
      <c r="E109">
        <v>3</v>
      </c>
      <c r="F109">
        <f>WEEKNUM('TV Daily Sales Data'!$C109,2)</f>
        <v>16</v>
      </c>
    </row>
    <row r="110" spans="3:6">
      <c r="C110" s="1">
        <v>41385</v>
      </c>
      <c r="D110">
        <v>7</v>
      </c>
      <c r="E110">
        <v>20</v>
      </c>
      <c r="F110">
        <f>WEEKNUM('TV Daily Sales Data'!$C110,2)</f>
        <v>16</v>
      </c>
    </row>
    <row r="111" spans="3:6">
      <c r="C111" s="1">
        <v>41386</v>
      </c>
      <c r="D111">
        <v>7</v>
      </c>
      <c r="E111">
        <v>18</v>
      </c>
      <c r="F111">
        <f>WEEKNUM('TV Daily Sales Data'!$C111,2)</f>
        <v>17</v>
      </c>
    </row>
    <row r="112" spans="3:6">
      <c r="C112" s="1">
        <v>41387</v>
      </c>
      <c r="D112">
        <v>7</v>
      </c>
      <c r="E112">
        <v>18</v>
      </c>
      <c r="F112">
        <f>WEEKNUM('TV Daily Sales Data'!$C112,2)</f>
        <v>17</v>
      </c>
    </row>
    <row r="113" spans="3:6">
      <c r="C113" s="1">
        <v>41388</v>
      </c>
      <c r="D113">
        <v>7</v>
      </c>
      <c r="E113">
        <v>13</v>
      </c>
      <c r="F113">
        <f>WEEKNUM('TV Daily Sales Data'!$C113,2)</f>
        <v>17</v>
      </c>
    </row>
    <row r="114" spans="3:6">
      <c r="C114" s="1">
        <v>41389</v>
      </c>
      <c r="D114">
        <v>7</v>
      </c>
      <c r="E114">
        <v>19</v>
      </c>
      <c r="F114">
        <f>WEEKNUM('TV Daily Sales Data'!$C114,2)</f>
        <v>17</v>
      </c>
    </row>
    <row r="115" spans="3:6">
      <c r="C115" s="1">
        <v>41390</v>
      </c>
      <c r="D115">
        <v>7</v>
      </c>
      <c r="E115">
        <v>3</v>
      </c>
      <c r="F115">
        <f>WEEKNUM('TV Daily Sales Data'!$C115,2)</f>
        <v>17</v>
      </c>
    </row>
    <row r="116" spans="3:6">
      <c r="C116" s="1">
        <v>41391</v>
      </c>
      <c r="D116">
        <v>7</v>
      </c>
      <c r="E116">
        <v>7</v>
      </c>
      <c r="F116">
        <f>WEEKNUM('TV Daily Sales Data'!$C116,2)</f>
        <v>17</v>
      </c>
    </row>
    <row r="117" spans="3:6">
      <c r="C117" s="1">
        <v>41392</v>
      </c>
      <c r="D117">
        <v>7</v>
      </c>
      <c r="E117">
        <v>4</v>
      </c>
      <c r="F117">
        <f>WEEKNUM('TV Daily Sales Data'!$C117,2)</f>
        <v>17</v>
      </c>
    </row>
    <row r="118" spans="3:6">
      <c r="C118" s="1">
        <v>41393</v>
      </c>
      <c r="D118">
        <v>7</v>
      </c>
      <c r="E118">
        <v>7</v>
      </c>
      <c r="F118">
        <f>WEEKNUM('TV Daily Sales Data'!$C118,2)</f>
        <v>18</v>
      </c>
    </row>
    <row r="119" spans="3:6">
      <c r="C119" s="1">
        <v>41394</v>
      </c>
      <c r="D119">
        <v>8</v>
      </c>
      <c r="E119">
        <v>104</v>
      </c>
      <c r="F119">
        <f>WEEKNUM('TV Daily Sales Data'!$C119,2)</f>
        <v>18</v>
      </c>
    </row>
    <row r="120" spans="3:6">
      <c r="C120" s="1">
        <v>41395</v>
      </c>
      <c r="D120">
        <v>8</v>
      </c>
      <c r="E120">
        <v>57</v>
      </c>
      <c r="F120">
        <f>WEEKNUM('TV Daily Sales Data'!$C120,2)</f>
        <v>18</v>
      </c>
    </row>
    <row r="121" spans="3:6">
      <c r="C121" s="1">
        <v>41396</v>
      </c>
      <c r="D121">
        <v>8</v>
      </c>
      <c r="E121">
        <v>33</v>
      </c>
      <c r="F121">
        <f>WEEKNUM('TV Daily Sales Data'!$C121,2)</f>
        <v>18</v>
      </c>
    </row>
    <row r="122" spans="3:6">
      <c r="C122" s="1">
        <v>41397</v>
      </c>
      <c r="D122">
        <v>8</v>
      </c>
      <c r="E122">
        <v>11</v>
      </c>
      <c r="F122">
        <f>WEEKNUM('TV Daily Sales Data'!$C122,2)</f>
        <v>18</v>
      </c>
    </row>
    <row r="123" spans="3:6">
      <c r="C123" s="1">
        <v>41398</v>
      </c>
      <c r="D123">
        <v>8</v>
      </c>
      <c r="E123">
        <v>8</v>
      </c>
      <c r="F123">
        <f>WEEKNUM('TV Daily Sales Data'!$C123,2)</f>
        <v>18</v>
      </c>
    </row>
    <row r="124" spans="3:6">
      <c r="C124" s="1">
        <v>41399</v>
      </c>
      <c r="D124">
        <v>8</v>
      </c>
      <c r="E124">
        <v>34</v>
      </c>
      <c r="F124">
        <f>WEEKNUM('TV Daily Sales Data'!$C124,2)</f>
        <v>18</v>
      </c>
    </row>
    <row r="125" spans="3:6">
      <c r="C125" s="1">
        <v>41400</v>
      </c>
      <c r="D125">
        <v>8</v>
      </c>
      <c r="E125">
        <v>25</v>
      </c>
      <c r="F125">
        <f>WEEKNUM('TV Daily Sales Data'!$C125,2)</f>
        <v>19</v>
      </c>
    </row>
    <row r="126" spans="3:6">
      <c r="C126" s="1">
        <v>41401</v>
      </c>
      <c r="D126">
        <v>8</v>
      </c>
      <c r="E126">
        <v>83</v>
      </c>
      <c r="F126">
        <f>WEEKNUM('TV Daily Sales Data'!$C126,2)</f>
        <v>19</v>
      </c>
    </row>
    <row r="127" spans="3:6">
      <c r="C127" s="1">
        <v>41402</v>
      </c>
      <c r="D127">
        <v>8</v>
      </c>
      <c r="E127">
        <v>10</v>
      </c>
      <c r="F127">
        <f>WEEKNUM('TV Daily Sales Data'!$C127,2)</f>
        <v>19</v>
      </c>
    </row>
    <row r="128" spans="3:6">
      <c r="C128" s="1">
        <v>41403</v>
      </c>
      <c r="D128">
        <v>8</v>
      </c>
      <c r="E128">
        <v>13</v>
      </c>
      <c r="F128">
        <f>WEEKNUM('TV Daily Sales Data'!$C128,2)</f>
        <v>19</v>
      </c>
    </row>
    <row r="129" spans="3:6">
      <c r="C129" s="1">
        <v>41404</v>
      </c>
      <c r="D129">
        <v>8</v>
      </c>
      <c r="E129">
        <v>6</v>
      </c>
      <c r="F129">
        <f>WEEKNUM('TV Daily Sales Data'!$C129,2)</f>
        <v>19</v>
      </c>
    </row>
    <row r="130" spans="3:6">
      <c r="C130" s="1">
        <v>41405</v>
      </c>
      <c r="D130">
        <v>8</v>
      </c>
      <c r="E130">
        <v>5</v>
      </c>
      <c r="F130">
        <f>WEEKNUM('TV Daily Sales Data'!$C130,2)</f>
        <v>19</v>
      </c>
    </row>
    <row r="131" spans="3:6">
      <c r="C131" s="1">
        <v>41406</v>
      </c>
      <c r="D131">
        <v>8</v>
      </c>
      <c r="E131">
        <v>4</v>
      </c>
      <c r="F131">
        <f>WEEKNUM('TV Daily Sales Data'!$C131,2)</f>
        <v>19</v>
      </c>
    </row>
    <row r="132" spans="3:6">
      <c r="C132" s="1">
        <v>41407</v>
      </c>
      <c r="D132">
        <v>8</v>
      </c>
      <c r="E132">
        <v>9</v>
      </c>
      <c r="F132">
        <f>WEEKNUM('TV Daily Sales Data'!$C132,2)</f>
        <v>20</v>
      </c>
    </row>
    <row r="133" spans="3:6">
      <c r="C133" s="1">
        <v>41408</v>
      </c>
      <c r="D133">
        <v>8</v>
      </c>
      <c r="E133">
        <v>45</v>
      </c>
      <c r="F133">
        <f>WEEKNUM('TV Daily Sales Data'!$C133,2)</f>
        <v>20</v>
      </c>
    </row>
    <row r="134" spans="3:6">
      <c r="C134" s="1">
        <v>41409</v>
      </c>
      <c r="D134">
        <v>8</v>
      </c>
      <c r="E134">
        <v>12</v>
      </c>
      <c r="F134">
        <f>WEEKNUM('TV Daily Sales Data'!$C134,2)</f>
        <v>20</v>
      </c>
    </row>
    <row r="135" spans="3:6">
      <c r="C135" s="1">
        <v>41410</v>
      </c>
      <c r="D135">
        <v>8</v>
      </c>
      <c r="E135">
        <v>35</v>
      </c>
      <c r="F135">
        <f>WEEKNUM('TV Daily Sales Data'!$C135,2)</f>
        <v>20</v>
      </c>
    </row>
    <row r="136" spans="3:6">
      <c r="C136" s="1">
        <v>41411</v>
      </c>
      <c r="D136">
        <v>8</v>
      </c>
      <c r="E136">
        <v>12</v>
      </c>
      <c r="F136">
        <f>WEEKNUM('TV Daily Sales Data'!$C136,2)</f>
        <v>20</v>
      </c>
    </row>
    <row r="137" spans="3:6">
      <c r="C137" s="1">
        <v>41412</v>
      </c>
      <c r="D137">
        <v>8</v>
      </c>
      <c r="E137">
        <v>9</v>
      </c>
      <c r="F137">
        <f>WEEKNUM('TV Daily Sales Data'!$C137,2)</f>
        <v>20</v>
      </c>
    </row>
    <row r="138" spans="3:6">
      <c r="C138" s="1">
        <v>41413</v>
      </c>
      <c r="D138">
        <v>8</v>
      </c>
      <c r="E138">
        <v>2</v>
      </c>
      <c r="F138">
        <f>WEEKNUM('TV Daily Sales Data'!$C138,2)</f>
        <v>20</v>
      </c>
    </row>
    <row r="139" spans="3:6">
      <c r="C139" s="1">
        <v>41414</v>
      </c>
      <c r="D139">
        <v>8</v>
      </c>
      <c r="E139">
        <v>3</v>
      </c>
      <c r="F139">
        <f>WEEKNUM('TV Daily Sales Data'!$C139,2)</f>
        <v>21</v>
      </c>
    </row>
    <row r="140" spans="3:6">
      <c r="C140" s="1">
        <v>41415</v>
      </c>
      <c r="D140">
        <v>9</v>
      </c>
      <c r="E140">
        <v>33</v>
      </c>
      <c r="F140">
        <f>WEEKNUM('TV Daily Sales Data'!$C140,2)</f>
        <v>21</v>
      </c>
    </row>
    <row r="141" spans="3:6">
      <c r="C141" s="1">
        <v>41416</v>
      </c>
      <c r="D141">
        <v>9</v>
      </c>
      <c r="E141">
        <v>14</v>
      </c>
      <c r="F141">
        <f>WEEKNUM('TV Daily Sales Data'!$C141,2)</f>
        <v>21</v>
      </c>
    </row>
    <row r="142" spans="3:6">
      <c r="C142" s="1">
        <v>41417</v>
      </c>
      <c r="D142">
        <v>9</v>
      </c>
      <c r="E142">
        <v>12</v>
      </c>
      <c r="F142">
        <f>WEEKNUM('TV Daily Sales Data'!$C142,2)</f>
        <v>21</v>
      </c>
    </row>
    <row r="143" spans="3:6">
      <c r="C143" s="1">
        <v>41418</v>
      </c>
      <c r="D143">
        <v>9</v>
      </c>
      <c r="E143">
        <v>9</v>
      </c>
      <c r="F143">
        <f>WEEKNUM('TV Daily Sales Data'!$C143,2)</f>
        <v>21</v>
      </c>
    </row>
    <row r="144" spans="3:6">
      <c r="C144" s="1">
        <v>41419</v>
      </c>
      <c r="D144">
        <v>9</v>
      </c>
      <c r="E144">
        <v>5</v>
      </c>
      <c r="F144">
        <f>WEEKNUM('TV Daily Sales Data'!$C144,2)</f>
        <v>21</v>
      </c>
    </row>
    <row r="145" spans="3:6">
      <c r="C145" s="1">
        <v>41420</v>
      </c>
      <c r="D145">
        <v>9</v>
      </c>
      <c r="E145">
        <v>5</v>
      </c>
      <c r="F145">
        <f>WEEKNUM('TV Daily Sales Data'!$C145,2)</f>
        <v>21</v>
      </c>
    </row>
    <row r="146" spans="3:6">
      <c r="C146" s="1">
        <v>41421</v>
      </c>
      <c r="D146">
        <v>9</v>
      </c>
      <c r="E146">
        <v>5</v>
      </c>
      <c r="F146">
        <f>WEEKNUM('TV Daily Sales Data'!$C146,2)</f>
        <v>22</v>
      </c>
    </row>
    <row r="147" spans="3:6">
      <c r="C147" s="1">
        <v>41422</v>
      </c>
      <c r="D147">
        <v>9</v>
      </c>
      <c r="E147">
        <v>12</v>
      </c>
      <c r="F147">
        <f>WEEKNUM('TV Daily Sales Data'!$C147,2)</f>
        <v>22</v>
      </c>
    </row>
    <row r="148" spans="3:6">
      <c r="C148" s="1">
        <v>41423</v>
      </c>
      <c r="D148">
        <v>9</v>
      </c>
      <c r="E148">
        <v>12</v>
      </c>
      <c r="F148">
        <f>WEEKNUM('TV Daily Sales Data'!$C148,2)</f>
        <v>22</v>
      </c>
    </row>
    <row r="149" spans="3:6">
      <c r="C149" s="1">
        <v>41424</v>
      </c>
      <c r="D149">
        <v>9</v>
      </c>
      <c r="E149">
        <v>13</v>
      </c>
      <c r="F149">
        <f>WEEKNUM('TV Daily Sales Data'!$C149,2)</f>
        <v>22</v>
      </c>
    </row>
    <row r="150" spans="3:6">
      <c r="C150" s="1">
        <v>41425</v>
      </c>
      <c r="D150">
        <v>9</v>
      </c>
      <c r="E150">
        <v>9</v>
      </c>
      <c r="F150">
        <f>WEEKNUM('TV Daily Sales Data'!$C150,2)</f>
        <v>22</v>
      </c>
    </row>
    <row r="151" spans="3:6">
      <c r="C151" s="1">
        <v>41426</v>
      </c>
      <c r="D151">
        <v>9</v>
      </c>
      <c r="E151">
        <v>10</v>
      </c>
      <c r="F151">
        <f>WEEKNUM('TV Daily Sales Data'!$C151,2)</f>
        <v>22</v>
      </c>
    </row>
    <row r="152" spans="3:6">
      <c r="C152" s="1">
        <v>41427</v>
      </c>
      <c r="D152">
        <v>9</v>
      </c>
      <c r="E152">
        <v>10</v>
      </c>
      <c r="F152">
        <f>WEEKNUM('TV Daily Sales Data'!$C152,2)</f>
        <v>22</v>
      </c>
    </row>
    <row r="153" spans="3:6">
      <c r="C153" s="1">
        <v>41428</v>
      </c>
      <c r="D153">
        <v>9</v>
      </c>
      <c r="E153">
        <v>15</v>
      </c>
      <c r="F153">
        <f>WEEKNUM('TV Daily Sales Data'!$C153,2)</f>
        <v>23</v>
      </c>
    </row>
    <row r="154" spans="3:6">
      <c r="C154" s="1">
        <v>41429</v>
      </c>
      <c r="D154">
        <v>10</v>
      </c>
      <c r="E154">
        <v>44</v>
      </c>
      <c r="F154">
        <f>WEEKNUM('TV Daily Sales Data'!$C154,2)</f>
        <v>23</v>
      </c>
    </row>
    <row r="155" spans="3:6">
      <c r="C155" s="1">
        <v>41430</v>
      </c>
      <c r="D155">
        <v>10</v>
      </c>
      <c r="E155">
        <v>16</v>
      </c>
      <c r="F155">
        <f>WEEKNUM('TV Daily Sales Data'!$C155,2)</f>
        <v>23</v>
      </c>
    </row>
    <row r="156" spans="3:6">
      <c r="C156" s="1">
        <v>41431</v>
      </c>
      <c r="D156">
        <v>10</v>
      </c>
      <c r="E156">
        <v>10</v>
      </c>
      <c r="F156">
        <f>WEEKNUM('TV Daily Sales Data'!$C156,2)</f>
        <v>23</v>
      </c>
    </row>
    <row r="157" spans="3:6">
      <c r="C157" s="1">
        <v>41432</v>
      </c>
      <c r="D157">
        <v>10</v>
      </c>
      <c r="E157">
        <v>6</v>
      </c>
      <c r="F157">
        <f>WEEKNUM('TV Daily Sales Data'!$C157,2)</f>
        <v>23</v>
      </c>
    </row>
    <row r="158" spans="3:6">
      <c r="C158" s="1">
        <v>41433</v>
      </c>
      <c r="D158">
        <v>10</v>
      </c>
      <c r="E158">
        <v>2</v>
      </c>
      <c r="F158">
        <f>WEEKNUM('TV Daily Sales Data'!$C158,2)</f>
        <v>23</v>
      </c>
    </row>
    <row r="159" spans="3:6">
      <c r="C159" s="1">
        <v>41434</v>
      </c>
      <c r="D159">
        <v>10</v>
      </c>
      <c r="E159">
        <v>11</v>
      </c>
      <c r="F159">
        <f>WEEKNUM('TV Daily Sales Data'!$C159,2)</f>
        <v>23</v>
      </c>
    </row>
    <row r="160" spans="3:6">
      <c r="C160" s="1">
        <v>41435</v>
      </c>
      <c r="D160">
        <v>10</v>
      </c>
      <c r="E160">
        <v>2</v>
      </c>
      <c r="F160">
        <f>WEEKNUM('TV Daily Sales Data'!$C160,2)</f>
        <v>24</v>
      </c>
    </row>
    <row r="161" spans="3:6">
      <c r="C161" s="1">
        <v>41436</v>
      </c>
      <c r="D161">
        <v>10</v>
      </c>
      <c r="E161">
        <v>5</v>
      </c>
      <c r="F161">
        <f>WEEKNUM('TV Daily Sales Data'!$C161,2)</f>
        <v>24</v>
      </c>
    </row>
    <row r="162" spans="3:6">
      <c r="C162" s="1">
        <v>41437</v>
      </c>
      <c r="D162">
        <v>10</v>
      </c>
      <c r="E162">
        <v>5</v>
      </c>
      <c r="F162">
        <f>WEEKNUM('TV Daily Sales Data'!$C162,2)</f>
        <v>24</v>
      </c>
    </row>
    <row r="163" spans="3:6">
      <c r="C163" s="1">
        <v>41438</v>
      </c>
      <c r="D163">
        <v>10</v>
      </c>
      <c r="E163">
        <v>9</v>
      </c>
      <c r="F163">
        <f>WEEKNUM('TV Daily Sales Data'!$C163,2)</f>
        <v>24</v>
      </c>
    </row>
    <row r="164" spans="3:6">
      <c r="C164" s="1">
        <v>41439</v>
      </c>
      <c r="D164">
        <v>10</v>
      </c>
      <c r="E164">
        <v>6</v>
      </c>
      <c r="F164">
        <f>WEEKNUM('TV Daily Sales Data'!$C164,2)</f>
        <v>24</v>
      </c>
    </row>
    <row r="165" spans="3:6">
      <c r="C165" s="1">
        <v>41440</v>
      </c>
      <c r="D165">
        <v>10</v>
      </c>
      <c r="E165">
        <v>4</v>
      </c>
      <c r="F165">
        <f>WEEKNUM('TV Daily Sales Data'!$C165,2)</f>
        <v>24</v>
      </c>
    </row>
    <row r="166" spans="3:6">
      <c r="C166" s="1">
        <v>41441</v>
      </c>
      <c r="D166">
        <v>10</v>
      </c>
      <c r="E166">
        <v>10</v>
      </c>
      <c r="F166">
        <f>WEEKNUM('TV Daily Sales Data'!$C166,2)</f>
        <v>24</v>
      </c>
    </row>
    <row r="167" spans="3:6">
      <c r="C167" s="1">
        <v>41442</v>
      </c>
      <c r="D167">
        <v>10</v>
      </c>
      <c r="E167">
        <v>5</v>
      </c>
      <c r="F167">
        <f>WEEKNUM('TV Daily Sales Data'!$C167,2)</f>
        <v>25</v>
      </c>
    </row>
    <row r="168" spans="3:6">
      <c r="C168" s="1">
        <v>41443</v>
      </c>
      <c r="D168">
        <v>11</v>
      </c>
      <c r="E168">
        <v>34</v>
      </c>
      <c r="F168">
        <f>WEEKNUM('TV Daily Sales Data'!$C168,2)</f>
        <v>25</v>
      </c>
    </row>
    <row r="169" spans="3:6">
      <c r="C169" s="1">
        <v>41444</v>
      </c>
      <c r="D169">
        <v>11</v>
      </c>
      <c r="E169">
        <v>15</v>
      </c>
      <c r="F169">
        <f>WEEKNUM('TV Daily Sales Data'!$C169,2)</f>
        <v>25</v>
      </c>
    </row>
    <row r="170" spans="3:6">
      <c r="C170" s="1">
        <v>41445</v>
      </c>
      <c r="D170">
        <v>11</v>
      </c>
      <c r="E170">
        <v>2</v>
      </c>
      <c r="F170">
        <f>WEEKNUM('TV Daily Sales Data'!$C170,2)</f>
        <v>25</v>
      </c>
    </row>
    <row r="171" spans="3:6">
      <c r="C171" s="1">
        <v>41446</v>
      </c>
      <c r="D171">
        <v>11</v>
      </c>
      <c r="E171">
        <v>5</v>
      </c>
      <c r="F171">
        <f>WEEKNUM('TV Daily Sales Data'!$C171,2)</f>
        <v>25</v>
      </c>
    </row>
    <row r="172" spans="3:6">
      <c r="C172" s="1">
        <v>41447</v>
      </c>
      <c r="D172">
        <v>11</v>
      </c>
      <c r="E172">
        <v>2</v>
      </c>
      <c r="F172">
        <f>WEEKNUM('TV Daily Sales Data'!$C172,2)</f>
        <v>25</v>
      </c>
    </row>
    <row r="173" spans="3:6">
      <c r="C173" s="1">
        <v>41448</v>
      </c>
      <c r="D173">
        <v>11</v>
      </c>
      <c r="E173">
        <v>12</v>
      </c>
      <c r="F173">
        <f>WEEKNUM('TV Daily Sales Data'!$C173,2)</f>
        <v>25</v>
      </c>
    </row>
    <row r="174" spans="3:6">
      <c r="C174" s="1">
        <v>41449</v>
      </c>
      <c r="D174">
        <v>11</v>
      </c>
      <c r="E174">
        <v>9</v>
      </c>
      <c r="F174">
        <f>WEEKNUM('TV Daily Sales Data'!$C174,2)</f>
        <v>26</v>
      </c>
    </row>
    <row r="175" spans="3:6">
      <c r="C175" s="1">
        <v>41450</v>
      </c>
      <c r="D175">
        <v>11</v>
      </c>
      <c r="E175">
        <v>26</v>
      </c>
      <c r="F175">
        <f>WEEKNUM('TV Daily Sales Data'!$C175,2)</f>
        <v>26</v>
      </c>
    </row>
    <row r="176" spans="3:6">
      <c r="C176" s="1">
        <v>41451</v>
      </c>
      <c r="D176">
        <v>11</v>
      </c>
      <c r="E176">
        <v>6</v>
      </c>
      <c r="F176">
        <f>WEEKNUM('TV Daily Sales Data'!$C176,2)</f>
        <v>26</v>
      </c>
    </row>
    <row r="177" spans="3:6">
      <c r="C177" s="1">
        <v>41452</v>
      </c>
      <c r="D177">
        <v>11</v>
      </c>
      <c r="E177">
        <v>17</v>
      </c>
      <c r="F177">
        <f>WEEKNUM('TV Daily Sales Data'!$C177,2)</f>
        <v>26</v>
      </c>
    </row>
    <row r="178" spans="3:6">
      <c r="C178" s="1">
        <v>41453</v>
      </c>
      <c r="D178">
        <v>11</v>
      </c>
      <c r="E178">
        <v>8</v>
      </c>
      <c r="F178">
        <f>WEEKNUM('TV Daily Sales Data'!$C178,2)</f>
        <v>26</v>
      </c>
    </row>
    <row r="179" spans="3:6">
      <c r="C179" s="1">
        <v>41454</v>
      </c>
      <c r="D179">
        <v>11</v>
      </c>
      <c r="E179">
        <v>10</v>
      </c>
      <c r="F179">
        <f>WEEKNUM('TV Daily Sales Data'!$C179,2)</f>
        <v>26</v>
      </c>
    </row>
    <row r="180" spans="3:6">
      <c r="C180" s="1">
        <v>41455</v>
      </c>
      <c r="D180">
        <v>11</v>
      </c>
      <c r="E180">
        <v>3</v>
      </c>
      <c r="F180">
        <f>WEEKNUM('TV Daily Sales Data'!$C180,2)</f>
        <v>26</v>
      </c>
    </row>
    <row r="181" spans="3:6">
      <c r="C181" s="1">
        <v>41456</v>
      </c>
      <c r="D181">
        <v>11</v>
      </c>
      <c r="E181">
        <v>4</v>
      </c>
      <c r="F181">
        <f>WEEKNUM('TV Daily Sales Data'!$C181,2)</f>
        <v>27</v>
      </c>
    </row>
    <row r="182" spans="3:6">
      <c r="C182" s="1">
        <v>41457</v>
      </c>
      <c r="D182">
        <v>12</v>
      </c>
      <c r="E182">
        <v>24</v>
      </c>
      <c r="F182">
        <f>WEEKNUM('TV Daily Sales Data'!$C182,2)</f>
        <v>27</v>
      </c>
    </row>
    <row r="183" spans="3:6">
      <c r="C183" s="1">
        <v>41458</v>
      </c>
      <c r="D183">
        <v>12</v>
      </c>
      <c r="E183">
        <v>22</v>
      </c>
      <c r="F183">
        <f>WEEKNUM('TV Daily Sales Data'!$C183,2)</f>
        <v>27</v>
      </c>
    </row>
    <row r="184" spans="3:6">
      <c r="C184" s="1">
        <v>41459</v>
      </c>
      <c r="D184">
        <v>12</v>
      </c>
      <c r="E184">
        <v>6</v>
      </c>
      <c r="F184">
        <f>WEEKNUM('TV Daily Sales Data'!$C184,2)</f>
        <v>27</v>
      </c>
    </row>
    <row r="185" spans="3:6">
      <c r="C185" s="1">
        <v>41460</v>
      </c>
      <c r="D185">
        <v>12</v>
      </c>
      <c r="E185">
        <v>20</v>
      </c>
      <c r="F185">
        <f>WEEKNUM('TV Daily Sales Data'!$C185,2)</f>
        <v>27</v>
      </c>
    </row>
    <row r="186" spans="3:6">
      <c r="C186" s="1">
        <v>41461</v>
      </c>
      <c r="D186">
        <v>12</v>
      </c>
      <c r="E186">
        <v>7</v>
      </c>
      <c r="F186">
        <f>WEEKNUM('TV Daily Sales Data'!$C186,2)</f>
        <v>27</v>
      </c>
    </row>
    <row r="187" spans="3:6">
      <c r="C187" s="1">
        <v>41462</v>
      </c>
      <c r="D187">
        <v>12</v>
      </c>
      <c r="E187">
        <v>24</v>
      </c>
      <c r="F187">
        <f>WEEKNUM('TV Daily Sales Data'!$C187,2)</f>
        <v>27</v>
      </c>
    </row>
    <row r="188" spans="3:6">
      <c r="C188" s="1">
        <v>41463</v>
      </c>
      <c r="D188">
        <v>12</v>
      </c>
      <c r="E188">
        <v>13</v>
      </c>
      <c r="F188">
        <f>WEEKNUM('TV Daily Sales Data'!$C188,2)</f>
        <v>28</v>
      </c>
    </row>
    <row r="189" spans="3:6">
      <c r="C189" s="1">
        <v>41464</v>
      </c>
      <c r="D189">
        <v>12</v>
      </c>
      <c r="E189">
        <v>8</v>
      </c>
      <c r="F189">
        <f>WEEKNUM('TV Daily Sales Data'!$C189,2)</f>
        <v>28</v>
      </c>
    </row>
    <row r="190" spans="3:6">
      <c r="C190" s="1">
        <v>41465</v>
      </c>
      <c r="D190">
        <v>12</v>
      </c>
      <c r="E190">
        <v>7</v>
      </c>
      <c r="F190">
        <f>WEEKNUM('TV Daily Sales Data'!$C190,2)</f>
        <v>28</v>
      </c>
    </row>
    <row r="191" spans="3:6">
      <c r="C191" s="1">
        <v>41466</v>
      </c>
      <c r="D191">
        <v>12</v>
      </c>
      <c r="E191">
        <v>26</v>
      </c>
      <c r="F191">
        <f>WEEKNUM('TV Daily Sales Data'!$C191,2)</f>
        <v>28</v>
      </c>
    </row>
    <row r="192" spans="3:6">
      <c r="C192" s="1">
        <v>41467</v>
      </c>
      <c r="D192">
        <v>12</v>
      </c>
      <c r="E192">
        <v>9</v>
      </c>
      <c r="F192">
        <f>WEEKNUM('TV Daily Sales Data'!$C192,2)</f>
        <v>28</v>
      </c>
    </row>
    <row r="193" spans="3:6">
      <c r="C193" s="1">
        <v>41468</v>
      </c>
      <c r="D193">
        <v>12</v>
      </c>
      <c r="E193">
        <v>6</v>
      </c>
      <c r="F193">
        <f>WEEKNUM('TV Daily Sales Data'!$C193,2)</f>
        <v>28</v>
      </c>
    </row>
    <row r="194" spans="3:6">
      <c r="C194" s="1">
        <v>41469</v>
      </c>
      <c r="D194">
        <v>12</v>
      </c>
      <c r="E194">
        <v>6</v>
      </c>
      <c r="F194">
        <f>WEEKNUM('TV Daily Sales Data'!$C194,2)</f>
        <v>28</v>
      </c>
    </row>
    <row r="195" spans="3:6">
      <c r="C195" s="1">
        <v>41470</v>
      </c>
      <c r="D195">
        <v>12</v>
      </c>
      <c r="E195">
        <v>10</v>
      </c>
      <c r="F195">
        <f>WEEKNUM('TV Daily Sales Data'!$C195,2)</f>
        <v>29</v>
      </c>
    </row>
    <row r="196" spans="3:6">
      <c r="C196" s="1">
        <v>41471</v>
      </c>
      <c r="D196">
        <v>12</v>
      </c>
      <c r="E196">
        <v>66</v>
      </c>
      <c r="F196">
        <f>WEEKNUM('TV Daily Sales Data'!$C196,2)</f>
        <v>29</v>
      </c>
    </row>
    <row r="197" spans="3:6">
      <c r="C197" s="1">
        <v>41472</v>
      </c>
      <c r="D197">
        <v>12</v>
      </c>
      <c r="E197">
        <v>68</v>
      </c>
      <c r="F197">
        <f>WEEKNUM('TV Daily Sales Data'!$C197,2)</f>
        <v>29</v>
      </c>
    </row>
    <row r="198" spans="3:6">
      <c r="C198" s="1">
        <v>41473</v>
      </c>
      <c r="D198">
        <v>13</v>
      </c>
      <c r="E198">
        <v>52</v>
      </c>
      <c r="F198">
        <f>WEEKNUM('TV Daily Sales Data'!$C198,2)</f>
        <v>29</v>
      </c>
    </row>
    <row r="199" spans="3:6">
      <c r="C199" s="1">
        <v>41474</v>
      </c>
      <c r="D199">
        <v>13</v>
      </c>
      <c r="E199">
        <v>17</v>
      </c>
      <c r="F199">
        <f>WEEKNUM('TV Daily Sales Data'!$C199,2)</f>
        <v>29</v>
      </c>
    </row>
    <row r="200" spans="3:6">
      <c r="C200" s="1">
        <v>41475</v>
      </c>
      <c r="D200">
        <v>13</v>
      </c>
      <c r="E200">
        <v>4</v>
      </c>
      <c r="F200">
        <f>WEEKNUM('TV Daily Sales Data'!$C200,2)</f>
        <v>29</v>
      </c>
    </row>
    <row r="201" spans="3:6">
      <c r="C201" s="1">
        <v>41476</v>
      </c>
      <c r="D201">
        <v>13</v>
      </c>
      <c r="E201">
        <v>18</v>
      </c>
      <c r="F201">
        <f>WEEKNUM('TV Daily Sales Data'!$C201,2)</f>
        <v>29</v>
      </c>
    </row>
    <row r="202" spans="3:6">
      <c r="C202" s="1">
        <v>41477</v>
      </c>
      <c r="D202">
        <v>13</v>
      </c>
      <c r="E202">
        <v>13</v>
      </c>
      <c r="F202">
        <f>WEEKNUM('TV Daily Sales Data'!$C202,2)</f>
        <v>30</v>
      </c>
    </row>
    <row r="203" spans="3:6">
      <c r="C203" s="1">
        <v>41478</v>
      </c>
      <c r="D203">
        <v>13</v>
      </c>
      <c r="E203">
        <v>12</v>
      </c>
      <c r="F203">
        <f>WEEKNUM('TV Daily Sales Data'!$C203,2)</f>
        <v>30</v>
      </c>
    </row>
    <row r="204" spans="3:6">
      <c r="C204" s="1">
        <v>41479</v>
      </c>
      <c r="D204">
        <v>13</v>
      </c>
      <c r="E204">
        <v>4</v>
      </c>
      <c r="F204">
        <f>WEEKNUM('TV Daily Sales Data'!$C204,2)</f>
        <v>30</v>
      </c>
    </row>
    <row r="205" spans="3:6">
      <c r="C205" s="1">
        <v>41480</v>
      </c>
      <c r="D205">
        <v>13</v>
      </c>
      <c r="E205">
        <v>28</v>
      </c>
      <c r="F205">
        <f>WEEKNUM('TV Daily Sales Data'!$C205,2)</f>
        <v>30</v>
      </c>
    </row>
    <row r="206" spans="3:6">
      <c r="C206" s="1">
        <v>41481</v>
      </c>
      <c r="D206">
        <v>13</v>
      </c>
      <c r="E206">
        <v>5</v>
      </c>
      <c r="F206">
        <f>WEEKNUM('TV Daily Sales Data'!$C206,2)</f>
        <v>30</v>
      </c>
    </row>
    <row r="207" spans="3:6">
      <c r="C207" s="1">
        <v>41482</v>
      </c>
      <c r="D207">
        <v>13</v>
      </c>
      <c r="E207">
        <v>1</v>
      </c>
      <c r="F207">
        <f>WEEKNUM('TV Daily Sales Data'!$C207,2)</f>
        <v>30</v>
      </c>
    </row>
    <row r="208" spans="3:6">
      <c r="C208" s="1">
        <v>41483</v>
      </c>
      <c r="D208">
        <v>13</v>
      </c>
      <c r="E208">
        <v>15</v>
      </c>
      <c r="F208">
        <f>WEEKNUM('TV Daily Sales Data'!$C208,2)</f>
        <v>30</v>
      </c>
    </row>
    <row r="209" spans="3:6">
      <c r="C209" s="1">
        <v>41484</v>
      </c>
      <c r="D209">
        <v>13</v>
      </c>
      <c r="E209">
        <v>9</v>
      </c>
      <c r="F209">
        <f>WEEKNUM('TV Daily Sales Data'!$C209,2)</f>
        <v>31</v>
      </c>
    </row>
    <row r="210" spans="3:6">
      <c r="C210" s="1">
        <v>41485</v>
      </c>
      <c r="D210">
        <v>13</v>
      </c>
      <c r="E210">
        <v>15</v>
      </c>
      <c r="F210">
        <f>WEEKNUM('TV Daily Sales Data'!$C210,2)</f>
        <v>31</v>
      </c>
    </row>
    <row r="211" spans="3:6">
      <c r="C211" s="1">
        <v>41486</v>
      </c>
      <c r="D211">
        <v>13</v>
      </c>
      <c r="E211">
        <v>7</v>
      </c>
      <c r="F211">
        <f>WEEKNUM('TV Daily Sales Data'!$C211,2)</f>
        <v>31</v>
      </c>
    </row>
    <row r="212" spans="3:6">
      <c r="C212" s="1">
        <v>41487</v>
      </c>
      <c r="D212">
        <v>13</v>
      </c>
      <c r="E212">
        <v>7</v>
      </c>
      <c r="F212">
        <f>WEEKNUM('TV Daily Sales Data'!$C212,2)</f>
        <v>31</v>
      </c>
    </row>
    <row r="213" spans="3:6">
      <c r="C213" s="1">
        <v>41488</v>
      </c>
      <c r="D213">
        <v>13</v>
      </c>
      <c r="E213">
        <v>4</v>
      </c>
      <c r="F213">
        <f>WEEKNUM('TV Daily Sales Data'!$C213,2)</f>
        <v>31</v>
      </c>
    </row>
    <row r="214" spans="3:6">
      <c r="C214" s="1">
        <v>41489</v>
      </c>
      <c r="D214">
        <v>13</v>
      </c>
      <c r="E214">
        <v>3</v>
      </c>
      <c r="F214">
        <f>WEEKNUM('TV Daily Sales Data'!$C214,2)</f>
        <v>31</v>
      </c>
    </row>
    <row r="215" spans="3:6">
      <c r="C215" s="1">
        <v>41490</v>
      </c>
      <c r="D215">
        <v>13</v>
      </c>
      <c r="E215">
        <v>18</v>
      </c>
      <c r="F215">
        <f>WEEKNUM('TV Daily Sales Data'!$C215,2)</f>
        <v>31</v>
      </c>
    </row>
    <row r="216" spans="3:6">
      <c r="C216" s="1">
        <v>41491</v>
      </c>
      <c r="D216">
        <v>13</v>
      </c>
      <c r="E216">
        <v>3</v>
      </c>
      <c r="F216">
        <f>WEEKNUM('TV Daily Sales Data'!$C216,2)</f>
        <v>32</v>
      </c>
    </row>
    <row r="217" spans="3:6">
      <c r="C217" s="1">
        <v>41492</v>
      </c>
      <c r="D217">
        <v>13</v>
      </c>
      <c r="E217">
        <v>7</v>
      </c>
      <c r="F217">
        <f>WEEKNUM('TV Daily Sales Data'!$C217,2)</f>
        <v>32</v>
      </c>
    </row>
    <row r="218" spans="3:6">
      <c r="C218" s="1">
        <v>41493</v>
      </c>
      <c r="D218">
        <v>13</v>
      </c>
      <c r="E218">
        <v>2</v>
      </c>
      <c r="F218">
        <f>WEEKNUM('TV Daily Sales Data'!$C218,2)</f>
        <v>32</v>
      </c>
    </row>
    <row r="219" spans="3:6">
      <c r="C219" s="1">
        <v>41494</v>
      </c>
      <c r="D219">
        <v>13</v>
      </c>
      <c r="E219">
        <v>12</v>
      </c>
      <c r="F219">
        <f>WEEKNUM('TV Daily Sales Data'!$C219,2)</f>
        <v>32</v>
      </c>
    </row>
    <row r="220" spans="3:6">
      <c r="C220" s="1">
        <v>41495</v>
      </c>
      <c r="D220">
        <v>13</v>
      </c>
      <c r="E220">
        <v>17</v>
      </c>
      <c r="F220">
        <f>WEEKNUM('TV Daily Sales Data'!$C220,2)</f>
        <v>32</v>
      </c>
    </row>
    <row r="221" spans="3:6">
      <c r="C221" s="1">
        <v>41496</v>
      </c>
      <c r="D221">
        <v>13</v>
      </c>
      <c r="E221">
        <v>15</v>
      </c>
      <c r="F221">
        <f>WEEKNUM('TV Daily Sales Data'!$C221,2)</f>
        <v>32</v>
      </c>
    </row>
    <row r="222" spans="3:6">
      <c r="C222" s="1">
        <v>41497</v>
      </c>
      <c r="D222">
        <v>13</v>
      </c>
      <c r="E222">
        <v>3</v>
      </c>
      <c r="F222">
        <f>WEEKNUM('TV Daily Sales Data'!$C222,2)</f>
        <v>32</v>
      </c>
    </row>
    <row r="223" spans="3:6">
      <c r="C223" s="1">
        <v>41498</v>
      </c>
      <c r="D223">
        <v>13</v>
      </c>
      <c r="E223">
        <v>7</v>
      </c>
      <c r="F223">
        <f>WEEKNUM('TV Daily Sales Data'!$C223,2)</f>
        <v>33</v>
      </c>
    </row>
    <row r="224" spans="3:6">
      <c r="C224" s="1">
        <v>41499</v>
      </c>
      <c r="D224">
        <v>14</v>
      </c>
      <c r="E224">
        <v>14</v>
      </c>
      <c r="F224">
        <f>WEEKNUM('TV Daily Sales Data'!$C224,2)</f>
        <v>33</v>
      </c>
    </row>
    <row r="225" spans="3:6">
      <c r="C225" s="1">
        <v>41500</v>
      </c>
      <c r="D225">
        <v>14</v>
      </c>
      <c r="E225">
        <v>9</v>
      </c>
      <c r="F225">
        <f>WEEKNUM('TV Daily Sales Data'!$C225,2)</f>
        <v>33</v>
      </c>
    </row>
    <row r="226" spans="3:6">
      <c r="C226" s="1">
        <v>41501</v>
      </c>
      <c r="D226">
        <v>14</v>
      </c>
      <c r="E226">
        <v>7</v>
      </c>
      <c r="F226">
        <f>WEEKNUM('TV Daily Sales Data'!$C226,2)</f>
        <v>33</v>
      </c>
    </row>
    <row r="227" spans="3:6">
      <c r="C227" s="1">
        <v>41502</v>
      </c>
      <c r="D227">
        <v>14</v>
      </c>
      <c r="E227">
        <v>6</v>
      </c>
      <c r="F227">
        <f>WEEKNUM('TV Daily Sales Data'!$C227,2)</f>
        <v>33</v>
      </c>
    </row>
    <row r="228" spans="3:6">
      <c r="C228" s="1">
        <v>41503</v>
      </c>
      <c r="D228">
        <v>14</v>
      </c>
      <c r="E228">
        <v>2</v>
      </c>
      <c r="F228">
        <f>WEEKNUM('TV Daily Sales Data'!$C228,2)</f>
        <v>33</v>
      </c>
    </row>
    <row r="229" spans="3:6">
      <c r="C229" s="1">
        <v>41504</v>
      </c>
      <c r="D229">
        <v>14</v>
      </c>
      <c r="E229">
        <v>6</v>
      </c>
      <c r="F229">
        <f>WEEKNUM('TV Daily Sales Data'!$C229,2)</f>
        <v>33</v>
      </c>
    </row>
    <row r="230" spans="3:6">
      <c r="C230" s="1">
        <v>41505</v>
      </c>
      <c r="D230">
        <v>14</v>
      </c>
      <c r="E230">
        <v>5</v>
      </c>
      <c r="F230">
        <f>WEEKNUM('TV Daily Sales Data'!$C230,2)</f>
        <v>34</v>
      </c>
    </row>
    <row r="231" spans="3:6">
      <c r="C231" s="1">
        <v>41506</v>
      </c>
      <c r="D231">
        <v>14</v>
      </c>
      <c r="E231">
        <v>23</v>
      </c>
      <c r="F231">
        <f>WEEKNUM('TV Daily Sales Data'!$C231,2)</f>
        <v>34</v>
      </c>
    </row>
    <row r="232" spans="3:6">
      <c r="C232" s="1">
        <v>41507</v>
      </c>
      <c r="D232">
        <v>14</v>
      </c>
      <c r="E232">
        <v>11</v>
      </c>
      <c r="F232">
        <f>WEEKNUM('TV Daily Sales Data'!$C232,2)</f>
        <v>34</v>
      </c>
    </row>
    <row r="233" spans="3:6">
      <c r="C233" s="1">
        <v>41508</v>
      </c>
      <c r="D233">
        <v>14</v>
      </c>
      <c r="E233">
        <v>11</v>
      </c>
      <c r="F233">
        <f>WEEKNUM('TV Daily Sales Data'!$C233,2)</f>
        <v>34</v>
      </c>
    </row>
    <row r="234" spans="3:6">
      <c r="C234" s="1">
        <v>41509</v>
      </c>
      <c r="D234">
        <v>14</v>
      </c>
      <c r="E234">
        <v>5</v>
      </c>
      <c r="F234">
        <f>WEEKNUM('TV Daily Sales Data'!$C234,2)</f>
        <v>34</v>
      </c>
    </row>
    <row r="235" spans="3:6">
      <c r="C235" s="1">
        <v>41510</v>
      </c>
      <c r="D235">
        <v>14</v>
      </c>
      <c r="E235">
        <v>5</v>
      </c>
      <c r="F235">
        <f>WEEKNUM('TV Daily Sales Data'!$C235,2)</f>
        <v>34</v>
      </c>
    </row>
    <row r="236" spans="3:6">
      <c r="C236" s="1">
        <v>41511</v>
      </c>
      <c r="D236">
        <v>14</v>
      </c>
      <c r="E236">
        <v>16</v>
      </c>
      <c r="F236">
        <f>WEEKNUM('TV Daily Sales Data'!$C236,2)</f>
        <v>34</v>
      </c>
    </row>
    <row r="237" spans="3:6">
      <c r="C237" s="1">
        <v>41512</v>
      </c>
      <c r="D237">
        <v>14</v>
      </c>
      <c r="E237">
        <v>5</v>
      </c>
      <c r="F237">
        <f>WEEKNUM('TV Daily Sales Data'!$C237,2)</f>
        <v>35</v>
      </c>
    </row>
    <row r="238" spans="3:6">
      <c r="C238" s="1">
        <v>41513</v>
      </c>
      <c r="D238">
        <v>14</v>
      </c>
      <c r="E238">
        <v>5</v>
      </c>
      <c r="F238">
        <f>WEEKNUM('TV Daily Sales Data'!$C238,2)</f>
        <v>35</v>
      </c>
    </row>
    <row r="239" spans="3:6">
      <c r="C239" s="1">
        <v>41514</v>
      </c>
      <c r="D239">
        <v>14</v>
      </c>
      <c r="E239">
        <v>3</v>
      </c>
      <c r="F239">
        <f>WEEKNUM('TV Daily Sales Data'!$C239,2)</f>
        <v>35</v>
      </c>
    </row>
    <row r="240" spans="3:6">
      <c r="C240" s="1">
        <v>41515</v>
      </c>
      <c r="D240">
        <v>15</v>
      </c>
      <c r="E240">
        <v>4</v>
      </c>
      <c r="F240">
        <f>WEEKNUM('TV Daily Sales Data'!$C240,2)</f>
        <v>35</v>
      </c>
    </row>
    <row r="241" spans="3:6">
      <c r="C241" s="1">
        <v>41516</v>
      </c>
      <c r="D241">
        <v>15</v>
      </c>
      <c r="E241">
        <v>3</v>
      </c>
      <c r="F241">
        <f>WEEKNUM('TV Daily Sales Data'!$C241,2)</f>
        <v>35</v>
      </c>
    </row>
    <row r="242" spans="3:6">
      <c r="C242" s="1">
        <v>41517</v>
      </c>
      <c r="D242">
        <v>15</v>
      </c>
      <c r="E242">
        <v>38</v>
      </c>
      <c r="F242">
        <f>WEEKNUM('TV Daily Sales Data'!$C242,2)</f>
        <v>35</v>
      </c>
    </row>
    <row r="243" spans="3:6">
      <c r="C243" s="1">
        <v>41518</v>
      </c>
      <c r="D243">
        <v>15</v>
      </c>
      <c r="E243">
        <v>9</v>
      </c>
      <c r="F243">
        <f>WEEKNUM('TV Daily Sales Data'!$C243,2)</f>
        <v>35</v>
      </c>
    </row>
    <row r="244" spans="3:6">
      <c r="C244" s="1">
        <v>41519</v>
      </c>
      <c r="D244">
        <v>15</v>
      </c>
      <c r="E244">
        <v>18</v>
      </c>
      <c r="F244">
        <f>WEEKNUM('TV Daily Sales Data'!$C244,2)</f>
        <v>36</v>
      </c>
    </row>
    <row r="245" spans="3:6">
      <c r="C245" s="1">
        <v>41520</v>
      </c>
      <c r="D245">
        <v>15</v>
      </c>
      <c r="E245">
        <v>23</v>
      </c>
      <c r="F245">
        <f>WEEKNUM('TV Daily Sales Data'!$C245,2)</f>
        <v>36</v>
      </c>
    </row>
    <row r="246" spans="3:6">
      <c r="C246" s="1">
        <v>41521</v>
      </c>
      <c r="D246">
        <v>15</v>
      </c>
      <c r="E246">
        <v>19</v>
      </c>
      <c r="F246">
        <f>WEEKNUM('TV Daily Sales Data'!$C246,2)</f>
        <v>36</v>
      </c>
    </row>
    <row r="247" spans="3:6">
      <c r="C247" s="1">
        <v>41522</v>
      </c>
      <c r="D247">
        <v>15</v>
      </c>
      <c r="E247">
        <v>8</v>
      </c>
      <c r="F247">
        <f>WEEKNUM('TV Daily Sales Data'!$C247,2)</f>
        <v>36</v>
      </c>
    </row>
    <row r="248" spans="3:6">
      <c r="C248" s="1">
        <v>41523</v>
      </c>
      <c r="D248">
        <v>15</v>
      </c>
      <c r="E248">
        <v>6</v>
      </c>
      <c r="F248">
        <f>WEEKNUM('TV Daily Sales Data'!$C248,2)</f>
        <v>36</v>
      </c>
    </row>
    <row r="249" spans="3:6">
      <c r="C249" s="1">
        <v>41524</v>
      </c>
      <c r="D249">
        <v>15</v>
      </c>
      <c r="E249">
        <v>4</v>
      </c>
      <c r="F249">
        <f>WEEKNUM('TV Daily Sales Data'!$C249,2)</f>
        <v>36</v>
      </c>
    </row>
    <row r="250" spans="3:6">
      <c r="C250" s="1">
        <v>41525</v>
      </c>
      <c r="D250">
        <v>15</v>
      </c>
      <c r="E250">
        <v>14</v>
      </c>
      <c r="F250">
        <f>WEEKNUM('TV Daily Sales Data'!$C250,2)</f>
        <v>36</v>
      </c>
    </row>
    <row r="251" spans="3:6">
      <c r="C251" s="1">
        <v>41526</v>
      </c>
      <c r="D251">
        <v>15</v>
      </c>
      <c r="E251">
        <v>6</v>
      </c>
      <c r="F251">
        <f>WEEKNUM('TV Daily Sales Data'!$C251,2)</f>
        <v>37</v>
      </c>
    </row>
    <row r="252" spans="3:6">
      <c r="C252" s="1">
        <v>41527</v>
      </c>
      <c r="D252">
        <v>15</v>
      </c>
      <c r="E252">
        <v>5</v>
      </c>
      <c r="F252">
        <f>WEEKNUM('TV Daily Sales Data'!$C252,2)</f>
        <v>37</v>
      </c>
    </row>
    <row r="253" spans="3:6">
      <c r="C253" s="1">
        <v>41528</v>
      </c>
      <c r="D253">
        <v>15</v>
      </c>
      <c r="E253">
        <v>8</v>
      </c>
      <c r="F253">
        <f>WEEKNUM('TV Daily Sales Data'!$C253,2)</f>
        <v>37</v>
      </c>
    </row>
    <row r="254" spans="3:6">
      <c r="C254" s="1">
        <v>41529</v>
      </c>
      <c r="D254">
        <v>15</v>
      </c>
      <c r="E254">
        <v>9</v>
      </c>
      <c r="F254">
        <f>WEEKNUM('TV Daily Sales Data'!$C254,2)</f>
        <v>37</v>
      </c>
    </row>
    <row r="255" spans="3:6">
      <c r="C255" s="1">
        <v>41530</v>
      </c>
      <c r="D255">
        <v>15</v>
      </c>
      <c r="E255">
        <v>8</v>
      </c>
      <c r="F255">
        <f>WEEKNUM('TV Daily Sales Data'!$C255,2)</f>
        <v>37</v>
      </c>
    </row>
    <row r="256" spans="3:6">
      <c r="C256" s="1">
        <v>41531</v>
      </c>
      <c r="D256">
        <v>15</v>
      </c>
      <c r="E256">
        <v>8</v>
      </c>
      <c r="F256">
        <f>WEEKNUM('TV Daily Sales Data'!$C256,2)</f>
        <v>37</v>
      </c>
    </row>
    <row r="257" spans="3:6">
      <c r="C257" s="1">
        <v>41532</v>
      </c>
      <c r="D257">
        <v>15</v>
      </c>
      <c r="E257">
        <v>2</v>
      </c>
      <c r="F257">
        <f>WEEKNUM('TV Daily Sales Data'!$C257,2)</f>
        <v>37</v>
      </c>
    </row>
    <row r="258" spans="3:6">
      <c r="C258" s="1">
        <v>41533</v>
      </c>
      <c r="D258">
        <v>16</v>
      </c>
      <c r="E258">
        <v>4</v>
      </c>
      <c r="F258">
        <f>WEEKNUM('TV Daily Sales Data'!$C258,2)</f>
        <v>38</v>
      </c>
    </row>
    <row r="259" spans="3:6">
      <c r="C259" s="1">
        <v>41534</v>
      </c>
      <c r="D259">
        <v>16</v>
      </c>
      <c r="E259">
        <v>25</v>
      </c>
      <c r="F259">
        <f>WEEKNUM('TV Daily Sales Data'!$C259,2)</f>
        <v>38</v>
      </c>
    </row>
    <row r="260" spans="3:6">
      <c r="C260" s="1">
        <v>41535</v>
      </c>
      <c r="D260">
        <v>16</v>
      </c>
      <c r="E260">
        <v>13</v>
      </c>
      <c r="F260">
        <f>WEEKNUM('TV Daily Sales Data'!$C260,2)</f>
        <v>38</v>
      </c>
    </row>
    <row r="261" spans="3:6">
      <c r="C261" s="1">
        <v>41536</v>
      </c>
      <c r="D261">
        <v>16</v>
      </c>
      <c r="E261">
        <v>20</v>
      </c>
      <c r="F261">
        <f>WEEKNUM('TV Daily Sales Data'!$C261,2)</f>
        <v>38</v>
      </c>
    </row>
    <row r="262" spans="3:6">
      <c r="C262" s="1">
        <v>41537</v>
      </c>
      <c r="D262">
        <v>16</v>
      </c>
      <c r="E262">
        <v>9</v>
      </c>
      <c r="F262">
        <f>WEEKNUM('TV Daily Sales Data'!$C262,2)</f>
        <v>38</v>
      </c>
    </row>
    <row r="263" spans="3:6">
      <c r="C263" s="1">
        <v>41538</v>
      </c>
      <c r="D263">
        <v>16</v>
      </c>
      <c r="E263">
        <v>4</v>
      </c>
      <c r="F263">
        <f>WEEKNUM('TV Daily Sales Data'!$C263,2)</f>
        <v>38</v>
      </c>
    </row>
    <row r="264" spans="3:6">
      <c r="C264" s="1">
        <v>41539</v>
      </c>
      <c r="D264">
        <v>16</v>
      </c>
      <c r="E264">
        <v>5</v>
      </c>
      <c r="F264">
        <f>WEEKNUM('TV Daily Sales Data'!$C264,2)</f>
        <v>38</v>
      </c>
    </row>
    <row r="265" spans="3:6">
      <c r="C265" s="1">
        <v>41540</v>
      </c>
      <c r="D265">
        <v>16</v>
      </c>
      <c r="E265">
        <v>14</v>
      </c>
      <c r="F265">
        <f>WEEKNUM('TV Daily Sales Data'!$C265,2)</f>
        <v>39</v>
      </c>
    </row>
    <row r="266" spans="3:6">
      <c r="C266" s="1">
        <v>41541</v>
      </c>
      <c r="D266">
        <v>16</v>
      </c>
      <c r="E266">
        <v>16</v>
      </c>
      <c r="F266">
        <f>WEEKNUM('TV Daily Sales Data'!$C266,2)</f>
        <v>39</v>
      </c>
    </row>
    <row r="267" spans="3:6">
      <c r="C267" s="1">
        <v>41542</v>
      </c>
      <c r="D267">
        <v>16</v>
      </c>
      <c r="E267">
        <v>14</v>
      </c>
      <c r="F267">
        <f>WEEKNUM('TV Daily Sales Data'!$C267,2)</f>
        <v>39</v>
      </c>
    </row>
    <row r="268" spans="3:6">
      <c r="C268" s="1">
        <v>41543</v>
      </c>
      <c r="D268">
        <v>16</v>
      </c>
      <c r="E268">
        <v>16</v>
      </c>
      <c r="F268">
        <f>WEEKNUM('TV Daily Sales Data'!$C268,2)</f>
        <v>39</v>
      </c>
    </row>
    <row r="269" spans="3:6">
      <c r="C269" s="1">
        <v>41544</v>
      </c>
      <c r="D269">
        <v>16</v>
      </c>
      <c r="E269">
        <v>15</v>
      </c>
      <c r="F269">
        <f>WEEKNUM('TV Daily Sales Data'!$C269,2)</f>
        <v>39</v>
      </c>
    </row>
    <row r="270" spans="3:6">
      <c r="C270" s="1">
        <v>41545</v>
      </c>
      <c r="D270">
        <v>16</v>
      </c>
      <c r="E270">
        <v>21</v>
      </c>
      <c r="F270">
        <f>WEEKNUM('TV Daily Sales Data'!$C270,2)</f>
        <v>39</v>
      </c>
    </row>
    <row r="271" spans="3:6">
      <c r="C271" s="1">
        <v>41546</v>
      </c>
      <c r="D271">
        <v>16</v>
      </c>
      <c r="E271">
        <v>22</v>
      </c>
      <c r="F271">
        <f>WEEKNUM('TV Daily Sales Data'!$C271,2)</f>
        <v>39</v>
      </c>
    </row>
    <row r="272" spans="3:6">
      <c r="C272" s="1">
        <v>41547</v>
      </c>
      <c r="D272">
        <v>17</v>
      </c>
      <c r="E272">
        <v>34</v>
      </c>
      <c r="F272">
        <f>WEEKNUM('TV Daily Sales Data'!$C272,2)</f>
        <v>40</v>
      </c>
    </row>
    <row r="273" spans="3:6">
      <c r="C273" s="1">
        <v>41548</v>
      </c>
      <c r="D273">
        <v>17</v>
      </c>
      <c r="E273">
        <v>12</v>
      </c>
      <c r="F273">
        <f>WEEKNUM('TV Daily Sales Data'!$C273,2)</f>
        <v>40</v>
      </c>
    </row>
    <row r="274" spans="3:6">
      <c r="C274" s="1">
        <v>41549</v>
      </c>
      <c r="D274">
        <v>17</v>
      </c>
      <c r="E274">
        <v>13</v>
      </c>
      <c r="F274">
        <f>WEEKNUM('TV Daily Sales Data'!$C274,2)</f>
        <v>40</v>
      </c>
    </row>
    <row r="275" spans="3:6">
      <c r="C275" s="1">
        <v>41550</v>
      </c>
      <c r="D275">
        <v>17</v>
      </c>
      <c r="E275">
        <v>22</v>
      </c>
      <c r="F275">
        <f>WEEKNUM('TV Daily Sales Data'!$C275,2)</f>
        <v>40</v>
      </c>
    </row>
    <row r="276" spans="3:6">
      <c r="C276" s="1">
        <v>41551</v>
      </c>
      <c r="D276">
        <v>17</v>
      </c>
      <c r="E276">
        <v>24</v>
      </c>
      <c r="F276">
        <f>WEEKNUM('TV Daily Sales Data'!$C276,2)</f>
        <v>40</v>
      </c>
    </row>
    <row r="277" spans="3:6">
      <c r="C277" s="1">
        <v>41552</v>
      </c>
      <c r="D277">
        <v>17</v>
      </c>
      <c r="E277">
        <v>15</v>
      </c>
      <c r="F277">
        <f>WEEKNUM('TV Daily Sales Data'!$C277,2)</f>
        <v>40</v>
      </c>
    </row>
    <row r="278" spans="3:6">
      <c r="C278" s="1">
        <v>41553</v>
      </c>
      <c r="D278">
        <v>17</v>
      </c>
      <c r="E278">
        <v>16</v>
      </c>
      <c r="F278">
        <f>WEEKNUM('TV Daily Sales Data'!$C278,2)</f>
        <v>40</v>
      </c>
    </row>
    <row r="279" spans="3:6">
      <c r="C279" s="1">
        <v>41554</v>
      </c>
      <c r="D279">
        <v>17</v>
      </c>
      <c r="E279">
        <v>17</v>
      </c>
      <c r="F279">
        <f>WEEKNUM('TV Daily Sales Data'!$C279,2)</f>
        <v>41</v>
      </c>
    </row>
    <row r="280" spans="3:6">
      <c r="C280" s="1">
        <v>41555</v>
      </c>
      <c r="D280">
        <v>17</v>
      </c>
      <c r="E280">
        <v>17</v>
      </c>
      <c r="F280">
        <f>WEEKNUM('TV Daily Sales Data'!$C280,2)</f>
        <v>41</v>
      </c>
    </row>
    <row r="281" spans="3:6">
      <c r="C281" s="1">
        <v>41556</v>
      </c>
      <c r="D281">
        <v>17</v>
      </c>
      <c r="E281">
        <v>27</v>
      </c>
      <c r="F281">
        <f>WEEKNUM('TV Daily Sales Data'!$C281,2)</f>
        <v>41</v>
      </c>
    </row>
    <row r="282" spans="3:6">
      <c r="C282" s="1">
        <v>41557</v>
      </c>
      <c r="D282">
        <v>17</v>
      </c>
      <c r="E282">
        <v>26</v>
      </c>
      <c r="F282">
        <f>WEEKNUM('TV Daily Sales Data'!$C282,2)</f>
        <v>41</v>
      </c>
    </row>
    <row r="283" spans="3:6">
      <c r="C283" s="1">
        <v>41558</v>
      </c>
      <c r="D283">
        <v>17</v>
      </c>
      <c r="E283">
        <v>27</v>
      </c>
      <c r="F283">
        <f>WEEKNUM('TV Daily Sales Data'!$C283,2)</f>
        <v>41</v>
      </c>
    </row>
    <row r="284" spans="3:6">
      <c r="C284" s="1">
        <v>41559</v>
      </c>
      <c r="D284">
        <v>17</v>
      </c>
      <c r="E284">
        <v>25</v>
      </c>
      <c r="F284">
        <f>WEEKNUM('TV Daily Sales Data'!$C284,2)</f>
        <v>41</v>
      </c>
    </row>
    <row r="285" spans="3:6">
      <c r="C285" s="1">
        <v>41560</v>
      </c>
      <c r="D285">
        <v>17</v>
      </c>
      <c r="E285">
        <v>22</v>
      </c>
      <c r="F285">
        <f>WEEKNUM('TV Daily Sales Data'!$C285,2)</f>
        <v>41</v>
      </c>
    </row>
    <row r="286" spans="3:6">
      <c r="C286" s="1">
        <v>41561</v>
      </c>
      <c r="D286">
        <v>17</v>
      </c>
      <c r="E286">
        <v>23</v>
      </c>
      <c r="F286">
        <f>WEEKNUM('TV Daily Sales Data'!$C286,2)</f>
        <v>42</v>
      </c>
    </row>
    <row r="287" spans="3:6">
      <c r="C287" s="1">
        <v>41562</v>
      </c>
      <c r="D287">
        <v>17</v>
      </c>
      <c r="E287">
        <v>29</v>
      </c>
      <c r="F287">
        <f>WEEKNUM('TV Daily Sales Data'!$C287,2)</f>
        <v>42</v>
      </c>
    </row>
    <row r="288" spans="3:6">
      <c r="C288" s="1">
        <v>41563</v>
      </c>
      <c r="D288">
        <v>17</v>
      </c>
      <c r="E288">
        <v>26</v>
      </c>
      <c r="F288">
        <f>WEEKNUM('TV Daily Sales Data'!$C288,2)</f>
        <v>42</v>
      </c>
    </row>
    <row r="289" spans="3:6">
      <c r="C289" s="1">
        <v>41564</v>
      </c>
      <c r="D289">
        <v>17</v>
      </c>
      <c r="E289">
        <v>23</v>
      </c>
      <c r="F289">
        <f>WEEKNUM('TV Daily Sales Data'!$C289,2)</f>
        <v>42</v>
      </c>
    </row>
    <row r="290" spans="3:6">
      <c r="C290" s="1">
        <v>41565</v>
      </c>
      <c r="D290">
        <v>17</v>
      </c>
      <c r="E290">
        <v>38</v>
      </c>
      <c r="F290">
        <f>WEEKNUM('TV Daily Sales Data'!$C290,2)</f>
        <v>42</v>
      </c>
    </row>
    <row r="291" spans="3:6">
      <c r="C291" s="1">
        <v>41566</v>
      </c>
      <c r="D291">
        <v>17</v>
      </c>
      <c r="E291">
        <v>14</v>
      </c>
      <c r="F291">
        <f>WEEKNUM('TV Daily Sales Data'!$C291,2)</f>
        <v>42</v>
      </c>
    </row>
    <row r="292" spans="3:6">
      <c r="C292" s="1">
        <v>41567</v>
      </c>
      <c r="D292">
        <v>17</v>
      </c>
      <c r="E292">
        <v>14</v>
      </c>
      <c r="F292">
        <f>WEEKNUM('TV Daily Sales Data'!$C292,2)</f>
        <v>42</v>
      </c>
    </row>
    <row r="293" spans="3:6">
      <c r="C293" s="1">
        <v>41568</v>
      </c>
      <c r="D293">
        <v>17</v>
      </c>
      <c r="E293">
        <v>49</v>
      </c>
      <c r="F293">
        <f>WEEKNUM('TV Daily Sales Data'!$C293,2)</f>
        <v>43</v>
      </c>
    </row>
    <row r="294" spans="3:6">
      <c r="C294" s="1">
        <v>41569</v>
      </c>
      <c r="D294">
        <v>17</v>
      </c>
      <c r="E294">
        <v>59</v>
      </c>
      <c r="F294">
        <f>WEEKNUM('TV Daily Sales Data'!$C294,2)</f>
        <v>43</v>
      </c>
    </row>
    <row r="295" spans="3:6">
      <c r="C295" s="1">
        <v>41570</v>
      </c>
      <c r="D295">
        <v>17</v>
      </c>
      <c r="E295">
        <v>32</v>
      </c>
      <c r="F295">
        <f>WEEKNUM('TV Daily Sales Data'!$C295,2)</f>
        <v>43</v>
      </c>
    </row>
    <row r="296" spans="3:6">
      <c r="C296" s="1">
        <v>41571</v>
      </c>
      <c r="D296">
        <v>17</v>
      </c>
      <c r="E296">
        <v>27</v>
      </c>
      <c r="F296">
        <f>WEEKNUM('TV Daily Sales Data'!$C296,2)</f>
        <v>43</v>
      </c>
    </row>
    <row r="297" spans="3:6">
      <c r="C297" s="1">
        <v>41572</v>
      </c>
      <c r="D297">
        <v>17</v>
      </c>
      <c r="E297">
        <v>29</v>
      </c>
      <c r="F297">
        <f>WEEKNUM('TV Daily Sales Data'!$C297,2)</f>
        <v>43</v>
      </c>
    </row>
    <row r="298" spans="3:6">
      <c r="C298" s="1">
        <v>41573</v>
      </c>
      <c r="D298">
        <v>17</v>
      </c>
      <c r="E298">
        <v>37</v>
      </c>
      <c r="F298">
        <f>WEEKNUM('TV Daily Sales Data'!$C298,2)</f>
        <v>43</v>
      </c>
    </row>
    <row r="299" spans="3:6">
      <c r="C299" s="1">
        <v>41574</v>
      </c>
      <c r="D299">
        <v>17</v>
      </c>
      <c r="E299">
        <v>22</v>
      </c>
      <c r="F299">
        <f>WEEKNUM('TV Daily Sales Data'!$C299,2)</f>
        <v>43</v>
      </c>
    </row>
    <row r="300" spans="3:6">
      <c r="C300" s="1">
        <v>41575</v>
      </c>
      <c r="D300">
        <v>17</v>
      </c>
      <c r="E300">
        <v>26</v>
      </c>
      <c r="F300">
        <f>WEEKNUM('TV Daily Sales Data'!$C300,2)</f>
        <v>44</v>
      </c>
    </row>
    <row r="301" spans="3:6">
      <c r="C301" s="1">
        <v>41576</v>
      </c>
      <c r="D301">
        <v>17</v>
      </c>
      <c r="E301">
        <v>19</v>
      </c>
      <c r="F301">
        <f>WEEKNUM('TV Daily Sales Data'!$C301,2)</f>
        <v>44</v>
      </c>
    </row>
    <row r="302" spans="3:6">
      <c r="C302" s="1">
        <v>41577</v>
      </c>
      <c r="D302">
        <v>17</v>
      </c>
      <c r="E302">
        <v>79</v>
      </c>
      <c r="F302">
        <f>WEEKNUM('TV Daily Sales Data'!$C302,2)</f>
        <v>44</v>
      </c>
    </row>
    <row r="303" spans="3:6">
      <c r="C303" s="1">
        <v>41578</v>
      </c>
      <c r="D303">
        <v>17</v>
      </c>
      <c r="E303">
        <v>57</v>
      </c>
      <c r="F303">
        <f>WEEKNUM('TV Daily Sales Data'!$C303,2)</f>
        <v>44</v>
      </c>
    </row>
    <row r="304" spans="3:6">
      <c r="C304" s="1">
        <v>41579</v>
      </c>
      <c r="D304">
        <v>17</v>
      </c>
      <c r="E304">
        <v>26</v>
      </c>
      <c r="F304">
        <f>WEEKNUM('TV Daily Sales Data'!$C304,2)</f>
        <v>44</v>
      </c>
    </row>
    <row r="305" spans="3:6">
      <c r="C305" s="1">
        <v>41580</v>
      </c>
      <c r="D305">
        <v>17</v>
      </c>
      <c r="E305">
        <v>16</v>
      </c>
      <c r="F305">
        <f>WEEKNUM('TV Daily Sales Data'!$C305,2)</f>
        <v>44</v>
      </c>
    </row>
    <row r="306" spans="3:6">
      <c r="C306" s="1">
        <v>41581</v>
      </c>
      <c r="D306">
        <v>17</v>
      </c>
      <c r="E306">
        <v>29</v>
      </c>
      <c r="F306">
        <f>WEEKNUM('TV Daily Sales Data'!$C306,2)</f>
        <v>44</v>
      </c>
    </row>
    <row r="307" spans="3:6">
      <c r="C307" s="1">
        <v>41582</v>
      </c>
      <c r="D307">
        <v>17</v>
      </c>
      <c r="E307">
        <v>20</v>
      </c>
      <c r="F307">
        <f>WEEKNUM('TV Daily Sales Data'!$C307,2)</f>
        <v>45</v>
      </c>
    </row>
    <row r="308" spans="3:6">
      <c r="C308" s="1">
        <v>41583</v>
      </c>
      <c r="D308">
        <v>18</v>
      </c>
      <c r="E308">
        <v>55</v>
      </c>
      <c r="F308">
        <f>WEEKNUM('TV Daily Sales Data'!$C308,2)</f>
        <v>45</v>
      </c>
    </row>
    <row r="309" spans="3:6">
      <c r="C309" s="1">
        <v>41584</v>
      </c>
      <c r="D309">
        <v>18</v>
      </c>
      <c r="E309">
        <v>29</v>
      </c>
      <c r="F309">
        <f>WEEKNUM('TV Daily Sales Data'!$C309,2)</f>
        <v>45</v>
      </c>
    </row>
    <row r="310" spans="3:6">
      <c r="C310" s="1">
        <v>41585</v>
      </c>
      <c r="D310">
        <v>18</v>
      </c>
      <c r="E310">
        <v>17</v>
      </c>
      <c r="F310">
        <f>WEEKNUM('TV Daily Sales Data'!$C310,2)</f>
        <v>45</v>
      </c>
    </row>
    <row r="311" spans="3:6">
      <c r="C311" s="1">
        <v>41586</v>
      </c>
      <c r="D311">
        <v>18</v>
      </c>
      <c r="E311">
        <v>22</v>
      </c>
      <c r="F311">
        <f>WEEKNUM('TV Daily Sales Data'!$C311,2)</f>
        <v>45</v>
      </c>
    </row>
    <row r="312" spans="3:6">
      <c r="C312" s="1">
        <v>41587</v>
      </c>
      <c r="D312">
        <v>18</v>
      </c>
      <c r="E312">
        <v>12</v>
      </c>
      <c r="F312">
        <f>WEEKNUM('TV Daily Sales Data'!$C312,2)</f>
        <v>45</v>
      </c>
    </row>
    <row r="313" spans="3:6">
      <c r="C313" s="1">
        <v>41588</v>
      </c>
      <c r="D313">
        <v>18</v>
      </c>
      <c r="E313">
        <v>20</v>
      </c>
      <c r="F313">
        <f>WEEKNUM('TV Daily Sales Data'!$C313,2)</f>
        <v>45</v>
      </c>
    </row>
    <row r="314" spans="3:6">
      <c r="C314" s="1">
        <v>41589</v>
      </c>
      <c r="D314">
        <v>18</v>
      </c>
      <c r="E314">
        <v>13</v>
      </c>
      <c r="F314">
        <f>WEEKNUM('TV Daily Sales Data'!$C314,2)</f>
        <v>46</v>
      </c>
    </row>
    <row r="315" spans="3:6">
      <c r="C315" s="1">
        <v>41590</v>
      </c>
      <c r="D315">
        <v>18</v>
      </c>
      <c r="E315">
        <v>20</v>
      </c>
      <c r="F315">
        <f>WEEKNUM('TV Daily Sales Data'!$C315,2)</f>
        <v>46</v>
      </c>
    </row>
    <row r="316" spans="3:6">
      <c r="C316" s="1">
        <v>41591</v>
      </c>
      <c r="D316">
        <v>18</v>
      </c>
      <c r="E316">
        <v>15</v>
      </c>
      <c r="F316">
        <f>WEEKNUM('TV Daily Sales Data'!$C316,2)</f>
        <v>46</v>
      </c>
    </row>
    <row r="317" spans="3:6">
      <c r="C317" s="1">
        <v>41592</v>
      </c>
      <c r="D317">
        <v>18</v>
      </c>
      <c r="E317">
        <v>30</v>
      </c>
      <c r="F317">
        <f>WEEKNUM('TV Daily Sales Data'!$C317,2)</f>
        <v>46</v>
      </c>
    </row>
    <row r="318" spans="3:6">
      <c r="C318" s="1">
        <v>41593</v>
      </c>
      <c r="D318">
        <v>18</v>
      </c>
      <c r="E318">
        <v>23</v>
      </c>
      <c r="F318">
        <f>WEEKNUM('TV Daily Sales Data'!$C318,2)</f>
        <v>46</v>
      </c>
    </row>
    <row r="319" spans="3:6">
      <c r="C319" s="1">
        <v>41594</v>
      </c>
      <c r="D319">
        <v>18</v>
      </c>
      <c r="E319">
        <v>12</v>
      </c>
      <c r="F319">
        <f>WEEKNUM('TV Daily Sales Data'!$C319,2)</f>
        <v>46</v>
      </c>
    </row>
    <row r="320" spans="3:6">
      <c r="C320" s="1">
        <v>41595</v>
      </c>
      <c r="D320">
        <v>18</v>
      </c>
      <c r="E320">
        <v>13</v>
      </c>
      <c r="F320">
        <f>WEEKNUM('TV Daily Sales Data'!$C320,2)</f>
        <v>46</v>
      </c>
    </row>
    <row r="321" spans="3:6">
      <c r="C321" s="1">
        <v>41596</v>
      </c>
      <c r="D321">
        <v>18</v>
      </c>
      <c r="E321">
        <v>22</v>
      </c>
      <c r="F321">
        <f>WEEKNUM('TV Daily Sales Data'!$C321,2)</f>
        <v>47</v>
      </c>
    </row>
    <row r="322" spans="3:6">
      <c r="C322" s="1">
        <v>41597</v>
      </c>
      <c r="D322">
        <v>18</v>
      </c>
      <c r="E322">
        <v>33</v>
      </c>
      <c r="F322">
        <f>WEEKNUM('TV Daily Sales Data'!$C322,2)</f>
        <v>47</v>
      </c>
    </row>
    <row r="323" spans="3:6">
      <c r="C323" s="1">
        <v>41598</v>
      </c>
      <c r="D323">
        <v>18</v>
      </c>
      <c r="E323">
        <v>29</v>
      </c>
      <c r="F323">
        <f>WEEKNUM('TV Daily Sales Data'!$C323,2)</f>
        <v>47</v>
      </c>
    </row>
    <row r="324" spans="3:6">
      <c r="C324" s="1">
        <v>41599</v>
      </c>
      <c r="D324">
        <v>18</v>
      </c>
      <c r="E324">
        <v>49</v>
      </c>
      <c r="F324">
        <f>WEEKNUM('TV Daily Sales Data'!$C324,2)</f>
        <v>47</v>
      </c>
    </row>
    <row r="325" spans="3:6">
      <c r="C325" s="1">
        <v>41600</v>
      </c>
      <c r="D325">
        <v>18</v>
      </c>
      <c r="E325">
        <v>25</v>
      </c>
      <c r="F325">
        <f>WEEKNUM('TV Daily Sales Data'!$C325,2)</f>
        <v>47</v>
      </c>
    </row>
    <row r="326" spans="3:6">
      <c r="C326" s="1">
        <v>41601</v>
      </c>
      <c r="D326">
        <v>18</v>
      </c>
      <c r="E326">
        <v>21</v>
      </c>
      <c r="F326">
        <f>WEEKNUM('TV Daily Sales Data'!$C326,2)</f>
        <v>47</v>
      </c>
    </row>
    <row r="327" spans="3:6">
      <c r="C327" s="1">
        <v>41602</v>
      </c>
      <c r="D327">
        <v>18</v>
      </c>
      <c r="E327">
        <v>23</v>
      </c>
      <c r="F327">
        <f>WEEKNUM('TV Daily Sales Data'!$C327,2)</f>
        <v>47</v>
      </c>
    </row>
    <row r="328" spans="3:6">
      <c r="C328" s="1">
        <v>41603</v>
      </c>
      <c r="D328">
        <v>18</v>
      </c>
      <c r="E328">
        <v>13</v>
      </c>
      <c r="F328">
        <f>WEEKNUM('TV Daily Sales Data'!$C328,2)</f>
        <v>48</v>
      </c>
    </row>
    <row r="329" spans="3:6">
      <c r="C329" s="1">
        <v>41604</v>
      </c>
      <c r="D329">
        <v>18</v>
      </c>
      <c r="E329">
        <v>64</v>
      </c>
      <c r="F329">
        <f>WEEKNUM('TV Daily Sales Data'!$C329,2)</f>
        <v>48</v>
      </c>
    </row>
    <row r="330" spans="3:6">
      <c r="C330" s="1">
        <v>41605</v>
      </c>
      <c r="D330">
        <v>18</v>
      </c>
      <c r="E330">
        <v>22</v>
      </c>
      <c r="F330">
        <f>WEEKNUM('TV Daily Sales Data'!$C330,2)</f>
        <v>48</v>
      </c>
    </row>
    <row r="331" spans="3:6">
      <c r="C331" s="1">
        <v>41606</v>
      </c>
      <c r="D331">
        <v>18</v>
      </c>
      <c r="E331">
        <v>107</v>
      </c>
      <c r="F331">
        <f>WEEKNUM('TV Daily Sales Data'!$C331,2)</f>
        <v>48</v>
      </c>
    </row>
    <row r="332" spans="3:6">
      <c r="C332" s="1">
        <v>41607</v>
      </c>
      <c r="D332">
        <v>18</v>
      </c>
      <c r="E332">
        <v>316</v>
      </c>
      <c r="F332">
        <f>WEEKNUM('TV Daily Sales Data'!$C332,2)</f>
        <v>48</v>
      </c>
    </row>
    <row r="333" spans="3:6">
      <c r="C333" s="1">
        <v>41608</v>
      </c>
      <c r="D333">
        <v>18</v>
      </c>
      <c r="E333">
        <v>77</v>
      </c>
      <c r="F333">
        <f>WEEKNUM('TV Daily Sales Data'!$C333,2)</f>
        <v>48</v>
      </c>
    </row>
    <row r="334" spans="3:6">
      <c r="C334" s="1">
        <v>41609</v>
      </c>
      <c r="D334">
        <v>18</v>
      </c>
      <c r="E334">
        <v>36</v>
      </c>
      <c r="F334">
        <f>WEEKNUM('TV Daily Sales Data'!$C334,2)</f>
        <v>48</v>
      </c>
    </row>
    <row r="335" spans="3:6">
      <c r="C335" s="1">
        <v>41610</v>
      </c>
      <c r="D335">
        <v>18</v>
      </c>
      <c r="E335">
        <v>58</v>
      </c>
      <c r="F335">
        <f>WEEKNUM('TV Daily Sales Data'!$C335,2)</f>
        <v>49</v>
      </c>
    </row>
    <row r="336" spans="3:6">
      <c r="C336" s="1">
        <v>41611</v>
      </c>
      <c r="D336">
        <v>18</v>
      </c>
      <c r="E336">
        <v>13</v>
      </c>
      <c r="F336">
        <f>WEEKNUM('TV Daily Sales Data'!$C336,2)</f>
        <v>49</v>
      </c>
    </row>
    <row r="337" spans="3:6">
      <c r="C337" s="1">
        <v>41612</v>
      </c>
      <c r="D337">
        <v>18</v>
      </c>
      <c r="E337">
        <v>5</v>
      </c>
      <c r="F337">
        <f>WEEKNUM('TV Daily Sales Data'!$C337,2)</f>
        <v>49</v>
      </c>
    </row>
    <row r="338" spans="3:6">
      <c r="C338" s="1">
        <v>41613</v>
      </c>
      <c r="D338">
        <v>18</v>
      </c>
      <c r="E338">
        <v>6</v>
      </c>
      <c r="F338">
        <f>WEEKNUM('TV Daily Sales Data'!$C338,2)</f>
        <v>49</v>
      </c>
    </row>
    <row r="339" spans="3:6">
      <c r="C339" s="1">
        <v>41614</v>
      </c>
      <c r="D339">
        <v>18</v>
      </c>
      <c r="E339">
        <v>15</v>
      </c>
      <c r="F339">
        <f>WEEKNUM('TV Daily Sales Data'!$C339,2)</f>
        <v>49</v>
      </c>
    </row>
    <row r="340" spans="3:6">
      <c r="C340" s="1">
        <v>41615</v>
      </c>
      <c r="D340">
        <v>18</v>
      </c>
      <c r="E340">
        <v>12</v>
      </c>
      <c r="F340">
        <f>WEEKNUM('TV Daily Sales Data'!$C340,2)</f>
        <v>49</v>
      </c>
    </row>
    <row r="341" spans="3:6">
      <c r="C341" s="1">
        <v>41616</v>
      </c>
      <c r="D341">
        <v>18</v>
      </c>
      <c r="E341">
        <v>7</v>
      </c>
      <c r="F341">
        <f>WEEKNUM('TV Daily Sales Data'!$C341,2)</f>
        <v>49</v>
      </c>
    </row>
    <row r="342" spans="3:6">
      <c r="C342" s="1">
        <v>41617</v>
      </c>
      <c r="D342">
        <v>18</v>
      </c>
      <c r="E342">
        <v>10</v>
      </c>
      <c r="F342">
        <f>WEEKNUM('TV Daily Sales Data'!$C342,2)</f>
        <v>50</v>
      </c>
    </row>
    <row r="343" spans="3:6">
      <c r="C343" s="1">
        <v>41618</v>
      </c>
      <c r="D343">
        <v>19</v>
      </c>
      <c r="E343">
        <v>31</v>
      </c>
      <c r="F343">
        <f>WEEKNUM('TV Daily Sales Data'!$C343,2)</f>
        <v>50</v>
      </c>
    </row>
    <row r="344" spans="3:6">
      <c r="C344" s="1">
        <v>41619</v>
      </c>
      <c r="D344">
        <v>19</v>
      </c>
      <c r="E344">
        <v>23</v>
      </c>
      <c r="F344">
        <f>WEEKNUM('TV Daily Sales Data'!$C344,2)</f>
        <v>50</v>
      </c>
    </row>
    <row r="345" spans="3:6">
      <c r="C345" s="1">
        <v>41620</v>
      </c>
      <c r="D345">
        <v>19</v>
      </c>
      <c r="E345">
        <v>30</v>
      </c>
      <c r="F345">
        <f>WEEKNUM('TV Daily Sales Data'!$C345,2)</f>
        <v>50</v>
      </c>
    </row>
    <row r="346" spans="3:6">
      <c r="C346" s="1">
        <v>41621</v>
      </c>
      <c r="D346">
        <v>19</v>
      </c>
      <c r="E346">
        <v>40</v>
      </c>
      <c r="F346">
        <f>WEEKNUM('TV Daily Sales Data'!$C346,2)</f>
        <v>50</v>
      </c>
    </row>
    <row r="347" spans="3:6">
      <c r="C347" s="1">
        <v>41622</v>
      </c>
      <c r="D347">
        <v>19</v>
      </c>
      <c r="E347">
        <v>41</v>
      </c>
      <c r="F347">
        <f>WEEKNUM('TV Daily Sales Data'!$C347,2)</f>
        <v>50</v>
      </c>
    </row>
    <row r="348" spans="3:6">
      <c r="C348" s="1">
        <v>41623</v>
      </c>
      <c r="D348">
        <v>19</v>
      </c>
      <c r="E348">
        <v>16</v>
      </c>
      <c r="F348">
        <f>WEEKNUM('TV Daily Sales Data'!$C348,2)</f>
        <v>50</v>
      </c>
    </row>
    <row r="349" spans="3:6">
      <c r="C349" s="1">
        <v>41624</v>
      </c>
      <c r="D349">
        <v>19</v>
      </c>
      <c r="E349">
        <v>51</v>
      </c>
      <c r="F349">
        <f>WEEKNUM('TV Daily Sales Data'!$C349,2)</f>
        <v>51</v>
      </c>
    </row>
    <row r="350" spans="3:6">
      <c r="C350" s="1">
        <v>41625</v>
      </c>
      <c r="D350">
        <v>19</v>
      </c>
      <c r="E350">
        <v>15</v>
      </c>
      <c r="F350">
        <f>WEEKNUM('TV Daily Sales Data'!$C350,2)</f>
        <v>51</v>
      </c>
    </row>
    <row r="351" spans="3:6">
      <c r="C351" s="1">
        <v>41626</v>
      </c>
      <c r="D351">
        <v>19</v>
      </c>
      <c r="E351">
        <v>71</v>
      </c>
      <c r="F351">
        <f>WEEKNUM('TV Daily Sales Data'!$C351,2)</f>
        <v>51</v>
      </c>
    </row>
    <row r="352" spans="3:6">
      <c r="C352" s="1">
        <v>41627</v>
      </c>
      <c r="D352">
        <v>19</v>
      </c>
      <c r="E352">
        <v>44</v>
      </c>
      <c r="F352">
        <f>WEEKNUM('TV Daily Sales Data'!$C352,2)</f>
        <v>51</v>
      </c>
    </row>
    <row r="353" spans="3:6">
      <c r="C353" s="1">
        <v>41628</v>
      </c>
      <c r="D353">
        <v>19</v>
      </c>
      <c r="E353">
        <v>19</v>
      </c>
      <c r="F353">
        <f>WEEKNUM('TV Daily Sales Data'!$C353,2)</f>
        <v>51</v>
      </c>
    </row>
    <row r="354" spans="3:6">
      <c r="C354" s="1">
        <v>41629</v>
      </c>
      <c r="D354">
        <v>19</v>
      </c>
      <c r="E354">
        <v>18</v>
      </c>
      <c r="F354">
        <f>WEEKNUM('TV Daily Sales Data'!$C354,2)</f>
        <v>51</v>
      </c>
    </row>
    <row r="355" spans="3:6">
      <c r="C355" s="1">
        <v>41630</v>
      </c>
      <c r="D355">
        <v>19</v>
      </c>
      <c r="E355">
        <v>11</v>
      </c>
      <c r="F355">
        <f>WEEKNUM('TV Daily Sales Data'!$C355,2)</f>
        <v>51</v>
      </c>
    </row>
    <row r="356" spans="3:6">
      <c r="C356" s="1">
        <v>41631</v>
      </c>
      <c r="D356">
        <v>19</v>
      </c>
      <c r="E356">
        <v>30</v>
      </c>
      <c r="F356">
        <f>WEEKNUM('TV Daily Sales Data'!$C356,2)</f>
        <v>52</v>
      </c>
    </row>
    <row r="357" spans="3:6">
      <c r="C357" s="1">
        <v>41632</v>
      </c>
      <c r="D357">
        <v>19</v>
      </c>
      <c r="E357">
        <v>18</v>
      </c>
      <c r="F357">
        <f>WEEKNUM('TV Daily Sales Data'!$C357,2)</f>
        <v>52</v>
      </c>
    </row>
    <row r="358" spans="3:6">
      <c r="C358" s="1">
        <v>41633</v>
      </c>
      <c r="D358">
        <v>19</v>
      </c>
      <c r="E358">
        <v>24</v>
      </c>
      <c r="F358">
        <f>WEEKNUM('TV Daily Sales Data'!$C358,2)</f>
        <v>52</v>
      </c>
    </row>
    <row r="359" spans="3:6">
      <c r="C359" s="1">
        <v>41634</v>
      </c>
      <c r="D359">
        <v>19</v>
      </c>
      <c r="E359">
        <v>130</v>
      </c>
      <c r="F359">
        <f>WEEKNUM('TV Daily Sales Data'!$C359,2)</f>
        <v>52</v>
      </c>
    </row>
    <row r="360" spans="3:6">
      <c r="C360" s="1">
        <v>41635</v>
      </c>
      <c r="D360">
        <v>19</v>
      </c>
      <c r="E360">
        <v>47</v>
      </c>
      <c r="F360">
        <f>WEEKNUM('TV Daily Sales Data'!$C360,2)</f>
        <v>52</v>
      </c>
    </row>
    <row r="361" spans="3:6">
      <c r="C361" s="1">
        <v>41636</v>
      </c>
      <c r="D361">
        <v>19</v>
      </c>
      <c r="E361">
        <v>30</v>
      </c>
      <c r="F361">
        <f>WEEKNUM('TV Daily Sales Data'!$C361,2)</f>
        <v>52</v>
      </c>
    </row>
    <row r="362" spans="3:6">
      <c r="C362" s="1">
        <v>41637</v>
      </c>
      <c r="D362">
        <v>19</v>
      </c>
      <c r="E362">
        <v>13</v>
      </c>
      <c r="F362">
        <f>WEEKNUM('TV Daily Sales Data'!$C362,2)</f>
        <v>52</v>
      </c>
    </row>
    <row r="363" spans="3:6">
      <c r="C363" s="1">
        <v>41638</v>
      </c>
      <c r="D363">
        <v>19</v>
      </c>
      <c r="E363">
        <v>7</v>
      </c>
      <c r="F363">
        <f>WEEKNUM('TV Daily Sales Data'!$C363,2)</f>
        <v>53</v>
      </c>
    </row>
    <row r="364" spans="3:6">
      <c r="C364" s="1">
        <v>41639</v>
      </c>
      <c r="D364">
        <v>19</v>
      </c>
      <c r="E364">
        <v>18</v>
      </c>
      <c r="F364">
        <f>WEEKNUM('TV Daily Sales Data'!$C364,2)</f>
        <v>53</v>
      </c>
    </row>
    <row r="365" spans="3:6">
      <c r="C365" s="1">
        <v>41640</v>
      </c>
      <c r="D365">
        <v>19</v>
      </c>
      <c r="E365">
        <v>21</v>
      </c>
      <c r="F365">
        <f>WEEKNUM('TV Daily Sales Data'!$C365,2)</f>
        <v>1</v>
      </c>
    </row>
    <row r="366" spans="3:6">
      <c r="C366" s="1">
        <v>41641</v>
      </c>
      <c r="D366">
        <v>19</v>
      </c>
      <c r="E366">
        <v>12</v>
      </c>
      <c r="F366">
        <f>WEEKNUM('TV Daily Sales Data'!$C366,2)</f>
        <v>1</v>
      </c>
    </row>
    <row r="367" spans="3:6">
      <c r="C367" s="1">
        <v>41642</v>
      </c>
      <c r="D367">
        <v>19</v>
      </c>
      <c r="E367">
        <v>26</v>
      </c>
      <c r="F367">
        <f>WEEKNUM('TV Daily Sales Data'!$C367,2)</f>
        <v>1</v>
      </c>
    </row>
    <row r="368" spans="3:6">
      <c r="C368" s="1">
        <v>41643</v>
      </c>
      <c r="D368">
        <v>19</v>
      </c>
      <c r="E368">
        <v>13</v>
      </c>
      <c r="F368">
        <f>WEEKNUM('TV Daily Sales Data'!$C368,2)</f>
        <v>1</v>
      </c>
    </row>
    <row r="369" spans="3:6">
      <c r="C369" s="1">
        <v>41644</v>
      </c>
      <c r="D369">
        <v>19</v>
      </c>
      <c r="E369">
        <v>45</v>
      </c>
      <c r="F369">
        <f>WEEKNUM('TV Daily Sales Data'!$C369,2)</f>
        <v>1</v>
      </c>
    </row>
    <row r="370" spans="3:6">
      <c r="C370" s="1">
        <v>41645</v>
      </c>
      <c r="D370">
        <v>19</v>
      </c>
      <c r="E370">
        <v>11</v>
      </c>
      <c r="F370">
        <f>WEEKNUM('TV Daily Sales Data'!$C370,2)</f>
        <v>2</v>
      </c>
    </row>
    <row r="371" spans="3:6">
      <c r="C371" s="1">
        <v>41646</v>
      </c>
      <c r="D371">
        <v>20</v>
      </c>
      <c r="E371">
        <v>50</v>
      </c>
      <c r="F371">
        <f>WEEKNUM('TV Daily Sales Data'!$C371,2)</f>
        <v>2</v>
      </c>
    </row>
    <row r="372" spans="3:6">
      <c r="C372" s="1">
        <v>41647</v>
      </c>
      <c r="D372">
        <v>20</v>
      </c>
      <c r="E372">
        <v>10</v>
      </c>
      <c r="F372">
        <f>WEEKNUM('TV Daily Sales Data'!$C372,2)</f>
        <v>2</v>
      </c>
    </row>
    <row r="373" spans="3:6">
      <c r="C373" s="1">
        <v>41648</v>
      </c>
      <c r="D373">
        <v>20</v>
      </c>
      <c r="E373">
        <v>14</v>
      </c>
      <c r="F373">
        <f>WEEKNUM('TV Daily Sales Data'!$C373,2)</f>
        <v>2</v>
      </c>
    </row>
    <row r="374" spans="3:6">
      <c r="C374" s="1">
        <v>41649</v>
      </c>
      <c r="D374">
        <v>20</v>
      </c>
      <c r="E374">
        <v>108</v>
      </c>
      <c r="F374">
        <f>WEEKNUM('TV Daily Sales Data'!$C374,2)</f>
        <v>2</v>
      </c>
    </row>
    <row r="375" spans="3:6">
      <c r="C375" s="1">
        <v>41650</v>
      </c>
      <c r="D375">
        <v>20</v>
      </c>
      <c r="E375">
        <v>13</v>
      </c>
      <c r="F375">
        <f>WEEKNUM('TV Daily Sales Data'!$C375,2)</f>
        <v>2</v>
      </c>
    </row>
    <row r="376" spans="3:6">
      <c r="C376" s="1">
        <v>41651</v>
      </c>
      <c r="D376">
        <v>20</v>
      </c>
      <c r="E376">
        <v>6</v>
      </c>
      <c r="F376">
        <f>WEEKNUM('TV Daily Sales Data'!$C376,2)</f>
        <v>2</v>
      </c>
    </row>
    <row r="377" spans="3:6">
      <c r="C377" s="1">
        <v>41652</v>
      </c>
      <c r="D377">
        <v>20</v>
      </c>
      <c r="E377">
        <v>5</v>
      </c>
      <c r="F377">
        <f>WEEKNUM('TV Daily Sales Data'!$C377,2)</f>
        <v>3</v>
      </c>
    </row>
    <row r="378" spans="3:6">
      <c r="C378" s="1">
        <v>41653</v>
      </c>
      <c r="D378">
        <v>20</v>
      </c>
      <c r="E378">
        <v>4</v>
      </c>
      <c r="F378">
        <f>WEEKNUM('TV Daily Sales Data'!$C378,2)</f>
        <v>3</v>
      </c>
    </row>
    <row r="379" spans="3:6">
      <c r="C379" s="1">
        <v>41654</v>
      </c>
      <c r="D379">
        <v>20</v>
      </c>
      <c r="E379">
        <v>5</v>
      </c>
      <c r="F379">
        <f>WEEKNUM('TV Daily Sales Data'!$C379,2)</f>
        <v>3</v>
      </c>
    </row>
    <row r="380" spans="3:6">
      <c r="C380" s="1">
        <v>41655</v>
      </c>
      <c r="D380">
        <v>20</v>
      </c>
      <c r="E380">
        <v>9</v>
      </c>
      <c r="F380">
        <f>WEEKNUM('TV Daily Sales Data'!$C380,2)</f>
        <v>3</v>
      </c>
    </row>
    <row r="381" spans="3:6">
      <c r="C381" s="1">
        <v>41656</v>
      </c>
      <c r="D381">
        <v>20</v>
      </c>
      <c r="E381">
        <v>20</v>
      </c>
      <c r="F381">
        <f>WEEKNUM('TV Daily Sales Data'!$C381,2)</f>
        <v>3</v>
      </c>
    </row>
    <row r="382" spans="3:6">
      <c r="C382" s="1">
        <v>41657</v>
      </c>
      <c r="D382">
        <v>20</v>
      </c>
      <c r="E382">
        <v>5</v>
      </c>
      <c r="F382">
        <f>WEEKNUM('TV Daily Sales Data'!$C382,2)</f>
        <v>3</v>
      </c>
    </row>
    <row r="383" spans="3:6">
      <c r="C383" s="1">
        <v>41658</v>
      </c>
      <c r="D383">
        <v>20</v>
      </c>
      <c r="E383">
        <v>3</v>
      </c>
      <c r="F383">
        <f>WEEKNUM('TV Daily Sales Data'!$C383,2)</f>
        <v>3</v>
      </c>
    </row>
    <row r="384" spans="3:6">
      <c r="C384" s="1">
        <v>41659</v>
      </c>
      <c r="D384">
        <v>20</v>
      </c>
      <c r="E384">
        <v>12</v>
      </c>
      <c r="F384">
        <f>WEEKNUM('TV Daily Sales Data'!$C384,2)</f>
        <v>4</v>
      </c>
    </row>
    <row r="385" spans="3:6">
      <c r="C385" s="1">
        <v>41660</v>
      </c>
      <c r="D385">
        <v>20</v>
      </c>
      <c r="E385">
        <v>10</v>
      </c>
      <c r="F385">
        <f>WEEKNUM('TV Daily Sales Data'!$C385,2)</f>
        <v>4</v>
      </c>
    </row>
    <row r="386" spans="3:6">
      <c r="C386" s="1">
        <v>41661</v>
      </c>
      <c r="D386">
        <v>20</v>
      </c>
      <c r="E386">
        <v>11</v>
      </c>
      <c r="F386">
        <f>WEEKNUM('TV Daily Sales Data'!$C386,2)</f>
        <v>4</v>
      </c>
    </row>
    <row r="387" spans="3:6">
      <c r="C387" s="1">
        <v>41662</v>
      </c>
      <c r="D387">
        <v>20</v>
      </c>
      <c r="E387">
        <v>6</v>
      </c>
      <c r="F387">
        <f>WEEKNUM('TV Daily Sales Data'!$C387,2)</f>
        <v>4</v>
      </c>
    </row>
    <row r="388" spans="3:6">
      <c r="C388" s="1">
        <v>41663</v>
      </c>
      <c r="D388">
        <v>21</v>
      </c>
      <c r="E388">
        <v>39</v>
      </c>
      <c r="F388">
        <f>WEEKNUM('TV Daily Sales Data'!$C388,2)</f>
        <v>4</v>
      </c>
    </row>
    <row r="389" spans="3:6">
      <c r="C389" s="1">
        <v>41664</v>
      </c>
      <c r="D389">
        <v>21</v>
      </c>
      <c r="E389">
        <v>13</v>
      </c>
      <c r="F389">
        <f>WEEKNUM('TV Daily Sales Data'!$C389,2)</f>
        <v>4</v>
      </c>
    </row>
    <row r="390" spans="3:6">
      <c r="C390" s="1">
        <v>41665</v>
      </c>
      <c r="D390">
        <v>21</v>
      </c>
      <c r="E390">
        <v>11</v>
      </c>
      <c r="F390">
        <f>WEEKNUM('TV Daily Sales Data'!$C390,2)</f>
        <v>4</v>
      </c>
    </row>
    <row r="391" spans="3:6">
      <c r="C391" s="1">
        <v>41666</v>
      </c>
      <c r="D391">
        <v>21</v>
      </c>
      <c r="E391">
        <v>11</v>
      </c>
      <c r="F391">
        <f>WEEKNUM('TV Daily Sales Data'!$C391,2)</f>
        <v>5</v>
      </c>
    </row>
    <row r="392" spans="3:6">
      <c r="C392" s="1">
        <v>41667</v>
      </c>
      <c r="D392">
        <v>21</v>
      </c>
      <c r="E392">
        <v>20</v>
      </c>
      <c r="F392">
        <f>WEEKNUM('TV Daily Sales Data'!$C392,2)</f>
        <v>5</v>
      </c>
    </row>
    <row r="393" spans="3:6">
      <c r="C393" s="1">
        <v>41668</v>
      </c>
      <c r="D393">
        <v>21</v>
      </c>
      <c r="E393">
        <v>2</v>
      </c>
      <c r="F393">
        <f>WEEKNUM('TV Daily Sales Data'!$C393,2)</f>
        <v>5</v>
      </c>
    </row>
    <row r="394" spans="3:6">
      <c r="C394" s="1">
        <v>41669</v>
      </c>
      <c r="D394">
        <v>21</v>
      </c>
      <c r="E394">
        <v>8</v>
      </c>
      <c r="F394">
        <f>WEEKNUM('TV Daily Sales Data'!$C394,2)</f>
        <v>5</v>
      </c>
    </row>
    <row r="395" spans="3:6">
      <c r="C395" s="1">
        <v>41670</v>
      </c>
      <c r="D395">
        <v>21</v>
      </c>
      <c r="E395">
        <v>6</v>
      </c>
      <c r="F395">
        <f>WEEKNUM('TV Daily Sales Data'!$C395,2)</f>
        <v>5</v>
      </c>
    </row>
    <row r="396" spans="3:6">
      <c r="C396" s="1">
        <v>41671</v>
      </c>
      <c r="D396">
        <v>21</v>
      </c>
      <c r="E396">
        <v>15</v>
      </c>
      <c r="F396">
        <f>WEEKNUM('TV Daily Sales Data'!$C396,2)</f>
        <v>5</v>
      </c>
    </row>
    <row r="397" spans="3:6">
      <c r="C397" s="1">
        <v>41672</v>
      </c>
      <c r="D397">
        <v>21</v>
      </c>
      <c r="E397">
        <v>6</v>
      </c>
      <c r="F397">
        <f>WEEKNUM('TV Daily Sales Data'!$C397,2)</f>
        <v>5</v>
      </c>
    </row>
    <row r="398" spans="3:6">
      <c r="C398" s="1">
        <v>41673</v>
      </c>
      <c r="D398">
        <v>21</v>
      </c>
      <c r="E398">
        <v>12</v>
      </c>
      <c r="F398">
        <f>WEEKNUM('TV Daily Sales Data'!$C398,2)</f>
        <v>6</v>
      </c>
    </row>
    <row r="399" spans="3:6">
      <c r="C399" s="1">
        <v>41674</v>
      </c>
      <c r="D399">
        <v>22</v>
      </c>
      <c r="E399">
        <v>37</v>
      </c>
      <c r="F399">
        <f>WEEKNUM('TV Daily Sales Data'!$C399,2)</f>
        <v>6</v>
      </c>
    </row>
    <row r="400" spans="3:6">
      <c r="C400" s="1">
        <v>41675</v>
      </c>
      <c r="D400">
        <v>22</v>
      </c>
      <c r="E400">
        <v>13</v>
      </c>
      <c r="F400">
        <f>WEEKNUM('TV Daily Sales Data'!$C400,2)</f>
        <v>6</v>
      </c>
    </row>
    <row r="401" spans="3:6">
      <c r="C401" s="1">
        <v>41676</v>
      </c>
      <c r="D401">
        <v>22</v>
      </c>
      <c r="E401">
        <v>2</v>
      </c>
      <c r="F401">
        <f>WEEKNUM('TV Daily Sales Data'!$C401,2)</f>
        <v>6</v>
      </c>
    </row>
    <row r="402" spans="3:6">
      <c r="C402" s="1">
        <v>41677</v>
      </c>
      <c r="D402">
        <v>22</v>
      </c>
      <c r="E402">
        <v>24</v>
      </c>
      <c r="F402">
        <f>WEEKNUM('TV Daily Sales Data'!$C402,2)</f>
        <v>6</v>
      </c>
    </row>
    <row r="403" spans="3:6">
      <c r="C403" s="1">
        <v>41678</v>
      </c>
      <c r="D403">
        <v>22</v>
      </c>
      <c r="E403">
        <v>10</v>
      </c>
      <c r="F403">
        <f>WEEKNUM('TV Daily Sales Data'!$C403,2)</f>
        <v>6</v>
      </c>
    </row>
    <row r="404" spans="3:6">
      <c r="C404" s="1">
        <v>41679</v>
      </c>
      <c r="D404">
        <v>22</v>
      </c>
      <c r="E404">
        <v>11</v>
      </c>
      <c r="F404">
        <f>WEEKNUM('TV Daily Sales Data'!$C404,2)</f>
        <v>6</v>
      </c>
    </row>
    <row r="405" spans="3:6">
      <c r="C405" s="1">
        <v>41680</v>
      </c>
      <c r="D405">
        <v>22</v>
      </c>
      <c r="E405">
        <v>20</v>
      </c>
      <c r="F405">
        <f>WEEKNUM('TV Daily Sales Data'!$C405,2)</f>
        <v>7</v>
      </c>
    </row>
    <row r="406" spans="3:6">
      <c r="C406" s="1">
        <v>41681</v>
      </c>
      <c r="D406">
        <v>22</v>
      </c>
      <c r="E406">
        <v>38</v>
      </c>
      <c r="F406">
        <f>WEEKNUM('TV Daily Sales Data'!$C406,2)</f>
        <v>7</v>
      </c>
    </row>
    <row r="407" spans="3:6">
      <c r="C407" s="1">
        <v>41682</v>
      </c>
      <c r="D407">
        <v>22</v>
      </c>
      <c r="E407">
        <v>25</v>
      </c>
      <c r="F407">
        <f>WEEKNUM('TV Daily Sales Data'!$C407,2)</f>
        <v>7</v>
      </c>
    </row>
    <row r="408" spans="3:6">
      <c r="C408" s="1">
        <v>41683</v>
      </c>
      <c r="D408">
        <v>22</v>
      </c>
      <c r="E408">
        <v>13</v>
      </c>
      <c r="F408">
        <f>WEEKNUM('TV Daily Sales Data'!$C408,2)</f>
        <v>7</v>
      </c>
    </row>
    <row r="409" spans="3:6">
      <c r="C409" s="1">
        <v>41684</v>
      </c>
      <c r="D409">
        <v>22</v>
      </c>
      <c r="E409">
        <v>21</v>
      </c>
      <c r="F409">
        <f>WEEKNUM('TV Daily Sales Data'!$C409,2)</f>
        <v>7</v>
      </c>
    </row>
    <row r="410" spans="3:6">
      <c r="C410" s="1">
        <v>41685</v>
      </c>
      <c r="D410">
        <v>22</v>
      </c>
      <c r="E410">
        <v>11</v>
      </c>
      <c r="F410">
        <f>WEEKNUM('TV Daily Sales Data'!$C410,2)</f>
        <v>7</v>
      </c>
    </row>
    <row r="411" spans="3:6">
      <c r="C411" s="1">
        <v>41686</v>
      </c>
      <c r="D411">
        <v>22</v>
      </c>
      <c r="E411">
        <v>15</v>
      </c>
      <c r="F411">
        <f>WEEKNUM('TV Daily Sales Data'!$C411,2)</f>
        <v>7</v>
      </c>
    </row>
    <row r="412" spans="3:6">
      <c r="C412" s="1">
        <v>41687</v>
      </c>
      <c r="D412">
        <v>22</v>
      </c>
      <c r="E412">
        <v>13</v>
      </c>
      <c r="F412">
        <f>WEEKNUM('TV Daily Sales Data'!$C412,2)</f>
        <v>8</v>
      </c>
    </row>
    <row r="413" spans="3:6">
      <c r="C413" s="1">
        <v>41688</v>
      </c>
      <c r="D413">
        <v>23</v>
      </c>
      <c r="E413">
        <v>27</v>
      </c>
      <c r="F413">
        <f>WEEKNUM('TV Daily Sales Data'!$C413,2)</f>
        <v>8</v>
      </c>
    </row>
    <row r="414" spans="3:6">
      <c r="C414" s="1">
        <v>41689</v>
      </c>
      <c r="D414">
        <v>23</v>
      </c>
      <c r="E414">
        <v>16</v>
      </c>
      <c r="F414">
        <f>WEEKNUM('TV Daily Sales Data'!$C414,2)</f>
        <v>8</v>
      </c>
    </row>
    <row r="415" spans="3:6">
      <c r="C415" s="1">
        <v>41690</v>
      </c>
      <c r="D415">
        <v>23</v>
      </c>
      <c r="E415">
        <v>21</v>
      </c>
      <c r="F415">
        <f>WEEKNUM('TV Daily Sales Data'!$C415,2)</f>
        <v>8</v>
      </c>
    </row>
    <row r="416" spans="3:6">
      <c r="C416" s="1">
        <v>41691</v>
      </c>
      <c r="D416">
        <v>23</v>
      </c>
      <c r="E416">
        <v>47</v>
      </c>
      <c r="F416">
        <f>WEEKNUM('TV Daily Sales Data'!$C416,2)</f>
        <v>8</v>
      </c>
    </row>
    <row r="417" spans="3:6">
      <c r="C417" s="1">
        <v>41692</v>
      </c>
      <c r="D417">
        <v>23</v>
      </c>
      <c r="E417">
        <v>20</v>
      </c>
      <c r="F417">
        <f>WEEKNUM('TV Daily Sales Data'!$C417,2)</f>
        <v>8</v>
      </c>
    </row>
    <row r="418" spans="3:6">
      <c r="C418" s="1">
        <v>41693</v>
      </c>
      <c r="D418">
        <v>23</v>
      </c>
      <c r="E418">
        <v>28</v>
      </c>
      <c r="F418">
        <f>WEEKNUM('TV Daily Sales Data'!$C418,2)</f>
        <v>8</v>
      </c>
    </row>
    <row r="419" spans="3:6">
      <c r="C419" s="1">
        <v>41694</v>
      </c>
      <c r="D419">
        <v>23</v>
      </c>
      <c r="E419">
        <v>12</v>
      </c>
      <c r="F419">
        <f>WEEKNUM('TV Daily Sales Data'!$C419,2)</f>
        <v>9</v>
      </c>
    </row>
    <row r="420" spans="3:6">
      <c r="C420" s="1">
        <v>41695</v>
      </c>
      <c r="D420">
        <v>23</v>
      </c>
      <c r="E420">
        <v>36</v>
      </c>
      <c r="F420">
        <f>WEEKNUM('TV Daily Sales Data'!$C420,2)</f>
        <v>9</v>
      </c>
    </row>
    <row r="421" spans="3:6">
      <c r="C421" s="1">
        <v>41696</v>
      </c>
      <c r="D421">
        <v>23</v>
      </c>
      <c r="E421">
        <v>13</v>
      </c>
      <c r="F421">
        <f>WEEKNUM('TV Daily Sales Data'!$C421,2)</f>
        <v>9</v>
      </c>
    </row>
    <row r="422" spans="3:6">
      <c r="C422" s="1">
        <v>41697</v>
      </c>
      <c r="D422">
        <v>23</v>
      </c>
      <c r="E422">
        <v>23</v>
      </c>
      <c r="F422">
        <f>WEEKNUM('TV Daily Sales Data'!$C422,2)</f>
        <v>9</v>
      </c>
    </row>
    <row r="423" spans="3:6">
      <c r="C423" s="1">
        <v>41698</v>
      </c>
      <c r="D423">
        <v>23</v>
      </c>
      <c r="E423">
        <v>56</v>
      </c>
      <c r="F423">
        <f>WEEKNUM('TV Daily Sales Data'!$C423,2)</f>
        <v>9</v>
      </c>
    </row>
    <row r="424" spans="3:6">
      <c r="C424" s="1">
        <v>41699</v>
      </c>
      <c r="D424">
        <v>23</v>
      </c>
      <c r="E424">
        <v>37</v>
      </c>
      <c r="F424">
        <f>WEEKNUM('TV Daily Sales Data'!$C424,2)</f>
        <v>9</v>
      </c>
    </row>
    <row r="425" spans="3:6">
      <c r="C425" s="1">
        <v>41700</v>
      </c>
      <c r="D425">
        <v>23</v>
      </c>
      <c r="E425">
        <v>49</v>
      </c>
      <c r="F425">
        <f>WEEKNUM('TV Daily Sales Data'!$C425,2)</f>
        <v>9</v>
      </c>
    </row>
    <row r="426" spans="3:6">
      <c r="C426" s="1">
        <f>C425+1</f>
        <v>41701</v>
      </c>
      <c r="D426">
        <v>24</v>
      </c>
      <c r="E426" s="28"/>
    </row>
    <row r="427" spans="3:6">
      <c r="C427" s="1">
        <f t="shared" ref="C427:C449" si="0">C426+1</f>
        <v>41702</v>
      </c>
      <c r="D427">
        <v>24</v>
      </c>
      <c r="E427" s="28"/>
    </row>
    <row r="428" spans="3:6">
      <c r="C428" s="1">
        <f t="shared" si="0"/>
        <v>41703</v>
      </c>
      <c r="D428">
        <v>24</v>
      </c>
      <c r="E428" s="28" t="s">
        <v>114</v>
      </c>
    </row>
    <row r="429" spans="3:6">
      <c r="C429" s="1">
        <f t="shared" si="0"/>
        <v>41704</v>
      </c>
      <c r="D429">
        <v>24</v>
      </c>
      <c r="E429" s="28"/>
    </row>
    <row r="430" spans="3:6">
      <c r="C430" s="1">
        <f t="shared" si="0"/>
        <v>41705</v>
      </c>
      <c r="D430">
        <v>24</v>
      </c>
      <c r="E430" s="28"/>
    </row>
    <row r="431" spans="3:6">
      <c r="C431" s="1">
        <f t="shared" si="0"/>
        <v>41706</v>
      </c>
      <c r="D431">
        <v>24</v>
      </c>
      <c r="E431" s="28"/>
    </row>
    <row r="432" spans="3:6">
      <c r="C432" s="1">
        <f t="shared" si="0"/>
        <v>41707</v>
      </c>
      <c r="D432">
        <v>24</v>
      </c>
      <c r="E432" s="28"/>
    </row>
    <row r="433" spans="3:6">
      <c r="C433" s="1">
        <f t="shared" si="0"/>
        <v>41708</v>
      </c>
      <c r="D433">
        <v>24</v>
      </c>
      <c r="E433" s="28"/>
    </row>
    <row r="434" spans="3:6">
      <c r="C434" s="1">
        <f t="shared" si="0"/>
        <v>41709</v>
      </c>
      <c r="D434">
        <v>24</v>
      </c>
      <c r="E434" s="28"/>
    </row>
    <row r="435" spans="3:6">
      <c r="C435" s="1">
        <f t="shared" si="0"/>
        <v>41710</v>
      </c>
      <c r="D435">
        <v>24</v>
      </c>
      <c r="E435" s="28"/>
    </row>
    <row r="436" spans="3:6">
      <c r="C436" s="1">
        <f t="shared" si="0"/>
        <v>41711</v>
      </c>
      <c r="D436">
        <v>24</v>
      </c>
      <c r="E436" s="28"/>
    </row>
    <row r="437" spans="3:6">
      <c r="C437" s="1">
        <f t="shared" si="0"/>
        <v>41712</v>
      </c>
      <c r="D437">
        <v>24</v>
      </c>
      <c r="E437" s="28"/>
    </row>
    <row r="438" spans="3:6">
      <c r="C438" s="1">
        <f t="shared" si="0"/>
        <v>41713</v>
      </c>
      <c r="D438">
        <v>24</v>
      </c>
      <c r="E438" s="28"/>
    </row>
    <row r="439" spans="3:6">
      <c r="C439" s="1">
        <f t="shared" si="0"/>
        <v>41714</v>
      </c>
      <c r="D439">
        <v>24</v>
      </c>
      <c r="E439" s="28"/>
    </row>
    <row r="440" spans="3:6">
      <c r="C440" s="1">
        <f t="shared" si="0"/>
        <v>41715</v>
      </c>
      <c r="D440">
        <v>24</v>
      </c>
      <c r="E440" s="28"/>
    </row>
    <row r="441" spans="3:6">
      <c r="C441" s="1">
        <f t="shared" si="0"/>
        <v>41716</v>
      </c>
      <c r="D441">
        <v>24</v>
      </c>
      <c r="E441" s="28"/>
    </row>
    <row r="442" spans="3:6">
      <c r="C442" s="1">
        <f t="shared" si="0"/>
        <v>41717</v>
      </c>
      <c r="D442">
        <v>24</v>
      </c>
      <c r="E442" s="28"/>
    </row>
    <row r="443" spans="3:6">
      <c r="C443" s="1">
        <f t="shared" si="0"/>
        <v>41718</v>
      </c>
      <c r="D443">
        <v>24</v>
      </c>
      <c r="E443" s="28"/>
    </row>
    <row r="444" spans="3:6">
      <c r="C444" s="1">
        <f t="shared" si="0"/>
        <v>41719</v>
      </c>
      <c r="D444">
        <v>24</v>
      </c>
      <c r="E444" s="28"/>
    </row>
    <row r="445" spans="3:6">
      <c r="C445" s="1">
        <f t="shared" si="0"/>
        <v>41720</v>
      </c>
      <c r="D445">
        <v>24</v>
      </c>
      <c r="E445" s="28"/>
    </row>
    <row r="446" spans="3:6">
      <c r="C446" s="1">
        <f t="shared" si="0"/>
        <v>41721</v>
      </c>
      <c r="D446">
        <v>24</v>
      </c>
      <c r="E446" s="28"/>
      <c r="F446" t="s">
        <v>113</v>
      </c>
    </row>
    <row r="447" spans="3:6">
      <c r="C447" s="1">
        <f>C446+1</f>
        <v>41722</v>
      </c>
      <c r="D447">
        <v>25</v>
      </c>
      <c r="E447" s="29"/>
      <c r="F447">
        <f>WEEKDAY(C447,2)</f>
        <v>1</v>
      </c>
    </row>
    <row r="448" spans="3:6">
      <c r="C448" s="1">
        <f t="shared" ref="C448:C475" si="1">C447+1</f>
        <v>41723</v>
      </c>
      <c r="D448">
        <v>25</v>
      </c>
      <c r="E448" s="29"/>
      <c r="F448">
        <f t="shared" ref="F448:F467" si="2">WEEKDAY(C448,2)</f>
        <v>2</v>
      </c>
    </row>
    <row r="449" spans="3:6">
      <c r="C449" s="1">
        <f t="shared" si="1"/>
        <v>41724</v>
      </c>
      <c r="D449">
        <v>25</v>
      </c>
      <c r="E449" s="29"/>
      <c r="F449">
        <f t="shared" si="2"/>
        <v>3</v>
      </c>
    </row>
    <row r="450" spans="3:6">
      <c r="C450" s="1">
        <f t="shared" si="1"/>
        <v>41725</v>
      </c>
      <c r="D450">
        <v>25</v>
      </c>
      <c r="E450" s="29"/>
      <c r="F450">
        <f t="shared" si="2"/>
        <v>4</v>
      </c>
    </row>
    <row r="451" spans="3:6">
      <c r="C451" s="1">
        <f t="shared" si="1"/>
        <v>41726</v>
      </c>
      <c r="D451">
        <v>25</v>
      </c>
      <c r="E451" s="29"/>
      <c r="F451">
        <f t="shared" si="2"/>
        <v>5</v>
      </c>
    </row>
    <row r="452" spans="3:6">
      <c r="C452" s="1">
        <f t="shared" si="1"/>
        <v>41727</v>
      </c>
      <c r="D452">
        <v>25</v>
      </c>
      <c r="E452" s="29"/>
      <c r="F452">
        <f t="shared" si="2"/>
        <v>6</v>
      </c>
    </row>
    <row r="453" spans="3:6">
      <c r="C453" s="1">
        <f t="shared" si="1"/>
        <v>41728</v>
      </c>
      <c r="D453">
        <v>25</v>
      </c>
      <c r="E453" s="29"/>
      <c r="F453">
        <f t="shared" si="2"/>
        <v>7</v>
      </c>
    </row>
    <row r="454" spans="3:6">
      <c r="C454" s="1">
        <f t="shared" si="1"/>
        <v>41729</v>
      </c>
      <c r="D454">
        <v>25</v>
      </c>
      <c r="E454" s="29"/>
      <c r="F454">
        <f t="shared" si="2"/>
        <v>1</v>
      </c>
    </row>
    <row r="455" spans="3:6">
      <c r="C455" s="1">
        <f t="shared" si="1"/>
        <v>41730</v>
      </c>
      <c r="D455">
        <v>25</v>
      </c>
      <c r="E455" s="29"/>
      <c r="F455">
        <f t="shared" si="2"/>
        <v>2</v>
      </c>
    </row>
    <row r="456" spans="3:6">
      <c r="C456" s="1">
        <f t="shared" si="1"/>
        <v>41731</v>
      </c>
      <c r="D456">
        <v>25</v>
      </c>
      <c r="E456" s="29"/>
      <c r="F456">
        <f t="shared" si="2"/>
        <v>3</v>
      </c>
    </row>
    <row r="457" spans="3:6">
      <c r="C457" s="1">
        <f t="shared" si="1"/>
        <v>41732</v>
      </c>
      <c r="D457">
        <v>25</v>
      </c>
      <c r="E457" s="29"/>
      <c r="F457">
        <f t="shared" si="2"/>
        <v>4</v>
      </c>
    </row>
    <row r="458" spans="3:6">
      <c r="C458" s="1">
        <f t="shared" si="1"/>
        <v>41733</v>
      </c>
      <c r="D458">
        <v>25</v>
      </c>
      <c r="E458" s="29"/>
      <c r="F458">
        <f t="shared" si="2"/>
        <v>5</v>
      </c>
    </row>
    <row r="459" spans="3:6">
      <c r="C459" s="1">
        <f t="shared" si="1"/>
        <v>41734</v>
      </c>
      <c r="D459">
        <v>25</v>
      </c>
      <c r="E459" s="29"/>
      <c r="F459">
        <f t="shared" si="2"/>
        <v>6</v>
      </c>
    </row>
    <row r="460" spans="3:6">
      <c r="C460" s="1">
        <f t="shared" si="1"/>
        <v>41735</v>
      </c>
      <c r="D460">
        <v>25</v>
      </c>
      <c r="E460" s="29"/>
      <c r="F460">
        <f t="shared" si="2"/>
        <v>7</v>
      </c>
    </row>
    <row r="461" spans="3:6">
      <c r="C461" s="1">
        <f t="shared" si="1"/>
        <v>41736</v>
      </c>
      <c r="D461">
        <v>25</v>
      </c>
      <c r="E461" s="29"/>
      <c r="F461">
        <f t="shared" si="2"/>
        <v>1</v>
      </c>
    </row>
    <row r="462" spans="3:6">
      <c r="C462" s="1">
        <f t="shared" si="1"/>
        <v>41737</v>
      </c>
      <c r="D462">
        <v>25</v>
      </c>
      <c r="E462" s="29"/>
      <c r="F462">
        <f t="shared" si="2"/>
        <v>2</v>
      </c>
    </row>
    <row r="463" spans="3:6">
      <c r="C463" s="1">
        <f t="shared" si="1"/>
        <v>41738</v>
      </c>
      <c r="D463">
        <v>25</v>
      </c>
      <c r="E463" s="29"/>
      <c r="F463">
        <f t="shared" si="2"/>
        <v>3</v>
      </c>
    </row>
    <row r="464" spans="3:6">
      <c r="C464" s="1">
        <f t="shared" si="1"/>
        <v>41739</v>
      </c>
      <c r="D464">
        <v>25</v>
      </c>
      <c r="E464" s="29"/>
      <c r="F464">
        <f t="shared" si="2"/>
        <v>4</v>
      </c>
    </row>
    <row r="465" spans="3:6">
      <c r="C465" s="1">
        <f t="shared" si="1"/>
        <v>41740</v>
      </c>
      <c r="D465">
        <v>25</v>
      </c>
      <c r="E465" s="29"/>
      <c r="F465">
        <f t="shared" si="2"/>
        <v>5</v>
      </c>
    </row>
    <row r="466" spans="3:6">
      <c r="C466" s="1">
        <f t="shared" si="1"/>
        <v>41741</v>
      </c>
      <c r="D466">
        <v>25</v>
      </c>
      <c r="E466" s="29"/>
      <c r="F466">
        <f t="shared" si="2"/>
        <v>6</v>
      </c>
    </row>
    <row r="467" spans="3:6">
      <c r="C467" s="1">
        <f t="shared" si="1"/>
        <v>41742</v>
      </c>
      <c r="D467">
        <v>25</v>
      </c>
      <c r="E467" s="29"/>
      <c r="F467">
        <f t="shared" si="2"/>
        <v>7</v>
      </c>
    </row>
    <row r="468" spans="3:6">
      <c r="C468" s="1"/>
    </row>
    <row r="469" spans="3:6">
      <c r="C469" s="1"/>
    </row>
    <row r="470" spans="3:6">
      <c r="C470" s="1"/>
    </row>
    <row r="471" spans="3:6">
      <c r="C471" s="1"/>
    </row>
    <row r="472" spans="3:6">
      <c r="C472" s="1"/>
    </row>
    <row r="473" spans="3:6">
      <c r="C473" s="1"/>
    </row>
    <row r="474" spans="3:6">
      <c r="C474" s="1"/>
    </row>
    <row r="475" spans="3:6">
      <c r="C475" s="1"/>
    </row>
  </sheetData>
  <mergeCells count="3">
    <mergeCell ref="C2:E2"/>
    <mergeCell ref="A3:G3"/>
    <mergeCell ref="A4:G4"/>
  </mergeCells>
  <phoneticPr fontId="26"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47"/>
  <sheetViews>
    <sheetView zoomScale="130" zoomScaleNormal="130" workbookViewId="0">
      <selection activeCell="D20" sqref="D20"/>
    </sheetView>
  </sheetViews>
  <sheetFormatPr defaultRowHeight="14.4"/>
  <cols>
    <col min="1" max="1" width="13.109375" bestFit="1" customWidth="1"/>
    <col min="2" max="2" width="16.6640625" bestFit="1" customWidth="1"/>
    <col min="3" max="3" width="17.88671875" bestFit="1" customWidth="1"/>
    <col min="4" max="4" width="17.88671875" customWidth="1"/>
    <col min="6" max="6" width="16.6640625" bestFit="1" customWidth="1"/>
    <col min="7" max="8" width="8.5546875" bestFit="1" customWidth="1"/>
    <col min="9" max="9" width="7.33203125" bestFit="1" customWidth="1"/>
    <col min="10" max="12" width="11.33203125" bestFit="1" customWidth="1"/>
    <col min="13" max="13" width="9.88671875" bestFit="1" customWidth="1"/>
    <col min="14" max="14" width="11.33203125" bestFit="1" customWidth="1"/>
    <col min="15" max="15" width="6.6640625" bestFit="1" customWidth="1"/>
    <col min="16" max="16" width="4.44140625" bestFit="1" customWidth="1"/>
    <col min="17" max="17" width="4.33203125" bestFit="1" customWidth="1"/>
    <col min="18" max="18" width="9.6640625" bestFit="1" customWidth="1"/>
    <col min="19" max="19" width="6.6640625" bestFit="1" customWidth="1"/>
    <col min="20" max="20" width="4.5546875" bestFit="1" customWidth="1"/>
    <col min="21" max="21" width="4.33203125" bestFit="1" customWidth="1"/>
    <col min="22" max="22" width="9.6640625" bestFit="1" customWidth="1"/>
    <col min="23" max="23" width="9.88671875" bestFit="1" customWidth="1"/>
    <col min="24" max="24" width="6.88671875" bestFit="1" customWidth="1"/>
    <col min="25" max="25" width="4.33203125" bestFit="1" customWidth="1"/>
    <col min="26" max="26" width="4.5546875" bestFit="1" customWidth="1"/>
    <col min="27" max="27" width="9.6640625" bestFit="1" customWidth="1"/>
    <col min="28" max="28" width="9.88671875" bestFit="1" customWidth="1"/>
    <col min="29" max="29" width="11.33203125" bestFit="1" customWidth="1"/>
    <col min="30" max="424" width="10.44140625" bestFit="1" customWidth="1"/>
    <col min="425" max="425" width="11.33203125" bestFit="1" customWidth="1"/>
  </cols>
  <sheetData>
    <row r="4" spans="1:9">
      <c r="A4" s="8" t="s">
        <v>10</v>
      </c>
      <c r="B4" t="s">
        <v>12</v>
      </c>
      <c r="C4" t="s">
        <v>13</v>
      </c>
    </row>
    <row r="5" spans="1:9">
      <c r="A5" s="9">
        <v>1</v>
      </c>
      <c r="B5" s="10">
        <v>173</v>
      </c>
      <c r="C5" s="11">
        <v>2.228232869654817E-2</v>
      </c>
      <c r="D5" s="11"/>
    </row>
    <row r="6" spans="1:9">
      <c r="A6" s="9">
        <v>2</v>
      </c>
      <c r="B6" s="10">
        <v>196</v>
      </c>
      <c r="C6" s="11">
        <v>2.5244719216898505E-2</v>
      </c>
      <c r="D6" s="11"/>
    </row>
    <row r="7" spans="1:9">
      <c r="A7" s="9">
        <v>3</v>
      </c>
      <c r="B7" s="10">
        <v>195</v>
      </c>
      <c r="C7" s="11">
        <v>2.5115919629057189E-2</v>
      </c>
      <c r="D7" s="11"/>
    </row>
    <row r="8" spans="1:9">
      <c r="A8" s="9">
        <v>4</v>
      </c>
      <c r="B8" s="10">
        <v>210</v>
      </c>
      <c r="C8" s="11">
        <v>2.704791344667697E-2</v>
      </c>
      <c r="D8" s="11"/>
    </row>
    <row r="9" spans="1:9">
      <c r="A9" s="9">
        <v>5</v>
      </c>
      <c r="B9" s="10">
        <v>291</v>
      </c>
      <c r="C9" s="11">
        <v>3.7480680061823805E-2</v>
      </c>
      <c r="D9" s="11"/>
      <c r="F9" s="8" t="s">
        <v>12</v>
      </c>
    </row>
    <row r="10" spans="1:9">
      <c r="A10" s="9">
        <v>6</v>
      </c>
      <c r="B10" s="10">
        <v>170</v>
      </c>
      <c r="C10" s="11">
        <v>2.1895929933024215E-2</v>
      </c>
      <c r="D10" s="11"/>
      <c r="F10" s="8" t="s">
        <v>29</v>
      </c>
      <c r="G10" s="8" t="s">
        <v>1</v>
      </c>
      <c r="H10" s="8" t="s">
        <v>0</v>
      </c>
      <c r="I10" t="s">
        <v>30</v>
      </c>
    </row>
    <row r="11" spans="1:9">
      <c r="A11" s="9">
        <v>7</v>
      </c>
      <c r="B11" s="10">
        <v>252</v>
      </c>
      <c r="C11" s="11">
        <v>3.2457496136012363E-2</v>
      </c>
      <c r="D11" s="11"/>
      <c r="F11" t="s">
        <v>14</v>
      </c>
      <c r="G11" s="1" t="s">
        <v>16</v>
      </c>
      <c r="H11">
        <v>1</v>
      </c>
      <c r="I11" s="12">
        <v>173</v>
      </c>
    </row>
    <row r="12" spans="1:9">
      <c r="A12" s="9">
        <v>8</v>
      </c>
      <c r="B12" s="10">
        <v>520</v>
      </c>
      <c r="C12" s="11">
        <v>6.6975785677485827E-2</v>
      </c>
      <c r="D12" s="11"/>
      <c r="H12">
        <v>2</v>
      </c>
      <c r="I12" s="12">
        <v>46</v>
      </c>
    </row>
    <row r="13" spans="1:9">
      <c r="A13" s="9">
        <v>9</v>
      </c>
      <c r="B13" s="10">
        <v>164</v>
      </c>
      <c r="C13" s="11">
        <v>2.1123132405976301E-2</v>
      </c>
      <c r="D13" s="11"/>
      <c r="G13" s="1" t="s">
        <v>17</v>
      </c>
      <c r="H13">
        <v>2</v>
      </c>
      <c r="I13" s="12">
        <v>150</v>
      </c>
    </row>
    <row r="14" spans="1:9">
      <c r="A14" s="9">
        <v>10</v>
      </c>
      <c r="B14" s="10">
        <v>135</v>
      </c>
      <c r="C14" s="11">
        <v>1.7387944358578052E-2</v>
      </c>
      <c r="D14" s="11"/>
      <c r="H14">
        <v>3</v>
      </c>
      <c r="I14" s="12">
        <v>182</v>
      </c>
    </row>
    <row r="15" spans="1:9">
      <c r="A15" s="9">
        <v>11</v>
      </c>
      <c r="B15" s="10">
        <v>153</v>
      </c>
      <c r="C15" s="11">
        <v>1.9706336939721791E-2</v>
      </c>
      <c r="D15" s="11"/>
      <c r="G15" s="1" t="s">
        <v>18</v>
      </c>
      <c r="H15">
        <v>3</v>
      </c>
      <c r="I15" s="12">
        <v>13</v>
      </c>
    </row>
    <row r="16" spans="1:9">
      <c r="A16" s="9">
        <v>12</v>
      </c>
      <c r="B16" s="10">
        <v>322</v>
      </c>
      <c r="C16" s="11">
        <v>4.147346728490469E-2</v>
      </c>
      <c r="D16" s="11"/>
      <c r="H16">
        <v>4</v>
      </c>
      <c r="I16" s="12">
        <v>210</v>
      </c>
    </row>
    <row r="17" spans="1:9">
      <c r="A17" s="9">
        <v>13</v>
      </c>
      <c r="B17" s="10">
        <v>298</v>
      </c>
      <c r="C17" s="11">
        <v>3.8382277176713032E-2</v>
      </c>
      <c r="D17" s="11"/>
      <c r="H17">
        <v>5</v>
      </c>
      <c r="I17" s="12">
        <v>291</v>
      </c>
    </row>
    <row r="18" spans="1:9">
      <c r="A18" s="9">
        <v>14</v>
      </c>
      <c r="B18" s="10">
        <v>133</v>
      </c>
      <c r="C18" s="11">
        <v>1.7130345182895416E-2</v>
      </c>
      <c r="D18" s="11"/>
      <c r="G18" s="1" t="s">
        <v>19</v>
      </c>
      <c r="H18">
        <v>6</v>
      </c>
      <c r="I18" s="12">
        <v>170</v>
      </c>
    </row>
    <row r="19" spans="1:9">
      <c r="A19" s="9">
        <v>15</v>
      </c>
      <c r="B19" s="10">
        <v>192</v>
      </c>
      <c r="C19" s="11">
        <v>2.472952086553323E-2</v>
      </c>
      <c r="D19" s="11"/>
      <c r="H19">
        <v>7</v>
      </c>
      <c r="I19" s="12">
        <v>252</v>
      </c>
    </row>
    <row r="20" spans="1:9">
      <c r="A20" s="9">
        <v>16</v>
      </c>
      <c r="B20" s="10">
        <v>198</v>
      </c>
      <c r="C20" s="11">
        <v>2.5502318392581144E-2</v>
      </c>
      <c r="D20" s="11"/>
      <c r="H20">
        <v>8</v>
      </c>
      <c r="I20" s="12">
        <v>104</v>
      </c>
    </row>
    <row r="21" spans="1:9">
      <c r="A21" s="9">
        <v>17</v>
      </c>
      <c r="B21" s="10">
        <v>991</v>
      </c>
      <c r="C21" s="11">
        <v>0.12764039155074705</v>
      </c>
      <c r="D21" s="11"/>
      <c r="G21" s="1" t="s">
        <v>20</v>
      </c>
      <c r="H21">
        <v>8</v>
      </c>
      <c r="I21" s="12">
        <v>416</v>
      </c>
    </row>
    <row r="22" spans="1:9">
      <c r="A22" s="9">
        <v>18</v>
      </c>
      <c r="B22" s="10">
        <v>1244</v>
      </c>
      <c r="C22" s="11">
        <v>0.16022668727460071</v>
      </c>
      <c r="D22" s="11"/>
      <c r="H22">
        <v>9</v>
      </c>
      <c r="I22" s="12">
        <v>129</v>
      </c>
    </row>
    <row r="23" spans="1:9">
      <c r="A23" s="9">
        <v>19</v>
      </c>
      <c r="B23" s="10">
        <v>855</v>
      </c>
      <c r="C23" s="11">
        <v>0.11012364760432766</v>
      </c>
      <c r="D23" s="11"/>
      <c r="G23" s="1" t="s">
        <v>21</v>
      </c>
      <c r="H23">
        <v>9</v>
      </c>
      <c r="I23" s="12">
        <v>35</v>
      </c>
    </row>
    <row r="24" spans="1:9">
      <c r="A24" s="9">
        <v>20</v>
      </c>
      <c r="B24" s="10">
        <v>291</v>
      </c>
      <c r="C24" s="11">
        <v>3.7480680061823805E-2</v>
      </c>
      <c r="D24" s="11"/>
      <c r="H24">
        <v>10</v>
      </c>
      <c r="I24" s="12">
        <v>135</v>
      </c>
    </row>
    <row r="25" spans="1:9">
      <c r="A25" s="9">
        <v>21</v>
      </c>
      <c r="B25" s="10">
        <v>143</v>
      </c>
      <c r="C25" s="11">
        <v>1.8418341061308605E-2</v>
      </c>
      <c r="D25" s="11"/>
      <c r="H25">
        <v>11</v>
      </c>
      <c r="I25" s="12">
        <v>149</v>
      </c>
    </row>
    <row r="26" spans="1:9">
      <c r="A26" s="9">
        <v>22</v>
      </c>
      <c r="B26" s="10">
        <v>253</v>
      </c>
      <c r="C26" s="11">
        <v>3.2586295723853687E-2</v>
      </c>
      <c r="D26" s="11"/>
      <c r="G26" s="1" t="s">
        <v>22</v>
      </c>
      <c r="H26">
        <v>11</v>
      </c>
      <c r="I26" s="12">
        <v>4</v>
      </c>
    </row>
    <row r="27" spans="1:9">
      <c r="A27" s="9">
        <v>23</v>
      </c>
      <c r="B27" s="10">
        <v>385</v>
      </c>
      <c r="C27" s="11">
        <v>4.9587841318907783E-2</v>
      </c>
      <c r="D27" s="11"/>
      <c r="H27">
        <v>12</v>
      </c>
      <c r="I27" s="12">
        <v>322</v>
      </c>
    </row>
    <row r="28" spans="1:9">
      <c r="A28" s="9" t="s">
        <v>11</v>
      </c>
      <c r="B28" s="10">
        <v>7764</v>
      </c>
      <c r="C28" s="11">
        <v>1</v>
      </c>
      <c r="D28" s="11"/>
      <c r="H28">
        <v>13</v>
      </c>
      <c r="I28" s="12">
        <v>200</v>
      </c>
    </row>
    <row r="29" spans="1:9">
      <c r="G29" s="1" t="s">
        <v>23</v>
      </c>
      <c r="H29">
        <v>13</v>
      </c>
      <c r="I29" s="12">
        <v>98</v>
      </c>
    </row>
    <row r="30" spans="1:9">
      <c r="H30">
        <v>14</v>
      </c>
      <c r="I30" s="12">
        <v>133</v>
      </c>
    </row>
    <row r="31" spans="1:9">
      <c r="H31">
        <v>15</v>
      </c>
      <c r="I31" s="12">
        <v>45</v>
      </c>
    </row>
    <row r="32" spans="1:9">
      <c r="B32">
        <f>GETPIVOTDATA("Units Sold",$A$4)/A27</f>
        <v>337.56521739130437</v>
      </c>
      <c r="G32" s="1" t="s">
        <v>24</v>
      </c>
      <c r="H32">
        <v>15</v>
      </c>
      <c r="I32" s="12">
        <v>147</v>
      </c>
    </row>
    <row r="33" spans="6:9">
      <c r="H33">
        <v>16</v>
      </c>
      <c r="I33" s="12">
        <v>198</v>
      </c>
    </row>
    <row r="34" spans="6:9">
      <c r="H34">
        <v>17</v>
      </c>
      <c r="I34" s="12">
        <v>34</v>
      </c>
    </row>
    <row r="35" spans="6:9">
      <c r="G35" s="1" t="s">
        <v>25</v>
      </c>
      <c r="H35">
        <v>17</v>
      </c>
      <c r="I35" s="12">
        <v>866</v>
      </c>
    </row>
    <row r="36" spans="6:9">
      <c r="G36" s="1" t="s">
        <v>26</v>
      </c>
      <c r="H36">
        <v>17</v>
      </c>
      <c r="I36" s="12">
        <v>91</v>
      </c>
    </row>
    <row r="37" spans="6:9">
      <c r="H37">
        <v>18</v>
      </c>
      <c r="I37" s="12">
        <v>1082</v>
      </c>
    </row>
    <row r="38" spans="6:9">
      <c r="G38" s="1" t="s">
        <v>27</v>
      </c>
      <c r="H38">
        <v>18</v>
      </c>
      <c r="I38" s="12">
        <v>162</v>
      </c>
    </row>
    <row r="39" spans="6:9">
      <c r="H39">
        <v>19</v>
      </c>
      <c r="I39" s="12">
        <v>727</v>
      </c>
    </row>
    <row r="40" spans="6:9">
      <c r="F40" t="s">
        <v>15</v>
      </c>
      <c r="G40" s="1" t="s">
        <v>16</v>
      </c>
      <c r="H40">
        <v>19</v>
      </c>
      <c r="I40" s="12">
        <v>128</v>
      </c>
    </row>
    <row r="41" spans="6:9">
      <c r="H41">
        <v>20</v>
      </c>
      <c r="I41" s="12">
        <v>291</v>
      </c>
    </row>
    <row r="42" spans="6:9">
      <c r="H42">
        <v>21</v>
      </c>
      <c r="I42" s="12">
        <v>110</v>
      </c>
    </row>
    <row r="43" spans="6:9">
      <c r="G43" s="1" t="s">
        <v>17</v>
      </c>
      <c r="H43">
        <v>21</v>
      </c>
      <c r="I43" s="12">
        <v>33</v>
      </c>
    </row>
    <row r="44" spans="6:9">
      <c r="H44">
        <v>22</v>
      </c>
      <c r="I44" s="12">
        <v>253</v>
      </c>
    </row>
    <row r="45" spans="6:9">
      <c r="H45">
        <v>23</v>
      </c>
      <c r="I45" s="12">
        <v>299</v>
      </c>
    </row>
    <row r="46" spans="6:9">
      <c r="G46" s="1" t="s">
        <v>18</v>
      </c>
      <c r="H46">
        <v>23</v>
      </c>
      <c r="I46" s="12">
        <v>86</v>
      </c>
    </row>
    <row r="47" spans="6:9">
      <c r="F47" t="s">
        <v>11</v>
      </c>
      <c r="I47" s="10">
        <v>7764</v>
      </c>
    </row>
  </sheetData>
  <phoneticPr fontId="26" type="noConversion"/>
  <conditionalFormatting pivot="1" sqref="C5:C27">
    <cfRule type="dataBar" priority="3">
      <dataBar>
        <cfvo type="min"/>
        <cfvo type="max"/>
        <color rgb="FF63C384"/>
      </dataBar>
      <extLst>
        <ext xmlns:x14="http://schemas.microsoft.com/office/spreadsheetml/2009/9/main" uri="{B025F937-C7B1-47D3-B67F-A62EFF666E3E}">
          <x14:id>{DA5A840B-EB84-4F2F-BAE6-CCE96CEDF453}</x14:id>
        </ext>
      </extLst>
    </cfRule>
  </conditionalFormatting>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pivot="1">
          <x14:cfRule type="dataBar" id="{DA5A840B-EB84-4F2F-BAE6-CCE96CEDF453}">
            <x14:dataBar minLength="0" maxLength="100" gradient="0">
              <x14:cfvo type="autoMin"/>
              <x14:cfvo type="autoMax"/>
              <x14:negativeFillColor rgb="FFFF0000"/>
              <x14:axisColor rgb="FF000000"/>
            </x14:dataBar>
          </x14:cfRule>
          <xm:sqref>C5:C27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zoomScale="175" zoomScaleNormal="175" workbookViewId="0">
      <selection activeCell="D19" sqref="D19"/>
    </sheetView>
  </sheetViews>
  <sheetFormatPr defaultRowHeight="14.4"/>
  <cols>
    <col min="1" max="1" width="37" bestFit="1" customWidth="1"/>
  </cols>
  <sheetData>
    <row r="2" spans="1:2">
      <c r="A2" t="s">
        <v>31</v>
      </c>
      <c r="B2" t="s">
        <v>32</v>
      </c>
    </row>
    <row r="3" spans="1:2">
      <c r="A3" t="s">
        <v>48</v>
      </c>
      <c r="B3" t="s">
        <v>33</v>
      </c>
    </row>
    <row r="4" spans="1:2">
      <c r="B4" t="s">
        <v>34</v>
      </c>
    </row>
    <row r="9" spans="1:2">
      <c r="A9" t="s">
        <v>35</v>
      </c>
      <c r="B9" t="s">
        <v>36</v>
      </c>
    </row>
    <row r="10" spans="1:2">
      <c r="B10" t="s">
        <v>37</v>
      </c>
    </row>
    <row r="11" spans="1:2">
      <c r="B11" t="s">
        <v>38</v>
      </c>
    </row>
    <row r="12" spans="1:2">
      <c r="B12" t="s">
        <v>39</v>
      </c>
    </row>
    <row r="13" spans="1:2">
      <c r="B13" t="s">
        <v>40</v>
      </c>
    </row>
    <row r="14" spans="1:2">
      <c r="B14" t="s">
        <v>41</v>
      </c>
    </row>
    <row r="15" spans="1:2">
      <c r="B15" t="s">
        <v>47</v>
      </c>
    </row>
    <row r="17" spans="1:2">
      <c r="A17" t="s">
        <v>42</v>
      </c>
    </row>
    <row r="20" spans="1:2">
      <c r="A20" t="s">
        <v>43</v>
      </c>
      <c r="B20" t="s">
        <v>44</v>
      </c>
    </row>
    <row r="21" spans="1:2">
      <c r="B21" t="s">
        <v>45</v>
      </c>
    </row>
    <row r="22" spans="1:2">
      <c r="B22" t="s">
        <v>46</v>
      </c>
    </row>
  </sheetData>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220" zoomScaleNormal="220" workbookViewId="0">
      <pane ySplit="4" topLeftCell="A50" activePane="bottomLeft" state="frozen"/>
      <selection pane="bottomLeft" activeCell="E4" sqref="E4:F65"/>
    </sheetView>
  </sheetViews>
  <sheetFormatPr defaultRowHeight="14.4"/>
  <cols>
    <col min="1" max="1" width="16.6640625" bestFit="1" customWidth="1"/>
    <col min="2" max="2" width="15.6640625" bestFit="1" customWidth="1"/>
    <col min="3" max="3" width="5.44140625" bestFit="1" customWidth="1"/>
    <col min="4" max="4" width="11.33203125" bestFit="1" customWidth="1"/>
    <col min="5" max="5" width="11.6640625" customWidth="1"/>
  </cols>
  <sheetData>
    <row r="1" spans="1:6">
      <c r="A1" s="8" t="s">
        <v>0</v>
      </c>
      <c r="B1" t="s">
        <v>28</v>
      </c>
    </row>
    <row r="3" spans="1:6">
      <c r="A3" s="8" t="s">
        <v>12</v>
      </c>
    </row>
    <row r="4" spans="1:6">
      <c r="A4" s="8" t="s">
        <v>29</v>
      </c>
      <c r="B4" s="8" t="s">
        <v>49</v>
      </c>
      <c r="C4" t="s">
        <v>30</v>
      </c>
      <c r="E4" t="s">
        <v>49</v>
      </c>
      <c r="F4" t="s">
        <v>59</v>
      </c>
    </row>
    <row r="5" spans="1:6">
      <c r="A5" t="s">
        <v>14</v>
      </c>
      <c r="B5">
        <v>2</v>
      </c>
      <c r="C5" s="10">
        <v>84</v>
      </c>
      <c r="E5">
        <v>2</v>
      </c>
      <c r="F5" s="10">
        <v>84</v>
      </c>
    </row>
    <row r="6" spans="1:6">
      <c r="B6">
        <v>3</v>
      </c>
      <c r="C6" s="10">
        <v>38</v>
      </c>
      <c r="E6">
        <v>3</v>
      </c>
      <c r="F6" s="10">
        <v>38</v>
      </c>
    </row>
    <row r="7" spans="1:6">
      <c r="B7">
        <v>4</v>
      </c>
      <c r="C7" s="10">
        <v>47</v>
      </c>
      <c r="E7">
        <v>4</v>
      </c>
      <c r="F7" s="10">
        <v>47</v>
      </c>
    </row>
    <row r="8" spans="1:6">
      <c r="B8">
        <v>5</v>
      </c>
      <c r="C8" s="10">
        <v>96</v>
      </c>
      <c r="E8">
        <v>5</v>
      </c>
      <c r="F8" s="10">
        <v>96</v>
      </c>
    </row>
    <row r="9" spans="1:6">
      <c r="B9">
        <v>6</v>
      </c>
      <c r="C9" s="10">
        <v>57</v>
      </c>
      <c r="E9">
        <v>6</v>
      </c>
      <c r="F9" s="10">
        <v>57</v>
      </c>
    </row>
    <row r="10" spans="1:6">
      <c r="B10">
        <v>7</v>
      </c>
      <c r="C10" s="10">
        <v>38</v>
      </c>
      <c r="E10">
        <v>7</v>
      </c>
      <c r="F10" s="10">
        <v>38</v>
      </c>
    </row>
    <row r="11" spans="1:6">
      <c r="B11">
        <v>8</v>
      </c>
      <c r="C11" s="10">
        <v>159</v>
      </c>
      <c r="E11">
        <v>8</v>
      </c>
      <c r="F11" s="10">
        <v>159</v>
      </c>
    </row>
    <row r="12" spans="1:6">
      <c r="B12">
        <v>9</v>
      </c>
      <c r="C12" s="10">
        <v>45</v>
      </c>
      <c r="E12">
        <v>9</v>
      </c>
      <c r="F12" s="10">
        <v>45</v>
      </c>
    </row>
    <row r="13" spans="1:6">
      <c r="B13">
        <v>10</v>
      </c>
      <c r="C13" s="10">
        <v>103</v>
      </c>
      <c r="E13">
        <v>10</v>
      </c>
      <c r="F13" s="10">
        <v>103</v>
      </c>
    </row>
    <row r="14" spans="1:6">
      <c r="B14">
        <v>11</v>
      </c>
      <c r="C14" s="10">
        <v>93</v>
      </c>
      <c r="E14">
        <v>11</v>
      </c>
      <c r="F14" s="10">
        <v>93</v>
      </c>
    </row>
    <row r="15" spans="1:6">
      <c r="B15">
        <v>12</v>
      </c>
      <c r="C15" s="10">
        <v>201</v>
      </c>
      <c r="E15">
        <v>12</v>
      </c>
      <c r="F15" s="10">
        <v>201</v>
      </c>
    </row>
    <row r="16" spans="1:6">
      <c r="B16">
        <v>13</v>
      </c>
      <c r="C16" s="10">
        <v>104</v>
      </c>
      <c r="E16">
        <v>13</v>
      </c>
      <c r="F16" s="10">
        <v>104</v>
      </c>
    </row>
    <row r="17" spans="2:6">
      <c r="B17">
        <v>14</v>
      </c>
      <c r="C17" s="10">
        <v>103</v>
      </c>
      <c r="E17">
        <v>14</v>
      </c>
      <c r="F17" s="10">
        <v>103</v>
      </c>
    </row>
    <row r="18" spans="2:6">
      <c r="B18">
        <v>15</v>
      </c>
      <c r="C18" s="10">
        <v>67</v>
      </c>
      <c r="E18">
        <v>15</v>
      </c>
      <c r="F18" s="10">
        <v>67</v>
      </c>
    </row>
    <row r="19" spans="2:6">
      <c r="B19">
        <v>16</v>
      </c>
      <c r="C19" s="10">
        <v>163</v>
      </c>
      <c r="E19">
        <v>16</v>
      </c>
      <c r="F19" s="10">
        <v>163</v>
      </c>
    </row>
    <row r="20" spans="2:6">
      <c r="B20">
        <v>17</v>
      </c>
      <c r="C20" s="10">
        <v>82</v>
      </c>
      <c r="E20">
        <v>17</v>
      </c>
      <c r="F20" s="10">
        <v>82</v>
      </c>
    </row>
    <row r="21" spans="2:6">
      <c r="B21">
        <v>18</v>
      </c>
      <c r="C21" s="10">
        <v>254</v>
      </c>
      <c r="E21">
        <v>18</v>
      </c>
      <c r="F21" s="10">
        <v>254</v>
      </c>
    </row>
    <row r="22" spans="2:6">
      <c r="B22">
        <v>19</v>
      </c>
      <c r="C22" s="10">
        <v>146</v>
      </c>
      <c r="E22">
        <v>19</v>
      </c>
      <c r="F22" s="10">
        <v>146</v>
      </c>
    </row>
    <row r="23" spans="2:6">
      <c r="B23">
        <v>20</v>
      </c>
      <c r="C23" s="10">
        <v>124</v>
      </c>
      <c r="E23">
        <v>20</v>
      </c>
      <c r="F23" s="10">
        <v>124</v>
      </c>
    </row>
    <row r="24" spans="2:6">
      <c r="B24">
        <v>21</v>
      </c>
      <c r="C24" s="10">
        <v>81</v>
      </c>
      <c r="E24">
        <v>21</v>
      </c>
      <c r="F24" s="10">
        <v>81</v>
      </c>
    </row>
    <row r="25" spans="2:6">
      <c r="B25">
        <v>22</v>
      </c>
      <c r="C25" s="10">
        <v>71</v>
      </c>
      <c r="E25">
        <v>22</v>
      </c>
      <c r="F25" s="10">
        <v>71</v>
      </c>
    </row>
    <row r="26" spans="2:6">
      <c r="B26">
        <v>23</v>
      </c>
      <c r="C26" s="10">
        <v>104</v>
      </c>
      <c r="E26">
        <v>23</v>
      </c>
      <c r="F26" s="10">
        <v>104</v>
      </c>
    </row>
    <row r="27" spans="2:6">
      <c r="B27">
        <v>24</v>
      </c>
      <c r="C27" s="10">
        <v>41</v>
      </c>
      <c r="E27">
        <v>24</v>
      </c>
      <c r="F27" s="10">
        <v>41</v>
      </c>
    </row>
    <row r="28" spans="2:6">
      <c r="B28">
        <v>25</v>
      </c>
      <c r="C28" s="10">
        <v>75</v>
      </c>
      <c r="E28">
        <v>25</v>
      </c>
      <c r="F28" s="10">
        <v>75</v>
      </c>
    </row>
    <row r="29" spans="2:6">
      <c r="B29">
        <v>26</v>
      </c>
      <c r="C29" s="10">
        <v>79</v>
      </c>
      <c r="E29">
        <v>26</v>
      </c>
      <c r="F29" s="10">
        <v>79</v>
      </c>
    </row>
    <row r="30" spans="2:6">
      <c r="B30">
        <v>27</v>
      </c>
      <c r="C30" s="10">
        <v>107</v>
      </c>
      <c r="E30">
        <v>27</v>
      </c>
      <c r="F30" s="10">
        <v>107</v>
      </c>
    </row>
    <row r="31" spans="2:6">
      <c r="B31">
        <v>28</v>
      </c>
      <c r="C31" s="10">
        <v>75</v>
      </c>
      <c r="E31">
        <v>28</v>
      </c>
      <c r="F31" s="10">
        <v>75</v>
      </c>
    </row>
    <row r="32" spans="2:6">
      <c r="B32">
        <v>29</v>
      </c>
      <c r="C32" s="10">
        <v>235</v>
      </c>
      <c r="E32">
        <v>29</v>
      </c>
      <c r="F32" s="10">
        <v>235</v>
      </c>
    </row>
    <row r="33" spans="2:6">
      <c r="B33">
        <v>30</v>
      </c>
      <c r="C33" s="10">
        <v>78</v>
      </c>
      <c r="E33">
        <v>30</v>
      </c>
      <c r="F33" s="10">
        <v>78</v>
      </c>
    </row>
    <row r="34" spans="2:6">
      <c r="B34">
        <v>31</v>
      </c>
      <c r="C34" s="10">
        <v>63</v>
      </c>
      <c r="E34">
        <v>31</v>
      </c>
      <c r="F34" s="10">
        <v>63</v>
      </c>
    </row>
    <row r="35" spans="2:6">
      <c r="B35">
        <v>32</v>
      </c>
      <c r="C35" s="10">
        <v>59</v>
      </c>
      <c r="E35">
        <v>32</v>
      </c>
      <c r="F35" s="10">
        <v>59</v>
      </c>
    </row>
    <row r="36" spans="2:6">
      <c r="B36">
        <v>33</v>
      </c>
      <c r="C36" s="10">
        <v>51</v>
      </c>
      <c r="E36">
        <v>33</v>
      </c>
      <c r="F36" s="10">
        <v>51</v>
      </c>
    </row>
    <row r="37" spans="2:6">
      <c r="B37">
        <v>34</v>
      </c>
      <c r="C37" s="10">
        <v>76</v>
      </c>
      <c r="E37">
        <v>34</v>
      </c>
      <c r="F37" s="10">
        <v>76</v>
      </c>
    </row>
    <row r="38" spans="2:6">
      <c r="B38">
        <v>35</v>
      </c>
      <c r="C38" s="10">
        <v>67</v>
      </c>
      <c r="E38">
        <v>35</v>
      </c>
      <c r="F38" s="10">
        <v>67</v>
      </c>
    </row>
    <row r="39" spans="2:6">
      <c r="B39">
        <v>36</v>
      </c>
      <c r="C39" s="10">
        <v>92</v>
      </c>
      <c r="E39">
        <v>36</v>
      </c>
      <c r="F39" s="10">
        <v>92</v>
      </c>
    </row>
    <row r="40" spans="2:6">
      <c r="B40">
        <v>37</v>
      </c>
      <c r="C40" s="10">
        <v>46</v>
      </c>
      <c r="E40">
        <v>37</v>
      </c>
      <c r="F40" s="10">
        <v>46</v>
      </c>
    </row>
    <row r="41" spans="2:6">
      <c r="B41">
        <v>38</v>
      </c>
      <c r="C41" s="10">
        <v>80</v>
      </c>
      <c r="E41">
        <v>38</v>
      </c>
      <c r="F41" s="10">
        <v>80</v>
      </c>
    </row>
    <row r="42" spans="2:6">
      <c r="B42">
        <v>39</v>
      </c>
      <c r="C42" s="10">
        <v>118</v>
      </c>
      <c r="E42">
        <v>39</v>
      </c>
      <c r="F42" s="10">
        <v>118</v>
      </c>
    </row>
    <row r="43" spans="2:6">
      <c r="B43">
        <v>40</v>
      </c>
      <c r="C43" s="10">
        <v>136</v>
      </c>
      <c r="E43">
        <v>40</v>
      </c>
      <c r="F43" s="10">
        <v>136</v>
      </c>
    </row>
    <row r="44" spans="2:6">
      <c r="B44">
        <v>41</v>
      </c>
      <c r="C44" s="10">
        <v>161</v>
      </c>
      <c r="E44">
        <v>41</v>
      </c>
      <c r="F44" s="10">
        <v>161</v>
      </c>
    </row>
    <row r="45" spans="2:6">
      <c r="B45">
        <v>42</v>
      </c>
      <c r="C45" s="10">
        <v>167</v>
      </c>
      <c r="E45">
        <v>42</v>
      </c>
      <c r="F45" s="10">
        <v>167</v>
      </c>
    </row>
    <row r="46" spans="2:6">
      <c r="B46">
        <v>43</v>
      </c>
      <c r="C46" s="10">
        <v>255</v>
      </c>
      <c r="E46">
        <v>43</v>
      </c>
      <c r="F46" s="10">
        <v>255</v>
      </c>
    </row>
    <row r="47" spans="2:6">
      <c r="B47">
        <v>44</v>
      </c>
      <c r="C47" s="10">
        <v>252</v>
      </c>
      <c r="E47">
        <v>44</v>
      </c>
      <c r="F47" s="10">
        <v>252</v>
      </c>
    </row>
    <row r="48" spans="2:6">
      <c r="B48">
        <v>45</v>
      </c>
      <c r="C48" s="10">
        <v>175</v>
      </c>
      <c r="E48">
        <v>45</v>
      </c>
      <c r="F48" s="10">
        <v>175</v>
      </c>
    </row>
    <row r="49" spans="1:6">
      <c r="B49">
        <v>46</v>
      </c>
      <c r="C49" s="10">
        <v>126</v>
      </c>
      <c r="E49">
        <v>46</v>
      </c>
      <c r="F49" s="10">
        <v>126</v>
      </c>
    </row>
    <row r="50" spans="1:6">
      <c r="B50">
        <v>47</v>
      </c>
      <c r="C50" s="10">
        <v>202</v>
      </c>
      <c r="E50">
        <v>47</v>
      </c>
      <c r="F50" s="10">
        <v>202</v>
      </c>
    </row>
    <row r="51" spans="1:6">
      <c r="B51">
        <v>48</v>
      </c>
      <c r="C51" s="10">
        <v>635</v>
      </c>
      <c r="E51">
        <v>48</v>
      </c>
      <c r="F51" s="10">
        <v>635</v>
      </c>
    </row>
    <row r="52" spans="1:6">
      <c r="B52">
        <v>49</v>
      </c>
      <c r="C52" s="10">
        <v>116</v>
      </c>
      <c r="E52">
        <v>49</v>
      </c>
      <c r="F52" s="10">
        <v>116</v>
      </c>
    </row>
    <row r="53" spans="1:6">
      <c r="B53">
        <v>50</v>
      </c>
      <c r="C53" s="10">
        <v>191</v>
      </c>
      <c r="E53">
        <v>50</v>
      </c>
      <c r="F53" s="10">
        <v>191</v>
      </c>
    </row>
    <row r="54" spans="1:6">
      <c r="B54">
        <v>51</v>
      </c>
      <c r="C54" s="10">
        <v>229</v>
      </c>
      <c r="E54">
        <v>51</v>
      </c>
      <c r="F54" s="10">
        <v>229</v>
      </c>
    </row>
    <row r="55" spans="1:6">
      <c r="B55">
        <v>52</v>
      </c>
      <c r="C55" s="10">
        <v>292</v>
      </c>
      <c r="E55">
        <v>52</v>
      </c>
      <c r="F55" s="10">
        <v>292</v>
      </c>
    </row>
    <row r="56" spans="1:6">
      <c r="B56">
        <v>53</v>
      </c>
      <c r="C56" s="10">
        <v>25</v>
      </c>
      <c r="E56">
        <v>53</v>
      </c>
      <c r="F56" s="10">
        <v>25</v>
      </c>
    </row>
    <row r="57" spans="1:6">
      <c r="A57" t="s">
        <v>15</v>
      </c>
      <c r="B57">
        <v>1</v>
      </c>
      <c r="C57" s="10">
        <v>117</v>
      </c>
      <c r="E57">
        <v>54</v>
      </c>
      <c r="F57" s="10">
        <v>117</v>
      </c>
    </row>
    <row r="58" spans="1:6">
      <c r="B58">
        <v>2</v>
      </c>
      <c r="C58" s="10">
        <v>212</v>
      </c>
      <c r="E58">
        <v>55</v>
      </c>
      <c r="F58" s="10">
        <v>212</v>
      </c>
    </row>
    <row r="59" spans="1:6">
      <c r="B59">
        <v>3</v>
      </c>
      <c r="C59" s="10">
        <v>51</v>
      </c>
      <c r="E59">
        <v>56</v>
      </c>
      <c r="F59" s="10">
        <v>51</v>
      </c>
    </row>
    <row r="60" spans="1:6">
      <c r="B60">
        <v>4</v>
      </c>
      <c r="C60" s="10">
        <v>102</v>
      </c>
      <c r="E60">
        <v>57</v>
      </c>
      <c r="F60" s="10">
        <v>102</v>
      </c>
    </row>
    <row r="61" spans="1:6">
      <c r="B61">
        <v>5</v>
      </c>
      <c r="C61" s="10">
        <v>68</v>
      </c>
      <c r="E61">
        <v>58</v>
      </c>
      <c r="F61" s="10">
        <v>68</v>
      </c>
    </row>
    <row r="62" spans="1:6">
      <c r="B62">
        <v>6</v>
      </c>
      <c r="C62" s="10">
        <v>109</v>
      </c>
      <c r="E62">
        <v>59</v>
      </c>
      <c r="F62" s="10">
        <v>109</v>
      </c>
    </row>
    <row r="63" spans="1:6">
      <c r="B63">
        <v>7</v>
      </c>
      <c r="C63" s="10">
        <v>143</v>
      </c>
      <c r="E63">
        <v>60</v>
      </c>
      <c r="F63" s="10">
        <v>143</v>
      </c>
    </row>
    <row r="64" spans="1:6">
      <c r="B64">
        <v>8</v>
      </c>
      <c r="C64" s="10">
        <v>172</v>
      </c>
      <c r="E64">
        <v>61</v>
      </c>
      <c r="F64" s="10">
        <v>172</v>
      </c>
    </row>
    <row r="65" spans="1:6">
      <c r="B65">
        <v>9</v>
      </c>
      <c r="C65" s="10">
        <v>226</v>
      </c>
      <c r="E65">
        <v>62</v>
      </c>
      <c r="F65" s="10">
        <v>226</v>
      </c>
    </row>
    <row r="66" spans="1:6">
      <c r="A66" t="s">
        <v>11</v>
      </c>
      <c r="C66" s="10">
        <v>7764</v>
      </c>
      <c r="F66" s="10"/>
    </row>
    <row r="67" spans="1:6">
      <c r="F67" s="10"/>
    </row>
    <row r="68" spans="1:6">
      <c r="F68" s="10"/>
    </row>
    <row r="69" spans="1:6">
      <c r="F69" s="10"/>
    </row>
    <row r="70" spans="1:6">
      <c r="F70" s="10"/>
    </row>
    <row r="71" spans="1:6">
      <c r="F71" s="10"/>
    </row>
    <row r="72" spans="1:6">
      <c r="F72" s="10"/>
    </row>
    <row r="73" spans="1:6">
      <c r="F73" s="10"/>
    </row>
    <row r="74" spans="1:6">
      <c r="F74" s="10"/>
    </row>
    <row r="75" spans="1:6">
      <c r="F75" s="10"/>
    </row>
    <row r="76" spans="1:6">
      <c r="F76" s="10"/>
    </row>
    <row r="77" spans="1:6">
      <c r="F77" s="10"/>
    </row>
    <row r="78" spans="1:6">
      <c r="F78" s="10"/>
    </row>
    <row r="79" spans="1:6">
      <c r="F79" s="10"/>
    </row>
    <row r="80" spans="1: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sheetData>
  <phoneticPr fontId="2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3" sqref="A13"/>
    </sheetView>
  </sheetViews>
  <sheetFormatPr defaultRowHeight="14.4"/>
  <cols>
    <col min="1" max="1" width="166.88671875" customWidth="1"/>
  </cols>
  <sheetData>
    <row r="1" spans="1:1" ht="24.6">
      <c r="A1" s="15" t="s">
        <v>68</v>
      </c>
    </row>
    <row r="2" spans="1:1" ht="17.399999999999999">
      <c r="A2" s="16" t="s">
        <v>69</v>
      </c>
    </row>
    <row r="3" spans="1:1" ht="17.399999999999999">
      <c r="A3" s="16" t="s">
        <v>70</v>
      </c>
    </row>
    <row r="4" spans="1:1" ht="17.399999999999999">
      <c r="A4" s="16" t="s">
        <v>71</v>
      </c>
    </row>
    <row r="5" spans="1:1" ht="17.399999999999999">
      <c r="A5" s="16" t="s">
        <v>72</v>
      </c>
    </row>
    <row r="10" spans="1:1" ht="17.399999999999999">
      <c r="A10" s="17" t="s">
        <v>73</v>
      </c>
    </row>
    <row r="13" spans="1:1" ht="17.399999999999999">
      <c r="A13" s="18" t="s">
        <v>74</v>
      </c>
    </row>
  </sheetData>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zoomScale="130" zoomScaleNormal="130" workbookViewId="0">
      <selection activeCell="I33" sqref="I33"/>
    </sheetView>
  </sheetViews>
  <sheetFormatPr defaultRowHeight="14.4"/>
  <cols>
    <col min="1" max="1" width="18.6640625" customWidth="1"/>
    <col min="3" max="3" width="16.88671875" customWidth="1"/>
    <col min="4" max="4" width="31.5546875" customWidth="1"/>
    <col min="5" max="5" width="31.6640625" customWidth="1"/>
    <col min="7" max="7" width="10.109375" customWidth="1"/>
    <col min="8" max="8" width="8.33203125" customWidth="1"/>
  </cols>
  <sheetData>
    <row r="1" spans="1:8">
      <c r="A1" t="s">
        <v>63</v>
      </c>
      <c r="B1" t="s">
        <v>64</v>
      </c>
      <c r="C1" t="s">
        <v>65</v>
      </c>
      <c r="D1" t="s">
        <v>66</v>
      </c>
      <c r="E1" t="s">
        <v>67</v>
      </c>
      <c r="G1" t="s">
        <v>50</v>
      </c>
      <c r="H1" t="s">
        <v>51</v>
      </c>
    </row>
    <row r="2" spans="1:8">
      <c r="A2">
        <v>2</v>
      </c>
      <c r="B2">
        <v>84</v>
      </c>
      <c r="G2" t="s">
        <v>52</v>
      </c>
      <c r="H2" s="14">
        <f>_xlfn.FORECAST.ETS.STAT($B$2:$B$53,$A$2:$A$53,1,1,1)</f>
        <v>0.5</v>
      </c>
    </row>
    <row r="3" spans="1:8">
      <c r="A3">
        <v>3</v>
      </c>
      <c r="B3">
        <v>38</v>
      </c>
      <c r="G3" t="s">
        <v>53</v>
      </c>
      <c r="H3" s="14">
        <f>_xlfn.FORECAST.ETS.STAT($B$2:$B$53,$A$2:$A$53,2,1,1)</f>
        <v>1E-3</v>
      </c>
    </row>
    <row r="4" spans="1:8">
      <c r="A4">
        <v>4</v>
      </c>
      <c r="B4">
        <v>47</v>
      </c>
      <c r="G4" t="s">
        <v>54</v>
      </c>
      <c r="H4" s="14">
        <f>_xlfn.FORECAST.ETS.STAT($B$2:$B$53,$A$2:$A$53,3,1,1)</f>
        <v>2.2204460492503131E-16</v>
      </c>
    </row>
    <row r="5" spans="1:8">
      <c r="A5">
        <v>5</v>
      </c>
      <c r="B5">
        <v>96</v>
      </c>
      <c r="G5" t="s">
        <v>55</v>
      </c>
      <c r="H5" s="14">
        <f>_xlfn.FORECAST.ETS.STAT($B$2:$B$53,$A$2:$A$53,4,1,1)</f>
        <v>2.6091569697354648</v>
      </c>
    </row>
    <row r="6" spans="1:8">
      <c r="A6">
        <v>6</v>
      </c>
      <c r="B6">
        <v>57</v>
      </c>
      <c r="G6" t="s">
        <v>56</v>
      </c>
      <c r="H6" s="14">
        <f>_xlfn.FORECAST.ETS.STAT($B$2:$B$53,$A$2:$A$53,5,1,1)</f>
        <v>0.54974960492804703</v>
      </c>
    </row>
    <row r="7" spans="1:8">
      <c r="A7">
        <v>7</v>
      </c>
      <c r="B7">
        <v>38</v>
      </c>
      <c r="G7" t="s">
        <v>57</v>
      </c>
      <c r="H7" s="14">
        <f>_xlfn.FORECAST.ETS.STAT($B$2:$B$53,$A$2:$A$53,6,1,1)</f>
        <v>130.6535352595034</v>
      </c>
    </row>
    <row r="8" spans="1:8">
      <c r="A8">
        <v>8</v>
      </c>
      <c r="B8">
        <v>159</v>
      </c>
      <c r="G8" t="s">
        <v>58</v>
      </c>
      <c r="H8" s="14">
        <f>_xlfn.FORECAST.ETS.STAT($B$2:$B$53,$A$2:$A$53,7,1,1)</f>
        <v>185.46970606271813</v>
      </c>
    </row>
    <row r="9" spans="1:8">
      <c r="A9">
        <v>9</v>
      </c>
      <c r="B9">
        <v>45</v>
      </c>
    </row>
    <row r="10" spans="1:8">
      <c r="A10">
        <v>10</v>
      </c>
      <c r="B10">
        <v>103</v>
      </c>
    </row>
    <row r="11" spans="1:8">
      <c r="A11">
        <v>11</v>
      </c>
      <c r="B11">
        <v>93</v>
      </c>
    </row>
    <row r="12" spans="1:8">
      <c r="A12">
        <v>12</v>
      </c>
      <c r="B12">
        <v>201</v>
      </c>
    </row>
    <row r="13" spans="1:8">
      <c r="A13">
        <v>13</v>
      </c>
      <c r="B13">
        <v>104</v>
      </c>
    </row>
    <row r="14" spans="1:8">
      <c r="A14">
        <v>14</v>
      </c>
      <c r="B14">
        <v>103</v>
      </c>
    </row>
    <row r="15" spans="1:8">
      <c r="A15">
        <v>15</v>
      </c>
      <c r="B15">
        <v>67</v>
      </c>
    </row>
    <row r="16" spans="1:8">
      <c r="A16">
        <v>16</v>
      </c>
      <c r="B16">
        <v>163</v>
      </c>
    </row>
    <row r="17" spans="1:2">
      <c r="A17">
        <v>17</v>
      </c>
      <c r="B17">
        <v>82</v>
      </c>
    </row>
    <row r="18" spans="1:2">
      <c r="A18">
        <v>18</v>
      </c>
      <c r="B18">
        <v>254</v>
      </c>
    </row>
    <row r="19" spans="1:2">
      <c r="A19">
        <v>19</v>
      </c>
      <c r="B19">
        <v>146</v>
      </c>
    </row>
    <row r="20" spans="1:2">
      <c r="A20">
        <v>20</v>
      </c>
      <c r="B20">
        <v>124</v>
      </c>
    </row>
    <row r="21" spans="1:2">
      <c r="A21">
        <v>21</v>
      </c>
      <c r="B21">
        <v>81</v>
      </c>
    </row>
    <row r="22" spans="1:2">
      <c r="A22">
        <v>22</v>
      </c>
      <c r="B22">
        <v>71</v>
      </c>
    </row>
    <row r="23" spans="1:2">
      <c r="A23">
        <v>23</v>
      </c>
      <c r="B23">
        <v>104</v>
      </c>
    </row>
    <row r="24" spans="1:2">
      <c r="A24">
        <v>24</v>
      </c>
      <c r="B24">
        <v>41</v>
      </c>
    </row>
    <row r="25" spans="1:2">
      <c r="A25">
        <v>25</v>
      </c>
      <c r="B25">
        <v>75</v>
      </c>
    </row>
    <row r="26" spans="1:2">
      <c r="A26">
        <v>26</v>
      </c>
      <c r="B26">
        <v>79</v>
      </c>
    </row>
    <row r="27" spans="1:2">
      <c r="A27">
        <v>27</v>
      </c>
      <c r="B27">
        <v>107</v>
      </c>
    </row>
    <row r="28" spans="1:2">
      <c r="A28">
        <v>28</v>
      </c>
      <c r="B28">
        <v>75</v>
      </c>
    </row>
    <row r="29" spans="1:2">
      <c r="A29">
        <v>29</v>
      </c>
      <c r="B29">
        <v>235</v>
      </c>
    </row>
    <row r="30" spans="1:2">
      <c r="A30">
        <v>30</v>
      </c>
      <c r="B30">
        <v>78</v>
      </c>
    </row>
    <row r="31" spans="1:2">
      <c r="A31">
        <v>31</v>
      </c>
      <c r="B31">
        <v>63</v>
      </c>
    </row>
    <row r="32" spans="1:2">
      <c r="A32">
        <v>32</v>
      </c>
      <c r="B32">
        <v>59</v>
      </c>
    </row>
    <row r="33" spans="1:2">
      <c r="A33">
        <v>33</v>
      </c>
      <c r="B33">
        <v>51</v>
      </c>
    </row>
    <row r="34" spans="1:2">
      <c r="A34">
        <v>34</v>
      </c>
      <c r="B34">
        <v>76</v>
      </c>
    </row>
    <row r="35" spans="1:2">
      <c r="A35">
        <v>35</v>
      </c>
      <c r="B35">
        <v>67</v>
      </c>
    </row>
    <row r="36" spans="1:2">
      <c r="A36">
        <v>36</v>
      </c>
      <c r="B36">
        <v>92</v>
      </c>
    </row>
    <row r="37" spans="1:2">
      <c r="A37">
        <v>37</v>
      </c>
      <c r="B37">
        <v>46</v>
      </c>
    </row>
    <row r="38" spans="1:2">
      <c r="A38">
        <v>38</v>
      </c>
      <c r="B38">
        <v>80</v>
      </c>
    </row>
    <row r="39" spans="1:2">
      <c r="A39">
        <v>39</v>
      </c>
      <c r="B39">
        <v>118</v>
      </c>
    </row>
    <row r="40" spans="1:2">
      <c r="A40">
        <v>40</v>
      </c>
      <c r="B40">
        <v>136</v>
      </c>
    </row>
    <row r="41" spans="1:2">
      <c r="A41">
        <v>41</v>
      </c>
      <c r="B41">
        <v>161</v>
      </c>
    </row>
    <row r="42" spans="1:2">
      <c r="A42">
        <v>42</v>
      </c>
      <c r="B42">
        <v>167</v>
      </c>
    </row>
    <row r="43" spans="1:2">
      <c r="A43">
        <v>43</v>
      </c>
      <c r="B43">
        <v>255</v>
      </c>
    </row>
    <row r="44" spans="1:2">
      <c r="A44">
        <v>44</v>
      </c>
      <c r="B44">
        <v>252</v>
      </c>
    </row>
    <row r="45" spans="1:2">
      <c r="A45">
        <v>45</v>
      </c>
      <c r="B45">
        <v>175</v>
      </c>
    </row>
    <row r="46" spans="1:2">
      <c r="A46">
        <v>46</v>
      </c>
      <c r="B46">
        <v>126</v>
      </c>
    </row>
    <row r="47" spans="1:2">
      <c r="A47">
        <v>47</v>
      </c>
      <c r="B47">
        <v>202</v>
      </c>
    </row>
    <row r="48" spans="1:2">
      <c r="A48">
        <v>48</v>
      </c>
      <c r="B48">
        <v>635</v>
      </c>
    </row>
    <row r="49" spans="1:5">
      <c r="A49">
        <v>49</v>
      </c>
      <c r="B49">
        <v>116</v>
      </c>
    </row>
    <row r="50" spans="1:5">
      <c r="A50">
        <v>50</v>
      </c>
      <c r="B50">
        <v>191</v>
      </c>
    </row>
    <row r="51" spans="1:5">
      <c r="A51">
        <v>51</v>
      </c>
      <c r="B51">
        <v>229</v>
      </c>
    </row>
    <row r="52" spans="1:5">
      <c r="A52">
        <v>52</v>
      </c>
      <c r="B52">
        <v>292</v>
      </c>
    </row>
    <row r="53" spans="1:5">
      <c r="A53">
        <v>53</v>
      </c>
      <c r="B53">
        <v>25</v>
      </c>
      <c r="C53">
        <v>25</v>
      </c>
      <c r="D53" s="13">
        <v>25</v>
      </c>
      <c r="E53" s="13">
        <v>25</v>
      </c>
    </row>
    <row r="54" spans="1:5">
      <c r="A54">
        <v>54</v>
      </c>
      <c r="C54">
        <f t="shared" ref="C54:C66" si="0">_xlfn.FORECAST.ETS(A54,$B$2:$B$53,$A$2:$A$53,1,1)</f>
        <v>147.67097086773751</v>
      </c>
      <c r="D54" s="13">
        <f t="shared" ref="D54:D66" si="1">C54-_xlfn.FORECAST.ETS.CONFINT(A54,$B$2:$B$53,$A$2:$A$53,0.95,1,1)</f>
        <v>-44.780280780667283</v>
      </c>
      <c r="E54" s="13">
        <f t="shared" ref="E54:E66" si="2">C54+_xlfn.FORECAST.ETS.CONFINT(A54,$B$2:$B$53,$A$2:$A$53,0.95,1,1)</f>
        <v>340.1222225161423</v>
      </c>
    </row>
    <row r="55" spans="1:5">
      <c r="A55">
        <v>55</v>
      </c>
      <c r="C55">
        <f t="shared" si="0"/>
        <v>150.16002775398519</v>
      </c>
      <c r="D55" s="13">
        <f t="shared" si="1"/>
        <v>-65.093148408510331</v>
      </c>
      <c r="E55" s="13">
        <f t="shared" si="2"/>
        <v>365.41320391648071</v>
      </c>
    </row>
    <row r="56" spans="1:5">
      <c r="A56">
        <v>56</v>
      </c>
      <c r="C56">
        <f t="shared" si="0"/>
        <v>152.64908464023341</v>
      </c>
      <c r="D56" s="13">
        <f t="shared" si="1"/>
        <v>-83.290577205249576</v>
      </c>
      <c r="E56" s="13">
        <f t="shared" si="2"/>
        <v>388.5887464857164</v>
      </c>
    </row>
    <row r="57" spans="1:5">
      <c r="A57">
        <v>57</v>
      </c>
      <c r="C57">
        <f t="shared" si="0"/>
        <v>155.13814152648106</v>
      </c>
      <c r="D57" s="13">
        <f t="shared" si="1"/>
        <v>-99.8880157342237</v>
      </c>
      <c r="E57" s="13">
        <f t="shared" si="2"/>
        <v>410.16429878718583</v>
      </c>
    </row>
    <row r="58" spans="1:5">
      <c r="A58">
        <v>58</v>
      </c>
      <c r="C58">
        <f t="shared" si="0"/>
        <v>157.62719841272929</v>
      </c>
      <c r="D58" s="13">
        <f t="shared" si="1"/>
        <v>-115.22157744894372</v>
      </c>
      <c r="E58" s="13">
        <f t="shared" si="2"/>
        <v>430.47597427440229</v>
      </c>
    </row>
    <row r="59" spans="1:5">
      <c r="A59">
        <v>59</v>
      </c>
      <c r="C59">
        <f t="shared" si="0"/>
        <v>160.11625529897697</v>
      </c>
      <c r="D59" s="13">
        <f t="shared" si="1"/>
        <v>-129.52479654430817</v>
      </c>
      <c r="E59" s="13">
        <f t="shared" si="2"/>
        <v>449.75730714226211</v>
      </c>
    </row>
    <row r="60" spans="1:5">
      <c r="A60">
        <v>60</v>
      </c>
      <c r="C60">
        <f t="shared" si="0"/>
        <v>162.60531218522519</v>
      </c>
      <c r="D60" s="13">
        <f t="shared" si="1"/>
        <v>-142.96770402062972</v>
      </c>
      <c r="E60" s="13">
        <f t="shared" si="2"/>
        <v>468.17832839108007</v>
      </c>
    </row>
    <row r="61" spans="1:5">
      <c r="A61">
        <v>61</v>
      </c>
      <c r="C61">
        <f t="shared" si="0"/>
        <v>165.09436907147284</v>
      </c>
      <c r="D61" s="13">
        <f t="shared" si="1"/>
        <v>-155.67862936349377</v>
      </c>
      <c r="E61" s="13">
        <f t="shared" si="2"/>
        <v>485.86736750643945</v>
      </c>
    </row>
    <row r="62" spans="1:5">
      <c r="A62">
        <v>62</v>
      </c>
      <c r="C62">
        <f t="shared" si="0"/>
        <v>167.58342595772106</v>
      </c>
      <c r="D62" s="13">
        <f t="shared" si="1"/>
        <v>-167.75723346684012</v>
      </c>
      <c r="E62" s="13">
        <f t="shared" si="2"/>
        <v>502.92408538228221</v>
      </c>
    </row>
    <row r="63" spans="1:5">
      <c r="A63">
        <v>63</v>
      </c>
      <c r="C63">
        <f t="shared" si="0"/>
        <v>170.07248284396874</v>
      </c>
      <c r="D63" s="13">
        <f t="shared" si="1"/>
        <v>-179.28273226399753</v>
      </c>
      <c r="E63" s="13">
        <f t="shared" si="2"/>
        <v>519.42769795193499</v>
      </c>
    </row>
    <row r="64" spans="1:5">
      <c r="A64">
        <v>64</v>
      </c>
      <c r="C64">
        <f t="shared" si="0"/>
        <v>172.56153973021696</v>
      </c>
      <c r="D64" s="13">
        <f t="shared" si="1"/>
        <v>-190.31931672191013</v>
      </c>
      <c r="E64" s="13">
        <f t="shared" si="2"/>
        <v>535.44239618234405</v>
      </c>
    </row>
    <row r="65" spans="1:5">
      <c r="A65">
        <v>65</v>
      </c>
      <c r="C65">
        <f t="shared" si="0"/>
        <v>175.05059661646462</v>
      </c>
      <c r="D65" s="13">
        <f t="shared" si="1"/>
        <v>-200.91985555651624</v>
      </c>
      <c r="E65" s="13">
        <f t="shared" si="2"/>
        <v>551.02104878944544</v>
      </c>
    </row>
    <row r="66" spans="1:5">
      <c r="A66">
        <v>66</v>
      </c>
      <c r="C66">
        <f t="shared" si="0"/>
        <v>177.53965350271287</v>
      </c>
      <c r="D66" s="13">
        <f t="shared" si="1"/>
        <v>-211.12850210214393</v>
      </c>
      <c r="E66" s="13">
        <f t="shared" si="2"/>
        <v>566.20780910756969</v>
      </c>
    </row>
  </sheetData>
  <phoneticPr fontId="26" type="noConversion"/>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workbookViewId="0">
      <selection activeCell="D52" sqref="D52"/>
    </sheetView>
  </sheetViews>
  <sheetFormatPr defaultRowHeight="14.4"/>
  <cols>
    <col min="1" max="1" width="15.44140625" customWidth="1"/>
    <col min="2" max="2" width="16.5546875" customWidth="1"/>
    <col min="3" max="3" width="25.44140625" customWidth="1"/>
    <col min="4" max="4" width="40.109375" customWidth="1"/>
    <col min="5" max="5" width="40.33203125" customWidth="1"/>
    <col min="7" max="7" width="10.109375" customWidth="1"/>
    <col min="8" max="8" width="8.33203125" customWidth="1"/>
  </cols>
  <sheetData>
    <row r="1" spans="1:8">
      <c r="A1" t="s">
        <v>49</v>
      </c>
      <c r="B1" t="s">
        <v>59</v>
      </c>
      <c r="C1" t="s">
        <v>60</v>
      </c>
      <c r="D1" t="s">
        <v>61</v>
      </c>
      <c r="E1" t="s">
        <v>62</v>
      </c>
      <c r="G1" t="s">
        <v>50</v>
      </c>
      <c r="H1" t="s">
        <v>51</v>
      </c>
    </row>
    <row r="2" spans="1:8">
      <c r="A2">
        <v>2</v>
      </c>
      <c r="B2">
        <v>84</v>
      </c>
      <c r="G2" t="s">
        <v>52</v>
      </c>
      <c r="H2" s="14">
        <f>_xlfn.FORECAST.ETS.STAT($B$2:$B$62,$A$2:$A$62,1,41,1)</f>
        <v>0.251</v>
      </c>
    </row>
    <row r="3" spans="1:8">
      <c r="A3">
        <v>3</v>
      </c>
      <c r="B3">
        <v>38</v>
      </c>
      <c r="G3" t="s">
        <v>53</v>
      </c>
      <c r="H3" s="14">
        <f>_xlfn.FORECAST.ETS.STAT($B$2:$B$62,$A$2:$A$62,2,41,1)</f>
        <v>1E-3</v>
      </c>
    </row>
    <row r="4" spans="1:8">
      <c r="A4">
        <v>4</v>
      </c>
      <c r="B4">
        <v>47</v>
      </c>
      <c r="G4" t="s">
        <v>54</v>
      </c>
      <c r="H4" s="14">
        <f>_xlfn.FORECAST.ETS.STAT($B$2:$B$62,$A$2:$A$62,3,41,1)</f>
        <v>0.25</v>
      </c>
    </row>
    <row r="5" spans="1:8">
      <c r="A5">
        <v>5</v>
      </c>
      <c r="B5">
        <v>96</v>
      </c>
      <c r="G5" t="s">
        <v>55</v>
      </c>
      <c r="H5" s="14">
        <f>_xlfn.FORECAST.ETS.STAT($B$2:$B$62,$A$2:$A$62,4,41,1)</f>
        <v>0.51128247674091809</v>
      </c>
    </row>
    <row r="6" spans="1:8">
      <c r="A6">
        <v>6</v>
      </c>
      <c r="B6">
        <v>57</v>
      </c>
      <c r="G6" t="s">
        <v>56</v>
      </c>
      <c r="H6" s="14">
        <f>_xlfn.FORECAST.ETS.STAT($B$2:$B$62,$A$2:$A$62,5,41,1)</f>
        <v>0.18286962191175191</v>
      </c>
    </row>
    <row r="7" spans="1:8">
      <c r="A7">
        <v>7</v>
      </c>
      <c r="B7">
        <v>38</v>
      </c>
      <c r="G7" t="s">
        <v>57</v>
      </c>
      <c r="H7" s="14">
        <f>_xlfn.FORECAST.ETS.STAT($B$2:$B$62,$A$2:$A$62,6,41,1)</f>
        <v>27.21158959543331</v>
      </c>
    </row>
    <row r="8" spans="1:8">
      <c r="A8">
        <v>8</v>
      </c>
      <c r="B8">
        <v>159</v>
      </c>
      <c r="G8" t="s">
        <v>58</v>
      </c>
      <c r="H8" s="14">
        <f>_xlfn.FORECAST.ETS.STAT($B$2:$B$62,$A$2:$A$62,7,41,1)</f>
        <v>43.024765535738808</v>
      </c>
    </row>
    <row r="9" spans="1:8">
      <c r="A9">
        <v>9</v>
      </c>
      <c r="B9">
        <v>45</v>
      </c>
    </row>
    <row r="10" spans="1:8">
      <c r="A10">
        <v>10</v>
      </c>
      <c r="B10">
        <v>103</v>
      </c>
    </row>
    <row r="11" spans="1:8">
      <c r="A11">
        <v>11</v>
      </c>
      <c r="B11">
        <v>93</v>
      </c>
    </row>
    <row r="12" spans="1:8">
      <c r="A12">
        <v>12</v>
      </c>
      <c r="B12">
        <v>201</v>
      </c>
    </row>
    <row r="13" spans="1:8">
      <c r="A13">
        <v>13</v>
      </c>
      <c r="B13">
        <v>104</v>
      </c>
    </row>
    <row r="14" spans="1:8">
      <c r="A14">
        <v>14</v>
      </c>
      <c r="B14">
        <v>103</v>
      </c>
    </row>
    <row r="15" spans="1:8">
      <c r="A15">
        <v>15</v>
      </c>
      <c r="B15">
        <v>67</v>
      </c>
    </row>
    <row r="16" spans="1:8">
      <c r="A16">
        <v>16</v>
      </c>
      <c r="B16">
        <v>163</v>
      </c>
    </row>
    <row r="17" spans="1:2">
      <c r="A17">
        <v>17</v>
      </c>
      <c r="B17">
        <v>82</v>
      </c>
    </row>
    <row r="18" spans="1:2">
      <c r="A18">
        <v>18</v>
      </c>
      <c r="B18">
        <v>254</v>
      </c>
    </row>
    <row r="19" spans="1:2">
      <c r="A19">
        <v>19</v>
      </c>
      <c r="B19">
        <v>146</v>
      </c>
    </row>
    <row r="20" spans="1:2">
      <c r="A20">
        <v>20</v>
      </c>
      <c r="B20">
        <v>124</v>
      </c>
    </row>
    <row r="21" spans="1:2">
      <c r="A21">
        <v>21</v>
      </c>
      <c r="B21">
        <v>81</v>
      </c>
    </row>
    <row r="22" spans="1:2">
      <c r="A22">
        <v>22</v>
      </c>
      <c r="B22">
        <v>71</v>
      </c>
    </row>
    <row r="23" spans="1:2">
      <c r="A23">
        <v>23</v>
      </c>
      <c r="B23">
        <v>104</v>
      </c>
    </row>
    <row r="24" spans="1:2">
      <c r="A24">
        <v>24</v>
      </c>
      <c r="B24">
        <v>41</v>
      </c>
    </row>
    <row r="25" spans="1:2">
      <c r="A25">
        <v>25</v>
      </c>
      <c r="B25">
        <v>75</v>
      </c>
    </row>
    <row r="26" spans="1:2">
      <c r="A26">
        <v>26</v>
      </c>
      <c r="B26">
        <v>79</v>
      </c>
    </row>
    <row r="27" spans="1:2">
      <c r="A27">
        <v>27</v>
      </c>
      <c r="B27">
        <v>107</v>
      </c>
    </row>
    <row r="28" spans="1:2">
      <c r="A28">
        <v>28</v>
      </c>
      <c r="B28">
        <v>75</v>
      </c>
    </row>
    <row r="29" spans="1:2">
      <c r="A29">
        <v>29</v>
      </c>
      <c r="B29">
        <v>235</v>
      </c>
    </row>
    <row r="30" spans="1:2">
      <c r="A30">
        <v>30</v>
      </c>
      <c r="B30">
        <v>78</v>
      </c>
    </row>
    <row r="31" spans="1:2">
      <c r="A31">
        <v>31</v>
      </c>
      <c r="B31">
        <v>63</v>
      </c>
    </row>
    <row r="32" spans="1:2">
      <c r="A32">
        <v>32</v>
      </c>
      <c r="B32">
        <v>59</v>
      </c>
    </row>
    <row r="33" spans="1:2">
      <c r="A33">
        <v>33</v>
      </c>
      <c r="B33">
        <v>51</v>
      </c>
    </row>
    <row r="34" spans="1:2">
      <c r="A34">
        <v>34</v>
      </c>
      <c r="B34">
        <v>76</v>
      </c>
    </row>
    <row r="35" spans="1:2">
      <c r="A35">
        <v>35</v>
      </c>
      <c r="B35">
        <v>67</v>
      </c>
    </row>
    <row r="36" spans="1:2">
      <c r="A36">
        <v>36</v>
      </c>
      <c r="B36">
        <v>92</v>
      </c>
    </row>
    <row r="37" spans="1:2">
      <c r="A37">
        <v>37</v>
      </c>
      <c r="B37">
        <v>46</v>
      </c>
    </row>
    <row r="38" spans="1:2">
      <c r="A38">
        <v>38</v>
      </c>
      <c r="B38">
        <v>80</v>
      </c>
    </row>
    <row r="39" spans="1:2">
      <c r="A39">
        <v>39</v>
      </c>
      <c r="B39">
        <v>118</v>
      </c>
    </row>
    <row r="40" spans="1:2">
      <c r="A40">
        <v>40</v>
      </c>
      <c r="B40">
        <v>136</v>
      </c>
    </row>
    <row r="41" spans="1:2">
      <c r="A41">
        <v>41</v>
      </c>
      <c r="B41">
        <v>161</v>
      </c>
    </row>
    <row r="42" spans="1:2">
      <c r="A42">
        <v>42</v>
      </c>
      <c r="B42">
        <v>167</v>
      </c>
    </row>
    <row r="43" spans="1:2">
      <c r="A43">
        <v>43</v>
      </c>
      <c r="B43">
        <v>255</v>
      </c>
    </row>
    <row r="44" spans="1:2">
      <c r="A44">
        <v>44</v>
      </c>
      <c r="B44">
        <v>252</v>
      </c>
    </row>
    <row r="45" spans="1:2">
      <c r="A45">
        <v>45</v>
      </c>
      <c r="B45">
        <v>175</v>
      </c>
    </row>
    <row r="46" spans="1:2">
      <c r="A46">
        <v>46</v>
      </c>
      <c r="B46">
        <v>126</v>
      </c>
    </row>
    <row r="47" spans="1:2">
      <c r="A47">
        <v>47</v>
      </c>
      <c r="B47">
        <v>202</v>
      </c>
    </row>
    <row r="48" spans="1:2">
      <c r="A48">
        <v>48</v>
      </c>
      <c r="B48">
        <v>635</v>
      </c>
    </row>
    <row r="49" spans="1:5">
      <c r="A49">
        <v>49</v>
      </c>
      <c r="B49">
        <v>116</v>
      </c>
    </row>
    <row r="50" spans="1:5">
      <c r="A50">
        <v>50</v>
      </c>
      <c r="B50">
        <v>191</v>
      </c>
    </row>
    <row r="51" spans="1:5">
      <c r="A51">
        <v>51</v>
      </c>
      <c r="B51">
        <v>229</v>
      </c>
    </row>
    <row r="52" spans="1:5">
      <c r="A52">
        <v>52</v>
      </c>
      <c r="B52">
        <v>292</v>
      </c>
    </row>
    <row r="53" spans="1:5">
      <c r="A53">
        <v>53</v>
      </c>
      <c r="B53">
        <v>25</v>
      </c>
    </row>
    <row r="54" spans="1:5">
      <c r="A54">
        <v>54</v>
      </c>
      <c r="B54">
        <v>117</v>
      </c>
    </row>
    <row r="55" spans="1:5">
      <c r="A55">
        <v>55</v>
      </c>
      <c r="B55">
        <v>212</v>
      </c>
    </row>
    <row r="56" spans="1:5">
      <c r="A56">
        <v>56</v>
      </c>
      <c r="B56">
        <v>51</v>
      </c>
    </row>
    <row r="57" spans="1:5">
      <c r="A57">
        <v>57</v>
      </c>
      <c r="B57">
        <v>102</v>
      </c>
    </row>
    <row r="58" spans="1:5">
      <c r="A58">
        <v>58</v>
      </c>
      <c r="B58">
        <v>68</v>
      </c>
    </row>
    <row r="59" spans="1:5">
      <c r="A59">
        <v>59</v>
      </c>
      <c r="B59">
        <v>109</v>
      </c>
    </row>
    <row r="60" spans="1:5">
      <c r="A60">
        <v>60</v>
      </c>
      <c r="B60">
        <v>143</v>
      </c>
    </row>
    <row r="61" spans="1:5">
      <c r="A61">
        <v>61</v>
      </c>
      <c r="B61">
        <v>172</v>
      </c>
    </row>
    <row r="62" spans="1:5">
      <c r="A62">
        <v>62</v>
      </c>
      <c r="B62">
        <v>226</v>
      </c>
      <c r="C62">
        <v>226</v>
      </c>
      <c r="D62" s="13">
        <v>226</v>
      </c>
      <c r="E62" s="13">
        <v>226</v>
      </c>
    </row>
    <row r="63" spans="1:5">
      <c r="A63">
        <v>63</v>
      </c>
      <c r="C63">
        <f t="shared" ref="C63:C104" si="0">_xlfn.FORECAST.ETS(A63,$B$2:$B$62,$A$2:$A$62,41,1)</f>
        <v>121.77554656757337</v>
      </c>
      <c r="D63" s="13">
        <f t="shared" ref="D63:D104" si="1">C63-_xlfn.FORECAST.ETS.CONFINT(A63,$B$2:$B$62,$A$2:$A$62,0.95,41,1)</f>
        <v>-66.358027438204687</v>
      </c>
      <c r="E63" s="13">
        <f t="shared" ref="E63:E104" si="2">C63+_xlfn.FORECAST.ETS.CONFINT(A63,$B$2:$B$62,$A$2:$A$62,0.95,41,1)</f>
        <v>309.9091205733514</v>
      </c>
    </row>
    <row r="64" spans="1:5">
      <c r="A64">
        <v>64</v>
      </c>
      <c r="C64">
        <f t="shared" si="0"/>
        <v>157.30320042355453</v>
      </c>
      <c r="D64" s="13">
        <f t="shared" si="1"/>
        <v>-36.712050500397737</v>
      </c>
      <c r="E64" s="13">
        <f t="shared" si="2"/>
        <v>351.31845134750677</v>
      </c>
    </row>
    <row r="65" spans="1:5">
      <c r="A65">
        <v>65</v>
      </c>
      <c r="C65">
        <f t="shared" si="0"/>
        <v>96.206375035147033</v>
      </c>
      <c r="D65" s="13">
        <f t="shared" si="1"/>
        <v>-103.5621600398822</v>
      </c>
      <c r="E65" s="13">
        <f t="shared" si="2"/>
        <v>295.97491011017627</v>
      </c>
    </row>
    <row r="66" spans="1:5">
      <c r="A66">
        <v>66</v>
      </c>
      <c r="C66">
        <f t="shared" si="0"/>
        <v>131.45447594811378</v>
      </c>
      <c r="D66" s="13">
        <f t="shared" si="1"/>
        <v>-73.9499117885847</v>
      </c>
      <c r="E66" s="13">
        <f t="shared" si="2"/>
        <v>336.85886368481226</v>
      </c>
    </row>
    <row r="67" spans="1:5">
      <c r="A67">
        <v>67</v>
      </c>
      <c r="C67">
        <f t="shared" si="0"/>
        <v>137.03524298992988</v>
      </c>
      <c r="D67" s="13">
        <f t="shared" si="1"/>
        <v>-73.897146808227632</v>
      </c>
      <c r="E67" s="13">
        <f t="shared" si="2"/>
        <v>347.96763278808737</v>
      </c>
    </row>
    <row r="68" spans="1:5">
      <c r="A68">
        <v>68</v>
      </c>
      <c r="C68">
        <f t="shared" si="0"/>
        <v>168.58192891792822</v>
      </c>
      <c r="D68" s="13">
        <f t="shared" si="1"/>
        <v>-47.779042812021714</v>
      </c>
      <c r="E68" s="13">
        <f t="shared" si="2"/>
        <v>384.94290064787816</v>
      </c>
    </row>
    <row r="69" spans="1:5">
      <c r="A69">
        <v>69</v>
      </c>
      <c r="C69">
        <f t="shared" si="0"/>
        <v>137.29934364066014</v>
      </c>
      <c r="D69" s="13">
        <f t="shared" si="1"/>
        <v>-84.398252999155346</v>
      </c>
      <c r="E69" s="13">
        <f t="shared" si="2"/>
        <v>358.99694028047566</v>
      </c>
    </row>
    <row r="70" spans="1:5">
      <c r="A70">
        <v>70</v>
      </c>
      <c r="C70">
        <f t="shared" si="0"/>
        <v>298.70858490449433</v>
      </c>
      <c r="D70" s="13">
        <f t="shared" si="1"/>
        <v>71.759677310138272</v>
      </c>
      <c r="E70" s="13">
        <f t="shared" si="2"/>
        <v>525.65749249885039</v>
      </c>
    </row>
    <row r="71" spans="1:5">
      <c r="A71">
        <v>71</v>
      </c>
      <c r="C71">
        <f t="shared" si="0"/>
        <v>142.96923870467597</v>
      </c>
      <c r="D71" s="13">
        <f t="shared" si="1"/>
        <v>-89.151608664997497</v>
      </c>
      <c r="E71" s="13">
        <f t="shared" si="2"/>
        <v>375.09008607434941</v>
      </c>
    </row>
    <row r="72" spans="1:5">
      <c r="A72">
        <v>72</v>
      </c>
      <c r="C72">
        <f t="shared" si="0"/>
        <v>129.51308719764393</v>
      </c>
      <c r="D72" s="13">
        <f t="shared" si="1"/>
        <v>-107.70566948147015</v>
      </c>
      <c r="E72" s="13">
        <f t="shared" si="2"/>
        <v>366.73184387675803</v>
      </c>
    </row>
    <row r="73" spans="1:5">
      <c r="A73">
        <v>73</v>
      </c>
      <c r="C73">
        <f t="shared" si="0"/>
        <v>125.33194714582933</v>
      </c>
      <c r="D73" s="13">
        <f t="shared" si="1"/>
        <v>-116.91550827334186</v>
      </c>
      <c r="E73" s="13">
        <f t="shared" si="2"/>
        <v>367.57940256500052</v>
      </c>
    </row>
    <row r="74" spans="1:5">
      <c r="A74">
        <v>74</v>
      </c>
      <c r="C74">
        <f t="shared" si="0"/>
        <v>117.8635179513745</v>
      </c>
      <c r="D74" s="13">
        <f t="shared" si="1"/>
        <v>-129.34779243335367</v>
      </c>
      <c r="E74" s="13">
        <f t="shared" si="2"/>
        <v>365.07482833610266</v>
      </c>
    </row>
    <row r="75" spans="1:5">
      <c r="A75">
        <v>75</v>
      </c>
      <c r="C75">
        <f t="shared" si="0"/>
        <v>143.79269814587053</v>
      </c>
      <c r="D75" s="13">
        <f t="shared" si="1"/>
        <v>-108.3215939600735</v>
      </c>
      <c r="E75" s="13">
        <f t="shared" si="2"/>
        <v>395.90699025181459</v>
      </c>
    </row>
    <row r="76" spans="1:5">
      <c r="A76">
        <v>76</v>
      </c>
      <c r="C76">
        <f t="shared" si="0"/>
        <v>135.15596326643174</v>
      </c>
      <c r="D76" s="13">
        <f t="shared" si="1"/>
        <v>-121.80405959974735</v>
      </c>
      <c r="E76" s="13">
        <f t="shared" si="2"/>
        <v>392.11598613261083</v>
      </c>
    </row>
    <row r="77" spans="1:5">
      <c r="A77">
        <v>77</v>
      </c>
      <c r="C77">
        <f t="shared" si="0"/>
        <v>160.26972379567451</v>
      </c>
      <c r="D77" s="13">
        <f t="shared" si="1"/>
        <v>-101.48209371957358</v>
      </c>
      <c r="E77" s="13">
        <f t="shared" si="2"/>
        <v>422.0215413109226</v>
      </c>
    </row>
    <row r="78" spans="1:5">
      <c r="A78">
        <v>78</v>
      </c>
      <c r="C78">
        <f t="shared" si="0"/>
        <v>114.54826337259665</v>
      </c>
      <c r="D78" s="13">
        <f t="shared" si="1"/>
        <v>-151.94445498197689</v>
      </c>
      <c r="E78" s="13">
        <f t="shared" si="2"/>
        <v>381.04098172717016</v>
      </c>
    </row>
    <row r="79" spans="1:5">
      <c r="A79">
        <v>79</v>
      </c>
      <c r="C79">
        <f t="shared" si="0"/>
        <v>148.20805102961359</v>
      </c>
      <c r="D79" s="13">
        <f t="shared" si="1"/>
        <v>-122.97747408242751</v>
      </c>
      <c r="E79" s="13">
        <f t="shared" si="2"/>
        <v>419.39357614165465</v>
      </c>
    </row>
    <row r="80" spans="1:5">
      <c r="A80">
        <v>80</v>
      </c>
      <c r="C80">
        <f t="shared" si="0"/>
        <v>186.4521152141682</v>
      </c>
      <c r="D80" s="13">
        <f t="shared" si="1"/>
        <v>-89.380705610093685</v>
      </c>
      <c r="E80" s="13">
        <f t="shared" si="2"/>
        <v>462.28493603843009</v>
      </c>
    </row>
    <row r="81" spans="1:5">
      <c r="A81">
        <v>81</v>
      </c>
      <c r="C81">
        <f t="shared" si="0"/>
        <v>204.93499483491652</v>
      </c>
      <c r="D81" s="13">
        <f t="shared" si="1"/>
        <v>-75.501999452964611</v>
      </c>
      <c r="E81" s="13">
        <f t="shared" si="2"/>
        <v>485.37198912279769</v>
      </c>
    </row>
    <row r="82" spans="1:5">
      <c r="A82">
        <v>82</v>
      </c>
      <c r="C82">
        <f t="shared" si="0"/>
        <v>230.88526169461539</v>
      </c>
      <c r="D82" s="13">
        <f t="shared" si="1"/>
        <v>-54.114997924269801</v>
      </c>
      <c r="E82" s="13">
        <f t="shared" si="2"/>
        <v>515.88552131350059</v>
      </c>
    </row>
    <row r="83" spans="1:5">
      <c r="A83">
        <v>83</v>
      </c>
      <c r="C83">
        <f t="shared" si="0"/>
        <v>233.62926483739139</v>
      </c>
      <c r="D83" s="13">
        <f t="shared" si="1"/>
        <v>-55.895408524284818</v>
      </c>
      <c r="E83" s="13">
        <f t="shared" si="2"/>
        <v>523.15393819906762</v>
      </c>
    </row>
    <row r="84" spans="1:5">
      <c r="A84">
        <v>84</v>
      </c>
      <c r="C84">
        <f t="shared" si="0"/>
        <v>321.83499947082771</v>
      </c>
      <c r="D84" s="13">
        <f t="shared" si="1"/>
        <v>27.822849958661322</v>
      </c>
      <c r="E84" s="13">
        <f t="shared" si="2"/>
        <v>615.8471489829941</v>
      </c>
    </row>
    <row r="85" spans="1:5">
      <c r="A85">
        <v>85</v>
      </c>
      <c r="C85">
        <f t="shared" si="0"/>
        <v>311.05004986739664</v>
      </c>
      <c r="D85" s="13">
        <f t="shared" si="1"/>
        <v>12.585577110499059</v>
      </c>
      <c r="E85" s="13">
        <f t="shared" si="2"/>
        <v>609.51452262429416</v>
      </c>
    </row>
    <row r="86" spans="1:5">
      <c r="A86">
        <v>86</v>
      </c>
      <c r="C86">
        <f t="shared" si="0"/>
        <v>251.86806484169637</v>
      </c>
      <c r="D86" s="13">
        <f t="shared" si="1"/>
        <v>-51.015245338203954</v>
      </c>
      <c r="E86" s="13">
        <f t="shared" si="2"/>
        <v>554.75137502159669</v>
      </c>
    </row>
    <row r="87" spans="1:5">
      <c r="A87">
        <v>87</v>
      </c>
      <c r="C87">
        <f t="shared" si="0"/>
        <v>220.10779318481744</v>
      </c>
      <c r="D87" s="13">
        <f t="shared" si="1"/>
        <v>-87.162428463311613</v>
      </c>
      <c r="E87" s="13">
        <f t="shared" si="2"/>
        <v>527.37801483294652</v>
      </c>
    </row>
    <row r="88" spans="1:5">
      <c r="A88">
        <v>88</v>
      </c>
      <c r="C88">
        <f t="shared" si="0"/>
        <v>270.52167486762272</v>
      </c>
      <c r="D88" s="13">
        <f t="shared" si="1"/>
        <v>-41.104994185278201</v>
      </c>
      <c r="E88" s="13">
        <f t="shared" si="2"/>
        <v>582.14834392052364</v>
      </c>
    </row>
    <row r="89" spans="1:5">
      <c r="A89">
        <v>89</v>
      </c>
      <c r="C89">
        <f t="shared" si="0"/>
        <v>618.94959177996247</v>
      </c>
      <c r="D89" s="13">
        <f t="shared" si="1"/>
        <v>302.99556722264714</v>
      </c>
      <c r="E89" s="13">
        <f t="shared" si="2"/>
        <v>934.90361633727775</v>
      </c>
    </row>
    <row r="90" spans="1:5">
      <c r="A90">
        <v>90</v>
      </c>
      <c r="C90">
        <f t="shared" si="0"/>
        <v>234.49520533792943</v>
      </c>
      <c r="D90" s="13">
        <f t="shared" si="1"/>
        <v>-85.758372639036821</v>
      </c>
      <c r="E90" s="13">
        <f t="shared" si="2"/>
        <v>554.74878331489572</v>
      </c>
    </row>
    <row r="91" spans="1:5">
      <c r="A91">
        <v>91</v>
      </c>
      <c r="C91">
        <f t="shared" si="0"/>
        <v>266.79263149013775</v>
      </c>
      <c r="D91" s="13">
        <f t="shared" si="1"/>
        <v>-57.73391191231218</v>
      </c>
      <c r="E91" s="13">
        <f t="shared" si="2"/>
        <v>591.31917489258763</v>
      </c>
    </row>
    <row r="92" spans="1:5">
      <c r="A92">
        <v>92</v>
      </c>
      <c r="C92">
        <f t="shared" si="0"/>
        <v>307.99669443212406</v>
      </c>
      <c r="D92" s="13">
        <f t="shared" si="1"/>
        <v>-20.777370724372304</v>
      </c>
      <c r="E92" s="13">
        <f t="shared" si="2"/>
        <v>636.77075958862042</v>
      </c>
    </row>
    <row r="93" spans="1:5">
      <c r="A93">
        <v>93</v>
      </c>
      <c r="C93">
        <f t="shared" si="0"/>
        <v>356.27194029560354</v>
      </c>
      <c r="D93" s="13">
        <f t="shared" si="1"/>
        <v>23.274717130169506</v>
      </c>
      <c r="E93" s="13">
        <f t="shared" si="2"/>
        <v>689.26916346103758</v>
      </c>
    </row>
    <row r="94" spans="1:5">
      <c r="A94">
        <v>94</v>
      </c>
      <c r="C94">
        <f t="shared" si="0"/>
        <v>161.05940275319963</v>
      </c>
      <c r="D94" s="13">
        <f t="shared" si="1"/>
        <v>-176.13763506046629</v>
      </c>
      <c r="E94" s="13">
        <f t="shared" si="2"/>
        <v>498.25644056686554</v>
      </c>
    </row>
    <row r="95" spans="1:5">
      <c r="A95">
        <v>95</v>
      </c>
      <c r="C95">
        <f t="shared" si="0"/>
        <v>207.20713714947541</v>
      </c>
      <c r="D95" s="13">
        <f t="shared" si="1"/>
        <v>-134.16733719105625</v>
      </c>
      <c r="E95" s="13">
        <f t="shared" si="2"/>
        <v>548.58161149000705</v>
      </c>
    </row>
    <row r="96" spans="1:5">
      <c r="A96">
        <v>96</v>
      </c>
      <c r="C96">
        <f t="shared" si="0"/>
        <v>281.09005955215815</v>
      </c>
      <c r="D96" s="13">
        <f t="shared" si="1"/>
        <v>-64.440387278889773</v>
      </c>
      <c r="E96" s="13">
        <f t="shared" si="2"/>
        <v>626.62050638320602</v>
      </c>
    </row>
    <row r="97" spans="1:5">
      <c r="A97">
        <v>97</v>
      </c>
      <c r="C97">
        <f t="shared" si="0"/>
        <v>144.05859102179448</v>
      </c>
      <c r="D97" s="13">
        <f t="shared" si="1"/>
        <v>-205.60723082352428</v>
      </c>
      <c r="E97" s="13">
        <f t="shared" si="2"/>
        <v>493.72441286711324</v>
      </c>
    </row>
    <row r="98" spans="1:5">
      <c r="A98">
        <v>98</v>
      </c>
      <c r="C98">
        <f t="shared" si="0"/>
        <v>200.2593457525785</v>
      </c>
      <c r="D98" s="13">
        <f t="shared" si="1"/>
        <v>-153.52207597311536</v>
      </c>
      <c r="E98" s="13">
        <f t="shared" si="2"/>
        <v>554.0407674782723</v>
      </c>
    </row>
    <row r="99" spans="1:5">
      <c r="A99">
        <v>99</v>
      </c>
      <c r="C99">
        <f t="shared" si="0"/>
        <v>153.35839559318299</v>
      </c>
      <c r="D99" s="13">
        <f t="shared" si="1"/>
        <v>-204.51963202267973</v>
      </c>
      <c r="E99" s="13">
        <f t="shared" si="2"/>
        <v>511.23642320904571</v>
      </c>
    </row>
    <row r="100" spans="1:5">
      <c r="A100">
        <v>100</v>
      </c>
      <c r="C100">
        <f t="shared" si="0"/>
        <v>217.00266406666276</v>
      </c>
      <c r="D100" s="13">
        <f t="shared" si="1"/>
        <v>-144.9537181552098</v>
      </c>
      <c r="E100" s="13">
        <f t="shared" si="2"/>
        <v>578.95904628853532</v>
      </c>
    </row>
    <row r="101" spans="1:5">
      <c r="A101">
        <v>101</v>
      </c>
      <c r="C101">
        <f t="shared" si="0"/>
        <v>218.78388227096477</v>
      </c>
      <c r="D101" s="13">
        <f t="shared" si="1"/>
        <v>-147.23331007048111</v>
      </c>
      <c r="E101" s="13">
        <f t="shared" si="2"/>
        <v>584.80107461241062</v>
      </c>
    </row>
    <row r="102" spans="1:5">
      <c r="A102">
        <v>102</v>
      </c>
      <c r="C102">
        <f t="shared" si="0"/>
        <v>237.98193636506736</v>
      </c>
      <c r="D102" s="13">
        <f t="shared" si="1"/>
        <v>-132.07919481978107</v>
      </c>
      <c r="E102" s="13">
        <f t="shared" si="2"/>
        <v>608.0430675499158</v>
      </c>
    </row>
    <row r="103" spans="1:5">
      <c r="A103">
        <v>103</v>
      </c>
      <c r="C103">
        <f t="shared" si="0"/>
        <v>245.72002588433469</v>
      </c>
      <c r="D103" s="13">
        <f t="shared" si="1"/>
        <v>-128.36881462352301</v>
      </c>
      <c r="E103" s="13">
        <f t="shared" si="2"/>
        <v>619.80886639219239</v>
      </c>
    </row>
    <row r="104" spans="1:5">
      <c r="A104">
        <v>104</v>
      </c>
      <c r="C104">
        <f t="shared" si="0"/>
        <v>182.59400718848764</v>
      </c>
      <c r="D104" s="13">
        <f t="shared" si="1"/>
        <v>-205.143035924402</v>
      </c>
      <c r="E104" s="13">
        <f t="shared" si="2"/>
        <v>570.33105030137722</v>
      </c>
    </row>
  </sheetData>
  <phoneticPr fontId="26" type="noConversion"/>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zoomScale="130" zoomScaleNormal="130" workbookViewId="0">
      <selection activeCell="D7" sqref="D7"/>
    </sheetView>
  </sheetViews>
  <sheetFormatPr defaultRowHeight="14.4"/>
  <cols>
    <col min="1" max="1" width="11.33203125" bestFit="1" customWidth="1"/>
    <col min="2" max="2" width="17.88671875" style="23" bestFit="1" customWidth="1"/>
    <col min="3" max="4" width="7.44140625" bestFit="1" customWidth="1"/>
  </cols>
  <sheetData>
    <row r="1" spans="1:2">
      <c r="B1"/>
    </row>
    <row r="2" spans="1:2">
      <c r="A2" s="8" t="s">
        <v>107</v>
      </c>
      <c r="B2" t="s">
        <v>108</v>
      </c>
    </row>
    <row r="3" spans="1:2">
      <c r="B3"/>
    </row>
    <row r="4" spans="1:2">
      <c r="B4"/>
    </row>
    <row r="5" spans="1:2">
      <c r="A5" s="8" t="s">
        <v>1</v>
      </c>
      <c r="B5"/>
    </row>
    <row r="6" spans="1:2">
      <c r="A6" s="1" t="s">
        <v>16</v>
      </c>
      <c r="B6"/>
    </row>
    <row r="7" spans="1:2">
      <c r="A7" s="1" t="s">
        <v>19</v>
      </c>
      <c r="B7"/>
    </row>
    <row r="8" spans="1:2">
      <c r="A8" s="1" t="s">
        <v>20</v>
      </c>
      <c r="B8"/>
    </row>
    <row r="9" spans="1:2">
      <c r="A9" s="1" t="s">
        <v>22</v>
      </c>
      <c r="B9"/>
    </row>
    <row r="10" spans="1:2">
      <c r="A10" s="1" t="s">
        <v>23</v>
      </c>
      <c r="B10"/>
    </row>
    <row r="11" spans="1:2">
      <c r="A11" s="1" t="s">
        <v>27</v>
      </c>
      <c r="B11"/>
    </row>
    <row r="12" spans="1:2">
      <c r="A12" s="1" t="s">
        <v>11</v>
      </c>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sheetData>
  <phoneticPr fontId="2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5396E5AC836A4A9A6CB1BB1B648CB3" ma:contentTypeVersion="9" ma:contentTypeDescription="Create a new document." ma:contentTypeScope="" ma:versionID="4b05064ef68d5866fdda9a4af21a7c31">
  <xsd:schema xmlns:xsd="http://www.w3.org/2001/XMLSchema" xmlns:xs="http://www.w3.org/2001/XMLSchema" xmlns:p="http://schemas.microsoft.com/office/2006/metadata/properties" xmlns:ns2="1fe5ebd6-dc4e-444c-b615-1b2eb36ecb43" targetNamespace="http://schemas.microsoft.com/office/2006/metadata/properties" ma:root="true" ma:fieldsID="907af5894e6417045619ca437e5cb976" ns2:_="">
    <xsd:import namespace="1fe5ebd6-dc4e-444c-b615-1b2eb36ecb43"/>
    <xsd:element name="properties">
      <xsd:complexType>
        <xsd:sequence>
          <xsd:element name="documentManagement">
            <xsd:complexType>
              <xsd:all>
                <xsd:element ref="ns2:Converted_x0020_Content_x0020_Name" minOccurs="0"/>
                <xsd:element ref="ns2:File_x0020_Title" minOccurs="0"/>
                <xsd:element ref="ns2:File_x0020_Title_x003a_ID" minOccurs="0"/>
                <xsd:element ref="ns2:Content_x0020_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e5ebd6-dc4e-444c-b615-1b2eb36ecb43" elementFormDefault="qualified">
    <xsd:import namespace="http://schemas.microsoft.com/office/2006/documentManagement/types"/>
    <xsd:import namespace="http://schemas.microsoft.com/office/infopath/2007/PartnerControls"/>
    <xsd:element name="Converted_x0020_Content_x0020_Name" ma:index="8" nillable="true" ma:displayName="Converted Content Name" ma:internalName="Converted_x0020_Content_x0020_Name">
      <xsd:simpleType>
        <xsd:restriction base="dms:Text">
          <xsd:maxLength value="255"/>
        </xsd:restriction>
      </xsd:simpleType>
    </xsd:element>
    <xsd:element name="File_x0020_Title" ma:index="9" nillable="true" ma:displayName="File Title" ma:hidden="true" ma:list="{d04e6db4-d562-49e7-b071-c561677279a8}" ma:internalName="File_x0020_Title" ma:readOnly="false" ma:showField="ID">
      <xsd:simpleType>
        <xsd:restriction base="dms:Lookup"/>
      </xsd:simpleType>
    </xsd:element>
    <xsd:element name="File_x0020_Title_x003a_ID" ma:index="10" nillable="true" ma:displayName="File Title:ID" ma:list="{d04e6db4-d562-49e7-b071-c561677279a8}" ma:internalName="File_x0020_Title_x003a_ID" ma:readOnly="true" ma:showField="ID" ma:web="d314d7ef-47d2-49ec-98a2-beb62148fffe">
      <xsd:simpleType>
        <xsd:restriction base="dms:Lookup"/>
      </xsd:simpleType>
    </xsd:element>
    <xsd:element name="Content_x0020_Name" ma:index="12" nillable="true" ma:displayName="Content Name" ma:indexed="true" ma:list="{2a1dccef-5bbd-4239-9d2c-9dab3c3bdaeb}" ma:internalName="Content_x0020_Nam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ntent_x0020_Name xmlns="1fe5ebd6-dc4e-444c-b615-1b2eb36ecb43">16568</Content_x0020_Name>
    <File_x0020_Title xmlns="1fe5ebd6-dc4e-444c-b615-1b2eb36ecb43">14149</File_x0020_Title>
    <Converted_x0020_Content_x0020_Name xmlns="1fe5ebd6-dc4e-444c-b615-1b2eb36ecb43">QA-0854X.xlsx</Converted_x0020_Content_x0020_Name>
  </documentManagement>
</p:properties>
</file>

<file path=customXml/itemProps1.xml><?xml version="1.0" encoding="utf-8"?>
<ds:datastoreItem xmlns:ds="http://schemas.openxmlformats.org/officeDocument/2006/customXml" ds:itemID="{049DA028-9E41-4E4D-99E6-0E6DE1D992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e5ebd6-dc4e-444c-b615-1b2eb36ecb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6D883D-E605-4113-BC58-249223355278}">
  <ds:schemaRefs>
    <ds:schemaRef ds:uri="http://schemas.microsoft.com/sharepoint/v3/contenttype/forms"/>
  </ds:schemaRefs>
</ds:datastoreItem>
</file>

<file path=customXml/itemProps3.xml><?xml version="1.0" encoding="utf-8"?>
<ds:datastoreItem xmlns:ds="http://schemas.openxmlformats.org/officeDocument/2006/customXml" ds:itemID="{1766F71C-CBF2-4289-87E3-7AF31B7C564F}">
  <ds:schemaRefs>
    <ds:schemaRef ds:uri="http://www.w3.org/XML/1998/namespace"/>
    <ds:schemaRef ds:uri="1fe5ebd6-dc4e-444c-b615-1b2eb36ecb43"/>
    <ds:schemaRef ds:uri="http://schemas.openxmlformats.org/package/2006/metadata/core-properties"/>
    <ds:schemaRef ds:uri="http://purl.org/dc/terms/"/>
    <ds:schemaRef ds:uri="http://schemas.microsoft.com/office/2006/documentManagement/types"/>
    <ds:schemaRef ds:uri="http://purl.org/dc/dcmitype/"/>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 Page</vt:lpstr>
      <vt:lpstr>TV Daily Sales Data</vt:lpstr>
      <vt:lpstr>sales by collection</vt:lpstr>
      <vt:lpstr>Outsourcing 4 points</vt:lpstr>
      <vt:lpstr>pvt</vt:lpstr>
      <vt:lpstr>Sheet6</vt:lpstr>
      <vt:lpstr>very smooth</vt:lpstr>
      <vt:lpstr>very rigid</vt:lpstr>
      <vt:lpstr>Sheet8</vt:lpstr>
      <vt:lpstr>Sheet9</vt:lpstr>
      <vt:lpstr>TV Daily Sales Data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Outsourcing, Near-sourcing, and Supply Chain Flexibility in the Apparel Industry (A) (SPREADSHEET)</dc:title>
  <dc:creator>Anton Ovchinnikov</dc:creator>
  <cp:lastModifiedBy>Paul Dong</cp:lastModifiedBy>
  <dcterms:created xsi:type="dcterms:W3CDTF">2016-09-09T09:59:37Z</dcterms:created>
  <dcterms:modified xsi:type="dcterms:W3CDTF">2020-11-11T06:14:21Z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0x010100EF5396E5AC836A4A9A6CB1BB1B648CB3</vt:lpwstr>
  </property>
  <property fmtid="{D5CDD505-2E9C-101B-9397-08002B2CF9AE}" pid="3" name="Order">
    <vt:r8>233600</vt:r8>
  </property>
  <property fmtid="{D5CDD505-2E9C-101B-9397-08002B2CF9AE}" pid="4" name="Submitter">
    <vt:lpwstr/>
  </property>
  <property fmtid="{D5CDD505-2E9C-101B-9397-08002B2CF9AE}" pid="5" name="Submitted By">
    <vt:lpwstr>MullinL@darden.virginia.edu</vt:lpwstr>
  </property>
  <property fmtid="{D5CDD505-2E9C-101B-9397-08002B2CF9AE}" pid="6" name="Reason For Rejection">
    <vt:lpwstr/>
  </property>
  <property fmtid="{D5CDD505-2E9C-101B-9397-08002B2CF9AE}" pid="7" name="Submission Status">
    <vt:lpwstr>Accepted</vt:lpwstr>
  </property>
  <property fmtid="{D5CDD505-2E9C-101B-9397-08002B2CF9AE}" pid="8" name="Task ID">
    <vt:lpwstr>31917</vt:lpwstr>
  </property>
  <property fmtid="{D5CDD505-2E9C-101B-9397-08002B2CF9AE}" pid="9" name="Upload Mode">
    <vt:lpwstr>Email</vt:lpwstr>
  </property>
  <property fmtid="{D5CDD505-2E9C-101B-9397-08002B2CF9AE}" pid="10" name="Acceptance Task ID">
    <vt:lpwstr>31920</vt:lpwstr>
  </property>
  <property fmtid="{D5CDD505-2E9C-101B-9397-08002B2CF9AE}" pid="11" name="Email Subject">
    <vt:lpwstr>Anton's A case and student spreadsheet, B case and student spreadsheet.</vt:lpwstr>
  </property>
  <property fmtid="{D5CDD505-2E9C-101B-9397-08002B2CF9AE}" pid="12" name="Email Time Stamp">
    <vt:filetime>2016-09-21T15:19:00Z</vt:filetime>
  </property>
  <property fmtid="{D5CDD505-2E9C-101B-9397-08002B2CF9AE}" pid="13" name="Workflow Template Name">
    <vt:lpwstr>12</vt:lpwstr>
  </property>
  <property fmtid="{D5CDD505-2E9C-101B-9397-08002B2CF9AE}" pid="14" name="Faculty Sponsor">
    <vt:lpwstr/>
  </property>
  <property fmtid="{D5CDD505-2E9C-101B-9397-08002B2CF9AE}" pid="15" name="Content Type">
    <vt:lpwstr>9</vt:lpwstr>
  </property>
  <property fmtid="{D5CDD505-2E9C-101B-9397-08002B2CF9AE}" pid="16" name="Content_x0020_Type">
    <vt:lpwstr>9</vt:lpwstr>
  </property>
  <property fmtid="{D5CDD505-2E9C-101B-9397-08002B2CF9AE}" pid="17" name="Workflow_x0020_Instance_x0020_Name">
    <vt:lpwstr>3531</vt:lpwstr>
  </property>
  <property fmtid="{D5CDD505-2E9C-101B-9397-08002B2CF9AE}" pid="18" name="Product Type">
    <vt:lpwstr/>
  </property>
  <property fmtid="{D5CDD505-2E9C-101B-9397-08002B2CF9AE}" pid="19" name="Workflow Instance Name">
    <vt:lpwstr>3531</vt:lpwstr>
  </property>
  <property fmtid="{D5CDD505-2E9C-101B-9397-08002B2CF9AE}" pid="20" name="Target Audiences">
    <vt:lpwstr/>
  </property>
  <property fmtid="{D5CDD505-2E9C-101B-9397-08002B2CF9AE}" pid="21" name="Reviewer">
    <vt:lpwstr>42;#Momper, Steve</vt:lpwstr>
  </property>
  <property fmtid="{D5CDD505-2E9C-101B-9397-08002B2CF9AE}" pid="22" name="Mode">
    <vt:lpwstr>1</vt:lpwstr>
  </property>
  <property fmtid="{D5CDD505-2E9C-101B-9397-08002B2CF9AE}" pid="23" name="Comments">
    <vt:lpwstr/>
  </property>
</Properties>
</file>