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queensuca-my.sharepoint.com/personal/20nk16_queensu_ca/Documents/MMA-2021-Stirling/Intro to Analytic Modelling - MMA 863/Assignment 1/"/>
    </mc:Choice>
  </mc:AlternateContent>
  <xr:revisionPtr revIDLastSave="31" documentId="8_{10BD8799-2565-43E0-8D5B-7F937C9ECD68}" xr6:coauthVersionLast="45" xr6:coauthVersionMax="45" xr10:uidLastSave="{5DCD9093-BBAE-4381-982E-74C225EFC2CC}"/>
  <bookViews>
    <workbookView minimized="1" xWindow="4928" yWindow="8092" windowWidth="11227" windowHeight="6308" activeTab="4" xr2:uid="{EAE39297-2A6C-4B25-9415-DC41CC9EBE71}"/>
  </bookViews>
  <sheets>
    <sheet name="1a" sheetId="1" r:id="rId1"/>
    <sheet name="1b" sheetId="2" r:id="rId2"/>
    <sheet name="2abc" sheetId="3" r:id="rId3"/>
    <sheet name="3ab" sheetId="4" r:id="rId4"/>
    <sheet name="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5" l="1"/>
  <c r="C25" i="5"/>
  <c r="B20" i="5"/>
  <c r="O40" i="3"/>
  <c r="D8" i="5"/>
  <c r="C35" i="4"/>
  <c r="D34" i="4"/>
  <c r="C34" i="4"/>
  <c r="B32" i="4"/>
  <c r="B29" i="4"/>
  <c r="B24" i="4"/>
  <c r="D20" i="4"/>
  <c r="D19" i="4"/>
  <c r="C20" i="4"/>
  <c r="C19" i="4"/>
  <c r="C18" i="4"/>
  <c r="E48" i="3"/>
  <c r="E40" i="3"/>
  <c r="E34" i="3"/>
  <c r="F15" i="3"/>
  <c r="F10" i="3"/>
  <c r="G29" i="3"/>
  <c r="E29" i="3" l="1"/>
  <c r="B28" i="2"/>
  <c r="F3" i="2"/>
  <c r="B16" i="2"/>
  <c r="E3" i="2"/>
  <c r="B25" i="1"/>
  <c r="C21" i="1"/>
  <c r="B15" i="1"/>
</calcChain>
</file>

<file path=xl/sharedStrings.xml><?xml version="1.0" encoding="utf-8"?>
<sst xmlns="http://schemas.openxmlformats.org/spreadsheetml/2006/main" count="147" uniqueCount="101">
  <si>
    <t>1a)</t>
  </si>
  <si>
    <t>&lt;rate&gt;&lt;what&gt;per&lt;cycle&gt;</t>
  </si>
  <si>
    <t>&lt;1&gt;&lt;pothole&gt;per&lt;50m&gt;</t>
  </si>
  <si>
    <t>P(X&gt;3)</t>
  </si>
  <si>
    <t>Poisson</t>
  </si>
  <si>
    <t>=</t>
  </si>
  <si>
    <t>lambda</t>
  </si>
  <si>
    <t>assumptions:</t>
  </si>
  <si>
    <t>P(X&gt;3)=?</t>
  </si>
  <si>
    <t>i)</t>
  </si>
  <si>
    <t>ii)</t>
  </si>
  <si>
    <t>Binomial</t>
  </si>
  <si>
    <t>1-P(X&lt;=3)</t>
  </si>
  <si>
    <t>- potholes distance and sizes are independent and not mutually exclusive</t>
  </si>
  <si>
    <t>n</t>
  </si>
  <si>
    <t>k</t>
  </si>
  <si>
    <t>p</t>
  </si>
  <si>
    <t>&lt;1*20*10%*2&gt;&lt;dangerous pothole&gt;per&lt;1000m*2&gt;</t>
  </si>
  <si>
    <t>&lt;4&gt;&lt;dangerous pothole&gt;per&lt;2km&gt;</t>
  </si>
  <si>
    <t>&lt;# tires&gt;&lt;flattened&gt;per&lt;year&gt;</t>
  </si>
  <si>
    <t>P(X&gt;=1)</t>
  </si>
  <si>
    <t>1-P(X=0)</t>
  </si>
  <si>
    <t>&lt;1*10%*0.1%&gt;&lt;flattened&gt;per&lt;50m&gt;</t>
  </si>
  <si>
    <t>&lt;0.0001&gt;&lt;tires flattened&gt;per&lt;50m&gt;</t>
  </si>
  <si>
    <t>&lt;0.0001*20*2*200&gt;&lt;tires flattened&gt;per&lt;50m*20*2*200&gt;</t>
  </si>
  <si>
    <t>&lt;0.8&gt;&lt;tires flattened&gt;per&lt;400km&gt;</t>
  </si>
  <si>
    <t>2a)</t>
  </si>
  <si>
    <t>day 0</t>
  </si>
  <si>
    <t>rain</t>
  </si>
  <si>
    <t>no rain</t>
  </si>
  <si>
    <t>P(TR | R) = 0.05</t>
  </si>
  <si>
    <t>P(TR | !R) = x</t>
  </si>
  <si>
    <t>P(R) = 0.2</t>
  </si>
  <si>
    <t>P(A|B)=</t>
  </si>
  <si>
    <t>P(A)</t>
  </si>
  <si>
    <t>P(B|A)*P(A)/</t>
  </si>
  <si>
    <t>P(B)</t>
  </si>
  <si>
    <t>0.95*0.2/0.8</t>
  </si>
  <si>
    <t>P(rain tomorrow|no rain)</t>
  </si>
  <si>
    <t>P(no rain|rain tomorrow)*P(rain tomorrow)/P(no rain)</t>
  </si>
  <si>
    <t>P(rain tomorrow)</t>
  </si>
  <si>
    <t>P(A|~B)P(B~)+P(A|B)P(B)</t>
  </si>
  <si>
    <t>P(rain tomorrow|no rain today)P(no rain today)+P(rain tomorrow|rain today)P(rain today)</t>
  </si>
  <si>
    <t>24%*80%+5%*20%</t>
  </si>
  <si>
    <t>Frequentist:</t>
  </si>
  <si>
    <t>Bayesian:</t>
  </si>
  <si>
    <t>24%*20%+5%*80%</t>
  </si>
  <si>
    <t>P(rain today, rain tomorrow)</t>
  </si>
  <si>
    <t>20%*5%</t>
  </si>
  <si>
    <t>80%*5%</t>
  </si>
  <si>
    <t>a)</t>
  </si>
  <si>
    <t>b)</t>
  </si>
  <si>
    <t>c)</t>
  </si>
  <si>
    <t>P(rained on today|rained tomorrow)</t>
  </si>
  <si>
    <t>P(A|B)=P(B|A)P(A)/P(B)</t>
  </si>
  <si>
    <t>P(rained tomorrow|rained today)P(rain today)/P(rained tomorrow)</t>
  </si>
  <si>
    <t>5%*80%/8.75%</t>
  </si>
  <si>
    <t>1)</t>
  </si>
  <si>
    <t>P(Not falling at all for 3000m | did not fall for the initial 500m)</t>
  </si>
  <si>
    <t>P(did not fall for the initial 500m | did not fall for all 3000m)*P(did not fall for all 3000m)/P(did not fall for 500m)</t>
  </si>
  <si>
    <t>Given that there's a 5% chance that he will fall:</t>
  </si>
  <si>
    <t>P(X=0)</t>
  </si>
  <si>
    <t>P(X=0) =</t>
  </si>
  <si>
    <t>lambda^0*e^-lambda/0!</t>
  </si>
  <si>
    <t>e^-lambda</t>
  </si>
  <si>
    <t>5% = P(X&gt;0)</t>
  </si>
  <si>
    <t>95%=</t>
  </si>
  <si>
    <t>ln(95%)=</t>
  </si>
  <si>
    <t>- lambda</t>
  </si>
  <si>
    <t>P(did not fall for 3000m)/P(did not fall for 500m)</t>
  </si>
  <si>
    <t>P(did not fall for 3000m)</t>
  </si>
  <si>
    <t>= # times he falls during 100m</t>
  </si>
  <si>
    <t>lambda(100m)=</t>
  </si>
  <si>
    <t>lambda(3000)m=</t>
  </si>
  <si>
    <t>lambda(500m)=</t>
  </si>
  <si>
    <t>P(did not fall for 500m)</t>
  </si>
  <si>
    <t>lambda(2500m)=</t>
  </si>
  <si>
    <t>b) assumptions are it's following a poisson distribution. Ie., he is not improving his skills by practicing in the first 100m of ice walking. Also, that the movement events are independent and continuous. And that the fact that he didn't fall during the first 100m doesnt not imply that his estimate of the 5% is wrong.</t>
  </si>
  <si>
    <t>This can be modelled as a binoamial distribution because:</t>
  </si>
  <si>
    <t>i) They are bernouli trials (ie., has only true/false outcomes) for each of the drives</t>
  </si>
  <si>
    <t>iii) Each trial has the same probability of success and failure as every other trial</t>
  </si>
  <si>
    <t>P(X&gt;50)</t>
  </si>
  <si>
    <t>binomial</t>
  </si>
  <si>
    <t>1-P(X&lt;=50)</t>
  </si>
  <si>
    <t>365*3</t>
  </si>
  <si>
    <t>X</t>
  </si>
  <si>
    <t>success = the probability that a drive fails in a day</t>
  </si>
  <si>
    <t>q</t>
  </si>
  <si>
    <t>failure = the probability that the drive does not fail in a day</t>
  </si>
  <si>
    <t>the variable</t>
  </si>
  <si>
    <t>model:</t>
  </si>
  <si>
    <t>(nCk)p^k*q^(n-k)</t>
  </si>
  <si>
    <t>(1095Ck)*5%^(k)*95%^(1095-k)</t>
  </si>
  <si>
    <t>P(Offline in a year&gt;=1)</t>
  </si>
  <si>
    <t>1-P(Officeline in a year=0)</t>
  </si>
  <si>
    <t>5%^3</t>
  </si>
  <si>
    <t>1-</t>
  </si>
  <si>
    <t>ii) the events are identical and are independent from each other</t>
  </si>
  <si>
    <t>=1-BINOM.DIST(50,D8,C10,TRUE)</t>
  </si>
  <si>
    <t>=1-(1-(5%^3))^365</t>
  </si>
  <si>
    <t>=1-(1-(2%^2))^365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</si>
</sst>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
    <numFmt numFmtId="166" formatCode="0.000000000000000%"/>
    <numFmt numFmtId="168" formatCode="0.0000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quotePrefix="1"/>
    <xf numFmtId="10" fontId="0" fillId="0" borderId="0" xfId="0" applyNumberFormat="1"/>
    <xf numFmtId="9" fontId="0" fillId="0" borderId="0" xfId="0" applyNumberFormat="1"/>
    <xf numFmtId="0" fontId="0" fillId="2" borderId="0" xfId="0" applyFill="1"/>
    <xf numFmtId="0" fontId="0" fillId="2" borderId="0" xfId="0" quotePrefix="1" applyFill="1"/>
    <xf numFmtId="9" fontId="0" fillId="0" borderId="0" xfId="1" applyFont="1"/>
    <xf numFmtId="10" fontId="0" fillId="0" borderId="0" xfId="0" applyNumberFormat="1" applyAlignment="1">
      <alignment horizontal="left"/>
    </xf>
    <xf numFmtId="0" fontId="0" fillId="0" borderId="0" xfId="0" applyAlignment="1">
      <alignment horizontal="right"/>
    </xf>
    <xf numFmtId="0" fontId="0" fillId="0" borderId="0" xfId="0" quotePrefix="1" applyAlignment="1">
      <alignment horizontal="right"/>
    </xf>
    <xf numFmtId="165" fontId="0" fillId="0" borderId="0" xfId="0" applyNumberFormat="1"/>
    <xf numFmtId="0" fontId="0" fillId="0" borderId="0" xfId="0" applyBorder="1"/>
    <xf numFmtId="10" fontId="0" fillId="0" borderId="0" xfId="1" applyNumberFormat="1" applyFont="1"/>
    <xf numFmtId="0" fontId="0" fillId="3" borderId="0" xfId="0" applyFill="1"/>
    <xf numFmtId="164" fontId="0" fillId="3" borderId="0" xfId="0" applyNumberFormat="1" applyFill="1"/>
    <xf numFmtId="10" fontId="0" fillId="3" borderId="0" xfId="0" applyNumberFormat="1" applyFill="1"/>
    <xf numFmtId="166" fontId="0" fillId="0" borderId="0" xfId="0" applyNumberFormat="1"/>
    <xf numFmtId="0" fontId="0" fillId="3" borderId="0" xfId="0" quotePrefix="1" applyFill="1"/>
    <xf numFmtId="10" fontId="0" fillId="0" borderId="0" xfId="1" quotePrefix="1" applyNumberFormat="1" applyFont="1"/>
    <xf numFmtId="168"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157163</xdr:colOff>
      <xdr:row>3</xdr:row>
      <xdr:rowOff>4763</xdr:rowOff>
    </xdr:from>
    <xdr:to>
      <xdr:col>3</xdr:col>
      <xdr:colOff>1323975</xdr:colOff>
      <xdr:row>4</xdr:row>
      <xdr:rowOff>85725</xdr:rowOff>
    </xdr:to>
    <xdr:cxnSp macro="">
      <xdr:nvCxnSpPr>
        <xdr:cNvPr id="3" name="Straight Arrow Connector 2">
          <a:extLst>
            <a:ext uri="{FF2B5EF4-FFF2-40B4-BE49-F238E27FC236}">
              <a16:creationId xmlns:a16="http://schemas.microsoft.com/office/drawing/2014/main" id="{6CB47FA9-B941-44FC-A79E-7498FCE504AF}"/>
            </a:ext>
          </a:extLst>
        </xdr:cNvPr>
        <xdr:cNvCxnSpPr/>
      </xdr:nvCxnSpPr>
      <xdr:spPr>
        <a:xfrm flipV="1">
          <a:off x="1776413" y="547688"/>
          <a:ext cx="1166812"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5</xdr:row>
      <xdr:rowOff>42863</xdr:rowOff>
    </xdr:from>
    <xdr:to>
      <xdr:col>3</xdr:col>
      <xdr:colOff>1309688</xdr:colOff>
      <xdr:row>7</xdr:row>
      <xdr:rowOff>128588</xdr:rowOff>
    </xdr:to>
    <xdr:cxnSp macro="">
      <xdr:nvCxnSpPr>
        <xdr:cNvPr id="5" name="Straight Arrow Connector 4">
          <a:extLst>
            <a:ext uri="{FF2B5EF4-FFF2-40B4-BE49-F238E27FC236}">
              <a16:creationId xmlns:a16="http://schemas.microsoft.com/office/drawing/2014/main" id="{D6596608-FAAE-49BB-B5F7-B670C0A204E7}"/>
            </a:ext>
          </a:extLst>
        </xdr:cNvPr>
        <xdr:cNvCxnSpPr/>
      </xdr:nvCxnSpPr>
      <xdr:spPr>
        <a:xfrm>
          <a:off x="1609725" y="947738"/>
          <a:ext cx="1319213"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538163</xdr:colOff>
      <xdr:row>9</xdr:row>
      <xdr:rowOff>142875</xdr:rowOff>
    </xdr:from>
    <xdr:to>
      <xdr:col>3</xdr:col>
      <xdr:colOff>1352550</xdr:colOff>
      <xdr:row>11</xdr:row>
      <xdr:rowOff>76200</xdr:rowOff>
    </xdr:to>
    <xdr:cxnSp macro="">
      <xdr:nvCxnSpPr>
        <xdr:cNvPr id="7" name="Straight Arrow Connector 6">
          <a:extLst>
            <a:ext uri="{FF2B5EF4-FFF2-40B4-BE49-F238E27FC236}">
              <a16:creationId xmlns:a16="http://schemas.microsoft.com/office/drawing/2014/main" id="{1705B96B-A960-4F1B-8DCF-3485F28C9561}"/>
            </a:ext>
          </a:extLst>
        </xdr:cNvPr>
        <xdr:cNvCxnSpPr/>
      </xdr:nvCxnSpPr>
      <xdr:spPr>
        <a:xfrm flipV="1">
          <a:off x="1509713" y="1771650"/>
          <a:ext cx="1462087"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609600</xdr:colOff>
      <xdr:row>12</xdr:row>
      <xdr:rowOff>23813</xdr:rowOff>
    </xdr:from>
    <xdr:to>
      <xdr:col>3</xdr:col>
      <xdr:colOff>1343025</xdr:colOff>
      <xdr:row>14</xdr:row>
      <xdr:rowOff>90488</xdr:rowOff>
    </xdr:to>
    <xdr:cxnSp macro="">
      <xdr:nvCxnSpPr>
        <xdr:cNvPr id="9" name="Straight Arrow Connector 8">
          <a:extLst>
            <a:ext uri="{FF2B5EF4-FFF2-40B4-BE49-F238E27FC236}">
              <a16:creationId xmlns:a16="http://schemas.microsoft.com/office/drawing/2014/main" id="{C573854F-DDD4-4B31-8D4A-B96F78A39818}"/>
            </a:ext>
          </a:extLst>
        </xdr:cNvPr>
        <xdr:cNvCxnSpPr/>
      </xdr:nvCxnSpPr>
      <xdr:spPr>
        <a:xfrm>
          <a:off x="1581150" y="2195513"/>
          <a:ext cx="1381125"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323850</xdr:colOff>
      <xdr:row>5</xdr:row>
      <xdr:rowOff>109538</xdr:rowOff>
    </xdr:from>
    <xdr:to>
      <xdr:col>1</xdr:col>
      <xdr:colOff>185738</xdr:colOff>
      <xdr:row>7</xdr:row>
      <xdr:rowOff>95250</xdr:rowOff>
    </xdr:to>
    <xdr:cxnSp macro="">
      <xdr:nvCxnSpPr>
        <xdr:cNvPr id="11" name="Straight Arrow Connector 10">
          <a:extLst>
            <a:ext uri="{FF2B5EF4-FFF2-40B4-BE49-F238E27FC236}">
              <a16:creationId xmlns:a16="http://schemas.microsoft.com/office/drawing/2014/main" id="{D99ECEBB-7BEC-44E6-941A-82895B2A776C}"/>
            </a:ext>
          </a:extLst>
        </xdr:cNvPr>
        <xdr:cNvCxnSpPr/>
      </xdr:nvCxnSpPr>
      <xdr:spPr>
        <a:xfrm flipV="1">
          <a:off x="323850" y="1014413"/>
          <a:ext cx="509588" cy="3476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319088</xdr:colOff>
      <xdr:row>9</xdr:row>
      <xdr:rowOff>90488</xdr:rowOff>
    </xdr:from>
    <xdr:to>
      <xdr:col>1</xdr:col>
      <xdr:colOff>185738</xdr:colOff>
      <xdr:row>11</xdr:row>
      <xdr:rowOff>109538</xdr:rowOff>
    </xdr:to>
    <xdr:cxnSp macro="">
      <xdr:nvCxnSpPr>
        <xdr:cNvPr id="15" name="Straight Arrow Connector 14">
          <a:extLst>
            <a:ext uri="{FF2B5EF4-FFF2-40B4-BE49-F238E27FC236}">
              <a16:creationId xmlns:a16="http://schemas.microsoft.com/office/drawing/2014/main" id="{8E4B2891-B34B-4030-8A44-3E2A524E005C}"/>
            </a:ext>
          </a:extLst>
        </xdr:cNvPr>
        <xdr:cNvCxnSpPr/>
      </xdr:nvCxnSpPr>
      <xdr:spPr>
        <a:xfrm>
          <a:off x="319088" y="1719263"/>
          <a:ext cx="514350" cy="38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8</xdr:row>
      <xdr:rowOff>52388</xdr:rowOff>
    </xdr:from>
    <xdr:to>
      <xdr:col>4</xdr:col>
      <xdr:colOff>323850</xdr:colOff>
      <xdr:row>10</xdr:row>
      <xdr:rowOff>179464</xdr:rowOff>
    </xdr:to>
    <xdr:pic>
      <xdr:nvPicPr>
        <xdr:cNvPr id="2" name="Picture 1">
          <a:extLst>
            <a:ext uri="{FF2B5EF4-FFF2-40B4-BE49-F238E27FC236}">
              <a16:creationId xmlns:a16="http://schemas.microsoft.com/office/drawing/2014/main" id="{51DC466C-6DB1-4F99-B8B8-FC40DDDAAA59}"/>
            </a:ext>
          </a:extLst>
        </xdr:cNvPr>
        <xdr:cNvPicPr>
          <a:picLocks noChangeAspect="1"/>
        </xdr:cNvPicPr>
      </xdr:nvPicPr>
      <xdr:blipFill>
        <a:blip xmlns:r="http://schemas.openxmlformats.org/officeDocument/2006/relationships" r:embed="rId1"/>
        <a:stretch>
          <a:fillRect/>
        </a:stretch>
      </xdr:blipFill>
      <xdr:spPr>
        <a:xfrm>
          <a:off x="447675" y="1500188"/>
          <a:ext cx="2257425" cy="4890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6067D-2AAE-4960-8B1E-9FDAD7A3CBD8}">
  <dimension ref="A1:C25"/>
  <sheetViews>
    <sheetView workbookViewId="0">
      <selection activeCell="E25" sqref="E25"/>
    </sheetView>
  </sheetViews>
  <sheetFormatPr defaultRowHeight="14.25" x14ac:dyDescent="0.45"/>
  <cols>
    <col min="1" max="1" width="4.3984375" customWidth="1"/>
  </cols>
  <sheetData>
    <row r="1" spans="1:2" x14ac:dyDescent="0.45">
      <c r="A1" t="s">
        <v>0</v>
      </c>
      <c r="B1" t="s">
        <v>7</v>
      </c>
    </row>
    <row r="2" spans="1:2" x14ac:dyDescent="0.45">
      <c r="B2" s="1" t="s">
        <v>13</v>
      </c>
    </row>
    <row r="4" spans="1:2" x14ac:dyDescent="0.45">
      <c r="A4" t="s">
        <v>9</v>
      </c>
      <c r="B4" t="s">
        <v>4</v>
      </c>
    </row>
    <row r="5" spans="1:2" x14ac:dyDescent="0.45">
      <c r="B5" t="s">
        <v>8</v>
      </c>
    </row>
    <row r="6" spans="1:2" x14ac:dyDescent="0.45">
      <c r="A6" s="1"/>
    </row>
    <row r="7" spans="1:2" x14ac:dyDescent="0.45">
      <c r="B7" t="s">
        <v>6</v>
      </c>
    </row>
    <row r="8" spans="1:2" x14ac:dyDescent="0.45">
      <c r="B8" t="s">
        <v>1</v>
      </c>
    </row>
    <row r="9" spans="1:2" x14ac:dyDescent="0.45">
      <c r="B9" t="s">
        <v>2</v>
      </c>
    </row>
    <row r="10" spans="1:2" x14ac:dyDescent="0.45">
      <c r="B10" t="s">
        <v>17</v>
      </c>
    </row>
    <row r="11" spans="1:2" x14ac:dyDescent="0.45">
      <c r="B11" t="s">
        <v>18</v>
      </c>
    </row>
    <row r="13" spans="1:2" x14ac:dyDescent="0.45">
      <c r="B13" t="s">
        <v>3</v>
      </c>
    </row>
    <row r="14" spans="1:2" x14ac:dyDescent="0.45">
      <c r="A14" s="1" t="s">
        <v>5</v>
      </c>
      <c r="B14" t="s">
        <v>12</v>
      </c>
    </row>
    <row r="15" spans="1:2" x14ac:dyDescent="0.45">
      <c r="A15" s="1" t="s">
        <v>5</v>
      </c>
      <c r="B15">
        <f>1-_xlfn.POISSON.DIST(3,4,TRUE)</f>
        <v>0.56652987963329104</v>
      </c>
    </row>
    <row r="18" spans="1:3" x14ac:dyDescent="0.45">
      <c r="A18" t="s">
        <v>10</v>
      </c>
      <c r="B18" t="s">
        <v>11</v>
      </c>
    </row>
    <row r="19" spans="1:3" x14ac:dyDescent="0.45">
      <c r="B19" t="s">
        <v>14</v>
      </c>
      <c r="C19">
        <v>40</v>
      </c>
    </row>
    <row r="20" spans="1:3" x14ac:dyDescent="0.45">
      <c r="B20" t="s">
        <v>15</v>
      </c>
      <c r="C20">
        <v>3</v>
      </c>
    </row>
    <row r="21" spans="1:3" x14ac:dyDescent="0.45">
      <c r="B21" t="s">
        <v>16</v>
      </c>
      <c r="C21">
        <f>4/40</f>
        <v>0.1</v>
      </c>
    </row>
    <row r="23" spans="1:3" x14ac:dyDescent="0.45">
      <c r="B23" t="s">
        <v>3</v>
      </c>
    </row>
    <row r="24" spans="1:3" x14ac:dyDescent="0.45">
      <c r="A24" s="1" t="s">
        <v>5</v>
      </c>
      <c r="B24" t="s">
        <v>12</v>
      </c>
    </row>
    <row r="25" spans="1:3" x14ac:dyDescent="0.45">
      <c r="A25" s="1" t="s">
        <v>5</v>
      </c>
      <c r="B25">
        <f>1-_xlfn.BINOM.DIST(3,40,0.1,TRUE)</f>
        <v>0.57686934690699809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91C4B-93A0-4763-8CAD-38C779BE3630}">
  <dimension ref="A1:F28"/>
  <sheetViews>
    <sheetView workbookViewId="0">
      <selection activeCell="C25" sqref="C25"/>
    </sheetView>
  </sheetViews>
  <sheetFormatPr defaultRowHeight="14.25" x14ac:dyDescent="0.45"/>
  <cols>
    <col min="1" max="1" width="3.06640625" customWidth="1"/>
  </cols>
  <sheetData>
    <row r="1" spans="1:6" x14ac:dyDescent="0.45">
      <c r="A1" t="s">
        <v>7</v>
      </c>
    </row>
    <row r="3" spans="1:6" x14ac:dyDescent="0.45">
      <c r="A3" t="s">
        <v>9</v>
      </c>
      <c r="B3" t="s">
        <v>4</v>
      </c>
      <c r="D3">
        <v>50</v>
      </c>
      <c r="E3">
        <f>1*10%*0.1%*20*2*200</f>
        <v>0.8</v>
      </c>
      <c r="F3">
        <f>E3/0.1%</f>
        <v>800</v>
      </c>
    </row>
    <row r="4" spans="1:6" x14ac:dyDescent="0.45">
      <c r="B4" t="s">
        <v>20</v>
      </c>
    </row>
    <row r="6" spans="1:6" x14ac:dyDescent="0.45">
      <c r="B6" t="s">
        <v>6</v>
      </c>
    </row>
    <row r="7" spans="1:6" x14ac:dyDescent="0.45">
      <c r="B7" t="s">
        <v>1</v>
      </c>
    </row>
    <row r="8" spans="1:6" x14ac:dyDescent="0.45">
      <c r="A8" s="1"/>
      <c r="B8" t="s">
        <v>19</v>
      </c>
    </row>
    <row r="9" spans="1:6" x14ac:dyDescent="0.45">
      <c r="A9" s="1"/>
      <c r="B9" t="s">
        <v>22</v>
      </c>
    </row>
    <row r="10" spans="1:6" x14ac:dyDescent="0.45">
      <c r="A10" s="1"/>
      <c r="B10" t="s">
        <v>23</v>
      </c>
    </row>
    <row r="11" spans="1:6" x14ac:dyDescent="0.45">
      <c r="A11" s="1"/>
      <c r="B11" t="s">
        <v>24</v>
      </c>
    </row>
    <row r="12" spans="1:6" x14ac:dyDescent="0.45">
      <c r="A12" s="1"/>
      <c r="B12" t="s">
        <v>25</v>
      </c>
    </row>
    <row r="14" spans="1:6" x14ac:dyDescent="0.45">
      <c r="B14" t="s">
        <v>20</v>
      </c>
    </row>
    <row r="15" spans="1:6" x14ac:dyDescent="0.45">
      <c r="A15" s="1" t="s">
        <v>5</v>
      </c>
      <c r="B15" t="s">
        <v>21</v>
      </c>
    </row>
    <row r="16" spans="1:6" x14ac:dyDescent="0.45">
      <c r="A16" s="1" t="s">
        <v>5</v>
      </c>
      <c r="B16">
        <f>1-_xlfn.POISSON.DIST(0,0.8,TRUE)</f>
        <v>0.55067103588277844</v>
      </c>
    </row>
    <row r="20" spans="1:3" x14ac:dyDescent="0.45">
      <c r="A20" t="s">
        <v>10</v>
      </c>
      <c r="B20" t="s">
        <v>11</v>
      </c>
    </row>
    <row r="22" spans="1:3" x14ac:dyDescent="0.45">
      <c r="B22" t="s">
        <v>14</v>
      </c>
      <c r="C22">
        <v>800</v>
      </c>
    </row>
    <row r="23" spans="1:3" x14ac:dyDescent="0.45">
      <c r="B23" t="s">
        <v>15</v>
      </c>
      <c r="C23">
        <v>0</v>
      </c>
    </row>
    <row r="24" spans="1:3" x14ac:dyDescent="0.45">
      <c r="B24" t="s">
        <v>16</v>
      </c>
      <c r="C24" s="2">
        <v>1E-3</v>
      </c>
    </row>
    <row r="26" spans="1:3" x14ac:dyDescent="0.45">
      <c r="B26" t="s">
        <v>20</v>
      </c>
    </row>
    <row r="27" spans="1:3" x14ac:dyDescent="0.45">
      <c r="A27" s="1" t="s">
        <v>5</v>
      </c>
      <c r="B27" t="s">
        <v>21</v>
      </c>
    </row>
    <row r="28" spans="1:3" x14ac:dyDescent="0.45">
      <c r="A28" s="1" t="s">
        <v>5</v>
      </c>
      <c r="B28">
        <f>1-_xlfn.BINOM.DIST(0,800,0.1%,TRUE)</f>
        <v>0.55085085138992462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05415-0A62-4512-A3A8-A8F0AE3E0130}">
  <dimension ref="A1:O50"/>
  <sheetViews>
    <sheetView workbookViewId="0">
      <selection activeCell="K17" sqref="K17"/>
    </sheetView>
  </sheetViews>
  <sheetFormatPr defaultRowHeight="14.25" x14ac:dyDescent="0.45"/>
  <cols>
    <col min="2" max="2" width="4.53125" customWidth="1"/>
    <col min="4" max="4" width="16.6640625" customWidth="1"/>
    <col min="5" max="5" width="14.265625" customWidth="1"/>
    <col min="14" max="14" width="13.06640625" customWidth="1"/>
  </cols>
  <sheetData>
    <row r="1" spans="1:6" x14ac:dyDescent="0.45">
      <c r="A1" t="s">
        <v>26</v>
      </c>
    </row>
    <row r="3" spans="1:6" x14ac:dyDescent="0.45">
      <c r="E3" t="s">
        <v>28</v>
      </c>
      <c r="F3" s="3">
        <v>0.05</v>
      </c>
    </row>
    <row r="6" spans="1:6" x14ac:dyDescent="0.45">
      <c r="C6" t="s">
        <v>28</v>
      </c>
    </row>
    <row r="7" spans="1:6" x14ac:dyDescent="0.45">
      <c r="B7" s="3">
        <v>0.2</v>
      </c>
    </row>
    <row r="8" spans="1:6" x14ac:dyDescent="0.45">
      <c r="E8" t="s">
        <v>29</v>
      </c>
      <c r="F8" s="3">
        <v>0.95</v>
      </c>
    </row>
    <row r="9" spans="1:6" x14ac:dyDescent="0.45">
      <c r="A9" t="s">
        <v>27</v>
      </c>
    </row>
    <row r="10" spans="1:6" x14ac:dyDescent="0.45">
      <c r="E10" t="s">
        <v>28</v>
      </c>
      <c r="F10" s="3">
        <f>E29</f>
        <v>0.23749999999999999</v>
      </c>
    </row>
    <row r="11" spans="1:6" x14ac:dyDescent="0.45">
      <c r="B11" s="3">
        <v>0.8</v>
      </c>
    </row>
    <row r="12" spans="1:6" x14ac:dyDescent="0.45">
      <c r="C12" t="s">
        <v>29</v>
      </c>
    </row>
    <row r="15" spans="1:6" x14ac:dyDescent="0.45">
      <c r="E15" t="s">
        <v>29</v>
      </c>
      <c r="F15" s="6">
        <f>1-F10</f>
        <v>0.76249999999999996</v>
      </c>
    </row>
    <row r="21" spans="3:14" x14ac:dyDescent="0.45">
      <c r="C21" t="s">
        <v>50</v>
      </c>
      <c r="M21" t="s">
        <v>51</v>
      </c>
    </row>
    <row r="22" spans="3:14" x14ac:dyDescent="0.45">
      <c r="D22" t="s">
        <v>30</v>
      </c>
    </row>
    <row r="23" spans="3:14" x14ac:dyDescent="0.45">
      <c r="D23" t="s">
        <v>32</v>
      </c>
    </row>
    <row r="24" spans="3:14" x14ac:dyDescent="0.45">
      <c r="D24" t="s">
        <v>31</v>
      </c>
    </row>
    <row r="25" spans="3:14" x14ac:dyDescent="0.45">
      <c r="D25" t="s">
        <v>33</v>
      </c>
      <c r="E25" t="s">
        <v>35</v>
      </c>
    </row>
    <row r="26" spans="3:14" x14ac:dyDescent="0.45">
      <c r="E26" t="s">
        <v>36</v>
      </c>
    </row>
    <row r="27" spans="3:14" s="4" customFormat="1" x14ac:dyDescent="0.45">
      <c r="D27" s="5" t="s">
        <v>38</v>
      </c>
      <c r="E27" s="5" t="s">
        <v>39</v>
      </c>
      <c r="N27" s="4" t="s">
        <v>47</v>
      </c>
    </row>
    <row r="28" spans="3:14" x14ac:dyDescent="0.45">
      <c r="D28" s="1" t="s">
        <v>5</v>
      </c>
      <c r="E28" t="s">
        <v>37</v>
      </c>
    </row>
    <row r="29" spans="3:14" x14ac:dyDescent="0.45">
      <c r="E29" s="13">
        <f>0.95*0.2/0.8</f>
        <v>0.23749999999999999</v>
      </c>
      <c r="G29">
        <f>7/80</f>
        <v>8.7499999999999994E-2</v>
      </c>
    </row>
    <row r="31" spans="3:14" x14ac:dyDescent="0.45">
      <c r="D31" t="s">
        <v>34</v>
      </c>
      <c r="E31" t="s">
        <v>41</v>
      </c>
    </row>
    <row r="32" spans="3:14" x14ac:dyDescent="0.45">
      <c r="D32" t="s">
        <v>40</v>
      </c>
      <c r="E32" t="s">
        <v>42</v>
      </c>
    </row>
    <row r="33" spans="3:15" x14ac:dyDescent="0.45">
      <c r="E33" t="s">
        <v>43</v>
      </c>
    </row>
    <row r="34" spans="3:15" x14ac:dyDescent="0.45">
      <c r="D34" t="s">
        <v>44</v>
      </c>
      <c r="E34" s="7">
        <f>(F10*B11)+(F3*B7)</f>
        <v>0.2</v>
      </c>
      <c r="N34" t="s">
        <v>44</v>
      </c>
      <c r="O34" t="s">
        <v>48</v>
      </c>
    </row>
    <row r="37" spans="3:15" x14ac:dyDescent="0.45">
      <c r="D37" t="s">
        <v>45</v>
      </c>
      <c r="N37" t="s">
        <v>45</v>
      </c>
      <c r="O37" t="s">
        <v>49</v>
      </c>
    </row>
    <row r="38" spans="3:15" x14ac:dyDescent="0.45">
      <c r="D38" t="s">
        <v>40</v>
      </c>
      <c r="E38" t="s">
        <v>42</v>
      </c>
    </row>
    <row r="39" spans="3:15" x14ac:dyDescent="0.45">
      <c r="E39" t="s">
        <v>46</v>
      </c>
    </row>
    <row r="40" spans="3:15" x14ac:dyDescent="0.45">
      <c r="E40" s="14">
        <f>F10*B7+F3*B11</f>
        <v>8.7500000000000008E-2</v>
      </c>
      <c r="O40" s="15">
        <f>80%*5%</f>
        <v>4.0000000000000008E-2</v>
      </c>
    </row>
    <row r="44" spans="3:15" x14ac:dyDescent="0.45">
      <c r="C44" t="s">
        <v>52</v>
      </c>
      <c r="D44" t="s">
        <v>53</v>
      </c>
    </row>
    <row r="45" spans="3:15" x14ac:dyDescent="0.45">
      <c r="D45" t="s">
        <v>54</v>
      </c>
    </row>
    <row r="46" spans="3:15" x14ac:dyDescent="0.45">
      <c r="D46" t="s">
        <v>53</v>
      </c>
      <c r="E46" t="s">
        <v>55</v>
      </c>
    </row>
    <row r="47" spans="3:15" x14ac:dyDescent="0.45">
      <c r="E47" t="s">
        <v>56</v>
      </c>
    </row>
    <row r="48" spans="3:15" x14ac:dyDescent="0.45">
      <c r="E48" s="14">
        <f>5%*80%/E40</f>
        <v>0.45714285714285718</v>
      </c>
    </row>
    <row r="50" spans="5:5" x14ac:dyDescent="0.45">
      <c r="E50" s="1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B4DF-B6D9-4E25-A815-9B7FC4D06208}">
  <dimension ref="A1:E39"/>
  <sheetViews>
    <sheetView topLeftCell="A7" workbookViewId="0">
      <selection activeCell="D34" sqref="D34"/>
    </sheetView>
  </sheetViews>
  <sheetFormatPr defaultRowHeight="14.25" x14ac:dyDescent="0.45"/>
  <cols>
    <col min="1" max="1" width="6.1328125" customWidth="1"/>
  </cols>
  <sheetData>
    <row r="1" spans="1:3" x14ac:dyDescent="0.45">
      <c r="A1" t="s">
        <v>7</v>
      </c>
    </row>
    <row r="3" spans="1:3" x14ac:dyDescent="0.45">
      <c r="A3" t="s">
        <v>57</v>
      </c>
      <c r="B3" t="s">
        <v>58</v>
      </c>
    </row>
    <row r="4" spans="1:3" x14ac:dyDescent="0.45">
      <c r="A4" s="1" t="s">
        <v>5</v>
      </c>
      <c r="B4" t="s">
        <v>54</v>
      </c>
    </row>
    <row r="5" spans="1:3" x14ac:dyDescent="0.45">
      <c r="A5" s="1" t="s">
        <v>5</v>
      </c>
      <c r="B5" t="s">
        <v>59</v>
      </c>
    </row>
    <row r="6" spans="1:3" x14ac:dyDescent="0.45">
      <c r="A6" s="1" t="s">
        <v>5</v>
      </c>
      <c r="B6" t="s">
        <v>69</v>
      </c>
    </row>
    <row r="8" spans="1:3" x14ac:dyDescent="0.45">
      <c r="A8" t="s">
        <v>9</v>
      </c>
      <c r="B8" t="s">
        <v>4</v>
      </c>
    </row>
    <row r="13" spans="1:3" x14ac:dyDescent="0.45">
      <c r="B13" t="s">
        <v>60</v>
      </c>
    </row>
    <row r="14" spans="1:3" x14ac:dyDescent="0.45">
      <c r="B14" s="8" t="s">
        <v>65</v>
      </c>
    </row>
    <row r="15" spans="1:3" x14ac:dyDescent="0.45">
      <c r="B15" t="s">
        <v>62</v>
      </c>
      <c r="C15" t="s">
        <v>63</v>
      </c>
    </row>
    <row r="16" spans="1:3" x14ac:dyDescent="0.45">
      <c r="B16" s="9" t="s">
        <v>66</v>
      </c>
      <c r="C16" t="s">
        <v>64</v>
      </c>
    </row>
    <row r="17" spans="2:5" x14ac:dyDescent="0.45">
      <c r="B17" s="8" t="s">
        <v>67</v>
      </c>
      <c r="C17" s="1" t="s">
        <v>68</v>
      </c>
    </row>
    <row r="18" spans="2:5" x14ac:dyDescent="0.45">
      <c r="B18" s="8" t="s">
        <v>72</v>
      </c>
      <c r="C18">
        <f xml:space="preserve"> LN(95%)*-1</f>
        <v>5.1293294387550578E-2</v>
      </c>
      <c r="D18">
        <v>0.05</v>
      </c>
      <c r="E18" s="1" t="s">
        <v>71</v>
      </c>
    </row>
    <row r="19" spans="2:5" x14ac:dyDescent="0.45">
      <c r="B19" s="8" t="s">
        <v>73</v>
      </c>
      <c r="C19">
        <f>C18*30</f>
        <v>1.5387988316265173</v>
      </c>
      <c r="D19" s="10">
        <f>5%*30</f>
        <v>1.5</v>
      </c>
    </row>
    <row r="20" spans="2:5" x14ac:dyDescent="0.45">
      <c r="B20" s="8" t="s">
        <v>74</v>
      </c>
      <c r="C20">
        <f>C18*5</f>
        <v>0.2564664719377529</v>
      </c>
      <c r="D20" s="10">
        <f>5%*5</f>
        <v>0.25</v>
      </c>
    </row>
    <row r="22" spans="2:5" x14ac:dyDescent="0.45">
      <c r="B22" t="s">
        <v>70</v>
      </c>
    </row>
    <row r="23" spans="2:5" x14ac:dyDescent="0.45">
      <c r="B23" s="8" t="s">
        <v>61</v>
      </c>
    </row>
    <row r="24" spans="2:5" x14ac:dyDescent="0.45">
      <c r="B24">
        <f>_xlfn.POISSON.DIST(0,D19,TRUE)</f>
        <v>0.22313016014842982</v>
      </c>
    </row>
    <row r="27" spans="2:5" x14ac:dyDescent="0.45">
      <c r="B27" t="s">
        <v>75</v>
      </c>
    </row>
    <row r="28" spans="2:5" x14ac:dyDescent="0.45">
      <c r="B28" s="8" t="s">
        <v>61</v>
      </c>
    </row>
    <row r="29" spans="2:5" x14ac:dyDescent="0.45">
      <c r="B29">
        <f>_xlfn.POISSON.DIST(0,D20,TRUE)</f>
        <v>0.77880078307140488</v>
      </c>
    </row>
    <row r="31" spans="2:5" x14ac:dyDescent="0.45">
      <c r="B31" t="s">
        <v>58</v>
      </c>
    </row>
    <row r="32" spans="2:5" x14ac:dyDescent="0.45">
      <c r="B32" s="4">
        <f>B24/B29</f>
        <v>0.28650479686019009</v>
      </c>
    </row>
    <row r="34" spans="1:4" x14ac:dyDescent="0.45">
      <c r="B34" s="8" t="s">
        <v>76</v>
      </c>
      <c r="C34">
        <f>C18*25</f>
        <v>1.2823323596887644</v>
      </c>
      <c r="D34">
        <f>25*5%</f>
        <v>1.25</v>
      </c>
    </row>
    <row r="35" spans="1:4" x14ac:dyDescent="0.45">
      <c r="C35" s="4">
        <f>_xlfn.POISSON.DIST(0,D34,TRUE)</f>
        <v>0.28650479686019009</v>
      </c>
    </row>
    <row r="39" spans="1:4" x14ac:dyDescent="0.45">
      <c r="A39" t="s">
        <v>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F8D45-1D34-4417-86D6-1F1634753085}">
  <dimension ref="A1:H28"/>
  <sheetViews>
    <sheetView tabSelected="1" workbookViewId="0">
      <selection activeCell="M14" sqref="M14"/>
    </sheetView>
  </sheetViews>
  <sheetFormatPr defaultRowHeight="14.25" x14ac:dyDescent="0.45"/>
  <cols>
    <col min="1" max="1" width="8.53125" customWidth="1"/>
    <col min="2" max="2" width="12.53125" customWidth="1"/>
    <col min="3" max="3" width="20.86328125" customWidth="1"/>
    <col min="4" max="4" width="27.86328125" bestFit="1" customWidth="1"/>
  </cols>
  <sheetData>
    <row r="1" spans="1:8" x14ac:dyDescent="0.45">
      <c r="A1" t="s">
        <v>50</v>
      </c>
      <c r="B1" t="s">
        <v>78</v>
      </c>
    </row>
    <row r="2" spans="1:8" x14ac:dyDescent="0.45">
      <c r="B2" t="s">
        <v>79</v>
      </c>
    </row>
    <row r="3" spans="1:8" x14ac:dyDescent="0.45">
      <c r="B3" t="s">
        <v>97</v>
      </c>
    </row>
    <row r="4" spans="1:8" x14ac:dyDescent="0.45">
      <c r="B4" t="s">
        <v>80</v>
      </c>
    </row>
    <row r="6" spans="1:8" x14ac:dyDescent="0.45">
      <c r="B6" t="s">
        <v>82</v>
      </c>
    </row>
    <row r="7" spans="1:8" s="11" customFormat="1" x14ac:dyDescent="0.45"/>
    <row r="8" spans="1:8" x14ac:dyDescent="0.45">
      <c r="B8" t="s">
        <v>14</v>
      </c>
      <c r="C8" t="s">
        <v>84</v>
      </c>
      <c r="D8">
        <f>365*3</f>
        <v>1095</v>
      </c>
      <c r="H8">
        <v>365</v>
      </c>
    </row>
    <row r="9" spans="1:8" x14ac:dyDescent="0.45">
      <c r="B9" t="s">
        <v>85</v>
      </c>
      <c r="C9" t="s">
        <v>89</v>
      </c>
      <c r="H9">
        <v>0</v>
      </c>
    </row>
    <row r="10" spans="1:8" x14ac:dyDescent="0.45">
      <c r="B10" t="s">
        <v>16</v>
      </c>
      <c r="C10" s="3">
        <v>0.05</v>
      </c>
      <c r="D10" t="s">
        <v>86</v>
      </c>
      <c r="H10" t="s">
        <v>95</v>
      </c>
    </row>
    <row r="11" spans="1:8" x14ac:dyDescent="0.45">
      <c r="B11" t="s">
        <v>87</v>
      </c>
      <c r="C11" s="3">
        <v>0.95</v>
      </c>
      <c r="D11" t="s">
        <v>88</v>
      </c>
      <c r="H11" t="s">
        <v>96</v>
      </c>
    </row>
    <row r="13" spans="1:8" x14ac:dyDescent="0.45">
      <c r="B13" t="s">
        <v>90</v>
      </c>
    </row>
    <row r="14" spans="1:8" x14ac:dyDescent="0.45">
      <c r="B14" t="s">
        <v>91</v>
      </c>
      <c r="H14">
        <v>1</v>
      </c>
    </row>
    <row r="15" spans="1:8" x14ac:dyDescent="0.45">
      <c r="B15" t="s">
        <v>92</v>
      </c>
    </row>
    <row r="17" spans="1:4" x14ac:dyDescent="0.45">
      <c r="B17" t="s">
        <v>81</v>
      </c>
    </row>
    <row r="18" spans="1:4" x14ac:dyDescent="0.45">
      <c r="B18" t="s">
        <v>83</v>
      </c>
    </row>
    <row r="19" spans="1:4" x14ac:dyDescent="0.45">
      <c r="B19" s="17" t="s">
        <v>98</v>
      </c>
      <c r="C19" s="13"/>
      <c r="D19" s="13"/>
    </row>
    <row r="20" spans="1:4" x14ac:dyDescent="0.45">
      <c r="B20" s="19">
        <f>1-_xlfn.BINOM.DIST(50,D8,C10,TRUE)</f>
        <v>0.71755981241683586</v>
      </c>
    </row>
    <row r="22" spans="1:4" x14ac:dyDescent="0.45">
      <c r="A22" t="s">
        <v>51</v>
      </c>
      <c r="B22" t="s">
        <v>93</v>
      </c>
    </row>
    <row r="23" spans="1:4" x14ac:dyDescent="0.45">
      <c r="B23" t="s">
        <v>94</v>
      </c>
    </row>
    <row r="24" spans="1:4" x14ac:dyDescent="0.45">
      <c r="C24" s="18" t="s">
        <v>99</v>
      </c>
    </row>
    <row r="25" spans="1:4" x14ac:dyDescent="0.45">
      <c r="C25" s="12">
        <f>1-(1-(5%^3))^365</f>
        <v>4.4602554520167925E-2</v>
      </c>
    </row>
    <row r="27" spans="1:4" x14ac:dyDescent="0.45">
      <c r="A27" t="s">
        <v>52</v>
      </c>
      <c r="C27" s="18" t="s">
        <v>100</v>
      </c>
    </row>
    <row r="28" spans="1:4" x14ac:dyDescent="0.45">
      <c r="C28" s="12">
        <f>1-(1-(2%^2))^365</f>
        <v>0.13586753658259287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09ECCF76813B4E8AD44E2AA682613C" ma:contentTypeVersion="8" ma:contentTypeDescription="Create a new document." ma:contentTypeScope="" ma:versionID="ff550216bf89271fc732fe65dd228bf0">
  <xsd:schema xmlns:xsd="http://www.w3.org/2001/XMLSchema" xmlns:xs="http://www.w3.org/2001/XMLSchema" xmlns:p="http://schemas.microsoft.com/office/2006/metadata/properties" xmlns:ns3="01038e6c-6950-4760-8366-2c9b6a034c96" xmlns:ns4="4fc7be9a-30f7-4c07-90e1-64334727c540" targetNamespace="http://schemas.microsoft.com/office/2006/metadata/properties" ma:root="true" ma:fieldsID="47776cde3611a05e38d4912b76191abb" ns3:_="" ns4:_="">
    <xsd:import namespace="01038e6c-6950-4760-8366-2c9b6a034c96"/>
    <xsd:import namespace="4fc7be9a-30f7-4c07-90e1-64334727c54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038e6c-6950-4760-8366-2c9b6a034c9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c7be9a-30f7-4c07-90e1-64334727c54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EAB804-33D5-46BE-83EE-A875F34CDAC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12C1901-850A-484B-B564-E6A005ADFEE7}">
  <ds:schemaRefs>
    <ds:schemaRef ds:uri="http://schemas.microsoft.com/sharepoint/v3/contenttype/forms"/>
  </ds:schemaRefs>
</ds:datastoreItem>
</file>

<file path=customXml/itemProps3.xml><?xml version="1.0" encoding="utf-8"?>
<ds:datastoreItem xmlns:ds="http://schemas.openxmlformats.org/officeDocument/2006/customXml" ds:itemID="{AAAA8CEB-D9C2-4140-A58B-A5DB4289B3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038e6c-6950-4760-8366-2c9b6a034c96"/>
    <ds:schemaRef ds:uri="4fc7be9a-30f7-4c07-90e1-64334727c5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1a</vt:lpstr>
      <vt:lpstr>1b</vt:lpstr>
      <vt:lpstr>2abc</vt:lpstr>
      <vt:lpstr>3ab</vt: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TIan</dc:creator>
  <cp:lastModifiedBy>Jan</cp:lastModifiedBy>
  <dcterms:created xsi:type="dcterms:W3CDTF">2020-05-13T22:44:15Z</dcterms:created>
  <dcterms:modified xsi:type="dcterms:W3CDTF">2020-05-14T21:55:56Z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0x0101000809ECCF76813B4E8AD44E2AA682613C</vt:lpwstr>
  </property>
</Properties>
</file>