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OneDrive\Documents\Data Analyst Portfolio\Financial Model\"/>
    </mc:Choice>
  </mc:AlternateContent>
  <xr:revisionPtr revIDLastSave="0" documentId="13_ncr:1_{D86A7FAF-AB26-4064-B5B3-D016A9FB6DDA}" xr6:coauthVersionLast="47" xr6:coauthVersionMax="47" xr10:uidLastSave="{00000000-0000-0000-0000-000000000000}"/>
  <bookViews>
    <workbookView xWindow="-108" yWindow="-108" windowWidth="23256" windowHeight="13896" xr2:uid="{53950E84-9EFB-483D-94FF-03D6A973156E}"/>
  </bookViews>
  <sheets>
    <sheet name="Expenses and Income sheet" sheetId="5" r:id="rId1"/>
    <sheet name="Bs 2023" sheetId="4" r:id="rId2"/>
    <sheet name="Bs 2022" sheetId="3" r:id="rId3"/>
    <sheet name="Bs 2021" sheetId="2" r:id="rId4"/>
    <sheet name="Sheet1" sheetId="7" r:id="rId5"/>
    <sheet name="Financial Model" sheetId="1" r:id="rId6"/>
    <sheet name="Source sheet" sheetId="6" r:id="rId7"/>
  </sheets>
  <definedNames>
    <definedName name="ExternalData_1" localSheetId="3" hidden="1">'Bs 2021'!$A$1:$B$44</definedName>
    <definedName name="ExternalData_2" localSheetId="2" hidden="1">'Bs 2022'!$A$1:$C$44</definedName>
    <definedName name="ExternalData_3" localSheetId="1" hidden="1">'Bs 2023'!$A$1:$D$44</definedName>
    <definedName name="ExternalData_4" localSheetId="0" hidden="1">'Expenses and Income sheet'!$A$1:$F$439</definedName>
    <definedName name="source_table">'Source sheet'!$A$1:$B$4</definedName>
    <definedName name="Transaction">'Expenses and Income sheet'!$D:$D</definedName>
    <definedName name="Transaction_amount">'Expenses and Income sheet'!$C:$C</definedName>
    <definedName name="Transaction_year">'Expenses and Income sheet'!$E:$E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H1" i="1"/>
  <c r="F92" i="1" l="1"/>
  <c r="L87" i="1"/>
  <c r="G92" i="1" l="1"/>
  <c r="H92" i="1" s="1"/>
  <c r="I92" i="1" s="1"/>
  <c r="J92" i="1" s="1"/>
  <c r="E56" i="1"/>
  <c r="C19" i="1"/>
  <c r="E67" i="1"/>
  <c r="E104" i="1" s="1"/>
  <c r="F100" i="1" s="1"/>
  <c r="D67" i="1"/>
  <c r="C67" i="1"/>
  <c r="E66" i="1"/>
  <c r="E47" i="1" s="1"/>
  <c r="D66" i="1"/>
  <c r="D47" i="1" s="1"/>
  <c r="C66" i="1"/>
  <c r="C47" i="1" s="1"/>
  <c r="E65" i="1"/>
  <c r="E82" i="1" s="1"/>
  <c r="D65" i="1"/>
  <c r="D82" i="1" s="1"/>
  <c r="C65" i="1"/>
  <c r="C82" i="1" s="1"/>
  <c r="D80" i="1" s="1"/>
  <c r="E64" i="1"/>
  <c r="E48" i="1" s="1"/>
  <c r="D64" i="1"/>
  <c r="D48" i="1" s="1"/>
  <c r="C64" i="1"/>
  <c r="C48" i="1" s="1"/>
  <c r="E63" i="1"/>
  <c r="D63" i="1"/>
  <c r="C63" i="1"/>
  <c r="C57" i="1"/>
  <c r="D57" i="1"/>
  <c r="E57" i="1"/>
  <c r="C58" i="1"/>
  <c r="C77" i="1" s="1"/>
  <c r="D74" i="1" s="1"/>
  <c r="D58" i="1"/>
  <c r="D77" i="1" s="1"/>
  <c r="E74" i="1" s="1"/>
  <c r="E58" i="1"/>
  <c r="E77" i="1" s="1"/>
  <c r="F74" i="1" s="1"/>
  <c r="C59" i="1"/>
  <c r="D59" i="1"/>
  <c r="E59" i="1"/>
  <c r="C60" i="1"/>
  <c r="C46" i="1" s="1"/>
  <c r="D60" i="1"/>
  <c r="D46" i="1" s="1"/>
  <c r="E60" i="1"/>
  <c r="D56" i="1"/>
  <c r="C56" i="1"/>
  <c r="C13" i="1"/>
  <c r="C11" i="1"/>
  <c r="C9" i="1"/>
  <c r="C7" i="1"/>
  <c r="C5" i="1"/>
  <c r="C4" i="1"/>
  <c r="D2" i="1"/>
  <c r="D9" i="1" l="1"/>
  <c r="D75" i="1" s="1"/>
  <c r="D51" i="1" s="1"/>
  <c r="E46" i="1"/>
  <c r="D81" i="1"/>
  <c r="L89" i="1"/>
  <c r="F95" i="1" s="1"/>
  <c r="F80" i="1"/>
  <c r="E80" i="1"/>
  <c r="E81" i="1" s="1"/>
  <c r="F47" i="1"/>
  <c r="F66" i="1" s="1"/>
  <c r="F122" i="1" s="1"/>
  <c r="F48" i="1"/>
  <c r="G48" i="1" s="1"/>
  <c r="G64" i="1" s="1"/>
  <c r="F46" i="1"/>
  <c r="G46" i="1" s="1"/>
  <c r="G60" i="1" s="1"/>
  <c r="C68" i="1"/>
  <c r="C43" i="1"/>
  <c r="C44" i="1"/>
  <c r="C45" i="1"/>
  <c r="D5" i="1"/>
  <c r="D45" i="1" s="1"/>
  <c r="E2" i="1"/>
  <c r="E11" i="1" s="1"/>
  <c r="D7" i="1"/>
  <c r="D13" i="1"/>
  <c r="C61" i="1"/>
  <c r="C70" i="1" s="1"/>
  <c r="E61" i="1"/>
  <c r="D68" i="1"/>
  <c r="D61" i="1"/>
  <c r="E68" i="1"/>
  <c r="E5" i="1"/>
  <c r="E44" i="1" s="1"/>
  <c r="D4" i="1"/>
  <c r="D11" i="1"/>
  <c r="C27" i="1"/>
  <c r="C21" i="1" s="1"/>
  <c r="C26" i="1"/>
  <c r="F38" i="1" s="1"/>
  <c r="G38" i="1" s="1"/>
  <c r="C6" i="1"/>
  <c r="C8" i="1" s="1"/>
  <c r="C10" i="1" s="1"/>
  <c r="C12" i="1" s="1"/>
  <c r="C14" i="1" s="1"/>
  <c r="D76" i="1" l="1"/>
  <c r="D52" i="1" s="1"/>
  <c r="G47" i="1"/>
  <c r="G66" i="1" s="1"/>
  <c r="G122" i="1" s="1"/>
  <c r="E97" i="1"/>
  <c r="J95" i="1"/>
  <c r="F94" i="1"/>
  <c r="F96" i="1" s="1"/>
  <c r="I94" i="1"/>
  <c r="H94" i="1"/>
  <c r="G95" i="1"/>
  <c r="G11" i="1" s="1"/>
  <c r="G116" i="1" s="1"/>
  <c r="H95" i="1"/>
  <c r="H11" i="1" s="1"/>
  <c r="H116" i="1" s="1"/>
  <c r="F11" i="1"/>
  <c r="F116" i="1" s="1"/>
  <c r="G94" i="1"/>
  <c r="J94" i="1"/>
  <c r="I95" i="1"/>
  <c r="F60" i="1"/>
  <c r="D70" i="1"/>
  <c r="F64" i="1"/>
  <c r="F127" i="1" s="1"/>
  <c r="H46" i="1"/>
  <c r="H60" i="1" s="1"/>
  <c r="H48" i="1"/>
  <c r="H64" i="1" s="1"/>
  <c r="H127" i="1" s="1"/>
  <c r="E70" i="1"/>
  <c r="E13" i="1"/>
  <c r="E9" i="1"/>
  <c r="E75" i="1" s="1"/>
  <c r="E51" i="1" s="1"/>
  <c r="F51" i="1" s="1"/>
  <c r="F75" i="1" s="1"/>
  <c r="F9" i="1" s="1"/>
  <c r="E4" i="1"/>
  <c r="E25" i="1" s="1"/>
  <c r="E7" i="1"/>
  <c r="H38" i="1"/>
  <c r="I38" i="1" s="1"/>
  <c r="J38" i="1" s="1"/>
  <c r="C20" i="1"/>
  <c r="F2" i="1"/>
  <c r="G2" i="1" s="1"/>
  <c r="H2" i="1" s="1"/>
  <c r="I2" i="1" s="1"/>
  <c r="J2" i="1" s="1"/>
  <c r="E45" i="1"/>
  <c r="F45" i="1" s="1"/>
  <c r="D44" i="1"/>
  <c r="F44" i="1" s="1"/>
  <c r="D43" i="1"/>
  <c r="D26" i="1"/>
  <c r="D20" i="1" s="1"/>
  <c r="D25" i="1"/>
  <c r="D27" i="1"/>
  <c r="D6" i="1"/>
  <c r="D8" i="1" s="1"/>
  <c r="D10" i="1" s="1"/>
  <c r="D12" i="1" s="1"/>
  <c r="D14" i="1" s="1"/>
  <c r="C28" i="1"/>
  <c r="C22" i="1" s="1"/>
  <c r="F97" i="1" l="1"/>
  <c r="F81" i="1"/>
  <c r="F82" i="1" s="1"/>
  <c r="F65" i="1" s="1"/>
  <c r="F126" i="1" s="1"/>
  <c r="A2" i="7" a="1"/>
  <c r="G121" i="1"/>
  <c r="F121" i="1"/>
  <c r="G127" i="1"/>
  <c r="H47" i="1"/>
  <c r="H66" i="1" s="1"/>
  <c r="H122" i="1" s="1"/>
  <c r="H121" i="1"/>
  <c r="G96" i="1"/>
  <c r="G81" i="1" s="1"/>
  <c r="J96" i="1"/>
  <c r="J81" i="1" s="1"/>
  <c r="J11" i="1"/>
  <c r="J116" i="1" s="1"/>
  <c r="I96" i="1"/>
  <c r="I81" i="1" s="1"/>
  <c r="I11" i="1"/>
  <c r="I116" i="1" s="1"/>
  <c r="H96" i="1"/>
  <c r="F93" i="1"/>
  <c r="I46" i="1"/>
  <c r="I48" i="1"/>
  <c r="I64" i="1" s="1"/>
  <c r="I127" i="1" s="1"/>
  <c r="E76" i="1"/>
  <c r="E52" i="1" s="1"/>
  <c r="F52" i="1" s="1"/>
  <c r="F76" i="1" s="1"/>
  <c r="E43" i="1"/>
  <c r="F43" i="1" s="1"/>
  <c r="G43" i="1" s="1"/>
  <c r="E26" i="1"/>
  <c r="E20" i="1" s="1"/>
  <c r="E27" i="1"/>
  <c r="E21" i="1" s="1"/>
  <c r="E6" i="1"/>
  <c r="E8" i="1" s="1"/>
  <c r="E10" i="1" s="1"/>
  <c r="E12" i="1" s="1"/>
  <c r="E14" i="1" s="1"/>
  <c r="G51" i="1"/>
  <c r="F25" i="1"/>
  <c r="D19" i="1"/>
  <c r="G44" i="1"/>
  <c r="D21" i="1"/>
  <c r="G45" i="1"/>
  <c r="D28" i="1"/>
  <c r="D22" i="1" s="1"/>
  <c r="A2" i="7" l="1"/>
  <c r="A5" i="7"/>
  <c r="A9" i="7"/>
  <c r="A8" i="7"/>
  <c r="A6" i="7"/>
  <c r="A4" i="7"/>
  <c r="A7" i="7"/>
  <c r="A3" i="7"/>
  <c r="I47" i="1"/>
  <c r="I66" i="1" s="1"/>
  <c r="I122" i="1" s="1"/>
  <c r="J48" i="1"/>
  <c r="J64" i="1" s="1"/>
  <c r="J127" i="1" s="1"/>
  <c r="F77" i="1"/>
  <c r="F58" i="1" s="1"/>
  <c r="F123" i="1"/>
  <c r="G97" i="1"/>
  <c r="H93" i="1" s="1"/>
  <c r="G80" i="1"/>
  <c r="G82" i="1" s="1"/>
  <c r="H80" i="1" s="1"/>
  <c r="H81" i="1"/>
  <c r="G93" i="1"/>
  <c r="J47" i="1"/>
  <c r="J66" i="1" s="1"/>
  <c r="J122" i="1" s="1"/>
  <c r="J46" i="1"/>
  <c r="J60" i="1" s="1"/>
  <c r="I60" i="1"/>
  <c r="G52" i="1"/>
  <c r="H52" i="1" s="1"/>
  <c r="I52" i="1" s="1"/>
  <c r="F26" i="1"/>
  <c r="F32" i="1" s="1"/>
  <c r="F27" i="1"/>
  <c r="G27" i="1" s="1"/>
  <c r="E28" i="1"/>
  <c r="E22" i="1" s="1"/>
  <c r="H51" i="1"/>
  <c r="H43" i="1"/>
  <c r="I43" i="1" s="1"/>
  <c r="H44" i="1"/>
  <c r="I44" i="1" s="1"/>
  <c r="H45" i="1"/>
  <c r="I45" i="1" s="1"/>
  <c r="G25" i="1"/>
  <c r="F37" i="1"/>
  <c r="F31" i="1"/>
  <c r="G74" i="1" l="1"/>
  <c r="G75" i="1" s="1"/>
  <c r="J121" i="1"/>
  <c r="I121" i="1"/>
  <c r="H82" i="1"/>
  <c r="I80" i="1" s="1"/>
  <c r="I82" i="1" s="1"/>
  <c r="G65" i="1"/>
  <c r="G126" i="1" s="1"/>
  <c r="F20" i="1"/>
  <c r="F19" i="1"/>
  <c r="F4" i="1" s="1"/>
  <c r="G26" i="1"/>
  <c r="H26" i="1" s="1"/>
  <c r="H32" i="1" s="1"/>
  <c r="H20" i="1" s="1"/>
  <c r="H97" i="1"/>
  <c r="J52" i="1"/>
  <c r="F39" i="1"/>
  <c r="F33" i="1"/>
  <c r="F28" i="1"/>
  <c r="I51" i="1"/>
  <c r="J51" i="1" s="1"/>
  <c r="J45" i="1"/>
  <c r="J43" i="1"/>
  <c r="J44" i="1"/>
  <c r="G39" i="1"/>
  <c r="G33" i="1"/>
  <c r="H27" i="1"/>
  <c r="G37" i="1"/>
  <c r="G31" i="1"/>
  <c r="H25" i="1"/>
  <c r="G76" i="1" l="1"/>
  <c r="G123" i="1" s="1"/>
  <c r="H65" i="1"/>
  <c r="H126" i="1" s="1"/>
  <c r="G28" i="1"/>
  <c r="H28" i="1" s="1"/>
  <c r="F40" i="1"/>
  <c r="F34" i="1"/>
  <c r="F22" i="1" s="1"/>
  <c r="G32" i="1"/>
  <c r="G20" i="1" s="1"/>
  <c r="I26" i="1"/>
  <c r="J26" i="1" s="1"/>
  <c r="F5" i="1"/>
  <c r="F57" i="1" s="1"/>
  <c r="F56" i="1"/>
  <c r="G19" i="1"/>
  <c r="G4" i="1" s="1"/>
  <c r="F21" i="1"/>
  <c r="F7" i="1" s="1"/>
  <c r="G21" i="1"/>
  <c r="I93" i="1"/>
  <c r="I97" i="1"/>
  <c r="J80" i="1"/>
  <c r="J82" i="1" s="1"/>
  <c r="J65" i="1" s="1"/>
  <c r="I65" i="1"/>
  <c r="G77" i="1"/>
  <c r="G9" i="1"/>
  <c r="H37" i="1"/>
  <c r="H31" i="1"/>
  <c r="I25" i="1"/>
  <c r="I27" i="1"/>
  <c r="H39" i="1"/>
  <c r="H33" i="1"/>
  <c r="G5" i="1" l="1"/>
  <c r="G6" i="1" s="1"/>
  <c r="I126" i="1"/>
  <c r="I32" i="1"/>
  <c r="I20" i="1" s="1"/>
  <c r="J126" i="1"/>
  <c r="F118" i="1"/>
  <c r="F119" i="1"/>
  <c r="H40" i="1"/>
  <c r="H34" i="1"/>
  <c r="G40" i="1"/>
  <c r="G34" i="1"/>
  <c r="G22" i="1" s="1"/>
  <c r="F63" i="1"/>
  <c r="F120" i="1" s="1"/>
  <c r="G7" i="1"/>
  <c r="F6" i="1"/>
  <c r="H21" i="1"/>
  <c r="G56" i="1"/>
  <c r="H19" i="1"/>
  <c r="H4" i="1" s="1"/>
  <c r="H56" i="1" s="1"/>
  <c r="J93" i="1"/>
  <c r="J97" i="1"/>
  <c r="H74" i="1"/>
  <c r="G58" i="1"/>
  <c r="J27" i="1"/>
  <c r="I39" i="1"/>
  <c r="I33" i="1"/>
  <c r="J25" i="1"/>
  <c r="I37" i="1"/>
  <c r="I31" i="1"/>
  <c r="I28" i="1"/>
  <c r="J32" i="1"/>
  <c r="J20" i="1" s="1"/>
  <c r="G57" i="1" l="1"/>
  <c r="G119" i="1" s="1"/>
  <c r="H22" i="1"/>
  <c r="G63" i="1"/>
  <c r="G120" i="1" s="1"/>
  <c r="G8" i="1"/>
  <c r="G10" i="1" s="1"/>
  <c r="G12" i="1" s="1"/>
  <c r="G13" i="1" s="1"/>
  <c r="G117" i="1" s="1"/>
  <c r="H118" i="1"/>
  <c r="G115" i="1"/>
  <c r="G118" i="1"/>
  <c r="I34" i="1"/>
  <c r="I40" i="1"/>
  <c r="I22" i="1" s="1"/>
  <c r="F8" i="1"/>
  <c r="F115" i="1" s="1"/>
  <c r="H7" i="1"/>
  <c r="H5" i="1"/>
  <c r="H6" i="1" s="1"/>
  <c r="I21" i="1"/>
  <c r="I19" i="1"/>
  <c r="I4" i="1" s="1"/>
  <c r="I5" i="1" s="1"/>
  <c r="I57" i="1" s="1"/>
  <c r="H76" i="1"/>
  <c r="H123" i="1" s="1"/>
  <c r="H75" i="1"/>
  <c r="H9" i="1" s="1"/>
  <c r="J39" i="1"/>
  <c r="J33" i="1"/>
  <c r="J28" i="1"/>
  <c r="J37" i="1"/>
  <c r="J31" i="1"/>
  <c r="G14" i="1" l="1"/>
  <c r="G102" i="1" s="1"/>
  <c r="G110" i="1" s="1"/>
  <c r="G111" i="1" s="1"/>
  <c r="G103" i="1" s="1"/>
  <c r="G125" i="1" s="1"/>
  <c r="G124" i="1"/>
  <c r="J40" i="1"/>
  <c r="J34" i="1"/>
  <c r="H8" i="1"/>
  <c r="F10" i="1"/>
  <c r="H63" i="1"/>
  <c r="H120" i="1" s="1"/>
  <c r="H57" i="1"/>
  <c r="I56" i="1"/>
  <c r="I7" i="1"/>
  <c r="J21" i="1"/>
  <c r="J19" i="1"/>
  <c r="J4" i="1" s="1"/>
  <c r="B2" i="7" s="1" a="1"/>
  <c r="I6" i="1"/>
  <c r="H77" i="1"/>
  <c r="I63" i="1"/>
  <c r="G128" i="1" l="1"/>
  <c r="J22" i="1"/>
  <c r="B2" i="7"/>
  <c r="B9" i="7"/>
  <c r="B7" i="7"/>
  <c r="B5" i="7"/>
  <c r="B3" i="7"/>
  <c r="B8" i="7"/>
  <c r="B6" i="7"/>
  <c r="B4" i="7"/>
  <c r="I120" i="1"/>
  <c r="I119" i="1"/>
  <c r="H119" i="1"/>
  <c r="I118" i="1"/>
  <c r="H10" i="1"/>
  <c r="H12" i="1" s="1"/>
  <c r="H13" i="1" s="1"/>
  <c r="H115" i="1"/>
  <c r="F12" i="1"/>
  <c r="F13" i="1" s="1"/>
  <c r="F117" i="1" s="1"/>
  <c r="F124" i="1" s="1"/>
  <c r="I8" i="1"/>
  <c r="I115" i="1" s="1"/>
  <c r="J7" i="1"/>
  <c r="J5" i="1"/>
  <c r="J57" i="1" s="1"/>
  <c r="J119" i="1" s="1"/>
  <c r="J56" i="1"/>
  <c r="J118" i="1" s="1"/>
  <c r="I74" i="1"/>
  <c r="H58" i="1"/>
  <c r="H14" i="1" l="1"/>
  <c r="H102" i="1" s="1"/>
  <c r="H110" i="1" s="1"/>
  <c r="H111" i="1" s="1"/>
  <c r="H103" i="1" s="1"/>
  <c r="H125" i="1" s="1"/>
  <c r="H117" i="1"/>
  <c r="H124" i="1" s="1"/>
  <c r="J6" i="1"/>
  <c r="J8" i="1" s="1"/>
  <c r="J115" i="1" s="1"/>
  <c r="J63" i="1"/>
  <c r="J120" i="1" s="1"/>
  <c r="I75" i="1"/>
  <c r="I9" i="1" s="1"/>
  <c r="I10" i="1" s="1"/>
  <c r="I12" i="1" s="1"/>
  <c r="I76" i="1"/>
  <c r="I123" i="1" s="1"/>
  <c r="H128" i="1" l="1"/>
  <c r="I77" i="1"/>
  <c r="J74" i="1" s="1"/>
  <c r="F14" i="1"/>
  <c r="F102" i="1" s="1"/>
  <c r="I13" i="1"/>
  <c r="I58" i="1" l="1"/>
  <c r="I14" i="1"/>
  <c r="I102" i="1" s="1"/>
  <c r="I110" i="1" s="1"/>
  <c r="I111" i="1" s="1"/>
  <c r="I103" i="1" s="1"/>
  <c r="I125" i="1" s="1"/>
  <c r="I117" i="1"/>
  <c r="I124" i="1" s="1"/>
  <c r="F110" i="1"/>
  <c r="F111" i="1" s="1"/>
  <c r="F103" i="1" s="1"/>
  <c r="J76" i="1"/>
  <c r="J123" i="1" s="1"/>
  <c r="J75" i="1"/>
  <c r="I128" i="1" l="1"/>
  <c r="F104" i="1"/>
  <c r="F67" i="1" s="1"/>
  <c r="F68" i="1" s="1"/>
  <c r="F125" i="1"/>
  <c r="J77" i="1"/>
  <c r="J58" i="1" s="1"/>
  <c r="J9" i="1"/>
  <c r="J10" i="1" s="1"/>
  <c r="J12" i="1" s="1"/>
  <c r="F128" i="1" l="1"/>
  <c r="F59" i="1" s="1"/>
  <c r="G59" i="1" s="1"/>
  <c r="G100" i="1"/>
  <c r="G104" i="1" s="1"/>
  <c r="H100" i="1" s="1"/>
  <c r="H104" i="1" s="1"/>
  <c r="J13" i="1"/>
  <c r="F61" i="1" l="1"/>
  <c r="F70" i="1" s="1"/>
  <c r="G61" i="1"/>
  <c r="G67" i="1"/>
  <c r="G68" i="1" s="1"/>
  <c r="J14" i="1"/>
  <c r="J102" i="1" s="1"/>
  <c r="J110" i="1" s="1"/>
  <c r="J111" i="1" s="1"/>
  <c r="J103" i="1" s="1"/>
  <c r="J125" i="1" s="1"/>
  <c r="J117" i="1"/>
  <c r="J124" i="1" s="1"/>
  <c r="I100" i="1"/>
  <c r="I104" i="1" s="1"/>
  <c r="H67" i="1"/>
  <c r="H68" i="1" s="1"/>
  <c r="H59" i="1" l="1"/>
  <c r="I59" i="1" s="1"/>
  <c r="G70" i="1"/>
  <c r="J128" i="1"/>
  <c r="J100" i="1"/>
  <c r="J104" i="1" s="1"/>
  <c r="J67" i="1" s="1"/>
  <c r="J68" i="1" s="1"/>
  <c r="I67" i="1"/>
  <c r="I68" i="1" s="1"/>
  <c r="H61" i="1" l="1"/>
  <c r="H70" i="1" s="1"/>
  <c r="J59" i="1"/>
  <c r="J61" i="1" s="1"/>
  <c r="J70" i="1" s="1"/>
  <c r="I61" i="1"/>
  <c r="I7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03883A-37BD-4BFD-BC7F-140CB1046D0C}" keepAlive="1" name="Query - Bs 2021" description="Connection to the 'Bs 2021' query in the workbook." type="5" refreshedVersion="8" background="1" saveData="1">
    <dbPr connection="Provider=Microsoft.Mashup.OleDb.1;Data Source=$Workbook$;Location=&quot;Bs 2021&quot;;Extended Properties=&quot;&quot;" command="SELECT * FROM [Bs 2021]"/>
  </connection>
  <connection id="2" xr16:uid="{8110CCB5-184E-4123-9774-E0533788D478}" keepAlive="1" name="Query - Bs 2022" description="Connection to the 'Bs 2022' query in the workbook." type="5" refreshedVersion="8" background="1" saveData="1">
    <dbPr connection="Provider=Microsoft.Mashup.OleDb.1;Data Source=$Workbook$;Location=&quot;Bs 2022&quot;;Extended Properties=&quot;&quot;" command="SELECT * FROM [Bs 2022]"/>
  </connection>
  <connection id="3" xr16:uid="{4E41611A-10AF-4CE7-B6F0-A22A60897C62}" keepAlive="1" name="Query - Bs 2023" description="Connection to the 'Bs 2023' query in the workbook." type="5" refreshedVersion="8" background="1" saveData="1">
    <dbPr connection="Provider=Microsoft.Mashup.OleDb.1;Data Source=$Workbook$;Location=&quot;Bs 2023&quot;;Extended Properties=&quot;&quot;" command="SELECT * FROM [Bs 2023]"/>
  </connection>
  <connection id="4" xr16:uid="{67404274-217E-4EFB-8CFD-52C5F0F3FCC3}" keepAlive="1" name="Query - Expenses and Income sheet" description="Connection to the 'Expenses and Income sheet' query in the workbook." type="5" refreshedVersion="8" background="1" saveData="1">
    <dbPr connection="Provider=Microsoft.Mashup.OleDb.1;Data Source=$Workbook$;Location=&quot;Expenses and Income sheet&quot;;Extended Properties=&quot;&quot;" command="SELECT * FROM [Expenses and Income sheet]"/>
  </connection>
</connections>
</file>

<file path=xl/sharedStrings.xml><?xml version="1.0" encoding="utf-8"?>
<sst xmlns="http://schemas.openxmlformats.org/spreadsheetml/2006/main" count="1720" uniqueCount="170">
  <si>
    <t>Balance Sheet 2021</t>
  </si>
  <si>
    <t>Transaction Amount</t>
  </si>
  <si>
    <t>Receivables - Discounters</t>
  </si>
  <si>
    <t>Receivables - Other</t>
  </si>
  <si>
    <t>Receivables - Grocery</t>
  </si>
  <si>
    <t>Receivables - Retail</t>
  </si>
  <si>
    <t>Receivables - Supermarkets</t>
  </si>
  <si>
    <t>Trade Receivables</t>
  </si>
  <si>
    <t>Inventory - Discounters</t>
  </si>
  <si>
    <t>Inventory - Supermarkets</t>
  </si>
  <si>
    <t>Inventory - Grocery</t>
  </si>
  <si>
    <t>Inventory - Retail</t>
  </si>
  <si>
    <t>Inventory - Other</t>
  </si>
  <si>
    <t>Inventory</t>
  </si>
  <si>
    <t>PP&amp;E - Machinery</t>
  </si>
  <si>
    <t>PP&amp;E - Other</t>
  </si>
  <si>
    <t>PP&amp;E - IT</t>
  </si>
  <si>
    <t>PP&amp;E - Vehicles</t>
  </si>
  <si>
    <t>PP&amp;E</t>
  </si>
  <si>
    <t>Cash - Bank Accounts</t>
  </si>
  <si>
    <t>Cash - T-bills</t>
  </si>
  <si>
    <t>Cash - Cash at hand</t>
  </si>
  <si>
    <t>Cash</t>
  </si>
  <si>
    <t>Other assets</t>
  </si>
  <si>
    <t>Assets</t>
  </si>
  <si>
    <t>Trade Payables - Discounters</t>
  </si>
  <si>
    <t>Trade Payables - Other</t>
  </si>
  <si>
    <t>Trade Payables - Supermarkets</t>
  </si>
  <si>
    <t>Trade Payables - Grocery</t>
  </si>
  <si>
    <t>Trade Payables - Retail</t>
  </si>
  <si>
    <t>Trade Payables</t>
  </si>
  <si>
    <t>Provisions - Taxes</t>
  </si>
  <si>
    <t>Provisions - Legal</t>
  </si>
  <si>
    <t>Provisions - Other</t>
  </si>
  <si>
    <t>Provisions</t>
  </si>
  <si>
    <t>Financial Liabilities vs. Banks</t>
  </si>
  <si>
    <t>Financial Liabilities</t>
  </si>
  <si>
    <t>Other liabilities</t>
  </si>
  <si>
    <t>Retained Earnings</t>
  </si>
  <si>
    <t>Minority interest</t>
  </si>
  <si>
    <t>Share Capital</t>
  </si>
  <si>
    <t>Equity</t>
  </si>
  <si>
    <t>Liabilities &amp; Equity</t>
  </si>
  <si>
    <t>Balance Sheet 2023</t>
  </si>
  <si>
    <t>Code I</t>
  </si>
  <si>
    <t>Code II</t>
  </si>
  <si>
    <t>R</t>
  </si>
  <si>
    <t>A</t>
  </si>
  <si>
    <t>I</t>
  </si>
  <si>
    <t>P</t>
  </si>
  <si>
    <t>C</t>
  </si>
  <si>
    <t>O</t>
  </si>
  <si>
    <t>T</t>
  </si>
  <si>
    <t>L</t>
  </si>
  <si>
    <t>F</t>
  </si>
  <si>
    <t>E</t>
  </si>
  <si>
    <t>Balance sheet 2022</t>
  </si>
  <si>
    <t>Date</t>
  </si>
  <si>
    <t>Financials</t>
  </si>
  <si>
    <t>Amount</t>
  </si>
  <si>
    <t>Line Items</t>
  </si>
  <si>
    <t>Year</t>
  </si>
  <si>
    <t>Month Name</t>
  </si>
  <si>
    <t>Revenue - Supermarkets</t>
  </si>
  <si>
    <t xml:space="preserve">Revenue </t>
  </si>
  <si>
    <t>January</t>
  </si>
  <si>
    <t>Cogs - Supermarkets</t>
  </si>
  <si>
    <t xml:space="preserve">Cogs </t>
  </si>
  <si>
    <t>Revenue - Discounters</t>
  </si>
  <si>
    <t>Cogs - Discounters</t>
  </si>
  <si>
    <t>Revenue - Grocery</t>
  </si>
  <si>
    <t>Cogs - Grocery</t>
  </si>
  <si>
    <t>Revenue - Retail</t>
  </si>
  <si>
    <t>Cogs - Retail</t>
  </si>
  <si>
    <t>Operating expenses</t>
  </si>
  <si>
    <t>D&amp;A</t>
  </si>
  <si>
    <t>Interest expenses</t>
  </si>
  <si>
    <t>Taxes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</si>
  <si>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</si>
  <si>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</si>
  <si>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</si>
  <si>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</si>
  <si>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</si>
  <si>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</si>
  <si>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</si>
  <si>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</si>
  <si>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</si>
  <si>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</si>
  <si>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</si>
  <si>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Other revenue</t>
  </si>
  <si>
    <t>Financial Model</t>
  </si>
  <si>
    <t>Naira in Million</t>
  </si>
  <si>
    <t>Income Statement</t>
  </si>
  <si>
    <t>Revenue</t>
  </si>
  <si>
    <t>Cogs</t>
  </si>
  <si>
    <t>Gross Profit</t>
  </si>
  <si>
    <t>EBITDA</t>
  </si>
  <si>
    <t>EBIT</t>
  </si>
  <si>
    <t>EBT</t>
  </si>
  <si>
    <t>Net Profit</t>
  </si>
  <si>
    <t>Metrics &amp; Assumptions</t>
  </si>
  <si>
    <t>Live Case</t>
  </si>
  <si>
    <t>Revenue Growth Rate</t>
  </si>
  <si>
    <t>COG as % of Revenue</t>
  </si>
  <si>
    <t>OPEX as % of Revenue</t>
  </si>
  <si>
    <t>Effective Tax Rate</t>
  </si>
  <si>
    <t>Base Case</t>
  </si>
  <si>
    <t>Best Case</t>
  </si>
  <si>
    <t>Worst Case</t>
  </si>
  <si>
    <t>`</t>
  </si>
  <si>
    <t xml:space="preserve">Statement of Financial Position </t>
  </si>
  <si>
    <t>Total Assets</t>
  </si>
  <si>
    <t>Total Liabilities/Equity</t>
  </si>
  <si>
    <t>Statement of Financial Position</t>
  </si>
  <si>
    <t xml:space="preserve">Days Sales Outstanding </t>
  </si>
  <si>
    <t xml:space="preserve">Days Inventory Outstanding </t>
  </si>
  <si>
    <t xml:space="preserve">Days Payable Outstanding </t>
  </si>
  <si>
    <t>Index No</t>
  </si>
  <si>
    <t>Scenarios</t>
  </si>
  <si>
    <t xml:space="preserve">Switch </t>
  </si>
  <si>
    <t>Supporting Schedules</t>
  </si>
  <si>
    <t>Fixed Assets Roll Foward Schedule</t>
  </si>
  <si>
    <t xml:space="preserve">Beginning PP&amp;E </t>
  </si>
  <si>
    <t xml:space="preserve">CAPEX </t>
  </si>
  <si>
    <t xml:space="preserve">Ending PP&amp;E </t>
  </si>
  <si>
    <t>Fixed Asset Roll Forward</t>
  </si>
  <si>
    <t>D&amp;A as a % of Beginning PP&amp;E</t>
  </si>
  <si>
    <t>Capex as a % of Beginning PP&amp;E</t>
  </si>
  <si>
    <t xml:space="preserve">Other Assets </t>
  </si>
  <si>
    <t xml:space="preserve">Other Liabilities </t>
  </si>
  <si>
    <t xml:space="preserve">Check </t>
  </si>
  <si>
    <t>Financial Liability Schedule</t>
  </si>
  <si>
    <t xml:space="preserve">Beginning Debt </t>
  </si>
  <si>
    <t>Repayment</t>
  </si>
  <si>
    <t xml:space="preserve">Ending Debt </t>
  </si>
  <si>
    <t>Loan Schedule</t>
  </si>
  <si>
    <t xml:space="preserve">Start Date </t>
  </si>
  <si>
    <t xml:space="preserve">End Date </t>
  </si>
  <si>
    <t>Rate</t>
  </si>
  <si>
    <t xml:space="preserve">Amount </t>
  </si>
  <si>
    <t>No of Periods</t>
  </si>
  <si>
    <t>Period</t>
  </si>
  <si>
    <t>Annual Payment</t>
  </si>
  <si>
    <t>Interest Expenses</t>
  </si>
  <si>
    <t>Opening Balance</t>
  </si>
  <si>
    <t>Closing Balance</t>
  </si>
  <si>
    <t>Equity Schedule</t>
  </si>
  <si>
    <t xml:space="preserve">Beginning Equity </t>
  </si>
  <si>
    <t>Increase in Capital</t>
  </si>
  <si>
    <t>Ending Equity</t>
  </si>
  <si>
    <t>Dividend Payment</t>
  </si>
  <si>
    <t>Dividend Payout</t>
  </si>
  <si>
    <t>Assumption</t>
  </si>
  <si>
    <t>Net profit</t>
  </si>
  <si>
    <t>Dividend %</t>
  </si>
  <si>
    <t>Statement of Cash Flow</t>
  </si>
  <si>
    <t>EBITDA </t>
  </si>
  <si>
    <t>Change in trade receivables</t>
  </si>
  <si>
    <t>Change in inventory</t>
  </si>
  <si>
    <t>Change in trade payables</t>
  </si>
  <si>
    <t>Change in other assets</t>
  </si>
  <si>
    <t>Change in other liabilities</t>
  </si>
  <si>
    <t>Capex</t>
  </si>
  <si>
    <t>Operating Cash Flow</t>
  </si>
  <si>
    <t>Dividends</t>
  </si>
  <si>
    <t>Change in Financial Liabilities</t>
  </si>
  <si>
    <t>Change in Provisions</t>
  </si>
  <si>
    <t>Net cashflow</t>
  </si>
  <si>
    <t>year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</si>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</sst>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&quot;₦&quot;#,##0.00;[Red]\-&quot;₦&quot;#,##0.00"/>
    <numFmt numFmtId="165" formatCode="#,##0.00;\(#,##0.00\)"/>
    <numFmt numFmtId="166" formatCode="0\ &quot;h&quot;"/>
    <numFmt numFmtId="167" formatCode="0\ &quot;f&quot;"/>
    <numFmt numFmtId="168" formatCode="0.0%"/>
    <numFmt numFmtId="169" formatCode="0\ &quot;days&quot;"/>
    <numFmt numFmtId="170" formatCode="0.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6.95"/>
      <color rgb="FF000000"/>
      <name val="Arial"/>
      <family val="2"/>
    </font>
    <font>
      <b/>
      <sz val="6.9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4" fillId="3" borderId="0" xfId="0" applyFont="1" applyFill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165" fontId="0" fillId="0" borderId="0" xfId="0" applyNumberFormat="1"/>
    <xf numFmtId="165" fontId="3" fillId="0" borderId="1" xfId="0" applyNumberFormat="1" applyFont="1" applyBorder="1"/>
    <xf numFmtId="165" fontId="0" fillId="0" borderId="1" xfId="0" applyNumberFormat="1" applyBorder="1"/>
    <xf numFmtId="165" fontId="0" fillId="0" borderId="2" xfId="0" applyNumberFormat="1" applyBorder="1"/>
    <xf numFmtId="166" fontId="4" fillId="3" borderId="0" xfId="0" applyNumberFormat="1" applyFont="1" applyFill="1"/>
    <xf numFmtId="167" fontId="4" fillId="3" borderId="0" xfId="0" applyNumberFormat="1" applyFont="1" applyFill="1"/>
    <xf numFmtId="0" fontId="5" fillId="0" borderId="0" xfId="0" applyFont="1"/>
    <xf numFmtId="0" fontId="6" fillId="0" borderId="0" xfId="0" applyFont="1"/>
    <xf numFmtId="0" fontId="6" fillId="4" borderId="0" xfId="0" applyFont="1" applyFill="1"/>
    <xf numFmtId="0" fontId="0" fillId="4" borderId="0" xfId="0" applyFill="1"/>
    <xf numFmtId="0" fontId="5" fillId="4" borderId="0" xfId="0" applyFont="1" applyFill="1"/>
    <xf numFmtId="168" fontId="0" fillId="0" borderId="0" xfId="1" applyNumberFormat="1" applyFont="1"/>
    <xf numFmtId="0" fontId="2" fillId="5" borderId="0" xfId="0" applyFont="1" applyFill="1"/>
    <xf numFmtId="9" fontId="0" fillId="0" borderId="0" xfId="1" applyFont="1"/>
    <xf numFmtId="2" fontId="5" fillId="0" borderId="0" xfId="0" applyNumberFormat="1" applyFont="1"/>
    <xf numFmtId="10" fontId="0" fillId="0" borderId="0" xfId="1" applyNumberFormat="1" applyFont="1"/>
    <xf numFmtId="0" fontId="2" fillId="2" borderId="0" xfId="0" applyFont="1" applyFill="1" applyAlignment="1">
      <alignment horizontal="center"/>
    </xf>
    <xf numFmtId="10" fontId="0" fillId="4" borderId="0" xfId="1" applyNumberFormat="1" applyFont="1" applyFill="1"/>
    <xf numFmtId="2" fontId="0" fillId="0" borderId="0" xfId="0" applyNumberFormat="1"/>
    <xf numFmtId="165" fontId="0" fillId="0" borderId="0" xfId="2" applyNumberFormat="1" applyFont="1"/>
    <xf numFmtId="2" fontId="0" fillId="0" borderId="2" xfId="0" applyNumberFormat="1" applyBorder="1"/>
    <xf numFmtId="169" fontId="0" fillId="0" borderId="0" xfId="0" applyNumberFormat="1"/>
    <xf numFmtId="0" fontId="3" fillId="0" borderId="0" xfId="0" applyFont="1"/>
    <xf numFmtId="4" fontId="0" fillId="0" borderId="0" xfId="0" applyNumberFormat="1"/>
    <xf numFmtId="170" fontId="0" fillId="0" borderId="0" xfId="0" applyNumberFormat="1"/>
    <xf numFmtId="2" fontId="3" fillId="0" borderId="0" xfId="0" applyNumberFormat="1" applyFont="1"/>
    <xf numFmtId="0" fontId="0" fillId="0" borderId="3" xfId="0" applyBorder="1"/>
    <xf numFmtId="0" fontId="3" fillId="0" borderId="3" xfId="0" applyFont="1" applyBorder="1"/>
    <xf numFmtId="164" fontId="0" fillId="0" borderId="0" xfId="0" applyNumberFormat="1"/>
    <xf numFmtId="0" fontId="7" fillId="0" borderId="0" xfId="0" applyFont="1"/>
    <xf numFmtId="0" fontId="8" fillId="0" borderId="1" xfId="0" applyFont="1" applyBorder="1"/>
    <xf numFmtId="165" fontId="8" fillId="0" borderId="1" xfId="0" applyNumberFormat="1" applyFont="1" applyBorder="1"/>
    <xf numFmtId="9" fontId="7" fillId="0" borderId="0" xfId="1" applyFont="1" applyFill="1"/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165" fontId="3" fillId="0" borderId="2" xfId="0" applyNumberFormat="1" applyFont="1" applyBorder="1"/>
    <xf numFmtId="43" fontId="0" fillId="0" borderId="0" xfId="2" applyFont="1"/>
    <xf numFmtId="2" fontId="0" fillId="6" borderId="0" xfId="0" applyNumberFormat="1" applyFill="1"/>
    <xf numFmtId="0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12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Revenue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97-461E-B482-1FE2709ADB3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97-461E-B482-1FE2709ADB3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897-461E-B482-1FE2709ADB3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897-461E-B482-1FE2709ADB3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897-461E-B482-1FE2709ADB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'Financial Model'!$C$2:$J$2</c:f>
              <c:numCache>
                <c:formatCode>0\ "h"</c:formatCode>
                <c:ptCount val="8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 formatCode="0\ &quot;f&quot;">
                  <c:v>2024</c:v>
                </c:pt>
                <c:pt idx="4" formatCode="0\ &quot;f&quot;">
                  <c:v>2025</c:v>
                </c:pt>
                <c:pt idx="5" formatCode="0\ &quot;f&quot;">
                  <c:v>2026</c:v>
                </c:pt>
                <c:pt idx="6" formatCode="0\ &quot;f&quot;">
                  <c:v>2027</c:v>
                </c:pt>
                <c:pt idx="7" formatCode="0\ &quot;f&quot;">
                  <c:v>2028</c:v>
                </c:pt>
              </c:numCache>
            </c:numRef>
          </c:cat>
          <c:val>
            <c:numRef>
              <c:f>'Financial Model'!$C$4:$J$4</c:f>
              <c:numCache>
                <c:formatCode>#,##0.00;\(#,##0.00\)</c:formatCode>
                <c:ptCount val="8"/>
                <c:pt idx="0">
                  <c:v>2922</c:v>
                </c:pt>
                <c:pt idx="1">
                  <c:v>2984</c:v>
                </c:pt>
                <c:pt idx="2">
                  <c:v>3040</c:v>
                </c:pt>
                <c:pt idx="3">
                  <c:v>3283.1094057652676</c:v>
                </c:pt>
                <c:pt idx="4">
                  <c:v>3537.6114889488595</c:v>
                </c:pt>
                <c:pt idx="5">
                  <c:v>3816.1786024683247</c:v>
                </c:pt>
                <c:pt idx="6">
                  <c:v>4114.3423937235275</c:v>
                </c:pt>
                <c:pt idx="7">
                  <c:v>4437.0630056289801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97-461E-B482-1FE2709ADB3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-27"/>
        <c:axId val="1633626975"/>
        <c:axId val="1605112335"/>
      </c:barChart>
      <c:lineChart>
        <c:grouping val="standard"/>
        <c:varyColors val="0"/>
        <c:ser>
          <c:idx val="1"/>
          <c:order val="1"/>
          <c:tx>
            <c:v>Net profit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1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'Financial Model'!$C$2:$J$2</c:f>
              <c:numCache>
                <c:formatCode>0\ "h"</c:formatCode>
                <c:ptCount val="8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 formatCode="0\ &quot;f&quot;">
                  <c:v>2024</c:v>
                </c:pt>
                <c:pt idx="4" formatCode="0\ &quot;f&quot;">
                  <c:v>2025</c:v>
                </c:pt>
                <c:pt idx="5" formatCode="0\ &quot;f&quot;">
                  <c:v>2026</c:v>
                </c:pt>
                <c:pt idx="6" formatCode="0\ &quot;f&quot;">
                  <c:v>2027</c:v>
                </c:pt>
                <c:pt idx="7" formatCode="0\ &quot;f&quot;">
                  <c:v>2028</c:v>
                </c:pt>
              </c:numCache>
            </c:numRef>
          </c:cat>
          <c:val>
            <c:numRef>
              <c:f>'Financial Model'!$C$14:$J$14</c:f>
              <c:numCache>
                <c:formatCode>#,##0.00;\(#,##0.00\)</c:formatCode>
                <c:ptCount val="8"/>
                <c:pt idx="0">
                  <c:v>14.300000000000153</c:v>
                </c:pt>
                <c:pt idx="1">
                  <c:v>36.680000000000092</c:v>
                </c:pt>
                <c:pt idx="2">
                  <c:v>303.18</c:v>
                </c:pt>
                <c:pt idx="3">
                  <c:v>172.91985142525471</c:v>
                </c:pt>
                <c:pt idx="4">
                  <c:v>252.18273559966218</c:v>
                </c:pt>
                <c:pt idx="5">
                  <c:v>345.79573914106413</c:v>
                </c:pt>
                <c:pt idx="6">
                  <c:v>302.71909757443336</c:v>
                </c:pt>
                <c:pt idx="7">
                  <c:v>359.51077763130002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7897-461E-B482-1FE2709ADB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33630335"/>
        <c:axId val="1605116303"/>
      </c:lineChart>
      <c:catAx>
        <c:axId val="1633626975"/>
        <c:scaling>
          <c:orientation val="minMax"/>
        </c:scaling>
        <c:delete val="0"/>
        <c:axPos val="b"/>
        <c:numFmt formatCode="0\ &quot;h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05112335"/>
        <c:crosses val="autoZero"/>
        <c:auto val="1"/>
        <c:lblAlgn val="ctr"/>
        <c:lblOffset val="100"/>
        <c:noMultiLvlLbl val="0"/>
      </c:catAx>
      <c:valAx>
        <c:axId val="1605112335"/>
        <c:scaling>
          <c:orientation val="minMax"/>
          <c:min val="0"/>
        </c:scaling>
        <c:delete val="1"/>
        <c:axPos val="l"/>
        <c:numFmt formatCode="#,##0.00;\(#,##0.00\)" sourceLinked="1"/>
        <c:majorTickMark val="none"/>
        <c:minorTickMark val="none"/>
        <c:tickLblPos val="nextTo"/>
        <c:crossAx val="1633626975"/>
        <c:crosses val="autoZero"/>
        <c:crossBetween val="between"/>
      </c:valAx>
      <c:valAx>
        <c:axId val="1605116303"/>
        <c:scaling>
          <c:orientation val="minMax"/>
          <c:max val="4000"/>
          <c:min val="0"/>
        </c:scaling>
        <c:delete val="1"/>
        <c:axPos val="r"/>
        <c:numFmt formatCode="#,##0.00;\(#,##0.00\)" sourceLinked="1"/>
        <c:majorTickMark val="none"/>
        <c:minorTickMark val="none"/>
        <c:tickLblPos val="nextTo"/>
        <c:crossAx val="1633630335"/>
        <c:crosses val="max"/>
        <c:crossBetween val="between"/>
      </c:valAx>
      <c:catAx>
        <c:axId val="1633630335"/>
        <c:scaling>
          <c:orientation val="minMax"/>
        </c:scaling>
        <c:delete val="1"/>
        <c:axPos val="b"/>
        <c:numFmt formatCode="0\ &quot;h&quot;" sourceLinked="1"/>
        <c:majorTickMark val="none"/>
        <c:minorTickMark val="none"/>
        <c:tickLblPos val="nextTo"/>
        <c:crossAx val="16051163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332064</xdr:colOff>
      <xdr:row>4</xdr:row>
      <xdr:rowOff>0</xdr:rowOff>
    </xdr:from>
    <xdr:to>
      <xdr:col>7</xdr:col>
      <xdr:colOff>307548</xdr:colOff>
      <xdr:row>15</xdr:row>
      <xdr:rowOff>48330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E9DB53-5DD2-DA02-5F5A-184D9D427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321578</xdr:colOff>
      <xdr:row>1</xdr:row>
      <xdr:rowOff>87386</xdr:rowOff>
    </xdr:from>
    <xdr:to>
      <xdr:col>6</xdr:col>
      <xdr:colOff>594220</xdr:colOff>
      <xdr:row>5</xdr:row>
      <xdr:rowOff>167780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D13E813B-3895-6D88-7A87-6BE1955B99A0}"/>
            </a:ext>
          </a:extLst>
        </xdr:cNvPr>
        <xdr:cNvCxnSpPr/>
      </xdr:nvCxnSpPr>
      <xdr:spPr>
        <a:xfrm rot="16200000" flipH="1">
          <a:off x="3703390" y="536546"/>
          <a:ext cx="807440" cy="272642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237688</xdr:colOff>
      <xdr:row>0</xdr:row>
      <xdr:rowOff>101367</xdr:rowOff>
    </xdr:from>
    <xdr:to>
      <xdr:col>7</xdr:col>
      <xdr:colOff>513825</xdr:colOff>
      <xdr:row>1</xdr:row>
      <xdr:rowOff>101367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BC3500A-A5FB-FD86-566D-D1E7B7E4A152}"/>
            </a:ext>
          </a:extLst>
        </xdr:cNvPr>
        <xdr:cNvSpPr txBox="1"/>
      </xdr:nvSpPr>
      <xdr:spPr>
        <a:xfrm>
          <a:off x="3886899" y="101367"/>
          <a:ext cx="884339" cy="1817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G" sz="600"/>
            <a:t>Most</a:t>
          </a:r>
          <a:r>
            <a:rPr lang="en-NG" sz="600" baseline="0"/>
            <a:t> Performing Year</a:t>
          </a:r>
          <a:endParaRPr lang="en-US" sz="6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36BFFB8-7C2E-4D33-987B-B9FC13580B2E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Financials" tableColumnId="2"/>
      <queryTableField id="3" name="Amount" tableColumnId="3"/>
      <queryTableField id="4" name="Line Items" tableColumnId="4"/>
      <queryTableField id="5" name="Year" tableColumnId="5"/>
      <queryTableField id="6" name="Month 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A68FC65-F4B2-4278-A50C-9FB6D27E37AF}" autoFormatId="16" applyNumberFormats="0" applyBorderFormats="0" applyFontFormats="0" applyPatternFormats="0" applyAlignmentFormats="0" applyWidthHeightFormats="0">
  <queryTableRefresh nextId="5">
    <queryTableFields count="4">
      <queryTableField id="1" name="Balance Sheet 2023" tableColumnId="1"/>
      <queryTableField id="2" name="Code I" tableColumnId="2"/>
      <queryTableField id="3" name="Code II" tableColumnId="3"/>
      <queryTableField id="4" name="Transaction Amou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5E417B-956E-4E3F-9147-70344E340C9A}" autoFormatId="16" applyNumberFormats="0" applyBorderFormats="0" applyFontFormats="0" applyPatternFormats="0" applyAlignmentFormats="0" applyWidthHeightFormats="0">
  <queryTableRefresh nextId="4">
    <queryTableFields count="3">
      <queryTableField id="1" name="Balance sheet 2022" tableColumnId="1"/>
      <queryTableField id="2" name="Code I" tableColumnId="2"/>
      <queryTableField id="3" name="Transaction Am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A5072-EB64-40A0-B017-2882AB22D9D0}" autoFormatId="16" applyNumberFormats="0" applyBorderFormats="0" applyFontFormats="0" applyPatternFormats="0" applyAlignmentFormats="0" applyWidthHeightFormats="0">
  <queryTableRefresh nextId="3">
    <queryTableFields count="2">
      <queryTableField id="1" name="Balance Sheet 2021" tableColumnId="1"/>
      <queryTableField id="2" name="Transaction Am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A00B0C-6EC1-48F8-B4CF-23ABE65E1B90}" name="Expenses_and_Income_sheet" displayName="Expenses_and_Income_sheet" ref="A1:F439" tableType="queryTable" totalsRowShown="0">
  <autoFilter ref="A1:F439" xr:uid="{F0A00B0C-6EC1-48F8-B4CF-23ABE65E1B90}"/>
  <tableColumns count="6">
    <tableColumn id="1" xr3:uid="{D1C57153-4F25-4EB1-9D24-F5BEED9BE68C}" uniqueName="1" name="Date" queryTableFieldId="1" dataDxfId="11"/>
    <tableColumn id="2" xr3:uid="{DBE9EC44-85BA-4850-BC28-7647B8C9BAAC}" uniqueName="2" name="Financials" queryTableFieldId="2" dataDxfId="10"/>
    <tableColumn id="3" xr3:uid="{026D1FC4-B130-4EE7-A38C-E9720B4143D9}" uniqueName="3" name="Amount" queryTableFieldId="3"/>
    <tableColumn id="4" xr3:uid="{14E6AFFC-E1F4-418B-A797-5610C183A981}" uniqueName="4" name="Line Items" queryTableFieldId="4" dataDxfId="9"/>
    <tableColumn id="5" xr3:uid="{3A5B22F4-99C8-466C-B34F-2C7E21E7C8AB}" uniqueName="5" name="Year" queryTableFieldId="5"/>
    <tableColumn id="6" xr3:uid="{6B0E127D-EEA0-4C65-8480-0EAFE784A5F3}" uniqueName="6" name="Month Name" queryTableFieldId="6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35EB27-4764-4653-9DB1-CB157928A8CA}" name="Bs_2023" displayName="Bs_2023" ref="A1:D44" tableType="queryTable" totalsRowShown="0">
  <autoFilter ref="A1:D44" xr:uid="{D035EB27-4764-4653-9DB1-CB157928A8CA}"/>
  <tableColumns count="4">
    <tableColumn id="1" xr3:uid="{011E9EC7-DFD1-4FF3-8EAA-250B4E9A2208}" uniqueName="1" name="Balance Sheet 2023" queryTableFieldId="1" dataDxfId="7"/>
    <tableColumn id="2" xr3:uid="{DD085B28-9735-4D3F-A4D3-B22C5F68384B}" uniqueName="2" name="Code I" queryTableFieldId="2" dataDxfId="6"/>
    <tableColumn id="3" xr3:uid="{9BC74DDE-A9EE-45BE-8232-BD0AA489AA57}" uniqueName="3" name="Code II" queryTableFieldId="3" dataDxfId="5"/>
    <tableColumn id="4" xr3:uid="{1C134673-6690-430E-A68B-2FD261F4AF65}" uniqueName="4" name="Transaction Amoun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F0B440-9BF1-4E35-B2ED-D26B11C3409B}" name="Bs_2022" displayName="Bs_2022" ref="A1:C44" tableType="queryTable" totalsRowShown="0">
  <autoFilter ref="A1:C44" xr:uid="{C7F0B440-9BF1-4E35-B2ED-D26B11C3409B}"/>
  <tableColumns count="3">
    <tableColumn id="1" xr3:uid="{7389537E-6150-4B58-8AAB-A6F22C7E9FC7}" uniqueName="1" name="Balance sheet 2022" queryTableFieldId="1" dataDxfId="4"/>
    <tableColumn id="2" xr3:uid="{DE6CCD74-E68C-4CF4-A13B-57AF3F1E5EB5}" uniqueName="2" name="Code I" queryTableFieldId="2" dataDxfId="3"/>
    <tableColumn id="3" xr3:uid="{E2BEB876-FE81-4A03-99A5-20339C71CEAF}" uniqueName="3" name="Transaction Am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29AF4-8CAE-488A-8829-57E5E1A58EF7}" name="Bs_2021" displayName="Bs_2021" ref="A1:B44" tableType="queryTable" totalsRowShown="0">
  <autoFilter ref="A1:B44" xr:uid="{EEE29AF4-8CAE-488A-8829-57E5E1A58EF7}"/>
  <tableColumns count="2">
    <tableColumn id="1" xr3:uid="{9F7F315E-2997-4381-9303-E2FD7634C65E}" uniqueName="1" name="Balance Sheet 2021" queryTableFieldId="1" dataDxfId="2"/>
    <tableColumn id="2" xr3:uid="{6970DB5D-3B63-4AA0-87C7-9BA6674E3895}" uniqueName="2" name="Transaction Am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7508-F9BF-41C4-9F23-DA64D91D9F09}">
  <dimension ref="A1:L439"/>
  <sheetViews>
    <sheetView tabSelected="1" topLeftCell="A424" zoomScale="155" zoomScaleNormal="155" workbookViewId="0">
      <selection activeCell="E440" sqref="E440"/>
    </sheetView>
  </sheetViews>
  <sheetFormatPr defaultRowHeight="14.4" x14ac:dyDescent="0.3"/>
  <cols>
    <col min="1" max="1" width="10.33203125" bestFit="1" customWidth="1"/>
    <col min="2" max="2" width="20.6640625" bestFit="1" customWidth="1"/>
    <col min="3" max="3" width="9.6640625" bestFit="1" customWidth="1"/>
    <col min="4" max="4" width="16.88671875" bestFit="1" customWidth="1"/>
    <col min="5" max="5" width="6.88671875" bestFit="1" customWidth="1"/>
    <col min="6" max="6" width="13.6640625" bestFit="1" customWidth="1"/>
    <col min="12" max="12" width="16.88671875" bestFit="1" customWidth="1"/>
  </cols>
  <sheetData>
    <row r="1" spans="1:12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L1" t="s">
        <v>60</v>
      </c>
    </row>
    <row r="2" spans="1:12" x14ac:dyDescent="0.3">
      <c r="A2" s="1">
        <v>44197</v>
      </c>
      <c r="B2" t="s">
        <v>63</v>
      </c>
      <c r="C2">
        <v>72</v>
      </c>
      <c r="D2" t="s">
        <v>93</v>
      </c>
      <c r="E2">
        <v>2021</v>
      </c>
      <c r="F2" t="s">
        <v>65</v>
      </c>
      <c r="L2" t="s">
        <v>64</v>
      </c>
    </row>
    <row r="3" spans="1:12" x14ac:dyDescent="0.3">
      <c r="A3" s="1">
        <v>44197</v>
      </c>
      <c r="B3" t="s">
        <v>66</v>
      </c>
      <c r="C3">
        <v>47</v>
      </c>
      <c r="D3" t="s">
        <v>94</v>
      </c>
      <c r="E3">
        <v>2021</v>
      </c>
      <c r="F3" t="s">
        <v>65</v>
      </c>
      <c r="L3" t="s">
        <v>67</v>
      </c>
    </row>
    <row r="4" spans="1:12" x14ac:dyDescent="0.3">
      <c r="A4" s="1">
        <v>44197</v>
      </c>
      <c r="B4" t="s">
        <v>68</v>
      </c>
      <c r="C4">
        <v>37</v>
      </c>
      <c r="D4" t="s">
        <v>93</v>
      </c>
      <c r="E4">
        <v>2021</v>
      </c>
      <c r="F4" t="s">
        <v>65</v>
      </c>
      <c r="L4" t="s">
        <v>74</v>
      </c>
    </row>
    <row r="5" spans="1:12" x14ac:dyDescent="0.3">
      <c r="A5" s="1">
        <v>44197</v>
      </c>
      <c r="B5" t="s">
        <v>69</v>
      </c>
      <c r="C5">
        <v>20</v>
      </c>
      <c r="D5" t="s">
        <v>94</v>
      </c>
      <c r="E5">
        <v>2021</v>
      </c>
      <c r="F5" t="s">
        <v>65</v>
      </c>
      <c r="L5" t="s">
        <v>75</v>
      </c>
    </row>
    <row r="6" spans="1:12" x14ac:dyDescent="0.3">
      <c r="A6" s="1">
        <v>44197</v>
      </c>
      <c r="B6" t="s">
        <v>70</v>
      </c>
      <c r="C6">
        <v>36</v>
      </c>
      <c r="D6" t="s">
        <v>93</v>
      </c>
      <c r="E6">
        <v>2021</v>
      </c>
      <c r="F6" t="s">
        <v>65</v>
      </c>
      <c r="L6" t="s">
        <v>76</v>
      </c>
    </row>
    <row r="7" spans="1:12" x14ac:dyDescent="0.3">
      <c r="A7" s="1">
        <v>44197</v>
      </c>
      <c r="B7" t="s">
        <v>71</v>
      </c>
      <c r="C7">
        <v>17</v>
      </c>
      <c r="D7" t="s">
        <v>94</v>
      </c>
      <c r="E7">
        <v>2021</v>
      </c>
      <c r="F7" t="s">
        <v>65</v>
      </c>
      <c r="L7" t="s">
        <v>77</v>
      </c>
    </row>
    <row r="8" spans="1:12" x14ac:dyDescent="0.3">
      <c r="A8" s="1">
        <v>44197</v>
      </c>
      <c r="B8" t="s">
        <v>72</v>
      </c>
      <c r="C8">
        <v>57</v>
      </c>
      <c r="D8" t="s">
        <v>93</v>
      </c>
      <c r="E8">
        <v>2021</v>
      </c>
      <c r="F8" t="s">
        <v>65</v>
      </c>
      <c r="L8" t="s">
        <v>89</v>
      </c>
    </row>
    <row r="9" spans="1:12" x14ac:dyDescent="0.3">
      <c r="A9" s="1">
        <v>44197</v>
      </c>
      <c r="B9" t="s">
        <v>73</v>
      </c>
      <c r="C9">
        <v>32</v>
      </c>
      <c r="D9" t="s">
        <v>94</v>
      </c>
      <c r="E9">
        <v>2021</v>
      </c>
      <c r="F9" t="s">
        <v>65</v>
      </c>
    </row>
    <row r="10" spans="1:12" x14ac:dyDescent="0.3">
      <c r="A10" s="1">
        <v>44197</v>
      </c>
      <c r="B10" t="s">
        <v>74</v>
      </c>
      <c r="C10">
        <v>95.399999999999991</v>
      </c>
      <c r="D10" t="s">
        <v>74</v>
      </c>
      <c r="E10">
        <v>2021</v>
      </c>
      <c r="F10" t="s">
        <v>65</v>
      </c>
    </row>
    <row r="11" spans="1:12" x14ac:dyDescent="0.3">
      <c r="A11" s="1">
        <v>44197</v>
      </c>
      <c r="B11" t="s">
        <v>75</v>
      </c>
      <c r="C11">
        <v>2</v>
      </c>
      <c r="D11" t="s">
        <v>75</v>
      </c>
      <c r="E11">
        <v>2021</v>
      </c>
      <c r="F11" t="s">
        <v>65</v>
      </c>
    </row>
    <row r="12" spans="1:12" x14ac:dyDescent="0.3">
      <c r="A12" s="1">
        <v>44197</v>
      </c>
      <c r="B12" t="s">
        <v>76</v>
      </c>
      <c r="C12">
        <v>5</v>
      </c>
      <c r="D12" t="s">
        <v>76</v>
      </c>
      <c r="E12">
        <v>2021</v>
      </c>
      <c r="F12" t="s">
        <v>65</v>
      </c>
    </row>
    <row r="13" spans="1:12" x14ac:dyDescent="0.3">
      <c r="A13" s="1">
        <v>44197</v>
      </c>
      <c r="B13" t="s">
        <v>77</v>
      </c>
      <c r="C13">
        <v>17.29</v>
      </c>
      <c r="D13" t="s">
        <v>77</v>
      </c>
      <c r="E13">
        <v>2021</v>
      </c>
      <c r="F13" t="s">
        <v>65</v>
      </c>
    </row>
    <row r="14" spans="1:12" x14ac:dyDescent="0.3">
      <c r="A14" s="1">
        <v>44228</v>
      </c>
      <c r="B14" t="s">
        <v>63</v>
      </c>
      <c r="C14">
        <v>75</v>
      </c>
      <c r="D14" t="s">
        <v>93</v>
      </c>
      <c r="E14">
        <v>2021</v>
      </c>
      <c r="F14" t="s">
        <v>78</v>
      </c>
    </row>
    <row r="15" spans="1:12" x14ac:dyDescent="0.3">
      <c r="A15" s="1">
        <v>44228</v>
      </c>
      <c r="B15" t="s">
        <v>66</v>
      </c>
      <c r="C15">
        <v>55</v>
      </c>
      <c r="D15" t="s">
        <v>94</v>
      </c>
      <c r="E15">
        <v>2021</v>
      </c>
      <c r="F15" t="s">
        <v>78</v>
      </c>
    </row>
    <row r="16" spans="1:12" x14ac:dyDescent="0.3">
      <c r="A16" s="1">
        <v>44228</v>
      </c>
      <c r="B16" t="s">
        <v>68</v>
      </c>
      <c r="C16">
        <v>26</v>
      </c>
      <c r="D16" t="s">
        <v>93</v>
      </c>
      <c r="E16">
        <v>2021</v>
      </c>
      <c r="F16" t="s">
        <v>78</v>
      </c>
    </row>
    <row r="17" spans="1:6" x14ac:dyDescent="0.3">
      <c r="A17" s="1">
        <v>44228</v>
      </c>
      <c r="B17" t="s">
        <v>69</v>
      </c>
      <c r="C17">
        <v>18</v>
      </c>
      <c r="D17" t="s">
        <v>94</v>
      </c>
      <c r="E17">
        <v>2021</v>
      </c>
      <c r="F17" t="s">
        <v>78</v>
      </c>
    </row>
    <row r="18" spans="1:6" x14ac:dyDescent="0.3">
      <c r="A18" s="1">
        <v>44228</v>
      </c>
      <c r="B18" t="s">
        <v>70</v>
      </c>
      <c r="C18">
        <v>42</v>
      </c>
      <c r="D18" t="s">
        <v>93</v>
      </c>
      <c r="E18">
        <v>2021</v>
      </c>
      <c r="F18" t="s">
        <v>78</v>
      </c>
    </row>
    <row r="19" spans="1:6" x14ac:dyDescent="0.3">
      <c r="A19" s="1">
        <v>44228</v>
      </c>
      <c r="B19" t="s">
        <v>71</v>
      </c>
      <c r="C19">
        <v>18</v>
      </c>
      <c r="D19" t="s">
        <v>94</v>
      </c>
      <c r="E19">
        <v>2021</v>
      </c>
      <c r="F19" t="s">
        <v>78</v>
      </c>
    </row>
    <row r="20" spans="1:6" x14ac:dyDescent="0.3">
      <c r="A20" s="1">
        <v>44228</v>
      </c>
      <c r="B20" t="s">
        <v>72</v>
      </c>
      <c r="C20">
        <v>54</v>
      </c>
      <c r="D20" t="s">
        <v>93</v>
      </c>
      <c r="E20">
        <v>2021</v>
      </c>
      <c r="F20" t="s">
        <v>78</v>
      </c>
    </row>
    <row r="21" spans="1:6" x14ac:dyDescent="0.3">
      <c r="A21" s="1">
        <v>44228</v>
      </c>
      <c r="B21" t="s">
        <v>73</v>
      </c>
      <c r="C21">
        <v>33</v>
      </c>
      <c r="D21" t="s">
        <v>94</v>
      </c>
      <c r="E21">
        <v>2021</v>
      </c>
      <c r="F21" t="s">
        <v>78</v>
      </c>
    </row>
    <row r="22" spans="1:6" x14ac:dyDescent="0.3">
      <c r="A22" s="1">
        <v>44228</v>
      </c>
      <c r="B22" t="s">
        <v>74</v>
      </c>
      <c r="C22">
        <v>96.3</v>
      </c>
      <c r="D22" t="s">
        <v>74</v>
      </c>
      <c r="E22">
        <v>2021</v>
      </c>
      <c r="F22" t="s">
        <v>78</v>
      </c>
    </row>
    <row r="23" spans="1:6" x14ac:dyDescent="0.3">
      <c r="A23" s="1">
        <v>44228</v>
      </c>
      <c r="B23" t="s">
        <v>75</v>
      </c>
      <c r="C23">
        <v>2</v>
      </c>
      <c r="D23" t="s">
        <v>75</v>
      </c>
      <c r="E23">
        <v>2021</v>
      </c>
      <c r="F23" t="s">
        <v>78</v>
      </c>
    </row>
    <row r="24" spans="1:6" x14ac:dyDescent="0.3">
      <c r="A24" s="1">
        <v>44228</v>
      </c>
      <c r="B24" t="s">
        <v>76</v>
      </c>
      <c r="C24">
        <v>5</v>
      </c>
      <c r="D24" t="s">
        <v>76</v>
      </c>
      <c r="E24">
        <v>2021</v>
      </c>
      <c r="F24" t="s">
        <v>78</v>
      </c>
    </row>
    <row r="25" spans="1:6" x14ac:dyDescent="0.3">
      <c r="A25" s="1">
        <v>44228</v>
      </c>
      <c r="B25" t="s">
        <v>77</v>
      </c>
      <c r="C25">
        <v>17</v>
      </c>
      <c r="D25" t="s">
        <v>77</v>
      </c>
      <c r="E25">
        <v>2021</v>
      </c>
      <c r="F25" t="s">
        <v>78</v>
      </c>
    </row>
    <row r="26" spans="1:6" x14ac:dyDescent="0.3">
      <c r="A26" s="1">
        <v>44256</v>
      </c>
      <c r="B26" t="s">
        <v>63</v>
      </c>
      <c r="C26">
        <v>69</v>
      </c>
      <c r="D26" t="s">
        <v>93</v>
      </c>
      <c r="E26">
        <v>2021</v>
      </c>
      <c r="F26" t="s">
        <v>79</v>
      </c>
    </row>
    <row r="27" spans="1:6" x14ac:dyDescent="0.3">
      <c r="A27" s="1">
        <v>44256</v>
      </c>
      <c r="B27" t="s">
        <v>66</v>
      </c>
      <c r="C27">
        <v>58</v>
      </c>
      <c r="D27" t="s">
        <v>94</v>
      </c>
      <c r="E27">
        <v>2021</v>
      </c>
      <c r="F27" t="s">
        <v>79</v>
      </c>
    </row>
    <row r="28" spans="1:6" x14ac:dyDescent="0.3">
      <c r="A28" s="1">
        <v>44256</v>
      </c>
      <c r="B28" t="s">
        <v>68</v>
      </c>
      <c r="C28">
        <v>32</v>
      </c>
      <c r="D28" t="s">
        <v>93</v>
      </c>
      <c r="E28">
        <v>2021</v>
      </c>
      <c r="F28" t="s">
        <v>79</v>
      </c>
    </row>
    <row r="29" spans="1:6" x14ac:dyDescent="0.3">
      <c r="A29" s="1">
        <v>44256</v>
      </c>
      <c r="B29" t="s">
        <v>69</v>
      </c>
      <c r="C29">
        <v>12</v>
      </c>
      <c r="D29" t="s">
        <v>94</v>
      </c>
      <c r="E29">
        <v>2021</v>
      </c>
      <c r="F29" t="s">
        <v>79</v>
      </c>
    </row>
    <row r="30" spans="1:6" x14ac:dyDescent="0.3">
      <c r="A30" s="1">
        <v>44256</v>
      </c>
      <c r="B30" t="s">
        <v>70</v>
      </c>
      <c r="C30">
        <v>41</v>
      </c>
      <c r="D30" t="s">
        <v>93</v>
      </c>
      <c r="E30">
        <v>2021</v>
      </c>
      <c r="F30" t="s">
        <v>79</v>
      </c>
    </row>
    <row r="31" spans="1:6" x14ac:dyDescent="0.3">
      <c r="A31" s="1">
        <v>44256</v>
      </c>
      <c r="B31" t="s">
        <v>71</v>
      </c>
      <c r="C31">
        <v>11</v>
      </c>
      <c r="D31" t="s">
        <v>94</v>
      </c>
      <c r="E31">
        <v>2021</v>
      </c>
      <c r="F31" t="s">
        <v>79</v>
      </c>
    </row>
    <row r="32" spans="1:6" x14ac:dyDescent="0.3">
      <c r="A32" s="1">
        <v>44256</v>
      </c>
      <c r="B32" t="s">
        <v>72</v>
      </c>
      <c r="C32">
        <v>64</v>
      </c>
      <c r="D32" t="s">
        <v>93</v>
      </c>
      <c r="E32">
        <v>2021</v>
      </c>
      <c r="F32" t="s">
        <v>79</v>
      </c>
    </row>
    <row r="33" spans="1:6" x14ac:dyDescent="0.3">
      <c r="A33" s="1">
        <v>44256</v>
      </c>
      <c r="B33" t="s">
        <v>73</v>
      </c>
      <c r="C33">
        <v>35</v>
      </c>
      <c r="D33" t="s">
        <v>94</v>
      </c>
      <c r="E33">
        <v>2021</v>
      </c>
      <c r="F33" t="s">
        <v>79</v>
      </c>
    </row>
    <row r="34" spans="1:6" x14ac:dyDescent="0.3">
      <c r="A34" s="1">
        <v>44256</v>
      </c>
      <c r="B34" t="s">
        <v>74</v>
      </c>
      <c r="C34">
        <v>96.6</v>
      </c>
      <c r="D34" t="s">
        <v>74</v>
      </c>
      <c r="E34">
        <v>2021</v>
      </c>
      <c r="F34" t="s">
        <v>79</v>
      </c>
    </row>
    <row r="35" spans="1:6" x14ac:dyDescent="0.3">
      <c r="A35" s="1">
        <v>44256</v>
      </c>
      <c r="B35" t="s">
        <v>75</v>
      </c>
      <c r="C35">
        <v>3</v>
      </c>
      <c r="D35" t="s">
        <v>75</v>
      </c>
      <c r="E35">
        <v>2021</v>
      </c>
      <c r="F35" t="s">
        <v>79</v>
      </c>
    </row>
    <row r="36" spans="1:6" x14ac:dyDescent="0.3">
      <c r="A36" s="1">
        <v>44256</v>
      </c>
      <c r="B36" t="s">
        <v>76</v>
      </c>
      <c r="C36">
        <v>5</v>
      </c>
      <c r="D36" t="s">
        <v>76</v>
      </c>
      <c r="E36">
        <v>2021</v>
      </c>
      <c r="F36" t="s">
        <v>79</v>
      </c>
    </row>
    <row r="37" spans="1:6" x14ac:dyDescent="0.3">
      <c r="A37" s="1">
        <v>44256</v>
      </c>
      <c r="B37" t="s">
        <v>77</v>
      </c>
      <c r="C37">
        <v>17.850000000000001</v>
      </c>
      <c r="D37" t="s">
        <v>77</v>
      </c>
      <c r="E37">
        <v>2021</v>
      </c>
      <c r="F37" t="s">
        <v>79</v>
      </c>
    </row>
    <row r="38" spans="1:6" x14ac:dyDescent="0.3">
      <c r="A38" s="1">
        <v>44287</v>
      </c>
      <c r="B38" t="s">
        <v>63</v>
      </c>
      <c r="C38">
        <v>68</v>
      </c>
      <c r="D38" t="s">
        <v>93</v>
      </c>
      <c r="E38">
        <v>2021</v>
      </c>
      <c r="F38" t="s">
        <v>80</v>
      </c>
    </row>
    <row r="39" spans="1:6" x14ac:dyDescent="0.3">
      <c r="A39" s="1">
        <v>44287</v>
      </c>
      <c r="B39" t="s">
        <v>66</v>
      </c>
      <c r="C39">
        <v>50</v>
      </c>
      <c r="D39" t="s">
        <v>94</v>
      </c>
      <c r="E39">
        <v>2021</v>
      </c>
      <c r="F39" t="s">
        <v>80</v>
      </c>
    </row>
    <row r="40" spans="1:6" x14ac:dyDescent="0.3">
      <c r="A40" s="1">
        <v>44287</v>
      </c>
      <c r="B40" t="s">
        <v>68</v>
      </c>
      <c r="C40">
        <v>29</v>
      </c>
      <c r="D40" t="s">
        <v>93</v>
      </c>
      <c r="E40">
        <v>2021</v>
      </c>
      <c r="F40" t="s">
        <v>80</v>
      </c>
    </row>
    <row r="41" spans="1:6" x14ac:dyDescent="0.3">
      <c r="A41" s="1">
        <v>44287</v>
      </c>
      <c r="B41" t="s">
        <v>69</v>
      </c>
      <c r="C41">
        <v>19</v>
      </c>
      <c r="D41" t="s">
        <v>94</v>
      </c>
      <c r="E41">
        <v>2021</v>
      </c>
      <c r="F41" t="s">
        <v>80</v>
      </c>
    </row>
    <row r="42" spans="1:6" x14ac:dyDescent="0.3">
      <c r="A42" s="1">
        <v>44287</v>
      </c>
      <c r="B42" t="s">
        <v>70</v>
      </c>
      <c r="C42">
        <v>38</v>
      </c>
      <c r="D42" t="s">
        <v>93</v>
      </c>
      <c r="E42">
        <v>2021</v>
      </c>
      <c r="F42" t="s">
        <v>80</v>
      </c>
    </row>
    <row r="43" spans="1:6" x14ac:dyDescent="0.3">
      <c r="A43" s="1">
        <v>44287</v>
      </c>
      <c r="B43" t="s">
        <v>71</v>
      </c>
      <c r="C43">
        <v>15</v>
      </c>
      <c r="D43" t="s">
        <v>94</v>
      </c>
      <c r="E43">
        <v>2021</v>
      </c>
      <c r="F43" t="s">
        <v>80</v>
      </c>
    </row>
    <row r="44" spans="1:6" x14ac:dyDescent="0.3">
      <c r="A44" s="1">
        <v>44287</v>
      </c>
      <c r="B44" t="s">
        <v>72</v>
      </c>
      <c r="C44">
        <v>60</v>
      </c>
      <c r="D44" t="s">
        <v>93</v>
      </c>
      <c r="E44">
        <v>2021</v>
      </c>
      <c r="F44" t="s">
        <v>80</v>
      </c>
    </row>
    <row r="45" spans="1:6" x14ac:dyDescent="0.3">
      <c r="A45" s="1">
        <v>44287</v>
      </c>
      <c r="B45" t="s">
        <v>73</v>
      </c>
      <c r="C45">
        <v>32</v>
      </c>
      <c r="D45" t="s">
        <v>94</v>
      </c>
      <c r="E45">
        <v>2021</v>
      </c>
      <c r="F45" t="s">
        <v>80</v>
      </c>
    </row>
    <row r="46" spans="1:6" x14ac:dyDescent="0.3">
      <c r="A46" s="1">
        <v>44287</v>
      </c>
      <c r="B46" t="s">
        <v>74</v>
      </c>
      <c r="C46">
        <v>99.52</v>
      </c>
      <c r="D46" t="s">
        <v>74</v>
      </c>
      <c r="E46">
        <v>2021</v>
      </c>
      <c r="F46" t="s">
        <v>80</v>
      </c>
    </row>
    <row r="47" spans="1:6" x14ac:dyDescent="0.3">
      <c r="A47" s="1">
        <v>44287</v>
      </c>
      <c r="B47" t="s">
        <v>75</v>
      </c>
      <c r="C47">
        <v>2</v>
      </c>
      <c r="D47" t="s">
        <v>75</v>
      </c>
      <c r="E47">
        <v>2021</v>
      </c>
      <c r="F47" t="s">
        <v>80</v>
      </c>
    </row>
    <row r="48" spans="1:6" x14ac:dyDescent="0.3">
      <c r="A48" s="1">
        <v>44287</v>
      </c>
      <c r="B48" t="s">
        <v>76</v>
      </c>
      <c r="C48">
        <v>5</v>
      </c>
      <c r="D48" t="s">
        <v>76</v>
      </c>
      <c r="E48">
        <v>2021</v>
      </c>
      <c r="F48" t="s">
        <v>80</v>
      </c>
    </row>
    <row r="49" spans="1:6" x14ac:dyDescent="0.3">
      <c r="A49" s="1">
        <v>44287</v>
      </c>
      <c r="B49" t="s">
        <v>77</v>
      </c>
      <c r="C49">
        <v>16.89</v>
      </c>
      <c r="D49" t="s">
        <v>77</v>
      </c>
      <c r="E49">
        <v>2021</v>
      </c>
      <c r="F49" t="s">
        <v>80</v>
      </c>
    </row>
    <row r="50" spans="1:6" x14ac:dyDescent="0.3">
      <c r="A50" s="1">
        <v>44317</v>
      </c>
      <c r="B50" t="s">
        <v>63</v>
      </c>
      <c r="C50">
        <v>68</v>
      </c>
      <c r="D50" t="s">
        <v>93</v>
      </c>
      <c r="E50">
        <v>2021</v>
      </c>
      <c r="F50" t="s">
        <v>81</v>
      </c>
    </row>
    <row r="51" spans="1:6" x14ac:dyDescent="0.3">
      <c r="A51" s="1">
        <v>44317</v>
      </c>
      <c r="B51" t="s">
        <v>66</v>
      </c>
      <c r="C51">
        <v>54</v>
      </c>
      <c r="D51" t="s">
        <v>94</v>
      </c>
      <c r="E51">
        <v>2021</v>
      </c>
      <c r="F51" t="s">
        <v>81</v>
      </c>
    </row>
    <row r="52" spans="1:6" x14ac:dyDescent="0.3">
      <c r="A52" s="1">
        <v>44317</v>
      </c>
      <c r="B52" t="s">
        <v>68</v>
      </c>
      <c r="C52">
        <v>32</v>
      </c>
      <c r="D52" t="s">
        <v>93</v>
      </c>
      <c r="E52">
        <v>2021</v>
      </c>
      <c r="F52" t="s">
        <v>81</v>
      </c>
    </row>
    <row r="53" spans="1:6" x14ac:dyDescent="0.3">
      <c r="A53" s="1">
        <v>44317</v>
      </c>
      <c r="B53" t="s">
        <v>69</v>
      </c>
      <c r="C53">
        <v>19</v>
      </c>
      <c r="D53" t="s">
        <v>94</v>
      </c>
      <c r="E53">
        <v>2021</v>
      </c>
      <c r="F53" t="s">
        <v>81</v>
      </c>
    </row>
    <row r="54" spans="1:6" x14ac:dyDescent="0.3">
      <c r="A54" s="1">
        <v>44317</v>
      </c>
      <c r="B54" t="s">
        <v>70</v>
      </c>
      <c r="C54">
        <v>50</v>
      </c>
      <c r="D54" t="s">
        <v>93</v>
      </c>
      <c r="E54">
        <v>2021</v>
      </c>
      <c r="F54" t="s">
        <v>81</v>
      </c>
    </row>
    <row r="55" spans="1:6" x14ac:dyDescent="0.3">
      <c r="A55" s="1">
        <v>44317</v>
      </c>
      <c r="B55" t="s">
        <v>71</v>
      </c>
      <c r="C55">
        <v>14</v>
      </c>
      <c r="D55" t="s">
        <v>94</v>
      </c>
      <c r="E55">
        <v>2021</v>
      </c>
      <c r="F55" t="s">
        <v>81</v>
      </c>
    </row>
    <row r="56" spans="1:6" x14ac:dyDescent="0.3">
      <c r="A56" s="1">
        <v>44317</v>
      </c>
      <c r="B56" t="s">
        <v>72</v>
      </c>
      <c r="C56">
        <v>64</v>
      </c>
      <c r="D56" t="s">
        <v>93</v>
      </c>
      <c r="E56">
        <v>2021</v>
      </c>
      <c r="F56" t="s">
        <v>81</v>
      </c>
    </row>
    <row r="57" spans="1:6" x14ac:dyDescent="0.3">
      <c r="A57" s="1">
        <v>44317</v>
      </c>
      <c r="B57" t="s">
        <v>73</v>
      </c>
      <c r="C57">
        <v>30</v>
      </c>
      <c r="D57" t="s">
        <v>94</v>
      </c>
      <c r="E57">
        <v>2021</v>
      </c>
      <c r="F57" t="s">
        <v>81</v>
      </c>
    </row>
    <row r="58" spans="1:6" x14ac:dyDescent="0.3">
      <c r="A58" s="1">
        <v>44317</v>
      </c>
      <c r="B58" t="s">
        <v>74</v>
      </c>
      <c r="C58">
        <v>105.92</v>
      </c>
      <c r="D58" t="s">
        <v>74</v>
      </c>
      <c r="E58">
        <v>2021</v>
      </c>
      <c r="F58" t="s">
        <v>81</v>
      </c>
    </row>
    <row r="59" spans="1:6" x14ac:dyDescent="0.3">
      <c r="A59" s="1">
        <v>44317</v>
      </c>
      <c r="B59" t="s">
        <v>75</v>
      </c>
      <c r="C59">
        <v>3</v>
      </c>
      <c r="D59" t="s">
        <v>75</v>
      </c>
      <c r="E59">
        <v>2021</v>
      </c>
      <c r="F59" t="s">
        <v>81</v>
      </c>
    </row>
    <row r="60" spans="1:6" x14ac:dyDescent="0.3">
      <c r="A60" s="1">
        <v>44317</v>
      </c>
      <c r="B60" t="s">
        <v>76</v>
      </c>
      <c r="C60">
        <v>5</v>
      </c>
      <c r="D60" t="s">
        <v>76</v>
      </c>
      <c r="E60">
        <v>2021</v>
      </c>
      <c r="F60" t="s">
        <v>81</v>
      </c>
    </row>
    <row r="61" spans="1:6" x14ac:dyDescent="0.3">
      <c r="A61" s="1">
        <v>44317</v>
      </c>
      <c r="B61" t="s">
        <v>77</v>
      </c>
      <c r="C61">
        <v>18.579999999999998</v>
      </c>
      <c r="D61" t="s">
        <v>77</v>
      </c>
      <c r="E61">
        <v>2021</v>
      </c>
      <c r="F61" t="s">
        <v>81</v>
      </c>
    </row>
    <row r="62" spans="1:6" x14ac:dyDescent="0.3">
      <c r="A62" s="1">
        <v>44348</v>
      </c>
      <c r="B62" t="s">
        <v>63</v>
      </c>
      <c r="C62">
        <v>56</v>
      </c>
      <c r="D62" t="s">
        <v>93</v>
      </c>
      <c r="E62">
        <v>2021</v>
      </c>
      <c r="F62" t="s">
        <v>82</v>
      </c>
    </row>
    <row r="63" spans="1:6" x14ac:dyDescent="0.3">
      <c r="A63" s="1">
        <v>44348</v>
      </c>
      <c r="B63" t="s">
        <v>66</v>
      </c>
      <c r="C63">
        <v>49</v>
      </c>
      <c r="D63" t="s">
        <v>94</v>
      </c>
      <c r="E63">
        <v>2021</v>
      </c>
      <c r="F63" t="s">
        <v>82</v>
      </c>
    </row>
    <row r="64" spans="1:6" x14ac:dyDescent="0.3">
      <c r="A64" s="1">
        <v>44348</v>
      </c>
      <c r="B64" t="s">
        <v>68</v>
      </c>
      <c r="C64">
        <v>31</v>
      </c>
      <c r="D64" t="s">
        <v>93</v>
      </c>
      <c r="E64">
        <v>2021</v>
      </c>
      <c r="F64" t="s">
        <v>82</v>
      </c>
    </row>
    <row r="65" spans="1:6" x14ac:dyDescent="0.3">
      <c r="A65" s="1">
        <v>44348</v>
      </c>
      <c r="B65" t="s">
        <v>69</v>
      </c>
      <c r="C65">
        <v>14</v>
      </c>
      <c r="D65" t="s">
        <v>94</v>
      </c>
      <c r="E65">
        <v>2021</v>
      </c>
      <c r="F65" t="s">
        <v>82</v>
      </c>
    </row>
    <row r="66" spans="1:6" x14ac:dyDescent="0.3">
      <c r="A66" s="1">
        <v>44348</v>
      </c>
      <c r="B66" t="s">
        <v>70</v>
      </c>
      <c r="C66">
        <v>36</v>
      </c>
      <c r="D66" t="s">
        <v>93</v>
      </c>
      <c r="E66">
        <v>2021</v>
      </c>
      <c r="F66" t="s">
        <v>82</v>
      </c>
    </row>
    <row r="67" spans="1:6" x14ac:dyDescent="0.3">
      <c r="A67" s="1">
        <v>44348</v>
      </c>
      <c r="B67" t="s">
        <v>71</v>
      </c>
      <c r="C67">
        <v>15</v>
      </c>
      <c r="D67" t="s">
        <v>94</v>
      </c>
      <c r="E67">
        <v>2021</v>
      </c>
      <c r="F67" t="s">
        <v>82</v>
      </c>
    </row>
    <row r="68" spans="1:6" x14ac:dyDescent="0.3">
      <c r="A68" s="1">
        <v>44348</v>
      </c>
      <c r="B68" t="s">
        <v>72</v>
      </c>
      <c r="C68">
        <v>57</v>
      </c>
      <c r="D68" t="s">
        <v>93</v>
      </c>
      <c r="E68">
        <v>2021</v>
      </c>
      <c r="F68" t="s">
        <v>82</v>
      </c>
    </row>
    <row r="69" spans="1:6" x14ac:dyDescent="0.3">
      <c r="A69" s="1">
        <v>44348</v>
      </c>
      <c r="B69" t="s">
        <v>73</v>
      </c>
      <c r="C69">
        <v>33</v>
      </c>
      <c r="D69" t="s">
        <v>94</v>
      </c>
      <c r="E69">
        <v>2021</v>
      </c>
      <c r="F69" t="s">
        <v>82</v>
      </c>
    </row>
    <row r="70" spans="1:6" x14ac:dyDescent="0.3">
      <c r="A70" s="1">
        <v>44348</v>
      </c>
      <c r="B70" t="s">
        <v>74</v>
      </c>
      <c r="C70">
        <v>93.12</v>
      </c>
      <c r="D70" t="s">
        <v>74</v>
      </c>
      <c r="E70">
        <v>2021</v>
      </c>
      <c r="F70" t="s">
        <v>82</v>
      </c>
    </row>
    <row r="71" spans="1:6" x14ac:dyDescent="0.3">
      <c r="A71" s="1">
        <v>44348</v>
      </c>
      <c r="B71" t="s">
        <v>75</v>
      </c>
      <c r="C71">
        <v>3</v>
      </c>
      <c r="D71" t="s">
        <v>75</v>
      </c>
      <c r="E71">
        <v>2021</v>
      </c>
      <c r="F71" t="s">
        <v>82</v>
      </c>
    </row>
    <row r="72" spans="1:6" x14ac:dyDescent="0.3">
      <c r="A72" s="1">
        <v>44348</v>
      </c>
      <c r="B72" t="s">
        <v>76</v>
      </c>
      <c r="C72">
        <v>4</v>
      </c>
      <c r="D72" t="s">
        <v>76</v>
      </c>
      <c r="E72">
        <v>2021</v>
      </c>
      <c r="F72" t="s">
        <v>82</v>
      </c>
    </row>
    <row r="73" spans="1:6" x14ac:dyDescent="0.3">
      <c r="A73" s="1">
        <v>44348</v>
      </c>
      <c r="B73" t="s">
        <v>77</v>
      </c>
      <c r="C73">
        <v>15.59</v>
      </c>
      <c r="D73" t="s">
        <v>77</v>
      </c>
      <c r="E73">
        <v>2021</v>
      </c>
      <c r="F73" t="s">
        <v>82</v>
      </c>
    </row>
    <row r="74" spans="1:6" x14ac:dyDescent="0.3">
      <c r="A74" s="1">
        <v>44378</v>
      </c>
      <c r="B74" t="s">
        <v>63</v>
      </c>
      <c r="C74">
        <v>66</v>
      </c>
      <c r="D74" t="s">
        <v>93</v>
      </c>
      <c r="E74">
        <v>2021</v>
      </c>
      <c r="F74" t="s">
        <v>83</v>
      </c>
    </row>
    <row r="75" spans="1:6" x14ac:dyDescent="0.3">
      <c r="A75" s="1">
        <v>44378</v>
      </c>
      <c r="B75" t="s">
        <v>66</v>
      </c>
      <c r="C75">
        <v>55</v>
      </c>
      <c r="D75" t="s">
        <v>94</v>
      </c>
      <c r="E75">
        <v>2021</v>
      </c>
      <c r="F75" t="s">
        <v>83</v>
      </c>
    </row>
    <row r="76" spans="1:6" x14ac:dyDescent="0.3">
      <c r="A76" s="1">
        <v>44378</v>
      </c>
      <c r="B76" t="s">
        <v>68</v>
      </c>
      <c r="C76">
        <v>38</v>
      </c>
      <c r="D76" t="s">
        <v>93</v>
      </c>
      <c r="E76">
        <v>2021</v>
      </c>
      <c r="F76" t="s">
        <v>83</v>
      </c>
    </row>
    <row r="77" spans="1:6" x14ac:dyDescent="0.3">
      <c r="A77" s="1">
        <v>44378</v>
      </c>
      <c r="B77" t="s">
        <v>69</v>
      </c>
      <c r="C77">
        <v>17</v>
      </c>
      <c r="D77" t="s">
        <v>94</v>
      </c>
      <c r="E77">
        <v>2021</v>
      </c>
      <c r="F77" t="s">
        <v>83</v>
      </c>
    </row>
    <row r="78" spans="1:6" x14ac:dyDescent="0.3">
      <c r="A78" s="1">
        <v>44378</v>
      </c>
      <c r="B78" t="s">
        <v>70</v>
      </c>
      <c r="C78">
        <v>43</v>
      </c>
      <c r="D78" t="s">
        <v>93</v>
      </c>
      <c r="E78">
        <v>2021</v>
      </c>
      <c r="F78" t="s">
        <v>83</v>
      </c>
    </row>
    <row r="79" spans="1:6" x14ac:dyDescent="0.3">
      <c r="A79" s="1">
        <v>44378</v>
      </c>
      <c r="B79" t="s">
        <v>71</v>
      </c>
      <c r="C79">
        <v>17</v>
      </c>
      <c r="D79" t="s">
        <v>94</v>
      </c>
      <c r="E79">
        <v>2021</v>
      </c>
      <c r="F79" t="s">
        <v>83</v>
      </c>
    </row>
    <row r="80" spans="1:6" x14ac:dyDescent="0.3">
      <c r="A80" s="1">
        <v>44378</v>
      </c>
      <c r="B80" t="s">
        <v>72</v>
      </c>
      <c r="C80">
        <v>68</v>
      </c>
      <c r="D80" t="s">
        <v>93</v>
      </c>
      <c r="E80">
        <v>2021</v>
      </c>
      <c r="F80" t="s">
        <v>83</v>
      </c>
    </row>
    <row r="81" spans="1:6" x14ac:dyDescent="0.3">
      <c r="A81" s="1">
        <v>44378</v>
      </c>
      <c r="B81" t="s">
        <v>73</v>
      </c>
      <c r="C81">
        <v>33</v>
      </c>
      <c r="D81" t="s">
        <v>94</v>
      </c>
      <c r="E81">
        <v>2021</v>
      </c>
      <c r="F81" t="s">
        <v>83</v>
      </c>
    </row>
    <row r="82" spans="1:6" x14ac:dyDescent="0.3">
      <c r="A82" s="1">
        <v>44378</v>
      </c>
      <c r="B82" t="s">
        <v>74</v>
      </c>
      <c r="C82">
        <v>114.58000000000001</v>
      </c>
      <c r="D82" t="s">
        <v>74</v>
      </c>
      <c r="E82">
        <v>2021</v>
      </c>
      <c r="F82" t="s">
        <v>83</v>
      </c>
    </row>
    <row r="83" spans="1:6" x14ac:dyDescent="0.3">
      <c r="A83" s="1">
        <v>44378</v>
      </c>
      <c r="B83" t="s">
        <v>75</v>
      </c>
      <c r="C83">
        <v>3</v>
      </c>
      <c r="D83" t="s">
        <v>75</v>
      </c>
      <c r="E83">
        <v>2021</v>
      </c>
      <c r="F83" t="s">
        <v>83</v>
      </c>
    </row>
    <row r="84" spans="1:6" x14ac:dyDescent="0.3">
      <c r="A84" s="1">
        <v>44378</v>
      </c>
      <c r="B84" t="s">
        <v>76</v>
      </c>
      <c r="C84">
        <v>4</v>
      </c>
      <c r="D84" t="s">
        <v>76</v>
      </c>
      <c r="E84">
        <v>2021</v>
      </c>
      <c r="F84" t="s">
        <v>83</v>
      </c>
    </row>
    <row r="85" spans="1:6" x14ac:dyDescent="0.3">
      <c r="A85" s="1">
        <v>44378</v>
      </c>
      <c r="B85" t="s">
        <v>77</v>
      </c>
      <c r="C85">
        <v>18.61</v>
      </c>
      <c r="D85" t="s">
        <v>77</v>
      </c>
      <c r="E85">
        <v>2021</v>
      </c>
      <c r="F85" t="s">
        <v>83</v>
      </c>
    </row>
    <row r="86" spans="1:6" x14ac:dyDescent="0.3">
      <c r="A86" s="1">
        <v>44409</v>
      </c>
      <c r="B86" t="s">
        <v>63</v>
      </c>
      <c r="C86">
        <v>57</v>
      </c>
      <c r="D86" t="s">
        <v>93</v>
      </c>
      <c r="E86">
        <v>2021</v>
      </c>
      <c r="F86" t="s">
        <v>84</v>
      </c>
    </row>
    <row r="87" spans="1:6" x14ac:dyDescent="0.3">
      <c r="A87" s="1">
        <v>44409</v>
      </c>
      <c r="B87" t="s">
        <v>66</v>
      </c>
      <c r="C87">
        <v>52</v>
      </c>
      <c r="D87" t="s">
        <v>94</v>
      </c>
      <c r="E87">
        <v>2021</v>
      </c>
      <c r="F87" t="s">
        <v>84</v>
      </c>
    </row>
    <row r="88" spans="1:6" x14ac:dyDescent="0.3">
      <c r="A88" s="1">
        <v>44409</v>
      </c>
      <c r="B88" t="s">
        <v>68</v>
      </c>
      <c r="C88">
        <v>35</v>
      </c>
      <c r="D88" t="s">
        <v>93</v>
      </c>
      <c r="E88">
        <v>2021</v>
      </c>
      <c r="F88" t="s">
        <v>84</v>
      </c>
    </row>
    <row r="89" spans="1:6" x14ac:dyDescent="0.3">
      <c r="A89" s="1">
        <v>44409</v>
      </c>
      <c r="B89" t="s">
        <v>69</v>
      </c>
      <c r="C89">
        <v>19</v>
      </c>
      <c r="D89" t="s">
        <v>94</v>
      </c>
      <c r="E89">
        <v>2021</v>
      </c>
      <c r="F89" t="s">
        <v>84</v>
      </c>
    </row>
    <row r="90" spans="1:6" x14ac:dyDescent="0.3">
      <c r="A90" s="1">
        <v>44409</v>
      </c>
      <c r="B90" t="s">
        <v>70</v>
      </c>
      <c r="C90">
        <v>38</v>
      </c>
      <c r="D90" t="s">
        <v>93</v>
      </c>
      <c r="E90">
        <v>2021</v>
      </c>
      <c r="F90" t="s">
        <v>84</v>
      </c>
    </row>
    <row r="91" spans="1:6" x14ac:dyDescent="0.3">
      <c r="A91" s="1">
        <v>44409</v>
      </c>
      <c r="B91" t="s">
        <v>71</v>
      </c>
      <c r="C91">
        <v>16</v>
      </c>
      <c r="D91" t="s">
        <v>94</v>
      </c>
      <c r="E91">
        <v>2021</v>
      </c>
      <c r="F91" t="s">
        <v>84</v>
      </c>
    </row>
    <row r="92" spans="1:6" x14ac:dyDescent="0.3">
      <c r="A92" s="1">
        <v>44409</v>
      </c>
      <c r="B92" t="s">
        <v>72</v>
      </c>
      <c r="C92">
        <v>57</v>
      </c>
      <c r="D92" t="s">
        <v>93</v>
      </c>
      <c r="E92">
        <v>2021</v>
      </c>
      <c r="F92" t="s">
        <v>84</v>
      </c>
    </row>
    <row r="93" spans="1:6" x14ac:dyDescent="0.3">
      <c r="A93" s="1">
        <v>44409</v>
      </c>
      <c r="B93" t="s">
        <v>73</v>
      </c>
      <c r="C93">
        <v>33</v>
      </c>
      <c r="D93" t="s">
        <v>94</v>
      </c>
      <c r="E93">
        <v>2021</v>
      </c>
      <c r="F93" t="s">
        <v>84</v>
      </c>
    </row>
    <row r="94" spans="1:6" x14ac:dyDescent="0.3">
      <c r="A94" s="1">
        <v>44409</v>
      </c>
      <c r="B94" t="s">
        <v>74</v>
      </c>
      <c r="C94">
        <v>104.38000000000001</v>
      </c>
      <c r="D94" t="s">
        <v>74</v>
      </c>
      <c r="E94">
        <v>2021</v>
      </c>
      <c r="F94" t="s">
        <v>84</v>
      </c>
    </row>
    <row r="95" spans="1:6" x14ac:dyDescent="0.3">
      <c r="A95" s="1">
        <v>44409</v>
      </c>
      <c r="B95" t="s">
        <v>75</v>
      </c>
      <c r="C95">
        <v>3</v>
      </c>
      <c r="D95" t="s">
        <v>75</v>
      </c>
      <c r="E95">
        <v>2021</v>
      </c>
      <c r="F95" t="s">
        <v>84</v>
      </c>
    </row>
    <row r="96" spans="1:6" x14ac:dyDescent="0.3">
      <c r="A96" s="1">
        <v>44409</v>
      </c>
      <c r="B96" t="s">
        <v>76</v>
      </c>
      <c r="C96">
        <v>5</v>
      </c>
      <c r="D96" t="s">
        <v>76</v>
      </c>
      <c r="E96">
        <v>2021</v>
      </c>
      <c r="F96" t="s">
        <v>84</v>
      </c>
    </row>
    <row r="97" spans="1:6" x14ac:dyDescent="0.3">
      <c r="A97" s="1">
        <v>44409</v>
      </c>
      <c r="B97" t="s">
        <v>77</v>
      </c>
      <c r="C97">
        <v>16.13</v>
      </c>
      <c r="D97" t="s">
        <v>77</v>
      </c>
      <c r="E97">
        <v>2021</v>
      </c>
      <c r="F97" t="s">
        <v>84</v>
      </c>
    </row>
    <row r="98" spans="1:6" x14ac:dyDescent="0.3">
      <c r="A98" s="1">
        <v>44440</v>
      </c>
      <c r="B98" t="s">
        <v>63</v>
      </c>
      <c r="C98">
        <v>60</v>
      </c>
      <c r="D98" t="s">
        <v>93</v>
      </c>
      <c r="E98">
        <v>2021</v>
      </c>
      <c r="F98" t="s">
        <v>85</v>
      </c>
    </row>
    <row r="99" spans="1:6" x14ac:dyDescent="0.3">
      <c r="A99" s="1">
        <v>44440</v>
      </c>
      <c r="B99" t="s">
        <v>66</v>
      </c>
      <c r="C99">
        <v>57</v>
      </c>
      <c r="D99" t="s">
        <v>94</v>
      </c>
      <c r="E99">
        <v>2021</v>
      </c>
      <c r="F99" t="s">
        <v>85</v>
      </c>
    </row>
    <row r="100" spans="1:6" x14ac:dyDescent="0.3">
      <c r="A100" s="1">
        <v>44440</v>
      </c>
      <c r="B100" t="s">
        <v>68</v>
      </c>
      <c r="C100">
        <v>28</v>
      </c>
      <c r="D100" t="s">
        <v>93</v>
      </c>
      <c r="E100">
        <v>2021</v>
      </c>
      <c r="F100" t="s">
        <v>85</v>
      </c>
    </row>
    <row r="101" spans="1:6" x14ac:dyDescent="0.3">
      <c r="A101" s="1">
        <v>44440</v>
      </c>
      <c r="B101" t="s">
        <v>69</v>
      </c>
      <c r="C101">
        <v>11</v>
      </c>
      <c r="D101" t="s">
        <v>94</v>
      </c>
      <c r="E101">
        <v>2021</v>
      </c>
      <c r="F101" t="s">
        <v>85</v>
      </c>
    </row>
    <row r="102" spans="1:6" x14ac:dyDescent="0.3">
      <c r="A102" s="1">
        <v>44440</v>
      </c>
      <c r="B102" t="s">
        <v>70</v>
      </c>
      <c r="C102">
        <v>44</v>
      </c>
      <c r="D102" t="s">
        <v>93</v>
      </c>
      <c r="E102">
        <v>2021</v>
      </c>
      <c r="F102" t="s">
        <v>85</v>
      </c>
    </row>
    <row r="103" spans="1:6" x14ac:dyDescent="0.3">
      <c r="A103" s="1">
        <v>44440</v>
      </c>
      <c r="B103" t="s">
        <v>71</v>
      </c>
      <c r="C103">
        <v>12</v>
      </c>
      <c r="D103" t="s">
        <v>94</v>
      </c>
      <c r="E103">
        <v>2021</v>
      </c>
      <c r="F103" t="s">
        <v>85</v>
      </c>
    </row>
    <row r="104" spans="1:6" x14ac:dyDescent="0.3">
      <c r="A104" s="1">
        <v>44440</v>
      </c>
      <c r="B104" t="s">
        <v>72</v>
      </c>
      <c r="C104">
        <v>67</v>
      </c>
      <c r="D104" t="s">
        <v>93</v>
      </c>
      <c r="E104">
        <v>2021</v>
      </c>
      <c r="F104" t="s">
        <v>85</v>
      </c>
    </row>
    <row r="105" spans="1:6" x14ac:dyDescent="0.3">
      <c r="A105" s="1">
        <v>44440</v>
      </c>
      <c r="B105" t="s">
        <v>73</v>
      </c>
      <c r="C105">
        <v>31</v>
      </c>
      <c r="D105" t="s">
        <v>94</v>
      </c>
      <c r="E105">
        <v>2021</v>
      </c>
      <c r="F105" t="s">
        <v>85</v>
      </c>
    </row>
    <row r="106" spans="1:6" x14ac:dyDescent="0.3">
      <c r="A106" s="1">
        <v>44440</v>
      </c>
      <c r="B106" t="s">
        <v>74</v>
      </c>
      <c r="C106">
        <v>108.5</v>
      </c>
      <c r="D106" t="s">
        <v>74</v>
      </c>
      <c r="E106">
        <v>2021</v>
      </c>
      <c r="F106" t="s">
        <v>85</v>
      </c>
    </row>
    <row r="107" spans="1:6" x14ac:dyDescent="0.3">
      <c r="A107" s="1">
        <v>44440</v>
      </c>
      <c r="B107" t="s">
        <v>75</v>
      </c>
      <c r="C107">
        <v>2</v>
      </c>
      <c r="D107" t="s">
        <v>75</v>
      </c>
      <c r="E107">
        <v>2021</v>
      </c>
      <c r="F107" t="s">
        <v>85</v>
      </c>
    </row>
    <row r="108" spans="1:6" x14ac:dyDescent="0.3">
      <c r="A108" s="1">
        <v>44440</v>
      </c>
      <c r="B108" t="s">
        <v>76</v>
      </c>
      <c r="C108">
        <v>4</v>
      </c>
      <c r="D108" t="s">
        <v>76</v>
      </c>
      <c r="E108">
        <v>2021</v>
      </c>
      <c r="F108" t="s">
        <v>85</v>
      </c>
    </row>
    <row r="109" spans="1:6" x14ac:dyDescent="0.3">
      <c r="A109" s="1">
        <v>44440</v>
      </c>
      <c r="B109" t="s">
        <v>77</v>
      </c>
      <c r="C109">
        <v>17.419999999999998</v>
      </c>
      <c r="D109" t="s">
        <v>77</v>
      </c>
      <c r="E109">
        <v>2021</v>
      </c>
      <c r="F109" t="s">
        <v>85</v>
      </c>
    </row>
    <row r="110" spans="1:6" x14ac:dyDescent="0.3">
      <c r="A110" s="1">
        <v>44470</v>
      </c>
      <c r="B110" t="s">
        <v>63</v>
      </c>
      <c r="C110">
        <v>59</v>
      </c>
      <c r="D110" t="s">
        <v>93</v>
      </c>
      <c r="E110">
        <v>2021</v>
      </c>
      <c r="F110" t="s">
        <v>86</v>
      </c>
    </row>
    <row r="111" spans="1:6" x14ac:dyDescent="0.3">
      <c r="A111" s="1">
        <v>44470</v>
      </c>
      <c r="B111" t="s">
        <v>66</v>
      </c>
      <c r="C111">
        <v>57</v>
      </c>
      <c r="D111" t="s">
        <v>94</v>
      </c>
      <c r="E111">
        <v>2021</v>
      </c>
      <c r="F111" t="s">
        <v>86</v>
      </c>
    </row>
    <row r="112" spans="1:6" x14ac:dyDescent="0.3">
      <c r="A112" s="1">
        <v>44470</v>
      </c>
      <c r="B112" t="s">
        <v>68</v>
      </c>
      <c r="C112">
        <v>40</v>
      </c>
      <c r="D112" t="s">
        <v>93</v>
      </c>
      <c r="E112">
        <v>2021</v>
      </c>
      <c r="F112" t="s">
        <v>86</v>
      </c>
    </row>
    <row r="113" spans="1:6" x14ac:dyDescent="0.3">
      <c r="A113" s="1">
        <v>44470</v>
      </c>
      <c r="B113" t="s">
        <v>69</v>
      </c>
      <c r="C113">
        <v>11</v>
      </c>
      <c r="D113" t="s">
        <v>94</v>
      </c>
      <c r="E113">
        <v>2021</v>
      </c>
      <c r="F113" t="s">
        <v>86</v>
      </c>
    </row>
    <row r="114" spans="1:6" x14ac:dyDescent="0.3">
      <c r="A114" s="1">
        <v>44470</v>
      </c>
      <c r="B114" t="s">
        <v>70</v>
      </c>
      <c r="C114">
        <v>35</v>
      </c>
      <c r="D114" t="s">
        <v>93</v>
      </c>
      <c r="E114">
        <v>2021</v>
      </c>
      <c r="F114" t="s">
        <v>86</v>
      </c>
    </row>
    <row r="115" spans="1:6" x14ac:dyDescent="0.3">
      <c r="A115" s="1">
        <v>44470</v>
      </c>
      <c r="B115" t="s">
        <v>71</v>
      </c>
      <c r="C115">
        <v>15</v>
      </c>
      <c r="D115" t="s">
        <v>94</v>
      </c>
      <c r="E115">
        <v>2021</v>
      </c>
      <c r="F115" t="s">
        <v>86</v>
      </c>
    </row>
    <row r="116" spans="1:6" x14ac:dyDescent="0.3">
      <c r="A116" s="1">
        <v>44470</v>
      </c>
      <c r="B116" t="s">
        <v>72</v>
      </c>
      <c r="C116">
        <v>61</v>
      </c>
      <c r="D116" t="s">
        <v>93</v>
      </c>
      <c r="E116">
        <v>2021</v>
      </c>
      <c r="F116" t="s">
        <v>86</v>
      </c>
    </row>
    <row r="117" spans="1:6" x14ac:dyDescent="0.3">
      <c r="A117" s="1">
        <v>44470</v>
      </c>
      <c r="B117" t="s">
        <v>73</v>
      </c>
      <c r="C117">
        <v>35</v>
      </c>
      <c r="D117" t="s">
        <v>94</v>
      </c>
      <c r="E117">
        <v>2021</v>
      </c>
      <c r="F117" t="s">
        <v>86</v>
      </c>
    </row>
    <row r="118" spans="1:6" x14ac:dyDescent="0.3">
      <c r="A118" s="1">
        <v>44470</v>
      </c>
      <c r="B118" t="s">
        <v>74</v>
      </c>
      <c r="C118">
        <v>97.03</v>
      </c>
      <c r="D118" t="s">
        <v>74</v>
      </c>
      <c r="E118">
        <v>2021</v>
      </c>
      <c r="F118" t="s">
        <v>86</v>
      </c>
    </row>
    <row r="119" spans="1:6" x14ac:dyDescent="0.3">
      <c r="A119" s="1">
        <v>44470</v>
      </c>
      <c r="B119" t="s">
        <v>75</v>
      </c>
      <c r="C119">
        <v>3</v>
      </c>
      <c r="D119" t="s">
        <v>75</v>
      </c>
      <c r="E119">
        <v>2021</v>
      </c>
      <c r="F119" t="s">
        <v>86</v>
      </c>
    </row>
    <row r="120" spans="1:6" x14ac:dyDescent="0.3">
      <c r="A120" s="1">
        <v>44470</v>
      </c>
      <c r="B120" t="s">
        <v>76</v>
      </c>
      <c r="C120">
        <v>4</v>
      </c>
      <c r="D120" t="s">
        <v>76</v>
      </c>
      <c r="E120">
        <v>2021</v>
      </c>
      <c r="F120" t="s">
        <v>86</v>
      </c>
    </row>
    <row r="121" spans="1:6" x14ac:dyDescent="0.3">
      <c r="A121" s="1">
        <v>44470</v>
      </c>
      <c r="B121" t="s">
        <v>77</v>
      </c>
      <c r="C121">
        <v>16.77</v>
      </c>
      <c r="D121" t="s">
        <v>77</v>
      </c>
      <c r="E121">
        <v>2021</v>
      </c>
      <c r="F121" t="s">
        <v>86</v>
      </c>
    </row>
    <row r="122" spans="1:6" x14ac:dyDescent="0.3">
      <c r="A122" s="1">
        <v>44501</v>
      </c>
      <c r="B122" t="s">
        <v>63</v>
      </c>
      <c r="C122">
        <v>69</v>
      </c>
      <c r="D122" t="s">
        <v>93</v>
      </c>
      <c r="E122">
        <v>2021</v>
      </c>
      <c r="F122" t="s">
        <v>87</v>
      </c>
    </row>
    <row r="123" spans="1:6" x14ac:dyDescent="0.3">
      <c r="A123" s="1">
        <v>44501</v>
      </c>
      <c r="B123" t="s">
        <v>66</v>
      </c>
      <c r="C123">
        <v>45</v>
      </c>
      <c r="D123" t="s">
        <v>94</v>
      </c>
      <c r="E123">
        <v>2021</v>
      </c>
      <c r="F123" t="s">
        <v>87</v>
      </c>
    </row>
    <row r="124" spans="1:6" x14ac:dyDescent="0.3">
      <c r="A124" s="1">
        <v>44501</v>
      </c>
      <c r="B124" t="s">
        <v>68</v>
      </c>
      <c r="C124">
        <v>25</v>
      </c>
      <c r="D124" t="s">
        <v>93</v>
      </c>
      <c r="E124">
        <v>2021</v>
      </c>
      <c r="F124" t="s">
        <v>87</v>
      </c>
    </row>
    <row r="125" spans="1:6" x14ac:dyDescent="0.3">
      <c r="A125" s="1">
        <v>44501</v>
      </c>
      <c r="B125" t="s">
        <v>69</v>
      </c>
      <c r="C125">
        <v>17</v>
      </c>
      <c r="D125" t="s">
        <v>94</v>
      </c>
      <c r="E125">
        <v>2021</v>
      </c>
      <c r="F125" t="s">
        <v>87</v>
      </c>
    </row>
    <row r="126" spans="1:6" x14ac:dyDescent="0.3">
      <c r="A126" s="1">
        <v>44501</v>
      </c>
      <c r="B126" t="s">
        <v>70</v>
      </c>
      <c r="C126">
        <v>45</v>
      </c>
      <c r="D126" t="s">
        <v>93</v>
      </c>
      <c r="E126">
        <v>2021</v>
      </c>
      <c r="F126" t="s">
        <v>87</v>
      </c>
    </row>
    <row r="127" spans="1:6" x14ac:dyDescent="0.3">
      <c r="A127" s="1">
        <v>44501</v>
      </c>
      <c r="B127" t="s">
        <v>71</v>
      </c>
      <c r="C127">
        <v>10</v>
      </c>
      <c r="D127" t="s">
        <v>94</v>
      </c>
      <c r="E127">
        <v>2021</v>
      </c>
      <c r="F127" t="s">
        <v>87</v>
      </c>
    </row>
    <row r="128" spans="1:6" x14ac:dyDescent="0.3">
      <c r="A128" s="1">
        <v>44501</v>
      </c>
      <c r="B128" t="s">
        <v>72</v>
      </c>
      <c r="C128">
        <v>63</v>
      </c>
      <c r="D128" t="s">
        <v>93</v>
      </c>
      <c r="E128">
        <v>2021</v>
      </c>
      <c r="F128" t="s">
        <v>87</v>
      </c>
    </row>
    <row r="129" spans="1:6" x14ac:dyDescent="0.3">
      <c r="A129" s="1">
        <v>44501</v>
      </c>
      <c r="B129" t="s">
        <v>73</v>
      </c>
      <c r="C129">
        <v>31</v>
      </c>
      <c r="D129" t="s">
        <v>94</v>
      </c>
      <c r="E129">
        <v>2021</v>
      </c>
      <c r="F129" t="s">
        <v>87</v>
      </c>
    </row>
    <row r="130" spans="1:6" x14ac:dyDescent="0.3">
      <c r="A130" s="1">
        <v>44501</v>
      </c>
      <c r="B130" t="s">
        <v>74</v>
      </c>
      <c r="C130">
        <v>97.600000000000009</v>
      </c>
      <c r="D130" t="s">
        <v>74</v>
      </c>
      <c r="E130">
        <v>2021</v>
      </c>
      <c r="F130" t="s">
        <v>87</v>
      </c>
    </row>
    <row r="131" spans="1:6" x14ac:dyDescent="0.3">
      <c r="A131" s="1">
        <v>44501</v>
      </c>
      <c r="B131" t="s">
        <v>75</v>
      </c>
      <c r="C131">
        <v>2</v>
      </c>
      <c r="D131" t="s">
        <v>75</v>
      </c>
      <c r="E131">
        <v>2021</v>
      </c>
      <c r="F131" t="s">
        <v>87</v>
      </c>
    </row>
    <row r="132" spans="1:6" x14ac:dyDescent="0.3">
      <c r="A132" s="1">
        <v>44501</v>
      </c>
      <c r="B132" t="s">
        <v>76</v>
      </c>
      <c r="C132">
        <v>5</v>
      </c>
      <c r="D132" t="s">
        <v>76</v>
      </c>
      <c r="E132">
        <v>2021</v>
      </c>
      <c r="F132" t="s">
        <v>87</v>
      </c>
    </row>
    <row r="133" spans="1:6" x14ac:dyDescent="0.3">
      <c r="A133" s="1">
        <v>44501</v>
      </c>
      <c r="B133" t="s">
        <v>77</v>
      </c>
      <c r="C133">
        <v>17.62</v>
      </c>
      <c r="D133" t="s">
        <v>77</v>
      </c>
      <c r="E133">
        <v>2021</v>
      </c>
      <c r="F133" t="s">
        <v>87</v>
      </c>
    </row>
    <row r="134" spans="1:6" x14ac:dyDescent="0.3">
      <c r="A134" s="1">
        <v>44531</v>
      </c>
      <c r="B134" t="s">
        <v>63</v>
      </c>
      <c r="C134">
        <v>74</v>
      </c>
      <c r="D134" t="s">
        <v>93</v>
      </c>
      <c r="E134">
        <v>2021</v>
      </c>
      <c r="F134" t="s">
        <v>88</v>
      </c>
    </row>
    <row r="135" spans="1:6" x14ac:dyDescent="0.3">
      <c r="A135" s="1">
        <v>44531</v>
      </c>
      <c r="B135" t="s">
        <v>66</v>
      </c>
      <c r="C135">
        <v>55</v>
      </c>
      <c r="D135" t="s">
        <v>94</v>
      </c>
      <c r="E135">
        <v>2021</v>
      </c>
      <c r="F135" t="s">
        <v>88</v>
      </c>
    </row>
    <row r="136" spans="1:6" x14ac:dyDescent="0.3">
      <c r="A136" s="1">
        <v>44531</v>
      </c>
      <c r="B136" t="s">
        <v>68</v>
      </c>
      <c r="C136">
        <v>31</v>
      </c>
      <c r="D136" t="s">
        <v>93</v>
      </c>
      <c r="E136">
        <v>2021</v>
      </c>
      <c r="F136" t="s">
        <v>88</v>
      </c>
    </row>
    <row r="137" spans="1:6" x14ac:dyDescent="0.3">
      <c r="A137" s="1">
        <v>44531</v>
      </c>
      <c r="B137" t="s">
        <v>69</v>
      </c>
      <c r="C137">
        <v>19</v>
      </c>
      <c r="D137" t="s">
        <v>94</v>
      </c>
      <c r="E137">
        <v>2021</v>
      </c>
      <c r="F137" t="s">
        <v>88</v>
      </c>
    </row>
    <row r="138" spans="1:6" x14ac:dyDescent="0.3">
      <c r="A138" s="1">
        <v>44531</v>
      </c>
      <c r="B138" t="s">
        <v>70</v>
      </c>
      <c r="C138">
        <v>42</v>
      </c>
      <c r="D138" t="s">
        <v>93</v>
      </c>
      <c r="E138">
        <v>2021</v>
      </c>
      <c r="F138" t="s">
        <v>88</v>
      </c>
    </row>
    <row r="139" spans="1:6" x14ac:dyDescent="0.3">
      <c r="A139" s="1">
        <v>44531</v>
      </c>
      <c r="B139" t="s">
        <v>71</v>
      </c>
      <c r="C139">
        <v>19</v>
      </c>
      <c r="D139" t="s">
        <v>94</v>
      </c>
      <c r="E139">
        <v>2021</v>
      </c>
      <c r="F139" t="s">
        <v>88</v>
      </c>
    </row>
    <row r="140" spans="1:6" x14ac:dyDescent="0.3">
      <c r="A140" s="1">
        <v>44531</v>
      </c>
      <c r="B140" t="s">
        <v>72</v>
      </c>
      <c r="C140">
        <v>59</v>
      </c>
      <c r="D140" t="s">
        <v>93</v>
      </c>
      <c r="E140">
        <v>2021</v>
      </c>
      <c r="F140" t="s">
        <v>88</v>
      </c>
    </row>
    <row r="141" spans="1:6" x14ac:dyDescent="0.3">
      <c r="A141" s="1">
        <v>44531</v>
      </c>
      <c r="B141" t="s">
        <v>73</v>
      </c>
      <c r="C141">
        <v>34</v>
      </c>
      <c r="D141" t="s">
        <v>94</v>
      </c>
      <c r="E141">
        <v>2021</v>
      </c>
      <c r="F141" t="s">
        <v>88</v>
      </c>
    </row>
    <row r="142" spans="1:6" x14ac:dyDescent="0.3">
      <c r="A142" s="1">
        <v>44531</v>
      </c>
      <c r="B142" t="s">
        <v>74</v>
      </c>
      <c r="C142">
        <v>103.23</v>
      </c>
      <c r="D142" t="s">
        <v>74</v>
      </c>
      <c r="E142">
        <v>2021</v>
      </c>
      <c r="F142" t="s">
        <v>88</v>
      </c>
    </row>
    <row r="143" spans="1:6" x14ac:dyDescent="0.3">
      <c r="A143" s="1">
        <v>44531</v>
      </c>
      <c r="B143" t="s">
        <v>75</v>
      </c>
      <c r="C143">
        <v>3</v>
      </c>
      <c r="D143" t="s">
        <v>75</v>
      </c>
      <c r="E143">
        <v>2021</v>
      </c>
      <c r="F143" t="s">
        <v>88</v>
      </c>
    </row>
    <row r="144" spans="1:6" x14ac:dyDescent="0.3">
      <c r="A144" s="1">
        <v>44531</v>
      </c>
      <c r="B144" t="s">
        <v>76</v>
      </c>
      <c r="C144">
        <v>5</v>
      </c>
      <c r="D144" t="s">
        <v>76</v>
      </c>
      <c r="E144">
        <v>2021</v>
      </c>
      <c r="F144" t="s">
        <v>88</v>
      </c>
    </row>
    <row r="145" spans="1:6" x14ac:dyDescent="0.3">
      <c r="A145" s="1">
        <v>44531</v>
      </c>
      <c r="B145" t="s">
        <v>77</v>
      </c>
      <c r="C145">
        <v>17.77</v>
      </c>
      <c r="D145" t="s">
        <v>77</v>
      </c>
      <c r="E145">
        <v>2021</v>
      </c>
      <c r="F145" t="s">
        <v>88</v>
      </c>
    </row>
    <row r="146" spans="1:6" x14ac:dyDescent="0.3">
      <c r="A146" s="1">
        <v>44562</v>
      </c>
      <c r="B146" t="s">
        <v>63</v>
      </c>
      <c r="C146">
        <v>56</v>
      </c>
      <c r="D146" t="s">
        <v>93</v>
      </c>
      <c r="E146">
        <v>2022</v>
      </c>
      <c r="F146" t="s">
        <v>65</v>
      </c>
    </row>
    <row r="147" spans="1:6" x14ac:dyDescent="0.3">
      <c r="A147" s="1">
        <v>44562</v>
      </c>
      <c r="B147" t="s">
        <v>66</v>
      </c>
      <c r="C147">
        <v>49</v>
      </c>
      <c r="D147" t="s">
        <v>94</v>
      </c>
      <c r="E147">
        <v>2022</v>
      </c>
      <c r="F147" t="s">
        <v>65</v>
      </c>
    </row>
    <row r="148" spans="1:6" x14ac:dyDescent="0.3">
      <c r="A148" s="1">
        <v>44562</v>
      </c>
      <c r="B148" t="s">
        <v>68</v>
      </c>
      <c r="C148">
        <v>38</v>
      </c>
      <c r="D148" t="s">
        <v>93</v>
      </c>
      <c r="E148">
        <v>2022</v>
      </c>
      <c r="F148" t="s">
        <v>65</v>
      </c>
    </row>
    <row r="149" spans="1:6" x14ac:dyDescent="0.3">
      <c r="A149" s="1">
        <v>44562</v>
      </c>
      <c r="B149" t="s">
        <v>69</v>
      </c>
      <c r="C149">
        <v>13</v>
      </c>
      <c r="D149" t="s">
        <v>94</v>
      </c>
      <c r="E149">
        <v>2022</v>
      </c>
      <c r="F149" t="s">
        <v>65</v>
      </c>
    </row>
    <row r="150" spans="1:6" x14ac:dyDescent="0.3">
      <c r="A150" s="1">
        <v>44562</v>
      </c>
      <c r="B150" t="s">
        <v>70</v>
      </c>
      <c r="C150">
        <v>49</v>
      </c>
      <c r="D150" t="s">
        <v>93</v>
      </c>
      <c r="E150">
        <v>2022</v>
      </c>
      <c r="F150" t="s">
        <v>65</v>
      </c>
    </row>
    <row r="151" spans="1:6" x14ac:dyDescent="0.3">
      <c r="A151" s="1">
        <v>44562</v>
      </c>
      <c r="B151" t="s">
        <v>71</v>
      </c>
      <c r="C151">
        <v>13</v>
      </c>
      <c r="D151" t="s">
        <v>94</v>
      </c>
      <c r="E151">
        <v>2022</v>
      </c>
      <c r="F151" t="s">
        <v>65</v>
      </c>
    </row>
    <row r="152" spans="1:6" x14ac:dyDescent="0.3">
      <c r="A152" s="1">
        <v>44562</v>
      </c>
      <c r="B152" t="s">
        <v>72</v>
      </c>
      <c r="C152">
        <v>67</v>
      </c>
      <c r="D152" t="s">
        <v>93</v>
      </c>
      <c r="E152">
        <v>2022</v>
      </c>
      <c r="F152" t="s">
        <v>65</v>
      </c>
    </row>
    <row r="153" spans="1:6" x14ac:dyDescent="0.3">
      <c r="A153" s="1">
        <v>44562</v>
      </c>
      <c r="B153" t="s">
        <v>73</v>
      </c>
      <c r="C153">
        <v>30</v>
      </c>
      <c r="D153" t="s">
        <v>94</v>
      </c>
      <c r="E153">
        <v>2022</v>
      </c>
      <c r="F153" t="s">
        <v>65</v>
      </c>
    </row>
    <row r="154" spans="1:6" x14ac:dyDescent="0.3">
      <c r="A154" s="1">
        <v>44562</v>
      </c>
      <c r="B154" t="s">
        <v>74</v>
      </c>
      <c r="C154">
        <v>107.10000000000001</v>
      </c>
      <c r="D154" t="s">
        <v>74</v>
      </c>
      <c r="E154">
        <v>2022</v>
      </c>
      <c r="F154" t="s">
        <v>65</v>
      </c>
    </row>
    <row r="155" spans="1:6" x14ac:dyDescent="0.3">
      <c r="A155" s="1">
        <v>44562</v>
      </c>
      <c r="B155" t="s">
        <v>75</v>
      </c>
      <c r="C155">
        <v>4</v>
      </c>
      <c r="D155" t="s">
        <v>75</v>
      </c>
      <c r="E155">
        <v>2022</v>
      </c>
      <c r="F155" t="s">
        <v>65</v>
      </c>
    </row>
    <row r="156" spans="1:6" x14ac:dyDescent="0.3">
      <c r="A156" s="1">
        <v>44562</v>
      </c>
      <c r="B156" t="s">
        <v>76</v>
      </c>
      <c r="C156">
        <v>6</v>
      </c>
      <c r="D156" t="s">
        <v>76</v>
      </c>
      <c r="E156">
        <v>2022</v>
      </c>
      <c r="F156" t="s">
        <v>65</v>
      </c>
    </row>
    <row r="157" spans="1:6" x14ac:dyDescent="0.3">
      <c r="A157" s="1">
        <v>44562</v>
      </c>
      <c r="B157" t="s">
        <v>77</v>
      </c>
      <c r="C157">
        <v>18.25</v>
      </c>
      <c r="D157" t="s">
        <v>77</v>
      </c>
      <c r="E157">
        <v>2022</v>
      </c>
      <c r="F157" t="s">
        <v>65</v>
      </c>
    </row>
    <row r="158" spans="1:6" x14ac:dyDescent="0.3">
      <c r="A158" s="1">
        <v>44593</v>
      </c>
      <c r="B158" t="s">
        <v>63</v>
      </c>
      <c r="C158">
        <v>73</v>
      </c>
      <c r="D158" t="s">
        <v>93</v>
      </c>
      <c r="E158">
        <v>2022</v>
      </c>
      <c r="F158" t="s">
        <v>78</v>
      </c>
    </row>
    <row r="159" spans="1:6" x14ac:dyDescent="0.3">
      <c r="A159" s="1">
        <v>44593</v>
      </c>
      <c r="B159" t="s">
        <v>66</v>
      </c>
      <c r="C159">
        <v>60</v>
      </c>
      <c r="D159" t="s">
        <v>94</v>
      </c>
      <c r="E159">
        <v>2022</v>
      </c>
      <c r="F159" t="s">
        <v>78</v>
      </c>
    </row>
    <row r="160" spans="1:6" x14ac:dyDescent="0.3">
      <c r="A160" s="1">
        <v>44593</v>
      </c>
      <c r="B160" t="s">
        <v>68</v>
      </c>
      <c r="C160">
        <v>40</v>
      </c>
      <c r="D160" t="s">
        <v>93</v>
      </c>
      <c r="E160">
        <v>2022</v>
      </c>
      <c r="F160" t="s">
        <v>78</v>
      </c>
    </row>
    <row r="161" spans="1:6" x14ac:dyDescent="0.3">
      <c r="A161" s="1">
        <v>44593</v>
      </c>
      <c r="B161" t="s">
        <v>69</v>
      </c>
      <c r="C161">
        <v>15</v>
      </c>
      <c r="D161" t="s">
        <v>94</v>
      </c>
      <c r="E161">
        <v>2022</v>
      </c>
      <c r="F161" t="s">
        <v>78</v>
      </c>
    </row>
    <row r="162" spans="1:6" x14ac:dyDescent="0.3">
      <c r="A162" s="1">
        <v>44593</v>
      </c>
      <c r="B162" t="s">
        <v>70</v>
      </c>
      <c r="C162">
        <v>41</v>
      </c>
      <c r="D162" t="s">
        <v>93</v>
      </c>
      <c r="E162">
        <v>2022</v>
      </c>
      <c r="F162" t="s">
        <v>78</v>
      </c>
    </row>
    <row r="163" spans="1:6" x14ac:dyDescent="0.3">
      <c r="A163" s="1">
        <v>44593</v>
      </c>
      <c r="B163" t="s">
        <v>71</v>
      </c>
      <c r="C163">
        <v>12</v>
      </c>
      <c r="D163" t="s">
        <v>94</v>
      </c>
      <c r="E163">
        <v>2022</v>
      </c>
      <c r="F163" t="s">
        <v>78</v>
      </c>
    </row>
    <row r="164" spans="1:6" x14ac:dyDescent="0.3">
      <c r="A164" s="1">
        <v>44593</v>
      </c>
      <c r="B164" t="s">
        <v>72</v>
      </c>
      <c r="C164">
        <v>59</v>
      </c>
      <c r="D164" t="s">
        <v>93</v>
      </c>
      <c r="E164">
        <v>2022</v>
      </c>
      <c r="F164" t="s">
        <v>78</v>
      </c>
    </row>
    <row r="165" spans="1:6" x14ac:dyDescent="0.3">
      <c r="A165" s="1">
        <v>44593</v>
      </c>
      <c r="B165" t="s">
        <v>73</v>
      </c>
      <c r="C165">
        <v>35</v>
      </c>
      <c r="D165" t="s">
        <v>94</v>
      </c>
      <c r="E165">
        <v>2022</v>
      </c>
      <c r="F165" t="s">
        <v>78</v>
      </c>
    </row>
    <row r="166" spans="1:6" x14ac:dyDescent="0.3">
      <c r="A166" s="1">
        <v>44593</v>
      </c>
      <c r="B166" t="s">
        <v>74</v>
      </c>
      <c r="C166">
        <v>107.2</v>
      </c>
      <c r="D166" t="s">
        <v>74</v>
      </c>
      <c r="E166">
        <v>2022</v>
      </c>
      <c r="F166" t="s">
        <v>78</v>
      </c>
    </row>
    <row r="167" spans="1:6" x14ac:dyDescent="0.3">
      <c r="A167" s="1">
        <v>44593</v>
      </c>
      <c r="B167" t="s">
        <v>75</v>
      </c>
      <c r="C167">
        <v>3</v>
      </c>
      <c r="D167" t="s">
        <v>75</v>
      </c>
      <c r="E167">
        <v>2022</v>
      </c>
      <c r="F167" t="s">
        <v>78</v>
      </c>
    </row>
    <row r="168" spans="1:6" x14ac:dyDescent="0.3">
      <c r="A168" s="1">
        <v>44593</v>
      </c>
      <c r="B168" t="s">
        <v>76</v>
      </c>
      <c r="C168">
        <v>5</v>
      </c>
      <c r="D168" t="s">
        <v>76</v>
      </c>
      <c r="E168">
        <v>2022</v>
      </c>
      <c r="F168" t="s">
        <v>78</v>
      </c>
    </row>
    <row r="169" spans="1:6" x14ac:dyDescent="0.3">
      <c r="A169" s="1">
        <v>44593</v>
      </c>
      <c r="B169" t="s">
        <v>77</v>
      </c>
      <c r="C169">
        <v>18.23</v>
      </c>
      <c r="D169" t="s">
        <v>77</v>
      </c>
      <c r="E169">
        <v>2022</v>
      </c>
      <c r="F169" t="s">
        <v>78</v>
      </c>
    </row>
    <row r="170" spans="1:6" x14ac:dyDescent="0.3">
      <c r="A170" s="1">
        <v>44621</v>
      </c>
      <c r="B170" t="s">
        <v>63</v>
      </c>
      <c r="C170">
        <v>55</v>
      </c>
      <c r="D170" t="s">
        <v>93</v>
      </c>
      <c r="E170">
        <v>2022</v>
      </c>
      <c r="F170" t="s">
        <v>79</v>
      </c>
    </row>
    <row r="171" spans="1:6" x14ac:dyDescent="0.3">
      <c r="A171" s="1">
        <v>44621</v>
      </c>
      <c r="B171" t="s">
        <v>66</v>
      </c>
      <c r="C171">
        <v>49</v>
      </c>
      <c r="D171" t="s">
        <v>94</v>
      </c>
      <c r="E171">
        <v>2022</v>
      </c>
      <c r="F171" t="s">
        <v>79</v>
      </c>
    </row>
    <row r="172" spans="1:6" x14ac:dyDescent="0.3">
      <c r="A172" s="1">
        <v>44621</v>
      </c>
      <c r="B172" t="s">
        <v>68</v>
      </c>
      <c r="C172">
        <v>37</v>
      </c>
      <c r="D172" t="s">
        <v>93</v>
      </c>
      <c r="E172">
        <v>2022</v>
      </c>
      <c r="F172" t="s">
        <v>79</v>
      </c>
    </row>
    <row r="173" spans="1:6" x14ac:dyDescent="0.3">
      <c r="A173" s="1">
        <v>44621</v>
      </c>
      <c r="B173" t="s">
        <v>69</v>
      </c>
      <c r="C173">
        <v>20</v>
      </c>
      <c r="D173" t="s">
        <v>94</v>
      </c>
      <c r="E173">
        <v>2022</v>
      </c>
      <c r="F173" t="s">
        <v>79</v>
      </c>
    </row>
    <row r="174" spans="1:6" x14ac:dyDescent="0.3">
      <c r="A174" s="1">
        <v>44621</v>
      </c>
      <c r="B174" t="s">
        <v>70</v>
      </c>
      <c r="C174">
        <v>46</v>
      </c>
      <c r="D174" t="s">
        <v>93</v>
      </c>
      <c r="E174">
        <v>2022</v>
      </c>
      <c r="F174" t="s">
        <v>79</v>
      </c>
    </row>
    <row r="175" spans="1:6" x14ac:dyDescent="0.3">
      <c r="A175" s="1">
        <v>44621</v>
      </c>
      <c r="B175" t="s">
        <v>71</v>
      </c>
      <c r="C175">
        <v>18</v>
      </c>
      <c r="D175" t="s">
        <v>94</v>
      </c>
      <c r="E175">
        <v>2022</v>
      </c>
      <c r="F175" t="s">
        <v>79</v>
      </c>
    </row>
    <row r="176" spans="1:6" x14ac:dyDescent="0.3">
      <c r="A176" s="1">
        <v>44621</v>
      </c>
      <c r="B176" t="s">
        <v>72</v>
      </c>
      <c r="C176">
        <v>56</v>
      </c>
      <c r="D176" t="s">
        <v>93</v>
      </c>
      <c r="E176">
        <v>2022</v>
      </c>
      <c r="F176" t="s">
        <v>79</v>
      </c>
    </row>
    <row r="177" spans="1:6" x14ac:dyDescent="0.3">
      <c r="A177" s="1">
        <v>44621</v>
      </c>
      <c r="B177" t="s">
        <v>73</v>
      </c>
      <c r="C177">
        <v>35</v>
      </c>
      <c r="D177" t="s">
        <v>94</v>
      </c>
      <c r="E177">
        <v>2022</v>
      </c>
      <c r="F177" t="s">
        <v>79</v>
      </c>
    </row>
    <row r="178" spans="1:6" x14ac:dyDescent="0.3">
      <c r="A178" s="1">
        <v>44621</v>
      </c>
      <c r="B178" t="s">
        <v>74</v>
      </c>
      <c r="C178">
        <v>104.28</v>
      </c>
      <c r="D178" t="s">
        <v>74</v>
      </c>
      <c r="E178">
        <v>2022</v>
      </c>
      <c r="F178" t="s">
        <v>79</v>
      </c>
    </row>
    <row r="179" spans="1:6" x14ac:dyDescent="0.3">
      <c r="A179" s="1">
        <v>44621</v>
      </c>
      <c r="B179" t="s">
        <v>75</v>
      </c>
      <c r="C179">
        <v>4</v>
      </c>
      <c r="D179" t="s">
        <v>75</v>
      </c>
      <c r="E179">
        <v>2022</v>
      </c>
      <c r="F179" t="s">
        <v>79</v>
      </c>
    </row>
    <row r="180" spans="1:6" x14ac:dyDescent="0.3">
      <c r="A180" s="1">
        <v>44621</v>
      </c>
      <c r="B180" t="s">
        <v>76</v>
      </c>
      <c r="C180">
        <v>6</v>
      </c>
      <c r="D180" t="s">
        <v>76</v>
      </c>
      <c r="E180">
        <v>2022</v>
      </c>
      <c r="F180" t="s">
        <v>79</v>
      </c>
    </row>
    <row r="181" spans="1:6" x14ac:dyDescent="0.3">
      <c r="A181" s="1">
        <v>44621</v>
      </c>
      <c r="B181" t="s">
        <v>77</v>
      </c>
      <c r="C181">
        <v>16.73</v>
      </c>
      <c r="D181" t="s">
        <v>77</v>
      </c>
      <c r="E181">
        <v>2022</v>
      </c>
      <c r="F181" t="s">
        <v>79</v>
      </c>
    </row>
    <row r="182" spans="1:6" x14ac:dyDescent="0.3">
      <c r="A182" s="1">
        <v>44652</v>
      </c>
      <c r="B182" t="s">
        <v>63</v>
      </c>
      <c r="C182">
        <v>56</v>
      </c>
      <c r="D182" t="s">
        <v>93</v>
      </c>
      <c r="E182">
        <v>2022</v>
      </c>
      <c r="F182" t="s">
        <v>80</v>
      </c>
    </row>
    <row r="183" spans="1:6" x14ac:dyDescent="0.3">
      <c r="A183" s="1">
        <v>44652</v>
      </c>
      <c r="B183" t="s">
        <v>66</v>
      </c>
      <c r="C183">
        <v>47</v>
      </c>
      <c r="D183" t="s">
        <v>94</v>
      </c>
      <c r="E183">
        <v>2022</v>
      </c>
      <c r="F183" t="s">
        <v>80</v>
      </c>
    </row>
    <row r="184" spans="1:6" x14ac:dyDescent="0.3">
      <c r="A184" s="1">
        <v>44652</v>
      </c>
      <c r="B184" t="s">
        <v>68</v>
      </c>
      <c r="C184">
        <v>38</v>
      </c>
      <c r="D184" t="s">
        <v>93</v>
      </c>
      <c r="E184">
        <v>2022</v>
      </c>
      <c r="F184" t="s">
        <v>80</v>
      </c>
    </row>
    <row r="185" spans="1:6" x14ac:dyDescent="0.3">
      <c r="A185" s="1">
        <v>44652</v>
      </c>
      <c r="B185" t="s">
        <v>69</v>
      </c>
      <c r="C185">
        <v>13</v>
      </c>
      <c r="D185" t="s">
        <v>94</v>
      </c>
      <c r="E185">
        <v>2022</v>
      </c>
      <c r="F185" t="s">
        <v>80</v>
      </c>
    </row>
    <row r="186" spans="1:6" x14ac:dyDescent="0.3">
      <c r="A186" s="1">
        <v>44652</v>
      </c>
      <c r="B186" t="s">
        <v>70</v>
      </c>
      <c r="C186">
        <v>41</v>
      </c>
      <c r="D186" t="s">
        <v>93</v>
      </c>
      <c r="E186">
        <v>2022</v>
      </c>
      <c r="F186" t="s">
        <v>80</v>
      </c>
    </row>
    <row r="187" spans="1:6" x14ac:dyDescent="0.3">
      <c r="A187" s="1">
        <v>44652</v>
      </c>
      <c r="B187" t="s">
        <v>71</v>
      </c>
      <c r="C187">
        <v>18</v>
      </c>
      <c r="D187" t="s">
        <v>94</v>
      </c>
      <c r="E187">
        <v>2022</v>
      </c>
      <c r="F187" t="s">
        <v>80</v>
      </c>
    </row>
    <row r="188" spans="1:6" x14ac:dyDescent="0.3">
      <c r="A188" s="1">
        <v>44652</v>
      </c>
      <c r="B188" t="s">
        <v>72</v>
      </c>
      <c r="C188">
        <v>57</v>
      </c>
      <c r="D188" t="s">
        <v>93</v>
      </c>
      <c r="E188">
        <v>2022</v>
      </c>
      <c r="F188" t="s">
        <v>80</v>
      </c>
    </row>
    <row r="189" spans="1:6" x14ac:dyDescent="0.3">
      <c r="A189" s="1">
        <v>44652</v>
      </c>
      <c r="B189" t="s">
        <v>73</v>
      </c>
      <c r="C189">
        <v>32</v>
      </c>
      <c r="D189" t="s">
        <v>94</v>
      </c>
      <c r="E189">
        <v>2022</v>
      </c>
      <c r="F189" t="s">
        <v>80</v>
      </c>
    </row>
    <row r="190" spans="1:6" x14ac:dyDescent="0.3">
      <c r="A190" s="1">
        <v>44652</v>
      </c>
      <c r="B190" t="s">
        <v>74</v>
      </c>
      <c r="C190">
        <v>105.69999999999999</v>
      </c>
      <c r="D190" t="s">
        <v>74</v>
      </c>
      <c r="E190">
        <v>2022</v>
      </c>
      <c r="F190" t="s">
        <v>80</v>
      </c>
    </row>
    <row r="191" spans="1:6" x14ac:dyDescent="0.3">
      <c r="A191" s="1">
        <v>44652</v>
      </c>
      <c r="B191" t="s">
        <v>75</v>
      </c>
      <c r="C191">
        <v>3</v>
      </c>
      <c r="D191" t="s">
        <v>75</v>
      </c>
      <c r="E191">
        <v>2022</v>
      </c>
      <c r="F191" t="s">
        <v>80</v>
      </c>
    </row>
    <row r="192" spans="1:6" x14ac:dyDescent="0.3">
      <c r="A192" s="1">
        <v>44652</v>
      </c>
      <c r="B192" t="s">
        <v>76</v>
      </c>
      <c r="C192">
        <v>5</v>
      </c>
      <c r="D192" t="s">
        <v>76</v>
      </c>
      <c r="E192">
        <v>2022</v>
      </c>
      <c r="F192" t="s">
        <v>80</v>
      </c>
    </row>
    <row r="193" spans="1:6" x14ac:dyDescent="0.3">
      <c r="A193" s="1">
        <v>44652</v>
      </c>
      <c r="B193" t="s">
        <v>77</v>
      </c>
      <c r="C193">
        <v>16.53</v>
      </c>
      <c r="D193" t="s">
        <v>77</v>
      </c>
      <c r="E193">
        <v>2022</v>
      </c>
      <c r="F193" t="s">
        <v>80</v>
      </c>
    </row>
    <row r="194" spans="1:6" x14ac:dyDescent="0.3">
      <c r="A194" s="1">
        <v>44682</v>
      </c>
      <c r="B194" t="s">
        <v>63</v>
      </c>
      <c r="C194">
        <v>62</v>
      </c>
      <c r="D194" t="s">
        <v>93</v>
      </c>
      <c r="E194">
        <v>2022</v>
      </c>
      <c r="F194" t="s">
        <v>81</v>
      </c>
    </row>
    <row r="195" spans="1:6" x14ac:dyDescent="0.3">
      <c r="A195" s="1">
        <v>44682</v>
      </c>
      <c r="B195" t="s">
        <v>66</v>
      </c>
      <c r="C195">
        <v>46</v>
      </c>
      <c r="D195" t="s">
        <v>94</v>
      </c>
      <c r="E195">
        <v>2022</v>
      </c>
      <c r="F195" t="s">
        <v>81</v>
      </c>
    </row>
    <row r="196" spans="1:6" x14ac:dyDescent="0.3">
      <c r="A196" s="1">
        <v>44682</v>
      </c>
      <c r="B196" t="s">
        <v>68</v>
      </c>
      <c r="C196">
        <v>37</v>
      </c>
      <c r="D196" t="s">
        <v>93</v>
      </c>
      <c r="E196">
        <v>2022</v>
      </c>
      <c r="F196" t="s">
        <v>81</v>
      </c>
    </row>
    <row r="197" spans="1:6" x14ac:dyDescent="0.3">
      <c r="A197" s="1">
        <v>44682</v>
      </c>
      <c r="B197" t="s">
        <v>69</v>
      </c>
      <c r="C197">
        <v>18</v>
      </c>
      <c r="D197" t="s">
        <v>94</v>
      </c>
      <c r="E197">
        <v>2022</v>
      </c>
      <c r="F197" t="s">
        <v>81</v>
      </c>
    </row>
    <row r="198" spans="1:6" x14ac:dyDescent="0.3">
      <c r="A198" s="1">
        <v>44682</v>
      </c>
      <c r="B198" t="s">
        <v>70</v>
      </c>
      <c r="C198">
        <v>35</v>
      </c>
      <c r="D198" t="s">
        <v>93</v>
      </c>
      <c r="E198">
        <v>2022</v>
      </c>
      <c r="F198" t="s">
        <v>81</v>
      </c>
    </row>
    <row r="199" spans="1:6" x14ac:dyDescent="0.3">
      <c r="A199" s="1">
        <v>44682</v>
      </c>
      <c r="B199" t="s">
        <v>71</v>
      </c>
      <c r="C199">
        <v>17</v>
      </c>
      <c r="D199" t="s">
        <v>94</v>
      </c>
      <c r="E199">
        <v>2022</v>
      </c>
      <c r="F199" t="s">
        <v>81</v>
      </c>
    </row>
    <row r="200" spans="1:6" x14ac:dyDescent="0.3">
      <c r="A200" s="1">
        <v>44682</v>
      </c>
      <c r="B200" t="s">
        <v>72</v>
      </c>
      <c r="C200">
        <v>57</v>
      </c>
      <c r="D200" t="s">
        <v>93</v>
      </c>
      <c r="E200">
        <v>2022</v>
      </c>
      <c r="F200" t="s">
        <v>81</v>
      </c>
    </row>
    <row r="201" spans="1:6" x14ac:dyDescent="0.3">
      <c r="A201" s="1">
        <v>44682</v>
      </c>
      <c r="B201" t="s">
        <v>73</v>
      </c>
      <c r="C201">
        <v>32</v>
      </c>
      <c r="D201" t="s">
        <v>94</v>
      </c>
      <c r="E201">
        <v>2022</v>
      </c>
      <c r="F201" t="s">
        <v>81</v>
      </c>
    </row>
    <row r="202" spans="1:6" x14ac:dyDescent="0.3">
      <c r="A202" s="1">
        <v>44682</v>
      </c>
      <c r="B202" t="s">
        <v>74</v>
      </c>
      <c r="C202">
        <v>109.44</v>
      </c>
      <c r="D202" t="s">
        <v>74</v>
      </c>
      <c r="E202">
        <v>2022</v>
      </c>
      <c r="F202" t="s">
        <v>81</v>
      </c>
    </row>
    <row r="203" spans="1:6" x14ac:dyDescent="0.3">
      <c r="A203" s="1">
        <v>44682</v>
      </c>
      <c r="B203" t="s">
        <v>75</v>
      </c>
      <c r="C203">
        <v>3</v>
      </c>
      <c r="D203" t="s">
        <v>75</v>
      </c>
      <c r="E203">
        <v>2022</v>
      </c>
      <c r="F203" t="s">
        <v>81</v>
      </c>
    </row>
    <row r="204" spans="1:6" x14ac:dyDescent="0.3">
      <c r="A204" s="1">
        <v>44682</v>
      </c>
      <c r="B204" t="s">
        <v>76</v>
      </c>
      <c r="C204">
        <v>5</v>
      </c>
      <c r="D204" t="s">
        <v>76</v>
      </c>
      <c r="E204">
        <v>2022</v>
      </c>
      <c r="F204" t="s">
        <v>81</v>
      </c>
    </row>
    <row r="205" spans="1:6" x14ac:dyDescent="0.3">
      <c r="A205" s="1">
        <v>44682</v>
      </c>
      <c r="B205" t="s">
        <v>77</v>
      </c>
      <c r="C205">
        <v>16.400000000000002</v>
      </c>
      <c r="D205" t="s">
        <v>77</v>
      </c>
      <c r="E205">
        <v>2022</v>
      </c>
      <c r="F205" t="s">
        <v>81</v>
      </c>
    </row>
    <row r="206" spans="1:6" x14ac:dyDescent="0.3">
      <c r="A206" s="1">
        <v>44713</v>
      </c>
      <c r="B206" t="s">
        <v>63</v>
      </c>
      <c r="C206">
        <v>70</v>
      </c>
      <c r="D206" t="s">
        <v>93</v>
      </c>
      <c r="E206">
        <v>2022</v>
      </c>
      <c r="F206" t="s">
        <v>82</v>
      </c>
    </row>
    <row r="207" spans="1:6" x14ac:dyDescent="0.3">
      <c r="A207" s="1">
        <v>44713</v>
      </c>
      <c r="B207" t="s">
        <v>66</v>
      </c>
      <c r="C207">
        <v>56</v>
      </c>
      <c r="D207" t="s">
        <v>94</v>
      </c>
      <c r="E207">
        <v>2022</v>
      </c>
      <c r="F207" t="s">
        <v>82</v>
      </c>
    </row>
    <row r="208" spans="1:6" x14ac:dyDescent="0.3">
      <c r="A208" s="1">
        <v>44713</v>
      </c>
      <c r="B208" t="s">
        <v>68</v>
      </c>
      <c r="C208">
        <v>33</v>
      </c>
      <c r="D208" t="s">
        <v>93</v>
      </c>
      <c r="E208">
        <v>2022</v>
      </c>
      <c r="F208" t="s">
        <v>82</v>
      </c>
    </row>
    <row r="209" spans="1:6" x14ac:dyDescent="0.3">
      <c r="A209" s="1">
        <v>44713</v>
      </c>
      <c r="B209" t="s">
        <v>69</v>
      </c>
      <c r="C209">
        <v>16</v>
      </c>
      <c r="D209" t="s">
        <v>94</v>
      </c>
      <c r="E209">
        <v>2022</v>
      </c>
      <c r="F209" t="s">
        <v>82</v>
      </c>
    </row>
    <row r="210" spans="1:6" x14ac:dyDescent="0.3">
      <c r="A210" s="1">
        <v>44713</v>
      </c>
      <c r="B210" t="s">
        <v>70</v>
      </c>
      <c r="C210">
        <v>49</v>
      </c>
      <c r="D210" t="s">
        <v>93</v>
      </c>
      <c r="E210">
        <v>2022</v>
      </c>
      <c r="F210" t="s">
        <v>82</v>
      </c>
    </row>
    <row r="211" spans="1:6" x14ac:dyDescent="0.3">
      <c r="A211" s="1">
        <v>44713</v>
      </c>
      <c r="B211" t="s">
        <v>71</v>
      </c>
      <c r="C211">
        <v>17</v>
      </c>
      <c r="D211" t="s">
        <v>94</v>
      </c>
      <c r="E211">
        <v>2022</v>
      </c>
      <c r="F211" t="s">
        <v>82</v>
      </c>
    </row>
    <row r="212" spans="1:6" x14ac:dyDescent="0.3">
      <c r="A212" s="1">
        <v>44713</v>
      </c>
      <c r="B212" t="s">
        <v>72</v>
      </c>
      <c r="C212">
        <v>64</v>
      </c>
      <c r="D212" t="s">
        <v>93</v>
      </c>
      <c r="E212">
        <v>2022</v>
      </c>
      <c r="F212" t="s">
        <v>82</v>
      </c>
    </row>
    <row r="213" spans="1:6" x14ac:dyDescent="0.3">
      <c r="A213" s="1">
        <v>44713</v>
      </c>
      <c r="B213" t="s">
        <v>73</v>
      </c>
      <c r="C213">
        <v>33</v>
      </c>
      <c r="D213" t="s">
        <v>94</v>
      </c>
      <c r="E213">
        <v>2022</v>
      </c>
      <c r="F213" t="s">
        <v>82</v>
      </c>
    </row>
    <row r="214" spans="1:6" x14ac:dyDescent="0.3">
      <c r="A214" s="1">
        <v>44713</v>
      </c>
      <c r="B214" t="s">
        <v>74</v>
      </c>
      <c r="C214">
        <v>104.78</v>
      </c>
      <c r="D214" t="s">
        <v>74</v>
      </c>
      <c r="E214">
        <v>2022</v>
      </c>
      <c r="F214" t="s">
        <v>82</v>
      </c>
    </row>
    <row r="215" spans="1:6" x14ac:dyDescent="0.3">
      <c r="A215" s="1">
        <v>44713</v>
      </c>
      <c r="B215" t="s">
        <v>75</v>
      </c>
      <c r="C215">
        <v>4</v>
      </c>
      <c r="D215" t="s">
        <v>75</v>
      </c>
      <c r="E215">
        <v>2022</v>
      </c>
      <c r="F215" t="s">
        <v>82</v>
      </c>
    </row>
    <row r="216" spans="1:6" x14ac:dyDescent="0.3">
      <c r="A216" s="1">
        <v>44713</v>
      </c>
      <c r="B216" t="s">
        <v>76</v>
      </c>
      <c r="C216">
        <v>6</v>
      </c>
      <c r="D216" t="s">
        <v>76</v>
      </c>
      <c r="E216">
        <v>2022</v>
      </c>
      <c r="F216" t="s">
        <v>82</v>
      </c>
    </row>
    <row r="217" spans="1:6" x14ac:dyDescent="0.3">
      <c r="A217" s="1">
        <v>44713</v>
      </c>
      <c r="B217" t="s">
        <v>77</v>
      </c>
      <c r="C217">
        <v>18.72</v>
      </c>
      <c r="D217" t="s">
        <v>77</v>
      </c>
      <c r="E217">
        <v>2022</v>
      </c>
      <c r="F217" t="s">
        <v>82</v>
      </c>
    </row>
    <row r="218" spans="1:6" x14ac:dyDescent="0.3">
      <c r="A218" s="1">
        <v>44743</v>
      </c>
      <c r="B218" t="s">
        <v>63</v>
      </c>
      <c r="C218">
        <v>68</v>
      </c>
      <c r="D218" t="s">
        <v>93</v>
      </c>
      <c r="E218">
        <v>2022</v>
      </c>
      <c r="F218" t="s">
        <v>83</v>
      </c>
    </row>
    <row r="219" spans="1:6" x14ac:dyDescent="0.3">
      <c r="A219" s="1">
        <v>44743</v>
      </c>
      <c r="B219" t="s">
        <v>66</v>
      </c>
      <c r="C219">
        <v>52</v>
      </c>
      <c r="D219" t="s">
        <v>94</v>
      </c>
      <c r="E219">
        <v>2022</v>
      </c>
      <c r="F219" t="s">
        <v>83</v>
      </c>
    </row>
    <row r="220" spans="1:6" x14ac:dyDescent="0.3">
      <c r="A220" s="1">
        <v>44743</v>
      </c>
      <c r="B220" t="s">
        <v>68</v>
      </c>
      <c r="C220">
        <v>33</v>
      </c>
      <c r="D220" t="s">
        <v>93</v>
      </c>
      <c r="E220">
        <v>2022</v>
      </c>
      <c r="F220" t="s">
        <v>83</v>
      </c>
    </row>
    <row r="221" spans="1:6" x14ac:dyDescent="0.3">
      <c r="A221" s="1">
        <v>44743</v>
      </c>
      <c r="B221" t="s">
        <v>69</v>
      </c>
      <c r="C221">
        <v>16</v>
      </c>
      <c r="D221" t="s">
        <v>94</v>
      </c>
      <c r="E221">
        <v>2022</v>
      </c>
      <c r="F221" t="s">
        <v>83</v>
      </c>
    </row>
    <row r="222" spans="1:6" x14ac:dyDescent="0.3">
      <c r="A222" s="1">
        <v>44743</v>
      </c>
      <c r="B222" t="s">
        <v>70</v>
      </c>
      <c r="C222">
        <v>40</v>
      </c>
      <c r="D222" t="s">
        <v>93</v>
      </c>
      <c r="E222">
        <v>2022</v>
      </c>
      <c r="F222" t="s">
        <v>83</v>
      </c>
    </row>
    <row r="223" spans="1:6" x14ac:dyDescent="0.3">
      <c r="A223" s="1">
        <v>44743</v>
      </c>
      <c r="B223" t="s">
        <v>71</v>
      </c>
      <c r="C223">
        <v>15</v>
      </c>
      <c r="D223" t="s">
        <v>94</v>
      </c>
      <c r="E223">
        <v>2022</v>
      </c>
      <c r="F223" t="s">
        <v>83</v>
      </c>
    </row>
    <row r="224" spans="1:6" x14ac:dyDescent="0.3">
      <c r="A224" s="1">
        <v>44743</v>
      </c>
      <c r="B224" t="s">
        <v>72</v>
      </c>
      <c r="C224">
        <v>55</v>
      </c>
      <c r="D224" t="s">
        <v>93</v>
      </c>
      <c r="E224">
        <v>2022</v>
      </c>
      <c r="F224" t="s">
        <v>83</v>
      </c>
    </row>
    <row r="225" spans="1:6" x14ac:dyDescent="0.3">
      <c r="A225" s="1">
        <v>44743</v>
      </c>
      <c r="B225" t="s">
        <v>73</v>
      </c>
      <c r="C225">
        <v>31</v>
      </c>
      <c r="D225" t="s">
        <v>94</v>
      </c>
      <c r="E225">
        <v>2022</v>
      </c>
      <c r="F225" t="s">
        <v>83</v>
      </c>
    </row>
    <row r="226" spans="1:6" x14ac:dyDescent="0.3">
      <c r="A226" s="1">
        <v>44743</v>
      </c>
      <c r="B226" t="s">
        <v>74</v>
      </c>
      <c r="C226">
        <v>99.2</v>
      </c>
      <c r="D226" t="s">
        <v>74</v>
      </c>
      <c r="E226">
        <v>2022</v>
      </c>
      <c r="F226" t="s">
        <v>83</v>
      </c>
    </row>
    <row r="227" spans="1:6" x14ac:dyDescent="0.3">
      <c r="A227" s="1">
        <v>44743</v>
      </c>
      <c r="B227" t="s">
        <v>75</v>
      </c>
      <c r="C227">
        <v>4</v>
      </c>
      <c r="D227" t="s">
        <v>75</v>
      </c>
      <c r="E227">
        <v>2022</v>
      </c>
      <c r="F227" t="s">
        <v>83</v>
      </c>
    </row>
    <row r="228" spans="1:6" x14ac:dyDescent="0.3">
      <c r="A228" s="1">
        <v>44743</v>
      </c>
      <c r="B228" t="s">
        <v>76</v>
      </c>
      <c r="C228">
        <v>5</v>
      </c>
      <c r="D228" t="s">
        <v>76</v>
      </c>
      <c r="E228">
        <v>2022</v>
      </c>
      <c r="F228" t="s">
        <v>83</v>
      </c>
    </row>
    <row r="229" spans="1:6" x14ac:dyDescent="0.3">
      <c r="A229" s="1">
        <v>44743</v>
      </c>
      <c r="B229" t="s">
        <v>77</v>
      </c>
      <c r="C229">
        <v>16.850000000000001</v>
      </c>
      <c r="D229" t="s">
        <v>77</v>
      </c>
      <c r="E229">
        <v>2022</v>
      </c>
      <c r="F229" t="s">
        <v>83</v>
      </c>
    </row>
    <row r="230" spans="1:6" x14ac:dyDescent="0.3">
      <c r="A230" s="1">
        <v>44774</v>
      </c>
      <c r="B230" t="s">
        <v>63</v>
      </c>
      <c r="C230">
        <v>69</v>
      </c>
      <c r="D230" t="s">
        <v>93</v>
      </c>
      <c r="E230">
        <v>2022</v>
      </c>
      <c r="F230" t="s">
        <v>84</v>
      </c>
    </row>
    <row r="231" spans="1:6" x14ac:dyDescent="0.3">
      <c r="A231" s="1">
        <v>44774</v>
      </c>
      <c r="B231" t="s">
        <v>66</v>
      </c>
      <c r="C231">
        <v>48</v>
      </c>
      <c r="D231" t="s">
        <v>94</v>
      </c>
      <c r="E231">
        <v>2022</v>
      </c>
      <c r="F231" t="s">
        <v>84</v>
      </c>
    </row>
    <row r="232" spans="1:6" x14ac:dyDescent="0.3">
      <c r="A232" s="1">
        <v>44774</v>
      </c>
      <c r="B232" t="s">
        <v>68</v>
      </c>
      <c r="C232">
        <v>39</v>
      </c>
      <c r="D232" t="s">
        <v>93</v>
      </c>
      <c r="E232">
        <v>2022</v>
      </c>
      <c r="F232" t="s">
        <v>84</v>
      </c>
    </row>
    <row r="233" spans="1:6" x14ac:dyDescent="0.3">
      <c r="A233" s="1">
        <v>44774</v>
      </c>
      <c r="B233" t="s">
        <v>69</v>
      </c>
      <c r="C233">
        <v>20</v>
      </c>
      <c r="D233" t="s">
        <v>94</v>
      </c>
      <c r="E233">
        <v>2022</v>
      </c>
      <c r="F233" t="s">
        <v>84</v>
      </c>
    </row>
    <row r="234" spans="1:6" x14ac:dyDescent="0.3">
      <c r="A234" s="1">
        <v>44774</v>
      </c>
      <c r="B234" t="s">
        <v>70</v>
      </c>
      <c r="C234">
        <v>50</v>
      </c>
      <c r="D234" t="s">
        <v>93</v>
      </c>
      <c r="E234">
        <v>2022</v>
      </c>
      <c r="F234" t="s">
        <v>84</v>
      </c>
    </row>
    <row r="235" spans="1:6" x14ac:dyDescent="0.3">
      <c r="A235" s="1">
        <v>44774</v>
      </c>
      <c r="B235" t="s">
        <v>71</v>
      </c>
      <c r="C235">
        <v>15</v>
      </c>
      <c r="D235" t="s">
        <v>94</v>
      </c>
      <c r="E235">
        <v>2022</v>
      </c>
      <c r="F235" t="s">
        <v>84</v>
      </c>
    </row>
    <row r="236" spans="1:6" x14ac:dyDescent="0.3">
      <c r="A236" s="1">
        <v>44774</v>
      </c>
      <c r="B236" t="s">
        <v>72</v>
      </c>
      <c r="C236">
        <v>64</v>
      </c>
      <c r="D236" t="s">
        <v>93</v>
      </c>
      <c r="E236">
        <v>2022</v>
      </c>
      <c r="F236" t="s">
        <v>84</v>
      </c>
    </row>
    <row r="237" spans="1:6" x14ac:dyDescent="0.3">
      <c r="A237" s="1">
        <v>44774</v>
      </c>
      <c r="B237" t="s">
        <v>73</v>
      </c>
      <c r="C237">
        <v>32</v>
      </c>
      <c r="D237" t="s">
        <v>94</v>
      </c>
      <c r="E237">
        <v>2022</v>
      </c>
      <c r="F237" t="s">
        <v>84</v>
      </c>
    </row>
    <row r="238" spans="1:6" x14ac:dyDescent="0.3">
      <c r="A238" s="1">
        <v>44774</v>
      </c>
      <c r="B238" t="s">
        <v>74</v>
      </c>
      <c r="C238">
        <v>104.47</v>
      </c>
      <c r="D238" t="s">
        <v>74</v>
      </c>
      <c r="E238">
        <v>2022</v>
      </c>
      <c r="F238" t="s">
        <v>84</v>
      </c>
    </row>
    <row r="239" spans="1:6" x14ac:dyDescent="0.3">
      <c r="A239" s="1">
        <v>44774</v>
      </c>
      <c r="B239" t="s">
        <v>75</v>
      </c>
      <c r="C239">
        <v>4</v>
      </c>
      <c r="D239" t="s">
        <v>75</v>
      </c>
      <c r="E239">
        <v>2022</v>
      </c>
      <c r="F239" t="s">
        <v>84</v>
      </c>
    </row>
    <row r="240" spans="1:6" x14ac:dyDescent="0.3">
      <c r="A240" s="1">
        <v>44774</v>
      </c>
      <c r="B240" t="s">
        <v>76</v>
      </c>
      <c r="C240">
        <v>5</v>
      </c>
      <c r="D240" t="s">
        <v>76</v>
      </c>
      <c r="E240">
        <v>2022</v>
      </c>
      <c r="F240" t="s">
        <v>84</v>
      </c>
    </row>
    <row r="241" spans="1:6" x14ac:dyDescent="0.3">
      <c r="A241" s="1">
        <v>44774</v>
      </c>
      <c r="B241" t="s">
        <v>77</v>
      </c>
      <c r="C241">
        <v>19.149999999999999</v>
      </c>
      <c r="D241" t="s">
        <v>77</v>
      </c>
      <c r="E241">
        <v>2022</v>
      </c>
      <c r="F241" t="s">
        <v>84</v>
      </c>
    </row>
    <row r="242" spans="1:6" x14ac:dyDescent="0.3">
      <c r="A242" s="1">
        <v>44805</v>
      </c>
      <c r="B242" t="s">
        <v>63</v>
      </c>
      <c r="C242">
        <v>57</v>
      </c>
      <c r="D242" t="s">
        <v>93</v>
      </c>
      <c r="E242">
        <v>2022</v>
      </c>
      <c r="F242" t="s">
        <v>85</v>
      </c>
    </row>
    <row r="243" spans="1:6" x14ac:dyDescent="0.3">
      <c r="A243" s="1">
        <v>44805</v>
      </c>
      <c r="B243" t="s">
        <v>66</v>
      </c>
      <c r="C243">
        <v>53</v>
      </c>
      <c r="D243" t="s">
        <v>94</v>
      </c>
      <c r="E243">
        <v>2022</v>
      </c>
      <c r="F243" t="s">
        <v>85</v>
      </c>
    </row>
    <row r="244" spans="1:6" x14ac:dyDescent="0.3">
      <c r="A244" s="1">
        <v>44805</v>
      </c>
      <c r="B244" t="s">
        <v>68</v>
      </c>
      <c r="C244">
        <v>28</v>
      </c>
      <c r="D244" t="s">
        <v>93</v>
      </c>
      <c r="E244">
        <v>2022</v>
      </c>
      <c r="F244" t="s">
        <v>85</v>
      </c>
    </row>
    <row r="245" spans="1:6" x14ac:dyDescent="0.3">
      <c r="A245" s="1">
        <v>44805</v>
      </c>
      <c r="B245" t="s">
        <v>69</v>
      </c>
      <c r="C245">
        <v>17</v>
      </c>
      <c r="D245" t="s">
        <v>94</v>
      </c>
      <c r="E245">
        <v>2022</v>
      </c>
      <c r="F245" t="s">
        <v>85</v>
      </c>
    </row>
    <row r="246" spans="1:6" x14ac:dyDescent="0.3">
      <c r="A246" s="1">
        <v>44805</v>
      </c>
      <c r="B246" t="s">
        <v>70</v>
      </c>
      <c r="C246">
        <v>42</v>
      </c>
      <c r="D246" t="s">
        <v>93</v>
      </c>
      <c r="E246">
        <v>2022</v>
      </c>
      <c r="F246" t="s">
        <v>85</v>
      </c>
    </row>
    <row r="247" spans="1:6" x14ac:dyDescent="0.3">
      <c r="A247" s="1">
        <v>44805</v>
      </c>
      <c r="B247" t="s">
        <v>71</v>
      </c>
      <c r="C247">
        <v>14</v>
      </c>
      <c r="D247" t="s">
        <v>94</v>
      </c>
      <c r="E247">
        <v>2022</v>
      </c>
      <c r="F247" t="s">
        <v>85</v>
      </c>
    </row>
    <row r="248" spans="1:6" x14ac:dyDescent="0.3">
      <c r="A248" s="1">
        <v>44805</v>
      </c>
      <c r="B248" t="s">
        <v>72</v>
      </c>
      <c r="C248">
        <v>57</v>
      </c>
      <c r="D248" t="s">
        <v>93</v>
      </c>
      <c r="E248">
        <v>2022</v>
      </c>
      <c r="F248" t="s">
        <v>85</v>
      </c>
    </row>
    <row r="249" spans="1:6" x14ac:dyDescent="0.3">
      <c r="A249" s="1">
        <v>44805</v>
      </c>
      <c r="B249" t="s">
        <v>73</v>
      </c>
      <c r="C249">
        <v>32</v>
      </c>
      <c r="D249" t="s">
        <v>94</v>
      </c>
      <c r="E249">
        <v>2022</v>
      </c>
      <c r="F249" t="s">
        <v>85</v>
      </c>
    </row>
    <row r="250" spans="1:6" x14ac:dyDescent="0.3">
      <c r="A250" s="1">
        <v>44805</v>
      </c>
      <c r="B250" t="s">
        <v>74</v>
      </c>
      <c r="C250">
        <v>96</v>
      </c>
      <c r="D250" t="s">
        <v>74</v>
      </c>
      <c r="E250">
        <v>2022</v>
      </c>
      <c r="F250" t="s">
        <v>85</v>
      </c>
    </row>
    <row r="251" spans="1:6" x14ac:dyDescent="0.3">
      <c r="A251" s="1">
        <v>44805</v>
      </c>
      <c r="B251" t="s">
        <v>75</v>
      </c>
      <c r="C251">
        <v>4</v>
      </c>
      <c r="D251" t="s">
        <v>75</v>
      </c>
      <c r="E251">
        <v>2022</v>
      </c>
      <c r="F251" t="s">
        <v>85</v>
      </c>
    </row>
    <row r="252" spans="1:6" x14ac:dyDescent="0.3">
      <c r="A252" s="1">
        <v>44805</v>
      </c>
      <c r="B252" t="s">
        <v>76</v>
      </c>
      <c r="C252">
        <v>5</v>
      </c>
      <c r="D252" t="s">
        <v>76</v>
      </c>
      <c r="E252">
        <v>2022</v>
      </c>
      <c r="F252" t="s">
        <v>85</v>
      </c>
    </row>
    <row r="253" spans="1:6" x14ac:dyDescent="0.3">
      <c r="A253" s="1">
        <v>44805</v>
      </c>
      <c r="B253" t="s">
        <v>77</v>
      </c>
      <c r="C253">
        <v>16</v>
      </c>
      <c r="D253" t="s">
        <v>77</v>
      </c>
      <c r="E253">
        <v>2022</v>
      </c>
      <c r="F253" t="s">
        <v>85</v>
      </c>
    </row>
    <row r="254" spans="1:6" x14ac:dyDescent="0.3">
      <c r="A254" s="1">
        <v>44835</v>
      </c>
      <c r="B254" t="s">
        <v>63</v>
      </c>
      <c r="C254">
        <v>72</v>
      </c>
      <c r="D254" t="s">
        <v>93</v>
      </c>
      <c r="E254">
        <v>2022</v>
      </c>
      <c r="F254" t="s">
        <v>86</v>
      </c>
    </row>
    <row r="255" spans="1:6" x14ac:dyDescent="0.3">
      <c r="A255" s="1">
        <v>44835</v>
      </c>
      <c r="B255" t="s">
        <v>66</v>
      </c>
      <c r="C255">
        <v>58</v>
      </c>
      <c r="D255" t="s">
        <v>94</v>
      </c>
      <c r="E255">
        <v>2022</v>
      </c>
      <c r="F255" t="s">
        <v>86</v>
      </c>
    </row>
    <row r="256" spans="1:6" x14ac:dyDescent="0.3">
      <c r="A256" s="1">
        <v>44835</v>
      </c>
      <c r="B256" t="s">
        <v>68</v>
      </c>
      <c r="C256">
        <v>39</v>
      </c>
      <c r="D256" t="s">
        <v>93</v>
      </c>
      <c r="E256">
        <v>2022</v>
      </c>
      <c r="F256" t="s">
        <v>86</v>
      </c>
    </row>
    <row r="257" spans="1:6" x14ac:dyDescent="0.3">
      <c r="A257" s="1">
        <v>44835</v>
      </c>
      <c r="B257" t="s">
        <v>69</v>
      </c>
      <c r="C257">
        <v>13</v>
      </c>
      <c r="D257" t="s">
        <v>94</v>
      </c>
      <c r="E257">
        <v>2022</v>
      </c>
      <c r="F257" t="s">
        <v>86</v>
      </c>
    </row>
    <row r="258" spans="1:6" x14ac:dyDescent="0.3">
      <c r="A258" s="1">
        <v>44835</v>
      </c>
      <c r="B258" t="s">
        <v>70</v>
      </c>
      <c r="C258">
        <v>39</v>
      </c>
      <c r="D258" t="s">
        <v>93</v>
      </c>
      <c r="E258">
        <v>2022</v>
      </c>
      <c r="F258" t="s">
        <v>86</v>
      </c>
    </row>
    <row r="259" spans="1:6" x14ac:dyDescent="0.3">
      <c r="A259" s="1">
        <v>44835</v>
      </c>
      <c r="B259" t="s">
        <v>71</v>
      </c>
      <c r="C259">
        <v>14</v>
      </c>
      <c r="D259" t="s">
        <v>94</v>
      </c>
      <c r="E259">
        <v>2022</v>
      </c>
      <c r="F259" t="s">
        <v>86</v>
      </c>
    </row>
    <row r="260" spans="1:6" x14ac:dyDescent="0.3">
      <c r="A260" s="1">
        <v>44835</v>
      </c>
      <c r="B260" t="s">
        <v>72</v>
      </c>
      <c r="C260">
        <v>56</v>
      </c>
      <c r="D260" t="s">
        <v>93</v>
      </c>
      <c r="E260">
        <v>2022</v>
      </c>
      <c r="F260" t="s">
        <v>86</v>
      </c>
    </row>
    <row r="261" spans="1:6" x14ac:dyDescent="0.3">
      <c r="A261" s="1">
        <v>44835</v>
      </c>
      <c r="B261" t="s">
        <v>73</v>
      </c>
      <c r="C261">
        <v>32</v>
      </c>
      <c r="D261" t="s">
        <v>94</v>
      </c>
      <c r="E261">
        <v>2022</v>
      </c>
      <c r="F261" t="s">
        <v>86</v>
      </c>
    </row>
    <row r="262" spans="1:6" x14ac:dyDescent="0.3">
      <c r="A262" s="1">
        <v>44835</v>
      </c>
      <c r="B262" t="s">
        <v>74</v>
      </c>
      <c r="C262">
        <v>106.59</v>
      </c>
      <c r="D262" t="s">
        <v>74</v>
      </c>
      <c r="E262">
        <v>2022</v>
      </c>
      <c r="F262" t="s">
        <v>86</v>
      </c>
    </row>
    <row r="263" spans="1:6" x14ac:dyDescent="0.3">
      <c r="A263" s="1">
        <v>44835</v>
      </c>
      <c r="B263" t="s">
        <v>75</v>
      </c>
      <c r="C263">
        <v>4</v>
      </c>
      <c r="D263" t="s">
        <v>75</v>
      </c>
      <c r="E263">
        <v>2022</v>
      </c>
      <c r="F263" t="s">
        <v>86</v>
      </c>
    </row>
    <row r="264" spans="1:6" x14ac:dyDescent="0.3">
      <c r="A264" s="1">
        <v>44835</v>
      </c>
      <c r="B264" t="s">
        <v>76</v>
      </c>
      <c r="C264">
        <v>6</v>
      </c>
      <c r="D264" t="s">
        <v>76</v>
      </c>
      <c r="E264">
        <v>2022</v>
      </c>
      <c r="F264" t="s">
        <v>86</v>
      </c>
    </row>
    <row r="265" spans="1:6" x14ac:dyDescent="0.3">
      <c r="A265" s="1">
        <v>44835</v>
      </c>
      <c r="B265" t="s">
        <v>77</v>
      </c>
      <c r="C265">
        <v>17.600000000000001</v>
      </c>
      <c r="D265" t="s">
        <v>77</v>
      </c>
      <c r="E265">
        <v>2022</v>
      </c>
      <c r="F265" t="s">
        <v>86</v>
      </c>
    </row>
    <row r="266" spans="1:6" x14ac:dyDescent="0.3">
      <c r="A266" s="1">
        <v>44866</v>
      </c>
      <c r="B266" t="s">
        <v>63</v>
      </c>
      <c r="C266">
        <v>64</v>
      </c>
      <c r="D266" t="s">
        <v>93</v>
      </c>
      <c r="E266">
        <v>2022</v>
      </c>
      <c r="F266" t="s">
        <v>87</v>
      </c>
    </row>
    <row r="267" spans="1:6" x14ac:dyDescent="0.3">
      <c r="A267" s="1">
        <v>44866</v>
      </c>
      <c r="B267" t="s">
        <v>66</v>
      </c>
      <c r="C267">
        <v>55</v>
      </c>
      <c r="D267" t="s">
        <v>94</v>
      </c>
      <c r="E267">
        <v>2022</v>
      </c>
      <c r="F267" t="s">
        <v>87</v>
      </c>
    </row>
    <row r="268" spans="1:6" x14ac:dyDescent="0.3">
      <c r="A268" s="1">
        <v>44866</v>
      </c>
      <c r="B268" t="s">
        <v>68</v>
      </c>
      <c r="C268">
        <v>28</v>
      </c>
      <c r="D268" t="s">
        <v>93</v>
      </c>
      <c r="E268">
        <v>2022</v>
      </c>
      <c r="F268" t="s">
        <v>87</v>
      </c>
    </row>
    <row r="269" spans="1:6" x14ac:dyDescent="0.3">
      <c r="A269" s="1">
        <v>44866</v>
      </c>
      <c r="B269" t="s">
        <v>69</v>
      </c>
      <c r="C269">
        <v>16</v>
      </c>
      <c r="D269" t="s">
        <v>94</v>
      </c>
      <c r="E269">
        <v>2022</v>
      </c>
      <c r="F269" t="s">
        <v>87</v>
      </c>
    </row>
    <row r="270" spans="1:6" x14ac:dyDescent="0.3">
      <c r="A270" s="1">
        <v>44866</v>
      </c>
      <c r="B270" t="s">
        <v>70</v>
      </c>
      <c r="C270">
        <v>40</v>
      </c>
      <c r="D270" t="s">
        <v>93</v>
      </c>
      <c r="E270">
        <v>2022</v>
      </c>
      <c r="F270" t="s">
        <v>87</v>
      </c>
    </row>
    <row r="271" spans="1:6" x14ac:dyDescent="0.3">
      <c r="A271" s="1">
        <v>44866</v>
      </c>
      <c r="B271" t="s">
        <v>71</v>
      </c>
      <c r="C271">
        <v>11</v>
      </c>
      <c r="D271" t="s">
        <v>94</v>
      </c>
      <c r="E271">
        <v>2022</v>
      </c>
      <c r="F271" t="s">
        <v>87</v>
      </c>
    </row>
    <row r="272" spans="1:6" x14ac:dyDescent="0.3">
      <c r="A272" s="1">
        <v>44866</v>
      </c>
      <c r="B272" t="s">
        <v>72</v>
      </c>
      <c r="C272">
        <v>63</v>
      </c>
      <c r="D272" t="s">
        <v>93</v>
      </c>
      <c r="E272">
        <v>2022</v>
      </c>
      <c r="F272" t="s">
        <v>87</v>
      </c>
    </row>
    <row r="273" spans="1:6" x14ac:dyDescent="0.3">
      <c r="A273" s="1">
        <v>44866</v>
      </c>
      <c r="B273" t="s">
        <v>73</v>
      </c>
      <c r="C273">
        <v>34</v>
      </c>
      <c r="D273" t="s">
        <v>94</v>
      </c>
      <c r="E273">
        <v>2022</v>
      </c>
      <c r="F273" t="s">
        <v>87</v>
      </c>
    </row>
    <row r="274" spans="1:6" x14ac:dyDescent="0.3">
      <c r="A274" s="1">
        <v>44866</v>
      </c>
      <c r="B274" t="s">
        <v>74</v>
      </c>
      <c r="C274">
        <v>99.52</v>
      </c>
      <c r="D274" t="s">
        <v>74</v>
      </c>
      <c r="E274">
        <v>2022</v>
      </c>
      <c r="F274" t="s">
        <v>87</v>
      </c>
    </row>
    <row r="275" spans="1:6" x14ac:dyDescent="0.3">
      <c r="A275" s="1">
        <v>44866</v>
      </c>
      <c r="B275" t="s">
        <v>75</v>
      </c>
      <c r="C275">
        <v>4</v>
      </c>
      <c r="D275" t="s">
        <v>75</v>
      </c>
      <c r="E275">
        <v>2022</v>
      </c>
      <c r="F275" t="s">
        <v>87</v>
      </c>
    </row>
    <row r="276" spans="1:6" x14ac:dyDescent="0.3">
      <c r="A276" s="1">
        <v>44866</v>
      </c>
      <c r="B276" t="s">
        <v>76</v>
      </c>
      <c r="C276">
        <v>5</v>
      </c>
      <c r="D276" t="s">
        <v>76</v>
      </c>
      <c r="E276">
        <v>2022</v>
      </c>
      <c r="F276" t="s">
        <v>87</v>
      </c>
    </row>
    <row r="277" spans="1:6" x14ac:dyDescent="0.3">
      <c r="A277" s="1">
        <v>44866</v>
      </c>
      <c r="B277" t="s">
        <v>77</v>
      </c>
      <c r="C277">
        <v>16.98</v>
      </c>
      <c r="D277" t="s">
        <v>77</v>
      </c>
      <c r="E277">
        <v>2022</v>
      </c>
      <c r="F277" t="s">
        <v>87</v>
      </c>
    </row>
    <row r="278" spans="1:6" x14ac:dyDescent="0.3">
      <c r="A278" s="1">
        <v>44896</v>
      </c>
      <c r="B278" t="s">
        <v>63</v>
      </c>
      <c r="C278">
        <v>69</v>
      </c>
      <c r="D278" t="s">
        <v>93</v>
      </c>
      <c r="E278">
        <v>2022</v>
      </c>
      <c r="F278" t="s">
        <v>88</v>
      </c>
    </row>
    <row r="279" spans="1:6" x14ac:dyDescent="0.3">
      <c r="A279" s="1">
        <v>44896</v>
      </c>
      <c r="B279" t="s">
        <v>66</v>
      </c>
      <c r="C279">
        <v>48</v>
      </c>
      <c r="D279" t="s">
        <v>94</v>
      </c>
      <c r="E279">
        <v>2022</v>
      </c>
      <c r="F279" t="s">
        <v>88</v>
      </c>
    </row>
    <row r="280" spans="1:6" x14ac:dyDescent="0.3">
      <c r="A280" s="1">
        <v>44896</v>
      </c>
      <c r="B280" t="s">
        <v>68</v>
      </c>
      <c r="C280">
        <v>36</v>
      </c>
      <c r="D280" t="s">
        <v>93</v>
      </c>
      <c r="E280">
        <v>2022</v>
      </c>
      <c r="F280" t="s">
        <v>88</v>
      </c>
    </row>
    <row r="281" spans="1:6" x14ac:dyDescent="0.3">
      <c r="A281" s="1">
        <v>44896</v>
      </c>
      <c r="B281" t="s">
        <v>69</v>
      </c>
      <c r="C281">
        <v>19</v>
      </c>
      <c r="D281" t="s">
        <v>94</v>
      </c>
      <c r="E281">
        <v>2022</v>
      </c>
      <c r="F281" t="s">
        <v>88</v>
      </c>
    </row>
    <row r="282" spans="1:6" x14ac:dyDescent="0.3">
      <c r="A282" s="1">
        <v>44896</v>
      </c>
      <c r="B282" t="s">
        <v>70</v>
      </c>
      <c r="C282">
        <v>50</v>
      </c>
      <c r="D282" t="s">
        <v>93</v>
      </c>
      <c r="E282">
        <v>2022</v>
      </c>
      <c r="F282" t="s">
        <v>88</v>
      </c>
    </row>
    <row r="283" spans="1:6" x14ac:dyDescent="0.3">
      <c r="A283" s="1">
        <v>44896</v>
      </c>
      <c r="B283" t="s">
        <v>71</v>
      </c>
      <c r="C283">
        <v>13</v>
      </c>
      <c r="D283" t="s">
        <v>94</v>
      </c>
      <c r="E283">
        <v>2022</v>
      </c>
      <c r="F283" t="s">
        <v>88</v>
      </c>
    </row>
    <row r="284" spans="1:6" x14ac:dyDescent="0.3">
      <c r="A284" s="1">
        <v>44896</v>
      </c>
      <c r="B284" t="s">
        <v>72</v>
      </c>
      <c r="C284">
        <v>60</v>
      </c>
      <c r="D284" t="s">
        <v>93</v>
      </c>
      <c r="E284">
        <v>2022</v>
      </c>
      <c r="F284" t="s">
        <v>88</v>
      </c>
    </row>
    <row r="285" spans="1:6" x14ac:dyDescent="0.3">
      <c r="A285" s="1">
        <v>44896</v>
      </c>
      <c r="B285" t="s">
        <v>73</v>
      </c>
      <c r="C285">
        <v>31</v>
      </c>
      <c r="D285" t="s">
        <v>94</v>
      </c>
      <c r="E285">
        <v>2022</v>
      </c>
      <c r="F285" t="s">
        <v>88</v>
      </c>
    </row>
    <row r="286" spans="1:6" x14ac:dyDescent="0.3">
      <c r="A286" s="1">
        <v>44896</v>
      </c>
      <c r="B286" t="s">
        <v>74</v>
      </c>
      <c r="C286">
        <v>101.06</v>
      </c>
      <c r="D286" t="s">
        <v>74</v>
      </c>
      <c r="E286">
        <v>2022</v>
      </c>
      <c r="F286" t="s">
        <v>88</v>
      </c>
    </row>
    <row r="287" spans="1:6" x14ac:dyDescent="0.3">
      <c r="A287" s="1">
        <v>44896</v>
      </c>
      <c r="B287" t="s">
        <v>75</v>
      </c>
      <c r="C287">
        <v>3</v>
      </c>
      <c r="D287" t="s">
        <v>75</v>
      </c>
      <c r="E287">
        <v>2022</v>
      </c>
      <c r="F287" t="s">
        <v>88</v>
      </c>
    </row>
    <row r="288" spans="1:6" x14ac:dyDescent="0.3">
      <c r="A288" s="1">
        <v>44896</v>
      </c>
      <c r="B288" t="s">
        <v>76</v>
      </c>
      <c r="C288">
        <v>6</v>
      </c>
      <c r="D288" t="s">
        <v>76</v>
      </c>
      <c r="E288">
        <v>2022</v>
      </c>
      <c r="F288" t="s">
        <v>88</v>
      </c>
    </row>
    <row r="289" spans="1:6" x14ac:dyDescent="0.3">
      <c r="A289" s="1">
        <v>44896</v>
      </c>
      <c r="B289" t="s">
        <v>77</v>
      </c>
      <c r="C289">
        <v>18.54</v>
      </c>
      <c r="D289" t="s">
        <v>77</v>
      </c>
      <c r="E289">
        <v>2022</v>
      </c>
      <c r="F289" t="s">
        <v>88</v>
      </c>
    </row>
    <row r="290" spans="1:6" x14ac:dyDescent="0.3">
      <c r="A290" s="1">
        <v>44927</v>
      </c>
      <c r="B290" t="s">
        <v>63</v>
      </c>
      <c r="C290">
        <v>57</v>
      </c>
      <c r="D290" t="s">
        <v>93</v>
      </c>
      <c r="E290">
        <v>2023</v>
      </c>
      <c r="F290" t="s">
        <v>65</v>
      </c>
    </row>
    <row r="291" spans="1:6" x14ac:dyDescent="0.3">
      <c r="A291" s="1">
        <v>44927</v>
      </c>
      <c r="B291" t="s">
        <v>66</v>
      </c>
      <c r="C291">
        <v>47</v>
      </c>
      <c r="D291" t="s">
        <v>94</v>
      </c>
      <c r="E291">
        <v>2023</v>
      </c>
      <c r="F291" t="s">
        <v>65</v>
      </c>
    </row>
    <row r="292" spans="1:6" x14ac:dyDescent="0.3">
      <c r="A292" s="1">
        <v>44927</v>
      </c>
      <c r="B292" t="s">
        <v>68</v>
      </c>
      <c r="C292">
        <v>35</v>
      </c>
      <c r="D292" t="s">
        <v>93</v>
      </c>
      <c r="E292">
        <v>2023</v>
      </c>
      <c r="F292" t="s">
        <v>65</v>
      </c>
    </row>
    <row r="293" spans="1:6" x14ac:dyDescent="0.3">
      <c r="A293" s="1">
        <v>44927</v>
      </c>
      <c r="B293" t="s">
        <v>69</v>
      </c>
      <c r="C293">
        <v>17</v>
      </c>
      <c r="D293" t="s">
        <v>94</v>
      </c>
      <c r="E293">
        <v>2023</v>
      </c>
      <c r="F293" t="s">
        <v>65</v>
      </c>
    </row>
    <row r="294" spans="1:6" x14ac:dyDescent="0.3">
      <c r="A294" s="1">
        <v>44927</v>
      </c>
      <c r="B294" t="s">
        <v>70</v>
      </c>
      <c r="C294">
        <v>41</v>
      </c>
      <c r="D294" t="s">
        <v>93</v>
      </c>
      <c r="E294">
        <v>2023</v>
      </c>
      <c r="F294" t="s">
        <v>65</v>
      </c>
    </row>
    <row r="295" spans="1:6" x14ac:dyDescent="0.3">
      <c r="A295" s="1">
        <v>44927</v>
      </c>
      <c r="B295" t="s">
        <v>71</v>
      </c>
      <c r="C295">
        <v>11</v>
      </c>
      <c r="D295" t="s">
        <v>94</v>
      </c>
      <c r="E295">
        <v>2023</v>
      </c>
      <c r="F295" t="s">
        <v>65</v>
      </c>
    </row>
    <row r="296" spans="1:6" x14ac:dyDescent="0.3">
      <c r="A296" s="1">
        <v>44927</v>
      </c>
      <c r="B296" t="s">
        <v>72</v>
      </c>
      <c r="C296">
        <v>61</v>
      </c>
      <c r="D296" t="s">
        <v>93</v>
      </c>
      <c r="E296">
        <v>2023</v>
      </c>
      <c r="F296" t="s">
        <v>65</v>
      </c>
    </row>
    <row r="297" spans="1:6" x14ac:dyDescent="0.3">
      <c r="A297" s="1">
        <v>44927</v>
      </c>
      <c r="B297" t="s">
        <v>73</v>
      </c>
      <c r="C297">
        <v>35</v>
      </c>
      <c r="D297" t="s">
        <v>94</v>
      </c>
      <c r="E297">
        <v>2023</v>
      </c>
      <c r="F297" t="s">
        <v>65</v>
      </c>
    </row>
    <row r="298" spans="1:6" x14ac:dyDescent="0.3">
      <c r="A298" s="1">
        <v>44927</v>
      </c>
      <c r="B298" t="s">
        <v>74</v>
      </c>
      <c r="C298">
        <v>88.16</v>
      </c>
      <c r="D298" t="s">
        <v>74</v>
      </c>
      <c r="E298">
        <v>2023</v>
      </c>
      <c r="F298" t="s">
        <v>65</v>
      </c>
    </row>
    <row r="299" spans="1:6" x14ac:dyDescent="0.3">
      <c r="A299" s="1">
        <v>44927</v>
      </c>
      <c r="B299" t="s">
        <v>75</v>
      </c>
      <c r="C299">
        <v>3</v>
      </c>
      <c r="D299" t="s">
        <v>75</v>
      </c>
      <c r="E299">
        <v>2023</v>
      </c>
      <c r="F299" t="s">
        <v>65</v>
      </c>
    </row>
    <row r="300" spans="1:6" x14ac:dyDescent="0.3">
      <c r="A300" s="1">
        <v>44927</v>
      </c>
      <c r="B300" t="s">
        <v>76</v>
      </c>
      <c r="C300">
        <v>3</v>
      </c>
      <c r="D300" t="s">
        <v>76</v>
      </c>
      <c r="E300">
        <v>2023</v>
      </c>
      <c r="F300" t="s">
        <v>65</v>
      </c>
    </row>
    <row r="301" spans="1:6" x14ac:dyDescent="0.3">
      <c r="A301" s="1">
        <v>44927</v>
      </c>
      <c r="B301" t="s">
        <v>77</v>
      </c>
      <c r="C301">
        <v>16.8</v>
      </c>
      <c r="D301" t="s">
        <v>77</v>
      </c>
      <c r="E301">
        <v>2023</v>
      </c>
      <c r="F301" t="s">
        <v>65</v>
      </c>
    </row>
    <row r="302" spans="1:6" x14ac:dyDescent="0.3">
      <c r="A302" s="1">
        <v>44958</v>
      </c>
      <c r="B302" t="s">
        <v>63</v>
      </c>
      <c r="C302">
        <v>72</v>
      </c>
      <c r="D302" t="s">
        <v>93</v>
      </c>
      <c r="E302">
        <v>2023</v>
      </c>
      <c r="F302" t="s">
        <v>78</v>
      </c>
    </row>
    <row r="303" spans="1:6" x14ac:dyDescent="0.3">
      <c r="A303" s="1">
        <v>44958</v>
      </c>
      <c r="B303" t="s">
        <v>66</v>
      </c>
      <c r="C303">
        <v>57</v>
      </c>
      <c r="D303" t="s">
        <v>94</v>
      </c>
      <c r="E303">
        <v>2023</v>
      </c>
      <c r="F303" t="s">
        <v>78</v>
      </c>
    </row>
    <row r="304" spans="1:6" x14ac:dyDescent="0.3">
      <c r="A304" s="1">
        <v>44958</v>
      </c>
      <c r="B304" t="s">
        <v>68</v>
      </c>
      <c r="C304">
        <v>29</v>
      </c>
      <c r="D304" t="s">
        <v>93</v>
      </c>
      <c r="E304">
        <v>2023</v>
      </c>
      <c r="F304" t="s">
        <v>78</v>
      </c>
    </row>
    <row r="305" spans="1:6" x14ac:dyDescent="0.3">
      <c r="A305" s="1">
        <v>44958</v>
      </c>
      <c r="B305" t="s">
        <v>69</v>
      </c>
      <c r="C305">
        <v>16</v>
      </c>
      <c r="D305" t="s">
        <v>94</v>
      </c>
      <c r="E305">
        <v>2023</v>
      </c>
      <c r="F305" t="s">
        <v>78</v>
      </c>
    </row>
    <row r="306" spans="1:6" x14ac:dyDescent="0.3">
      <c r="A306" s="1">
        <v>44958</v>
      </c>
      <c r="B306" t="s">
        <v>70</v>
      </c>
      <c r="C306">
        <v>49</v>
      </c>
      <c r="D306" t="s">
        <v>93</v>
      </c>
      <c r="E306">
        <v>2023</v>
      </c>
      <c r="F306" t="s">
        <v>78</v>
      </c>
    </row>
    <row r="307" spans="1:6" x14ac:dyDescent="0.3">
      <c r="A307" s="1">
        <v>44958</v>
      </c>
      <c r="B307" t="s">
        <v>71</v>
      </c>
      <c r="C307">
        <v>19</v>
      </c>
      <c r="D307" t="s">
        <v>94</v>
      </c>
      <c r="E307">
        <v>2023</v>
      </c>
      <c r="F307" t="s">
        <v>78</v>
      </c>
    </row>
    <row r="308" spans="1:6" x14ac:dyDescent="0.3">
      <c r="A308" s="1">
        <v>44958</v>
      </c>
      <c r="B308" t="s">
        <v>72</v>
      </c>
      <c r="C308">
        <v>57</v>
      </c>
      <c r="D308" t="s">
        <v>93</v>
      </c>
      <c r="E308">
        <v>2023</v>
      </c>
      <c r="F308" t="s">
        <v>78</v>
      </c>
    </row>
    <row r="309" spans="1:6" x14ac:dyDescent="0.3">
      <c r="A309" s="1">
        <v>44958</v>
      </c>
      <c r="B309" t="s">
        <v>73</v>
      </c>
      <c r="C309">
        <v>35</v>
      </c>
      <c r="D309" t="s">
        <v>94</v>
      </c>
      <c r="E309">
        <v>2023</v>
      </c>
      <c r="F309" t="s">
        <v>78</v>
      </c>
    </row>
    <row r="310" spans="1:6" x14ac:dyDescent="0.3">
      <c r="A310" s="1">
        <v>44958</v>
      </c>
      <c r="B310" t="s">
        <v>74</v>
      </c>
      <c r="C310">
        <v>96.86</v>
      </c>
      <c r="D310" t="s">
        <v>74</v>
      </c>
      <c r="E310">
        <v>2023</v>
      </c>
      <c r="F310" t="s">
        <v>78</v>
      </c>
    </row>
    <row r="311" spans="1:6" x14ac:dyDescent="0.3">
      <c r="A311" s="1">
        <v>44958</v>
      </c>
      <c r="B311" t="s">
        <v>75</v>
      </c>
      <c r="C311">
        <v>4</v>
      </c>
      <c r="D311" t="s">
        <v>75</v>
      </c>
      <c r="E311">
        <v>2023</v>
      </c>
      <c r="F311" t="s">
        <v>78</v>
      </c>
    </row>
    <row r="312" spans="1:6" x14ac:dyDescent="0.3">
      <c r="A312" s="1">
        <v>44958</v>
      </c>
      <c r="B312" t="s">
        <v>76</v>
      </c>
      <c r="C312">
        <v>4</v>
      </c>
      <c r="D312" t="s">
        <v>76</v>
      </c>
      <c r="E312">
        <v>2023</v>
      </c>
      <c r="F312" t="s">
        <v>78</v>
      </c>
    </row>
    <row r="313" spans="1:6" x14ac:dyDescent="0.3">
      <c r="A313" s="1">
        <v>44958</v>
      </c>
      <c r="B313" t="s">
        <v>77</v>
      </c>
      <c r="C313">
        <v>17.899999999999999</v>
      </c>
      <c r="D313" t="s">
        <v>77</v>
      </c>
      <c r="E313">
        <v>2023</v>
      </c>
      <c r="F313" t="s">
        <v>78</v>
      </c>
    </row>
    <row r="314" spans="1:6" x14ac:dyDescent="0.3">
      <c r="A314" s="1">
        <v>44986</v>
      </c>
      <c r="B314" t="s">
        <v>63</v>
      </c>
      <c r="C314">
        <v>61</v>
      </c>
      <c r="D314" t="s">
        <v>93</v>
      </c>
      <c r="E314">
        <v>2023</v>
      </c>
      <c r="F314" t="s">
        <v>79</v>
      </c>
    </row>
    <row r="315" spans="1:6" x14ac:dyDescent="0.3">
      <c r="A315" s="1">
        <v>44986</v>
      </c>
      <c r="B315" t="s">
        <v>66</v>
      </c>
      <c r="C315">
        <v>52</v>
      </c>
      <c r="D315" t="s">
        <v>94</v>
      </c>
      <c r="E315">
        <v>2023</v>
      </c>
      <c r="F315" t="s">
        <v>79</v>
      </c>
    </row>
    <row r="316" spans="1:6" x14ac:dyDescent="0.3">
      <c r="A316" s="1">
        <v>44986</v>
      </c>
      <c r="B316" t="s">
        <v>68</v>
      </c>
      <c r="C316">
        <v>27</v>
      </c>
      <c r="D316" t="s">
        <v>93</v>
      </c>
      <c r="E316">
        <v>2023</v>
      </c>
      <c r="F316" t="s">
        <v>79</v>
      </c>
    </row>
    <row r="317" spans="1:6" x14ac:dyDescent="0.3">
      <c r="A317" s="1">
        <v>44986</v>
      </c>
      <c r="B317" t="s">
        <v>69</v>
      </c>
      <c r="C317">
        <v>13</v>
      </c>
      <c r="D317" t="s">
        <v>94</v>
      </c>
      <c r="E317">
        <v>2023</v>
      </c>
      <c r="F317" t="s">
        <v>79</v>
      </c>
    </row>
    <row r="318" spans="1:6" x14ac:dyDescent="0.3">
      <c r="A318" s="1">
        <v>44986</v>
      </c>
      <c r="B318" t="s">
        <v>70</v>
      </c>
      <c r="C318">
        <v>38</v>
      </c>
      <c r="D318" t="s">
        <v>93</v>
      </c>
      <c r="E318">
        <v>2023</v>
      </c>
      <c r="F318" t="s">
        <v>79</v>
      </c>
    </row>
    <row r="319" spans="1:6" x14ac:dyDescent="0.3">
      <c r="A319" s="1">
        <v>44986</v>
      </c>
      <c r="B319" t="s">
        <v>71</v>
      </c>
      <c r="C319">
        <v>17</v>
      </c>
      <c r="D319" t="s">
        <v>94</v>
      </c>
      <c r="E319">
        <v>2023</v>
      </c>
      <c r="F319" t="s">
        <v>79</v>
      </c>
    </row>
    <row r="320" spans="1:6" x14ac:dyDescent="0.3">
      <c r="A320" s="1">
        <v>44986</v>
      </c>
      <c r="B320" t="s">
        <v>72</v>
      </c>
      <c r="C320">
        <v>63</v>
      </c>
      <c r="D320" t="s">
        <v>93</v>
      </c>
      <c r="E320">
        <v>2023</v>
      </c>
      <c r="F320" t="s">
        <v>79</v>
      </c>
    </row>
    <row r="321" spans="1:6" x14ac:dyDescent="0.3">
      <c r="A321" s="1">
        <v>44986</v>
      </c>
      <c r="B321" t="s">
        <v>73</v>
      </c>
      <c r="C321">
        <v>31</v>
      </c>
      <c r="D321" t="s">
        <v>94</v>
      </c>
      <c r="E321">
        <v>2023</v>
      </c>
      <c r="F321" t="s">
        <v>79</v>
      </c>
    </row>
    <row r="322" spans="1:6" x14ac:dyDescent="0.3">
      <c r="A322" s="1">
        <v>44986</v>
      </c>
      <c r="B322" t="s">
        <v>74</v>
      </c>
      <c r="C322">
        <v>87.58</v>
      </c>
      <c r="D322" t="s">
        <v>74</v>
      </c>
      <c r="E322">
        <v>2023</v>
      </c>
      <c r="F322" t="s">
        <v>79</v>
      </c>
    </row>
    <row r="323" spans="1:6" x14ac:dyDescent="0.3">
      <c r="A323" s="1">
        <v>44986</v>
      </c>
      <c r="B323" t="s">
        <v>75</v>
      </c>
      <c r="C323">
        <v>4</v>
      </c>
      <c r="D323" t="s">
        <v>75</v>
      </c>
      <c r="E323">
        <v>2023</v>
      </c>
      <c r="F323" t="s">
        <v>79</v>
      </c>
    </row>
    <row r="324" spans="1:6" x14ac:dyDescent="0.3">
      <c r="A324" s="1">
        <v>44986</v>
      </c>
      <c r="B324" t="s">
        <v>76</v>
      </c>
      <c r="C324">
        <v>4</v>
      </c>
      <c r="D324" t="s">
        <v>76</v>
      </c>
      <c r="E324">
        <v>2023</v>
      </c>
      <c r="F324" t="s">
        <v>79</v>
      </c>
    </row>
    <row r="325" spans="1:6" x14ac:dyDescent="0.3">
      <c r="A325" s="1">
        <v>44986</v>
      </c>
      <c r="B325" t="s">
        <v>77</v>
      </c>
      <c r="C325">
        <v>16.490000000000002</v>
      </c>
      <c r="D325" t="s">
        <v>77</v>
      </c>
      <c r="E325">
        <v>2023</v>
      </c>
      <c r="F325" t="s">
        <v>79</v>
      </c>
    </row>
    <row r="326" spans="1:6" x14ac:dyDescent="0.3">
      <c r="A326" s="1">
        <v>45017</v>
      </c>
      <c r="B326" t="s">
        <v>63</v>
      </c>
      <c r="C326">
        <v>62</v>
      </c>
      <c r="D326" t="s">
        <v>93</v>
      </c>
      <c r="E326">
        <v>2023</v>
      </c>
      <c r="F326" t="s">
        <v>80</v>
      </c>
    </row>
    <row r="327" spans="1:6" x14ac:dyDescent="0.3">
      <c r="A327" s="1">
        <v>45017</v>
      </c>
      <c r="B327" t="s">
        <v>66</v>
      </c>
      <c r="C327">
        <v>48</v>
      </c>
      <c r="D327" t="s">
        <v>94</v>
      </c>
      <c r="E327">
        <v>2023</v>
      </c>
      <c r="F327" t="s">
        <v>80</v>
      </c>
    </row>
    <row r="328" spans="1:6" x14ac:dyDescent="0.3">
      <c r="A328" s="1">
        <v>45017</v>
      </c>
      <c r="B328" t="s">
        <v>68</v>
      </c>
      <c r="C328">
        <v>25</v>
      </c>
      <c r="D328" t="s">
        <v>93</v>
      </c>
      <c r="E328">
        <v>2023</v>
      </c>
      <c r="F328" t="s">
        <v>80</v>
      </c>
    </row>
    <row r="329" spans="1:6" x14ac:dyDescent="0.3">
      <c r="A329" s="1">
        <v>45017</v>
      </c>
      <c r="B329" t="s">
        <v>69</v>
      </c>
      <c r="C329">
        <v>20</v>
      </c>
      <c r="D329" t="s">
        <v>94</v>
      </c>
      <c r="E329">
        <v>2023</v>
      </c>
      <c r="F329" t="s">
        <v>80</v>
      </c>
    </row>
    <row r="330" spans="1:6" x14ac:dyDescent="0.3">
      <c r="A330" s="1">
        <v>45017</v>
      </c>
      <c r="B330" t="s">
        <v>70</v>
      </c>
      <c r="C330">
        <v>47</v>
      </c>
      <c r="D330" t="s">
        <v>93</v>
      </c>
      <c r="E330">
        <v>2023</v>
      </c>
      <c r="F330" t="s">
        <v>80</v>
      </c>
    </row>
    <row r="331" spans="1:6" x14ac:dyDescent="0.3">
      <c r="A331" s="1">
        <v>45017</v>
      </c>
      <c r="B331" t="s">
        <v>71</v>
      </c>
      <c r="C331">
        <v>11</v>
      </c>
      <c r="D331" t="s">
        <v>94</v>
      </c>
      <c r="E331">
        <v>2023</v>
      </c>
      <c r="F331" t="s">
        <v>80</v>
      </c>
    </row>
    <row r="332" spans="1:6" x14ac:dyDescent="0.3">
      <c r="A332" s="1">
        <v>45017</v>
      </c>
      <c r="B332" t="s">
        <v>72</v>
      </c>
      <c r="C332">
        <v>56</v>
      </c>
      <c r="D332" t="s">
        <v>93</v>
      </c>
      <c r="E332">
        <v>2023</v>
      </c>
      <c r="F332" t="s">
        <v>80</v>
      </c>
    </row>
    <row r="333" spans="1:6" x14ac:dyDescent="0.3">
      <c r="A333" s="1">
        <v>45017</v>
      </c>
      <c r="B333" t="s">
        <v>73</v>
      </c>
      <c r="C333">
        <v>30</v>
      </c>
      <c r="D333" t="s">
        <v>94</v>
      </c>
      <c r="E333">
        <v>2023</v>
      </c>
      <c r="F333" t="s">
        <v>80</v>
      </c>
    </row>
    <row r="334" spans="1:6" x14ac:dyDescent="0.3">
      <c r="A334" s="1">
        <v>45017</v>
      </c>
      <c r="B334" t="s">
        <v>74</v>
      </c>
      <c r="C334">
        <v>80.73</v>
      </c>
      <c r="D334" t="s">
        <v>74</v>
      </c>
      <c r="E334">
        <v>2023</v>
      </c>
      <c r="F334" t="s">
        <v>80</v>
      </c>
    </row>
    <row r="335" spans="1:6" x14ac:dyDescent="0.3">
      <c r="A335" s="1">
        <v>45017</v>
      </c>
      <c r="B335" t="s">
        <v>75</v>
      </c>
      <c r="C335">
        <v>3</v>
      </c>
      <c r="D335" t="s">
        <v>75</v>
      </c>
      <c r="E335">
        <v>2023</v>
      </c>
      <c r="F335" t="s">
        <v>80</v>
      </c>
    </row>
    <row r="336" spans="1:6" x14ac:dyDescent="0.3">
      <c r="A336" s="1">
        <v>45017</v>
      </c>
      <c r="B336" t="s">
        <v>76</v>
      </c>
      <c r="C336">
        <v>4</v>
      </c>
      <c r="D336" t="s">
        <v>76</v>
      </c>
      <c r="E336">
        <v>2023</v>
      </c>
      <c r="F336" t="s">
        <v>80</v>
      </c>
    </row>
    <row r="337" spans="1:6" x14ac:dyDescent="0.3">
      <c r="A337" s="1">
        <v>45017</v>
      </c>
      <c r="B337" t="s">
        <v>77</v>
      </c>
      <c r="C337">
        <v>16.54</v>
      </c>
      <c r="D337" t="s">
        <v>77</v>
      </c>
      <c r="E337">
        <v>2023</v>
      </c>
      <c r="F337" t="s">
        <v>80</v>
      </c>
    </row>
    <row r="338" spans="1:6" x14ac:dyDescent="0.3">
      <c r="A338" s="1">
        <v>45047</v>
      </c>
      <c r="B338" t="s">
        <v>63</v>
      </c>
      <c r="C338">
        <v>59</v>
      </c>
      <c r="D338" t="s">
        <v>93</v>
      </c>
      <c r="E338">
        <v>2023</v>
      </c>
      <c r="F338" t="s">
        <v>81</v>
      </c>
    </row>
    <row r="339" spans="1:6" x14ac:dyDescent="0.3">
      <c r="A339" s="1">
        <v>45047</v>
      </c>
      <c r="B339" t="s">
        <v>66</v>
      </c>
      <c r="C339">
        <v>58</v>
      </c>
      <c r="D339" t="s">
        <v>94</v>
      </c>
      <c r="E339">
        <v>2023</v>
      </c>
      <c r="F339" t="s">
        <v>81</v>
      </c>
    </row>
    <row r="340" spans="1:6" x14ac:dyDescent="0.3">
      <c r="A340" s="1">
        <v>45047</v>
      </c>
      <c r="B340" t="s">
        <v>68</v>
      </c>
      <c r="C340">
        <v>32</v>
      </c>
      <c r="D340" t="s">
        <v>93</v>
      </c>
      <c r="E340">
        <v>2023</v>
      </c>
      <c r="F340" t="s">
        <v>81</v>
      </c>
    </row>
    <row r="341" spans="1:6" x14ac:dyDescent="0.3">
      <c r="A341" s="1">
        <v>45047</v>
      </c>
      <c r="B341" t="s">
        <v>69</v>
      </c>
      <c r="C341">
        <v>13</v>
      </c>
      <c r="D341" t="s">
        <v>94</v>
      </c>
      <c r="E341">
        <v>2023</v>
      </c>
      <c r="F341" t="s">
        <v>81</v>
      </c>
    </row>
    <row r="342" spans="1:6" x14ac:dyDescent="0.3">
      <c r="A342" s="1">
        <v>45047</v>
      </c>
      <c r="B342" t="s">
        <v>70</v>
      </c>
      <c r="C342">
        <v>41</v>
      </c>
      <c r="D342" t="s">
        <v>93</v>
      </c>
      <c r="E342">
        <v>2023</v>
      </c>
      <c r="F342" t="s">
        <v>81</v>
      </c>
    </row>
    <row r="343" spans="1:6" x14ac:dyDescent="0.3">
      <c r="A343" s="1">
        <v>45047</v>
      </c>
      <c r="B343" t="s">
        <v>71</v>
      </c>
      <c r="C343">
        <v>13</v>
      </c>
      <c r="D343" t="s">
        <v>94</v>
      </c>
      <c r="E343">
        <v>2023</v>
      </c>
      <c r="F343" t="s">
        <v>81</v>
      </c>
    </row>
    <row r="344" spans="1:6" x14ac:dyDescent="0.3">
      <c r="A344" s="1">
        <v>45047</v>
      </c>
      <c r="B344" t="s">
        <v>72</v>
      </c>
      <c r="C344">
        <v>54</v>
      </c>
      <c r="D344" t="s">
        <v>93</v>
      </c>
      <c r="E344">
        <v>2023</v>
      </c>
      <c r="F344" t="s">
        <v>81</v>
      </c>
    </row>
    <row r="345" spans="1:6" x14ac:dyDescent="0.3">
      <c r="A345" s="1">
        <v>45047</v>
      </c>
      <c r="B345" t="s">
        <v>73</v>
      </c>
      <c r="C345">
        <v>35</v>
      </c>
      <c r="D345" t="s">
        <v>94</v>
      </c>
      <c r="E345">
        <v>2023</v>
      </c>
      <c r="F345" t="s">
        <v>81</v>
      </c>
    </row>
    <row r="346" spans="1:6" x14ac:dyDescent="0.3">
      <c r="A346" s="1">
        <v>45047</v>
      </c>
      <c r="B346" t="s">
        <v>74</v>
      </c>
      <c r="C346">
        <v>88.449999999999989</v>
      </c>
      <c r="D346" t="s">
        <v>74</v>
      </c>
      <c r="E346">
        <v>2023</v>
      </c>
      <c r="F346" t="s">
        <v>81</v>
      </c>
    </row>
    <row r="347" spans="1:6" x14ac:dyDescent="0.3">
      <c r="A347" s="1">
        <v>45047</v>
      </c>
      <c r="B347" t="s">
        <v>75</v>
      </c>
      <c r="C347">
        <v>4</v>
      </c>
      <c r="D347" t="s">
        <v>75</v>
      </c>
      <c r="E347">
        <v>2023</v>
      </c>
      <c r="F347" t="s">
        <v>81</v>
      </c>
    </row>
    <row r="348" spans="1:6" x14ac:dyDescent="0.3">
      <c r="A348" s="1">
        <v>45047</v>
      </c>
      <c r="B348" t="s">
        <v>76</v>
      </c>
      <c r="C348">
        <v>5</v>
      </c>
      <c r="D348" t="s">
        <v>76</v>
      </c>
      <c r="E348">
        <v>2023</v>
      </c>
      <c r="F348" t="s">
        <v>81</v>
      </c>
    </row>
    <row r="349" spans="1:6" x14ac:dyDescent="0.3">
      <c r="A349" s="1">
        <v>45047</v>
      </c>
      <c r="B349" t="s">
        <v>77</v>
      </c>
      <c r="C349">
        <v>16.05</v>
      </c>
      <c r="D349" t="s">
        <v>77</v>
      </c>
      <c r="E349">
        <v>2023</v>
      </c>
      <c r="F349" t="s">
        <v>81</v>
      </c>
    </row>
    <row r="350" spans="1:6" x14ac:dyDescent="0.3">
      <c r="A350" s="1">
        <v>45078</v>
      </c>
      <c r="B350" t="s">
        <v>63</v>
      </c>
      <c r="C350">
        <v>67</v>
      </c>
      <c r="D350" t="s">
        <v>93</v>
      </c>
      <c r="E350">
        <v>2023</v>
      </c>
      <c r="F350" t="s">
        <v>82</v>
      </c>
    </row>
    <row r="351" spans="1:6" x14ac:dyDescent="0.3">
      <c r="A351" s="1">
        <v>45078</v>
      </c>
      <c r="B351" t="s">
        <v>66</v>
      </c>
      <c r="C351">
        <v>56</v>
      </c>
      <c r="D351" t="s">
        <v>94</v>
      </c>
      <c r="E351">
        <v>2023</v>
      </c>
      <c r="F351" t="s">
        <v>82</v>
      </c>
    </row>
    <row r="352" spans="1:6" x14ac:dyDescent="0.3">
      <c r="A352" s="1">
        <v>45078</v>
      </c>
      <c r="B352" t="s">
        <v>68</v>
      </c>
      <c r="C352">
        <v>31</v>
      </c>
      <c r="D352" t="s">
        <v>93</v>
      </c>
      <c r="E352">
        <v>2023</v>
      </c>
      <c r="F352" t="s">
        <v>82</v>
      </c>
    </row>
    <row r="353" spans="1:6" x14ac:dyDescent="0.3">
      <c r="A353" s="1">
        <v>45078</v>
      </c>
      <c r="B353" t="s">
        <v>69</v>
      </c>
      <c r="C353">
        <v>18</v>
      </c>
      <c r="D353" t="s">
        <v>94</v>
      </c>
      <c r="E353">
        <v>2023</v>
      </c>
      <c r="F353" t="s">
        <v>82</v>
      </c>
    </row>
    <row r="354" spans="1:6" x14ac:dyDescent="0.3">
      <c r="A354" s="1">
        <v>45078</v>
      </c>
      <c r="B354" t="s">
        <v>70</v>
      </c>
      <c r="C354">
        <v>47</v>
      </c>
      <c r="D354" t="s">
        <v>93</v>
      </c>
      <c r="E354">
        <v>2023</v>
      </c>
      <c r="F354" t="s">
        <v>82</v>
      </c>
    </row>
    <row r="355" spans="1:6" x14ac:dyDescent="0.3">
      <c r="A355" s="1">
        <v>45078</v>
      </c>
      <c r="B355" t="s">
        <v>71</v>
      </c>
      <c r="C355">
        <v>17</v>
      </c>
      <c r="D355" t="s">
        <v>94</v>
      </c>
      <c r="E355">
        <v>2023</v>
      </c>
      <c r="F355" t="s">
        <v>82</v>
      </c>
    </row>
    <row r="356" spans="1:6" x14ac:dyDescent="0.3">
      <c r="A356" s="1">
        <v>45078</v>
      </c>
      <c r="B356" t="s">
        <v>72</v>
      </c>
      <c r="C356">
        <v>66</v>
      </c>
      <c r="D356" t="s">
        <v>93</v>
      </c>
      <c r="E356">
        <v>2023</v>
      </c>
      <c r="F356" t="s">
        <v>82</v>
      </c>
    </row>
    <row r="357" spans="1:6" x14ac:dyDescent="0.3">
      <c r="A357" s="1">
        <v>45078</v>
      </c>
      <c r="B357" t="s">
        <v>73</v>
      </c>
      <c r="C357">
        <v>30</v>
      </c>
      <c r="D357" t="s">
        <v>94</v>
      </c>
      <c r="E357">
        <v>2023</v>
      </c>
      <c r="F357" t="s">
        <v>82</v>
      </c>
    </row>
    <row r="358" spans="1:6" x14ac:dyDescent="0.3">
      <c r="A358" s="1">
        <v>45078</v>
      </c>
      <c r="B358" t="s">
        <v>74</v>
      </c>
      <c r="C358">
        <v>102.92</v>
      </c>
      <c r="D358" t="s">
        <v>74</v>
      </c>
      <c r="E358">
        <v>2023</v>
      </c>
      <c r="F358" t="s">
        <v>82</v>
      </c>
    </row>
    <row r="359" spans="1:6" x14ac:dyDescent="0.3">
      <c r="A359" s="1">
        <v>45078</v>
      </c>
      <c r="B359" t="s">
        <v>75</v>
      </c>
      <c r="C359">
        <v>3</v>
      </c>
      <c r="D359" t="s">
        <v>75</v>
      </c>
      <c r="E359">
        <v>2023</v>
      </c>
      <c r="F359" t="s">
        <v>82</v>
      </c>
    </row>
    <row r="360" spans="1:6" x14ac:dyDescent="0.3">
      <c r="A360" s="1">
        <v>45078</v>
      </c>
      <c r="B360" t="s">
        <v>76</v>
      </c>
      <c r="C360">
        <v>4</v>
      </c>
      <c r="D360" t="s">
        <v>76</v>
      </c>
      <c r="E360">
        <v>2023</v>
      </c>
      <c r="F360" t="s">
        <v>82</v>
      </c>
    </row>
    <row r="361" spans="1:6" x14ac:dyDescent="0.3">
      <c r="A361" s="1">
        <v>45078</v>
      </c>
      <c r="B361" t="s">
        <v>77</v>
      </c>
      <c r="C361">
        <v>18.360000000000003</v>
      </c>
      <c r="D361" t="s">
        <v>77</v>
      </c>
      <c r="E361">
        <v>2023</v>
      </c>
      <c r="F361" t="s">
        <v>82</v>
      </c>
    </row>
    <row r="362" spans="1:6" x14ac:dyDescent="0.3">
      <c r="A362" s="1">
        <v>45108</v>
      </c>
      <c r="B362" t="s">
        <v>63</v>
      </c>
      <c r="C362">
        <v>70</v>
      </c>
      <c r="D362" t="s">
        <v>93</v>
      </c>
      <c r="E362">
        <v>2023</v>
      </c>
      <c r="F362" t="s">
        <v>83</v>
      </c>
    </row>
    <row r="363" spans="1:6" x14ac:dyDescent="0.3">
      <c r="A363" s="1">
        <v>45108</v>
      </c>
      <c r="B363" t="s">
        <v>66</v>
      </c>
      <c r="C363">
        <v>52</v>
      </c>
      <c r="D363" t="s">
        <v>94</v>
      </c>
      <c r="E363">
        <v>2023</v>
      </c>
      <c r="F363" t="s">
        <v>83</v>
      </c>
    </row>
    <row r="364" spans="1:6" x14ac:dyDescent="0.3">
      <c r="A364" s="1">
        <v>45108</v>
      </c>
      <c r="B364" t="s">
        <v>68</v>
      </c>
      <c r="C364">
        <v>37</v>
      </c>
      <c r="D364" t="s">
        <v>93</v>
      </c>
      <c r="E364">
        <v>2023</v>
      </c>
      <c r="F364" t="s">
        <v>83</v>
      </c>
    </row>
    <row r="365" spans="1:6" x14ac:dyDescent="0.3">
      <c r="A365" s="1">
        <v>45108</v>
      </c>
      <c r="B365" t="s">
        <v>69</v>
      </c>
      <c r="C365">
        <v>10</v>
      </c>
      <c r="D365" t="s">
        <v>94</v>
      </c>
      <c r="E365">
        <v>2023</v>
      </c>
      <c r="F365" t="s">
        <v>83</v>
      </c>
    </row>
    <row r="366" spans="1:6" x14ac:dyDescent="0.3">
      <c r="A366" s="1">
        <v>45108</v>
      </c>
      <c r="B366" t="s">
        <v>70</v>
      </c>
      <c r="C366">
        <v>35</v>
      </c>
      <c r="D366" t="s">
        <v>93</v>
      </c>
      <c r="E366">
        <v>2023</v>
      </c>
      <c r="F366" t="s">
        <v>83</v>
      </c>
    </row>
    <row r="367" spans="1:6" x14ac:dyDescent="0.3">
      <c r="A367" s="1">
        <v>45108</v>
      </c>
      <c r="B367" t="s">
        <v>71</v>
      </c>
      <c r="C367">
        <v>18</v>
      </c>
      <c r="D367" t="s">
        <v>94</v>
      </c>
      <c r="E367">
        <v>2023</v>
      </c>
      <c r="F367" t="s">
        <v>83</v>
      </c>
    </row>
    <row r="368" spans="1:6" x14ac:dyDescent="0.3">
      <c r="A368" s="1">
        <v>45108</v>
      </c>
      <c r="B368" t="s">
        <v>72</v>
      </c>
      <c r="C368">
        <v>59</v>
      </c>
      <c r="D368" t="s">
        <v>93</v>
      </c>
      <c r="E368">
        <v>2023</v>
      </c>
      <c r="F368" t="s">
        <v>83</v>
      </c>
    </row>
    <row r="369" spans="1:6" x14ac:dyDescent="0.3">
      <c r="A369" s="1">
        <v>45108</v>
      </c>
      <c r="B369" t="s">
        <v>73</v>
      </c>
      <c r="C369">
        <v>35</v>
      </c>
      <c r="D369" t="s">
        <v>94</v>
      </c>
      <c r="E369">
        <v>2023</v>
      </c>
      <c r="F369" t="s">
        <v>83</v>
      </c>
    </row>
    <row r="370" spans="1:6" x14ac:dyDescent="0.3">
      <c r="A370" s="1">
        <v>45108</v>
      </c>
      <c r="B370" t="s">
        <v>74</v>
      </c>
      <c r="C370">
        <v>104.28</v>
      </c>
      <c r="D370" t="s">
        <v>74</v>
      </c>
      <c r="E370">
        <v>2023</v>
      </c>
      <c r="F370" t="s">
        <v>83</v>
      </c>
    </row>
    <row r="371" spans="1:6" x14ac:dyDescent="0.3">
      <c r="A371" s="1">
        <v>45108</v>
      </c>
      <c r="B371" t="s">
        <v>75</v>
      </c>
      <c r="C371">
        <v>3</v>
      </c>
      <c r="D371" t="s">
        <v>75</v>
      </c>
      <c r="E371">
        <v>2023</v>
      </c>
      <c r="F371" t="s">
        <v>83</v>
      </c>
    </row>
    <row r="372" spans="1:6" x14ac:dyDescent="0.3">
      <c r="A372" s="1">
        <v>45108</v>
      </c>
      <c r="B372" t="s">
        <v>76</v>
      </c>
      <c r="C372">
        <v>5</v>
      </c>
      <c r="D372" t="s">
        <v>76</v>
      </c>
      <c r="E372">
        <v>2023</v>
      </c>
      <c r="F372" t="s">
        <v>83</v>
      </c>
    </row>
    <row r="373" spans="1:6" x14ac:dyDescent="0.3">
      <c r="A373" s="1">
        <v>45108</v>
      </c>
      <c r="B373" t="s">
        <v>77</v>
      </c>
      <c r="C373">
        <v>17.240000000000002</v>
      </c>
      <c r="D373" t="s">
        <v>77</v>
      </c>
      <c r="E373">
        <v>2023</v>
      </c>
      <c r="F373" t="s">
        <v>83</v>
      </c>
    </row>
    <row r="374" spans="1:6" x14ac:dyDescent="0.3">
      <c r="A374" s="1">
        <v>45139</v>
      </c>
      <c r="B374" t="s">
        <v>63</v>
      </c>
      <c r="C374">
        <v>75</v>
      </c>
      <c r="D374" t="s">
        <v>93</v>
      </c>
      <c r="E374">
        <v>2023</v>
      </c>
      <c r="F374" t="s">
        <v>84</v>
      </c>
    </row>
    <row r="375" spans="1:6" x14ac:dyDescent="0.3">
      <c r="A375" s="1">
        <v>45139</v>
      </c>
      <c r="B375" t="s">
        <v>66</v>
      </c>
      <c r="C375">
        <v>47</v>
      </c>
      <c r="D375" t="s">
        <v>94</v>
      </c>
      <c r="E375">
        <v>2023</v>
      </c>
      <c r="F375" t="s">
        <v>84</v>
      </c>
    </row>
    <row r="376" spans="1:6" x14ac:dyDescent="0.3">
      <c r="A376" s="1">
        <v>45139</v>
      </c>
      <c r="B376" t="s">
        <v>68</v>
      </c>
      <c r="C376">
        <v>27</v>
      </c>
      <c r="D376" t="s">
        <v>93</v>
      </c>
      <c r="E376">
        <v>2023</v>
      </c>
      <c r="F376" t="s">
        <v>84</v>
      </c>
    </row>
    <row r="377" spans="1:6" x14ac:dyDescent="0.3">
      <c r="A377" s="1">
        <v>45139</v>
      </c>
      <c r="B377" t="s">
        <v>69</v>
      </c>
      <c r="C377">
        <v>19</v>
      </c>
      <c r="D377" t="s">
        <v>94</v>
      </c>
      <c r="E377">
        <v>2023</v>
      </c>
      <c r="F377" t="s">
        <v>84</v>
      </c>
    </row>
    <row r="378" spans="1:6" x14ac:dyDescent="0.3">
      <c r="A378" s="1">
        <v>45139</v>
      </c>
      <c r="B378" t="s">
        <v>70</v>
      </c>
      <c r="C378">
        <v>45</v>
      </c>
      <c r="D378" t="s">
        <v>93</v>
      </c>
      <c r="E378">
        <v>2023</v>
      </c>
      <c r="F378" t="s">
        <v>84</v>
      </c>
    </row>
    <row r="379" spans="1:6" x14ac:dyDescent="0.3">
      <c r="A379" s="1">
        <v>45139</v>
      </c>
      <c r="B379" t="s">
        <v>71</v>
      </c>
      <c r="C379">
        <v>11</v>
      </c>
      <c r="D379" t="s">
        <v>94</v>
      </c>
      <c r="E379">
        <v>2023</v>
      </c>
      <c r="F379" t="s">
        <v>84</v>
      </c>
    </row>
    <row r="380" spans="1:6" x14ac:dyDescent="0.3">
      <c r="A380" s="1">
        <v>45139</v>
      </c>
      <c r="B380" t="s">
        <v>72</v>
      </c>
      <c r="C380">
        <v>59</v>
      </c>
      <c r="D380" t="s">
        <v>93</v>
      </c>
      <c r="E380">
        <v>2023</v>
      </c>
      <c r="F380" t="s">
        <v>84</v>
      </c>
    </row>
    <row r="381" spans="1:6" x14ac:dyDescent="0.3">
      <c r="A381" s="1">
        <v>45139</v>
      </c>
      <c r="B381" t="s">
        <v>73</v>
      </c>
      <c r="C381">
        <v>30</v>
      </c>
      <c r="D381" t="s">
        <v>94</v>
      </c>
      <c r="E381">
        <v>2023</v>
      </c>
      <c r="F381" t="s">
        <v>84</v>
      </c>
    </row>
    <row r="382" spans="1:6" x14ac:dyDescent="0.3">
      <c r="A382" s="1">
        <v>45139</v>
      </c>
      <c r="B382" t="s">
        <v>74</v>
      </c>
      <c r="C382">
        <v>78.25</v>
      </c>
      <c r="D382" t="s">
        <v>74</v>
      </c>
      <c r="E382">
        <v>2023</v>
      </c>
      <c r="F382" t="s">
        <v>84</v>
      </c>
    </row>
    <row r="383" spans="1:6" x14ac:dyDescent="0.3">
      <c r="A383" s="1">
        <v>45139</v>
      </c>
      <c r="B383" t="s">
        <v>75</v>
      </c>
      <c r="C383">
        <v>4</v>
      </c>
      <c r="D383" t="s">
        <v>75</v>
      </c>
      <c r="E383">
        <v>2023</v>
      </c>
      <c r="F383" t="s">
        <v>84</v>
      </c>
    </row>
    <row r="384" spans="1:6" x14ac:dyDescent="0.3">
      <c r="A384" s="1">
        <v>45139</v>
      </c>
      <c r="B384" t="s">
        <v>76</v>
      </c>
      <c r="C384">
        <v>5</v>
      </c>
      <c r="D384" t="s">
        <v>76</v>
      </c>
      <c r="E384">
        <v>2023</v>
      </c>
      <c r="F384" t="s">
        <v>84</v>
      </c>
    </row>
    <row r="385" spans="1:6" x14ac:dyDescent="0.3">
      <c r="A385" s="1">
        <v>45139</v>
      </c>
      <c r="B385" t="s">
        <v>77</v>
      </c>
      <c r="C385">
        <v>17.840000000000003</v>
      </c>
      <c r="D385" t="s">
        <v>77</v>
      </c>
      <c r="E385">
        <v>2023</v>
      </c>
      <c r="F385" t="s">
        <v>84</v>
      </c>
    </row>
    <row r="386" spans="1:6" x14ac:dyDescent="0.3">
      <c r="A386" s="1">
        <v>45170</v>
      </c>
      <c r="B386" t="s">
        <v>63</v>
      </c>
      <c r="C386">
        <v>65</v>
      </c>
      <c r="D386" t="s">
        <v>93</v>
      </c>
      <c r="E386">
        <v>2023</v>
      </c>
      <c r="F386" t="s">
        <v>85</v>
      </c>
    </row>
    <row r="387" spans="1:6" x14ac:dyDescent="0.3">
      <c r="A387" s="1">
        <v>45170</v>
      </c>
      <c r="B387" t="s">
        <v>66</v>
      </c>
      <c r="C387">
        <v>47</v>
      </c>
      <c r="D387" t="s">
        <v>94</v>
      </c>
      <c r="E387">
        <v>2023</v>
      </c>
      <c r="F387" t="s">
        <v>85</v>
      </c>
    </row>
    <row r="388" spans="1:6" x14ac:dyDescent="0.3">
      <c r="A388" s="1">
        <v>45170</v>
      </c>
      <c r="B388" t="s">
        <v>68</v>
      </c>
      <c r="C388">
        <v>38</v>
      </c>
      <c r="D388" t="s">
        <v>93</v>
      </c>
      <c r="E388">
        <v>2023</v>
      </c>
      <c r="F388" t="s">
        <v>85</v>
      </c>
    </row>
    <row r="389" spans="1:6" x14ac:dyDescent="0.3">
      <c r="A389" s="1">
        <v>45170</v>
      </c>
      <c r="B389" t="s">
        <v>69</v>
      </c>
      <c r="C389">
        <v>13</v>
      </c>
      <c r="D389" t="s">
        <v>94</v>
      </c>
      <c r="E389">
        <v>2023</v>
      </c>
      <c r="F389" t="s">
        <v>85</v>
      </c>
    </row>
    <row r="390" spans="1:6" x14ac:dyDescent="0.3">
      <c r="A390" s="1">
        <v>45170</v>
      </c>
      <c r="B390" t="s">
        <v>70</v>
      </c>
      <c r="C390">
        <v>39</v>
      </c>
      <c r="D390" t="s">
        <v>93</v>
      </c>
      <c r="E390">
        <v>2023</v>
      </c>
      <c r="F390" t="s">
        <v>85</v>
      </c>
    </row>
    <row r="391" spans="1:6" x14ac:dyDescent="0.3">
      <c r="A391" s="1">
        <v>45170</v>
      </c>
      <c r="B391" t="s">
        <v>71</v>
      </c>
      <c r="C391">
        <v>11</v>
      </c>
      <c r="D391" t="s">
        <v>94</v>
      </c>
      <c r="E391">
        <v>2023</v>
      </c>
      <c r="F391" t="s">
        <v>85</v>
      </c>
    </row>
    <row r="392" spans="1:6" x14ac:dyDescent="0.3">
      <c r="A392" s="1">
        <v>45170</v>
      </c>
      <c r="B392" t="s">
        <v>72</v>
      </c>
      <c r="C392">
        <v>58</v>
      </c>
      <c r="D392" t="s">
        <v>93</v>
      </c>
      <c r="E392">
        <v>2023</v>
      </c>
      <c r="F392" t="s">
        <v>85</v>
      </c>
    </row>
    <row r="393" spans="1:6" x14ac:dyDescent="0.3">
      <c r="A393" s="1">
        <v>45170</v>
      </c>
      <c r="B393" t="s">
        <v>73</v>
      </c>
      <c r="C393">
        <v>32</v>
      </c>
      <c r="D393" t="s">
        <v>94</v>
      </c>
      <c r="E393">
        <v>2023</v>
      </c>
      <c r="F393" t="s">
        <v>85</v>
      </c>
    </row>
    <row r="394" spans="1:6" x14ac:dyDescent="0.3">
      <c r="A394" s="1">
        <v>45170</v>
      </c>
      <c r="B394" t="s">
        <v>74</v>
      </c>
      <c r="C394">
        <v>78.78</v>
      </c>
      <c r="D394" t="s">
        <v>74</v>
      </c>
      <c r="E394">
        <v>2023</v>
      </c>
      <c r="F394" t="s">
        <v>85</v>
      </c>
    </row>
    <row r="395" spans="1:6" x14ac:dyDescent="0.3">
      <c r="A395" s="1">
        <v>45170</v>
      </c>
      <c r="B395" t="s">
        <v>75</v>
      </c>
      <c r="C395">
        <v>3</v>
      </c>
      <c r="D395" t="s">
        <v>75</v>
      </c>
      <c r="E395">
        <v>2023</v>
      </c>
      <c r="F395" t="s">
        <v>85</v>
      </c>
    </row>
    <row r="396" spans="1:6" x14ac:dyDescent="0.3">
      <c r="A396" s="1">
        <v>45170</v>
      </c>
      <c r="B396" t="s">
        <v>76</v>
      </c>
      <c r="C396">
        <v>4</v>
      </c>
      <c r="D396" t="s">
        <v>76</v>
      </c>
      <c r="E396">
        <v>2023</v>
      </c>
      <c r="F396" t="s">
        <v>85</v>
      </c>
    </row>
    <row r="397" spans="1:6" x14ac:dyDescent="0.3">
      <c r="A397" s="1">
        <v>45170</v>
      </c>
      <c r="B397" t="s">
        <v>77</v>
      </c>
      <c r="C397">
        <v>17.170000000000002</v>
      </c>
      <c r="D397" t="s">
        <v>77</v>
      </c>
      <c r="E397">
        <v>2023</v>
      </c>
      <c r="F397" t="s">
        <v>85</v>
      </c>
    </row>
    <row r="398" spans="1:6" x14ac:dyDescent="0.3">
      <c r="A398" s="1">
        <v>45200</v>
      </c>
      <c r="B398" t="s">
        <v>63</v>
      </c>
      <c r="C398">
        <v>72</v>
      </c>
      <c r="D398" t="s">
        <v>93</v>
      </c>
      <c r="E398">
        <v>2023</v>
      </c>
      <c r="F398" t="s">
        <v>86</v>
      </c>
    </row>
    <row r="399" spans="1:6" x14ac:dyDescent="0.3">
      <c r="A399" s="1">
        <v>45200</v>
      </c>
      <c r="B399" t="s">
        <v>66</v>
      </c>
      <c r="C399">
        <v>51</v>
      </c>
      <c r="D399" t="s">
        <v>94</v>
      </c>
      <c r="E399">
        <v>2023</v>
      </c>
      <c r="F399" t="s">
        <v>86</v>
      </c>
    </row>
    <row r="400" spans="1:6" x14ac:dyDescent="0.3">
      <c r="A400" s="1">
        <v>45200</v>
      </c>
      <c r="B400" t="s">
        <v>68</v>
      </c>
      <c r="C400">
        <v>34</v>
      </c>
      <c r="D400" t="s">
        <v>93</v>
      </c>
      <c r="E400">
        <v>2023</v>
      </c>
      <c r="F400" t="s">
        <v>86</v>
      </c>
    </row>
    <row r="401" spans="1:6" x14ac:dyDescent="0.3">
      <c r="A401" s="1">
        <v>45200</v>
      </c>
      <c r="B401" t="s">
        <v>69</v>
      </c>
      <c r="C401">
        <v>16</v>
      </c>
      <c r="D401" t="s">
        <v>94</v>
      </c>
      <c r="E401">
        <v>2023</v>
      </c>
      <c r="F401" t="s">
        <v>86</v>
      </c>
    </row>
    <row r="402" spans="1:6" x14ac:dyDescent="0.3">
      <c r="A402" s="1">
        <v>45200</v>
      </c>
      <c r="B402" t="s">
        <v>70</v>
      </c>
      <c r="C402">
        <v>39</v>
      </c>
      <c r="D402" t="s">
        <v>93</v>
      </c>
      <c r="E402">
        <v>2023</v>
      </c>
      <c r="F402" t="s">
        <v>86</v>
      </c>
    </row>
    <row r="403" spans="1:6" x14ac:dyDescent="0.3">
      <c r="A403" s="1">
        <v>45200</v>
      </c>
      <c r="B403" t="s">
        <v>71</v>
      </c>
      <c r="C403">
        <v>10</v>
      </c>
      <c r="D403" t="s">
        <v>94</v>
      </c>
      <c r="E403">
        <v>2023</v>
      </c>
      <c r="F403" t="s">
        <v>86</v>
      </c>
    </row>
    <row r="404" spans="1:6" x14ac:dyDescent="0.3">
      <c r="A404" s="1">
        <v>45200</v>
      </c>
      <c r="B404" t="s">
        <v>72</v>
      </c>
      <c r="C404">
        <v>64</v>
      </c>
      <c r="D404" t="s">
        <v>93</v>
      </c>
      <c r="E404">
        <v>2023</v>
      </c>
      <c r="F404" t="s">
        <v>86</v>
      </c>
    </row>
    <row r="405" spans="1:6" x14ac:dyDescent="0.3">
      <c r="A405" s="1">
        <v>45200</v>
      </c>
      <c r="B405" t="s">
        <v>73</v>
      </c>
      <c r="C405">
        <v>35</v>
      </c>
      <c r="D405" t="s">
        <v>94</v>
      </c>
      <c r="E405">
        <v>2023</v>
      </c>
      <c r="F405" t="s">
        <v>86</v>
      </c>
    </row>
    <row r="406" spans="1:6" x14ac:dyDescent="0.3">
      <c r="A406" s="1">
        <v>45200</v>
      </c>
      <c r="B406" t="s">
        <v>74</v>
      </c>
      <c r="C406">
        <v>83.460000000000008</v>
      </c>
      <c r="D406" t="s">
        <v>74</v>
      </c>
      <c r="E406">
        <v>2023</v>
      </c>
      <c r="F406" t="s">
        <v>86</v>
      </c>
    </row>
    <row r="407" spans="1:6" x14ac:dyDescent="0.3">
      <c r="A407" s="1">
        <v>45200</v>
      </c>
      <c r="B407" t="s">
        <v>75</v>
      </c>
      <c r="C407">
        <v>3</v>
      </c>
      <c r="D407" t="s">
        <v>75</v>
      </c>
      <c r="E407">
        <v>2023</v>
      </c>
      <c r="F407" t="s">
        <v>86</v>
      </c>
    </row>
    <row r="408" spans="1:6" x14ac:dyDescent="0.3">
      <c r="A408" s="1">
        <v>45200</v>
      </c>
      <c r="B408" t="s">
        <v>76</v>
      </c>
      <c r="C408">
        <v>5</v>
      </c>
      <c r="D408" t="s">
        <v>76</v>
      </c>
      <c r="E408">
        <v>2023</v>
      </c>
      <c r="F408" t="s">
        <v>86</v>
      </c>
    </row>
    <row r="409" spans="1:6" x14ac:dyDescent="0.3">
      <c r="A409" s="1">
        <v>45200</v>
      </c>
      <c r="B409" t="s">
        <v>77</v>
      </c>
      <c r="C409">
        <v>18.05</v>
      </c>
      <c r="D409" t="s">
        <v>77</v>
      </c>
      <c r="E409">
        <v>2023</v>
      </c>
      <c r="F409" t="s">
        <v>86</v>
      </c>
    </row>
    <row r="410" spans="1:6" x14ac:dyDescent="0.3">
      <c r="A410" s="1">
        <v>45231</v>
      </c>
      <c r="B410" t="s">
        <v>63</v>
      </c>
      <c r="C410">
        <v>64</v>
      </c>
      <c r="D410" t="s">
        <v>93</v>
      </c>
      <c r="E410">
        <v>2023</v>
      </c>
      <c r="F410" t="s">
        <v>87</v>
      </c>
    </row>
    <row r="411" spans="1:6" x14ac:dyDescent="0.3">
      <c r="A411" s="1">
        <v>45231</v>
      </c>
      <c r="B411" t="s">
        <v>66</v>
      </c>
      <c r="C411">
        <v>52</v>
      </c>
      <c r="D411" t="s">
        <v>94</v>
      </c>
      <c r="E411">
        <v>2023</v>
      </c>
      <c r="F411" t="s">
        <v>87</v>
      </c>
    </row>
    <row r="412" spans="1:6" x14ac:dyDescent="0.3">
      <c r="A412" s="1">
        <v>45231</v>
      </c>
      <c r="B412" t="s">
        <v>68</v>
      </c>
      <c r="C412">
        <v>37</v>
      </c>
      <c r="D412" t="s">
        <v>93</v>
      </c>
      <c r="E412">
        <v>2023</v>
      </c>
      <c r="F412" t="s">
        <v>87</v>
      </c>
    </row>
    <row r="413" spans="1:6" x14ac:dyDescent="0.3">
      <c r="A413" s="1">
        <v>45231</v>
      </c>
      <c r="B413" t="s">
        <v>69</v>
      </c>
      <c r="C413">
        <v>15</v>
      </c>
      <c r="D413" t="s">
        <v>94</v>
      </c>
      <c r="E413">
        <v>2023</v>
      </c>
      <c r="F413" t="s">
        <v>87</v>
      </c>
    </row>
    <row r="414" spans="1:6" x14ac:dyDescent="0.3">
      <c r="A414" s="1">
        <v>45231</v>
      </c>
      <c r="B414" t="s">
        <v>70</v>
      </c>
      <c r="C414">
        <v>50</v>
      </c>
      <c r="D414" t="s">
        <v>93</v>
      </c>
      <c r="E414">
        <v>2023</v>
      </c>
      <c r="F414" t="s">
        <v>87</v>
      </c>
    </row>
    <row r="415" spans="1:6" x14ac:dyDescent="0.3">
      <c r="A415" s="1">
        <v>45231</v>
      </c>
      <c r="B415" t="s">
        <v>71</v>
      </c>
      <c r="C415">
        <v>14</v>
      </c>
      <c r="D415" t="s">
        <v>94</v>
      </c>
      <c r="E415">
        <v>2023</v>
      </c>
      <c r="F415" t="s">
        <v>87</v>
      </c>
    </row>
    <row r="416" spans="1:6" x14ac:dyDescent="0.3">
      <c r="A416" s="1">
        <v>45231</v>
      </c>
      <c r="B416" t="s">
        <v>72</v>
      </c>
      <c r="C416">
        <v>58</v>
      </c>
      <c r="D416" t="s">
        <v>93</v>
      </c>
      <c r="E416">
        <v>2023</v>
      </c>
      <c r="F416" t="s">
        <v>87</v>
      </c>
    </row>
    <row r="417" spans="1:6" x14ac:dyDescent="0.3">
      <c r="A417" s="1">
        <v>45231</v>
      </c>
      <c r="B417" t="s">
        <v>73</v>
      </c>
      <c r="C417">
        <v>33</v>
      </c>
      <c r="D417" t="s">
        <v>94</v>
      </c>
      <c r="E417">
        <v>2023</v>
      </c>
      <c r="F417" t="s">
        <v>87</v>
      </c>
    </row>
    <row r="418" spans="1:6" x14ac:dyDescent="0.3">
      <c r="A418" s="1">
        <v>45231</v>
      </c>
      <c r="B418" t="s">
        <v>74</v>
      </c>
      <c r="C418">
        <v>87.210000000000008</v>
      </c>
      <c r="D418" t="s">
        <v>74</v>
      </c>
      <c r="E418">
        <v>2023</v>
      </c>
      <c r="F418" t="s">
        <v>87</v>
      </c>
    </row>
    <row r="419" spans="1:6" x14ac:dyDescent="0.3">
      <c r="A419" s="1">
        <v>45231</v>
      </c>
      <c r="B419" t="s">
        <v>75</v>
      </c>
      <c r="C419">
        <v>3</v>
      </c>
      <c r="D419" t="s">
        <v>75</v>
      </c>
      <c r="E419">
        <v>2023</v>
      </c>
      <c r="F419" t="s">
        <v>87</v>
      </c>
    </row>
    <row r="420" spans="1:6" x14ac:dyDescent="0.3">
      <c r="A420" s="1">
        <v>45231</v>
      </c>
      <c r="B420" t="s">
        <v>76</v>
      </c>
      <c r="C420">
        <v>5</v>
      </c>
      <c r="D420" t="s">
        <v>76</v>
      </c>
      <c r="E420">
        <v>2023</v>
      </c>
      <c r="F420" t="s">
        <v>87</v>
      </c>
    </row>
    <row r="421" spans="1:6" x14ac:dyDescent="0.3">
      <c r="A421" s="1">
        <v>45231</v>
      </c>
      <c r="B421" t="s">
        <v>77</v>
      </c>
      <c r="C421">
        <v>18.010000000000002</v>
      </c>
      <c r="D421" t="s">
        <v>77</v>
      </c>
      <c r="E421">
        <v>2023</v>
      </c>
      <c r="F421" t="s">
        <v>87</v>
      </c>
    </row>
    <row r="422" spans="1:6" x14ac:dyDescent="0.3">
      <c r="A422" s="1">
        <v>45261</v>
      </c>
      <c r="B422" t="s">
        <v>63</v>
      </c>
      <c r="C422">
        <v>66</v>
      </c>
      <c r="D422" t="s">
        <v>93</v>
      </c>
      <c r="E422">
        <v>2023</v>
      </c>
      <c r="F422" t="s">
        <v>88</v>
      </c>
    </row>
    <row r="423" spans="1:6" x14ac:dyDescent="0.3">
      <c r="A423" s="1">
        <v>45261</v>
      </c>
      <c r="B423" t="s">
        <v>66</v>
      </c>
      <c r="C423">
        <v>56</v>
      </c>
      <c r="D423" t="s">
        <v>94</v>
      </c>
      <c r="E423">
        <v>2023</v>
      </c>
      <c r="F423" t="s">
        <v>88</v>
      </c>
    </row>
    <row r="424" spans="1:6" x14ac:dyDescent="0.3">
      <c r="A424" s="1">
        <v>45261</v>
      </c>
      <c r="B424" t="s">
        <v>68</v>
      </c>
      <c r="C424">
        <v>38</v>
      </c>
      <c r="D424" t="s">
        <v>93</v>
      </c>
      <c r="E424">
        <v>2023</v>
      </c>
      <c r="F424" t="s">
        <v>88</v>
      </c>
    </row>
    <row r="425" spans="1:6" x14ac:dyDescent="0.3">
      <c r="A425" s="1">
        <v>45261</v>
      </c>
      <c r="B425" t="s">
        <v>69</v>
      </c>
      <c r="C425">
        <v>13</v>
      </c>
      <c r="D425" t="s">
        <v>94</v>
      </c>
      <c r="E425">
        <v>2023</v>
      </c>
      <c r="F425" t="s">
        <v>88</v>
      </c>
    </row>
    <row r="426" spans="1:6" x14ac:dyDescent="0.3">
      <c r="A426" s="1">
        <v>45261</v>
      </c>
      <c r="B426" t="s">
        <v>70</v>
      </c>
      <c r="C426">
        <v>41</v>
      </c>
      <c r="D426" t="s">
        <v>93</v>
      </c>
      <c r="E426">
        <v>2023</v>
      </c>
      <c r="F426" t="s">
        <v>88</v>
      </c>
    </row>
    <row r="427" spans="1:6" x14ac:dyDescent="0.3">
      <c r="A427" s="1">
        <v>45261</v>
      </c>
      <c r="B427" t="s">
        <v>71</v>
      </c>
      <c r="C427">
        <v>18</v>
      </c>
      <c r="D427" t="s">
        <v>94</v>
      </c>
      <c r="E427">
        <v>2023</v>
      </c>
      <c r="F427" t="s">
        <v>88</v>
      </c>
    </row>
    <row r="428" spans="1:6" x14ac:dyDescent="0.3">
      <c r="A428" s="1">
        <v>45261</v>
      </c>
      <c r="B428" t="s">
        <v>72</v>
      </c>
      <c r="C428">
        <v>65</v>
      </c>
      <c r="D428" t="s">
        <v>93</v>
      </c>
      <c r="E428">
        <v>2023</v>
      </c>
      <c r="F428" t="s">
        <v>88</v>
      </c>
    </row>
    <row r="429" spans="1:6" x14ac:dyDescent="0.3">
      <c r="A429" s="1">
        <v>45261</v>
      </c>
      <c r="B429" t="s">
        <v>73</v>
      </c>
      <c r="C429">
        <v>30</v>
      </c>
      <c r="D429" t="s">
        <v>94</v>
      </c>
      <c r="E429">
        <v>2023</v>
      </c>
      <c r="F429" t="s">
        <v>88</v>
      </c>
    </row>
    <row r="430" spans="1:6" x14ac:dyDescent="0.3">
      <c r="A430" s="1">
        <v>45261</v>
      </c>
      <c r="B430" t="s">
        <v>74</v>
      </c>
      <c r="C430">
        <v>91.56</v>
      </c>
      <c r="D430" t="s">
        <v>74</v>
      </c>
      <c r="E430">
        <v>2023</v>
      </c>
      <c r="F430" t="s">
        <v>88</v>
      </c>
    </row>
    <row r="431" spans="1:6" x14ac:dyDescent="0.3">
      <c r="A431" s="1">
        <v>45261</v>
      </c>
      <c r="B431" t="s">
        <v>75</v>
      </c>
      <c r="C431">
        <v>4</v>
      </c>
      <c r="D431" t="s">
        <v>75</v>
      </c>
      <c r="E431">
        <v>2023</v>
      </c>
      <c r="F431" t="s">
        <v>88</v>
      </c>
    </row>
    <row r="432" spans="1:6" x14ac:dyDescent="0.3">
      <c r="A432" s="1">
        <v>45261</v>
      </c>
      <c r="B432" t="s">
        <v>76</v>
      </c>
      <c r="C432">
        <v>4</v>
      </c>
      <c r="D432" t="s">
        <v>76</v>
      </c>
      <c r="E432">
        <v>2023</v>
      </c>
      <c r="F432" t="s">
        <v>88</v>
      </c>
    </row>
    <row r="433" spans="1:6" x14ac:dyDescent="0.3">
      <c r="A433" s="1">
        <v>45261</v>
      </c>
      <c r="B433" t="s">
        <v>77</v>
      </c>
      <c r="C433">
        <v>18.130000000000003</v>
      </c>
      <c r="D433" t="s">
        <v>77</v>
      </c>
      <c r="E433">
        <v>2023</v>
      </c>
      <c r="F433" t="s">
        <v>88</v>
      </c>
    </row>
    <row r="434" spans="1:6" x14ac:dyDescent="0.3">
      <c r="A434" s="1">
        <v>44531</v>
      </c>
      <c r="B434" t="s">
        <v>89</v>
      </c>
      <c r="C434">
        <v>524</v>
      </c>
      <c r="D434" t="s">
        <v>93</v>
      </c>
      <c r="E434">
        <v>2021</v>
      </c>
      <c r="F434" t="s">
        <v>88</v>
      </c>
    </row>
    <row r="435" spans="1:6" x14ac:dyDescent="0.3">
      <c r="A435" s="1">
        <v>44896</v>
      </c>
      <c r="B435" t="s">
        <v>89</v>
      </c>
      <c r="C435">
        <v>550</v>
      </c>
      <c r="D435" t="s">
        <v>93</v>
      </c>
      <c r="E435">
        <v>2022</v>
      </c>
      <c r="F435" t="s">
        <v>88</v>
      </c>
    </row>
    <row r="436" spans="1:6" x14ac:dyDescent="0.3">
      <c r="A436" s="1">
        <v>45261</v>
      </c>
      <c r="B436" t="s">
        <v>89</v>
      </c>
      <c r="C436">
        <v>628</v>
      </c>
      <c r="D436" t="s">
        <v>93</v>
      </c>
      <c r="E436">
        <v>2023</v>
      </c>
      <c r="F436" t="s">
        <v>88</v>
      </c>
    </row>
    <row r="437" spans="1:6" x14ac:dyDescent="0.3">
      <c r="A437" s="1">
        <v>44197</v>
      </c>
      <c r="B437" s="46" t="s">
        <v>96</v>
      </c>
      <c r="C437">
        <v>0</v>
      </c>
      <c r="D437" s="46" t="s">
        <v>96</v>
      </c>
      <c r="E437">
        <v>2021</v>
      </c>
      <c r="F437" s="46"/>
    </row>
    <row r="438" spans="1:6" x14ac:dyDescent="0.3">
      <c r="A438" s="1">
        <v>44562</v>
      </c>
      <c r="B438" s="46" t="s">
        <v>96</v>
      </c>
      <c r="C438">
        <v>0</v>
      </c>
      <c r="D438" s="46" t="s">
        <v>96</v>
      </c>
      <c r="E438">
        <v>2022</v>
      </c>
      <c r="F438" s="46"/>
    </row>
    <row r="439" spans="1:6" x14ac:dyDescent="0.3">
      <c r="A439" s="1">
        <v>44927</v>
      </c>
      <c r="B439" s="46" t="s">
        <v>96</v>
      </c>
      <c r="C439">
        <v>0</v>
      </c>
      <c r="D439" s="46" t="s">
        <v>96</v>
      </c>
      <c r="E439">
        <v>2023</v>
      </c>
      <c r="F439" s="4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EC67-7A2A-48E2-9135-D001C1248A74}">
  <dimension ref="A1:H44"/>
  <sheetViews>
    <sheetView topLeftCell="A37" zoomScale="180" zoomScaleNormal="180" workbookViewId="0">
      <selection activeCell="A36" sqref="A36:XFD36"/>
    </sheetView>
  </sheetViews>
  <sheetFormatPr defaultRowHeight="14.4" x14ac:dyDescent="0.3"/>
  <cols>
    <col min="1" max="1" width="26.109375" bestFit="1" customWidth="1"/>
    <col min="2" max="2" width="8.44140625" bestFit="1" customWidth="1"/>
    <col min="3" max="3" width="9" bestFit="1" customWidth="1"/>
    <col min="4" max="4" width="19.88671875" bestFit="1" customWidth="1"/>
    <col min="8" max="8" width="26.109375" bestFit="1" customWidth="1"/>
  </cols>
  <sheetData>
    <row r="1" spans="1:8" x14ac:dyDescent="0.3">
      <c r="A1" t="s">
        <v>43</v>
      </c>
      <c r="B1" t="s">
        <v>44</v>
      </c>
      <c r="C1" t="s">
        <v>45</v>
      </c>
      <c r="D1" t="s">
        <v>1</v>
      </c>
      <c r="H1" t="s">
        <v>43</v>
      </c>
    </row>
    <row r="2" spans="1:8" x14ac:dyDescent="0.3">
      <c r="A2" t="s">
        <v>2</v>
      </c>
      <c r="B2" t="s">
        <v>46</v>
      </c>
      <c r="C2" t="s">
        <v>47</v>
      </c>
      <c r="D2">
        <v>44.018000000000008</v>
      </c>
      <c r="H2" t="s">
        <v>2</v>
      </c>
    </row>
    <row r="3" spans="1:8" x14ac:dyDescent="0.3">
      <c r="A3" t="s">
        <v>4</v>
      </c>
      <c r="B3" t="s">
        <v>46</v>
      </c>
      <c r="C3" t="s">
        <v>47</v>
      </c>
      <c r="D3">
        <v>40.631999999999998</v>
      </c>
      <c r="H3" t="s">
        <v>4</v>
      </c>
    </row>
    <row r="4" spans="1:8" x14ac:dyDescent="0.3">
      <c r="A4" t="s">
        <v>3</v>
      </c>
      <c r="B4" t="s">
        <v>46</v>
      </c>
      <c r="C4" t="s">
        <v>47</v>
      </c>
      <c r="D4">
        <v>32.167000000000002</v>
      </c>
      <c r="H4" t="s">
        <v>3</v>
      </c>
    </row>
    <row r="5" spans="1:8" x14ac:dyDescent="0.3">
      <c r="A5" t="s">
        <v>5</v>
      </c>
      <c r="B5" t="s">
        <v>46</v>
      </c>
      <c r="C5" t="s">
        <v>47</v>
      </c>
      <c r="D5">
        <v>27.088000000000001</v>
      </c>
      <c r="F5" t="s">
        <v>7</v>
      </c>
      <c r="H5" t="s">
        <v>5</v>
      </c>
    </row>
    <row r="6" spans="1:8" x14ac:dyDescent="0.3">
      <c r="A6" t="s">
        <v>6</v>
      </c>
      <c r="B6" t="s">
        <v>46</v>
      </c>
      <c r="C6" t="s">
        <v>47</v>
      </c>
      <c r="D6">
        <v>25.395</v>
      </c>
      <c r="F6" t="s">
        <v>13</v>
      </c>
      <c r="H6" t="s">
        <v>6</v>
      </c>
    </row>
    <row r="7" spans="1:8" x14ac:dyDescent="0.3">
      <c r="A7" t="s">
        <v>7</v>
      </c>
      <c r="D7">
        <v>169.3</v>
      </c>
      <c r="F7" t="s">
        <v>18</v>
      </c>
    </row>
    <row r="8" spans="1:8" x14ac:dyDescent="0.3">
      <c r="A8" t="s">
        <v>8</v>
      </c>
      <c r="B8" t="s">
        <v>48</v>
      </c>
      <c r="C8" t="s">
        <v>47</v>
      </c>
      <c r="D8">
        <v>26.4</v>
      </c>
      <c r="F8" t="s">
        <v>22</v>
      </c>
      <c r="H8" t="s">
        <v>8</v>
      </c>
    </row>
    <row r="9" spans="1:8" x14ac:dyDescent="0.3">
      <c r="A9" t="s">
        <v>9</v>
      </c>
      <c r="B9" t="s">
        <v>48</v>
      </c>
      <c r="C9" t="s">
        <v>47</v>
      </c>
      <c r="D9">
        <v>25.3</v>
      </c>
      <c r="F9" t="s">
        <v>23</v>
      </c>
      <c r="H9" t="s">
        <v>9</v>
      </c>
    </row>
    <row r="10" spans="1:8" x14ac:dyDescent="0.3">
      <c r="A10" t="s">
        <v>10</v>
      </c>
      <c r="B10" t="s">
        <v>48</v>
      </c>
      <c r="C10" t="s">
        <v>47</v>
      </c>
      <c r="D10">
        <v>20.9</v>
      </c>
      <c r="F10" t="s">
        <v>30</v>
      </c>
      <c r="H10" t="s">
        <v>10</v>
      </c>
    </row>
    <row r="11" spans="1:8" x14ac:dyDescent="0.3">
      <c r="A11" t="s">
        <v>12</v>
      </c>
      <c r="B11" t="s">
        <v>48</v>
      </c>
      <c r="C11" t="s">
        <v>47</v>
      </c>
      <c r="D11">
        <v>20.9</v>
      </c>
      <c r="F11" t="s">
        <v>34</v>
      </c>
      <c r="H11" t="s">
        <v>12</v>
      </c>
    </row>
    <row r="12" spans="1:8" x14ac:dyDescent="0.3">
      <c r="A12" t="s">
        <v>11</v>
      </c>
      <c r="B12" t="s">
        <v>48</v>
      </c>
      <c r="C12" t="s">
        <v>47</v>
      </c>
      <c r="D12">
        <v>16.5</v>
      </c>
      <c r="H12" t="s">
        <v>11</v>
      </c>
    </row>
    <row r="13" spans="1:8" x14ac:dyDescent="0.3">
      <c r="A13" t="s">
        <v>13</v>
      </c>
      <c r="B13" t="s">
        <v>48</v>
      </c>
      <c r="D13">
        <v>110</v>
      </c>
      <c r="F13" t="s">
        <v>36</v>
      </c>
    </row>
    <row r="14" spans="1:8" x14ac:dyDescent="0.3">
      <c r="A14" t="s">
        <v>14</v>
      </c>
      <c r="B14" t="s">
        <v>49</v>
      </c>
      <c r="C14" t="s">
        <v>47</v>
      </c>
      <c r="D14">
        <v>350.51</v>
      </c>
      <c r="H14" t="s">
        <v>14</v>
      </c>
    </row>
    <row r="15" spans="1:8" x14ac:dyDescent="0.3">
      <c r="A15" t="s">
        <v>15</v>
      </c>
      <c r="B15" t="s">
        <v>49</v>
      </c>
      <c r="C15" t="s">
        <v>47</v>
      </c>
      <c r="D15">
        <v>146.71</v>
      </c>
      <c r="F15" t="s">
        <v>37</v>
      </c>
      <c r="H15" t="s">
        <v>15</v>
      </c>
    </row>
    <row r="16" spans="1:8" x14ac:dyDescent="0.3">
      <c r="A16" t="s">
        <v>16</v>
      </c>
      <c r="B16" t="s">
        <v>49</v>
      </c>
      <c r="C16" t="s">
        <v>47</v>
      </c>
      <c r="D16">
        <v>133.73500000000001</v>
      </c>
      <c r="F16" t="s">
        <v>41</v>
      </c>
      <c r="H16" t="s">
        <v>16</v>
      </c>
    </row>
    <row r="17" spans="1:8" x14ac:dyDescent="0.3">
      <c r="A17" t="s">
        <v>17</v>
      </c>
      <c r="B17" t="s">
        <v>49</v>
      </c>
      <c r="C17" t="s">
        <v>47</v>
      </c>
      <c r="D17">
        <v>28.545000000000002</v>
      </c>
      <c r="H17" t="s">
        <v>17</v>
      </c>
    </row>
    <row r="18" spans="1:8" x14ac:dyDescent="0.3">
      <c r="A18" t="s">
        <v>18</v>
      </c>
      <c r="D18">
        <v>659.5</v>
      </c>
    </row>
    <row r="19" spans="1:8" x14ac:dyDescent="0.3">
      <c r="A19" t="s">
        <v>19</v>
      </c>
      <c r="B19" t="s">
        <v>50</v>
      </c>
      <c r="C19" t="s">
        <v>47</v>
      </c>
      <c r="D19">
        <v>125.39999999999999</v>
      </c>
      <c r="H19" t="s">
        <v>19</v>
      </c>
    </row>
    <row r="20" spans="1:8" x14ac:dyDescent="0.3">
      <c r="A20" t="s">
        <v>20</v>
      </c>
      <c r="B20" t="s">
        <v>50</v>
      </c>
      <c r="C20" t="s">
        <v>47</v>
      </c>
      <c r="D20">
        <v>59.400000000000006</v>
      </c>
      <c r="H20" t="s">
        <v>20</v>
      </c>
    </row>
    <row r="21" spans="1:8" x14ac:dyDescent="0.3">
      <c r="A21" t="s">
        <v>21</v>
      </c>
      <c r="B21" t="s">
        <v>50</v>
      </c>
      <c r="C21" t="s">
        <v>47</v>
      </c>
      <c r="D21">
        <v>35.200000000000003</v>
      </c>
      <c r="H21" t="s">
        <v>21</v>
      </c>
    </row>
    <row r="22" spans="1:8" x14ac:dyDescent="0.3">
      <c r="A22" t="s">
        <v>22</v>
      </c>
      <c r="D22">
        <v>220</v>
      </c>
    </row>
    <row r="23" spans="1:8" x14ac:dyDescent="0.3">
      <c r="A23" t="s">
        <v>23</v>
      </c>
      <c r="B23" t="s">
        <v>51</v>
      </c>
      <c r="C23" t="s">
        <v>47</v>
      </c>
      <c r="D23">
        <v>68</v>
      </c>
      <c r="H23" t="s">
        <v>23</v>
      </c>
    </row>
    <row r="24" spans="1:8" x14ac:dyDescent="0.3">
      <c r="A24" t="s">
        <v>23</v>
      </c>
      <c r="D24">
        <v>68</v>
      </c>
    </row>
    <row r="25" spans="1:8" x14ac:dyDescent="0.3">
      <c r="A25" t="s">
        <v>24</v>
      </c>
      <c r="D25">
        <v>1226.8</v>
      </c>
      <c r="H25" t="s">
        <v>24</v>
      </c>
    </row>
    <row r="26" spans="1:8" x14ac:dyDescent="0.3">
      <c r="A26" t="s">
        <v>25</v>
      </c>
      <c r="B26" t="s">
        <v>52</v>
      </c>
      <c r="C26" t="s">
        <v>53</v>
      </c>
      <c r="D26">
        <v>19.981000000000002</v>
      </c>
      <c r="H26" t="s">
        <v>25</v>
      </c>
    </row>
    <row r="27" spans="1:8" x14ac:dyDescent="0.3">
      <c r="A27" t="s">
        <v>29</v>
      </c>
      <c r="B27" t="s">
        <v>52</v>
      </c>
      <c r="C27" t="s">
        <v>53</v>
      </c>
      <c r="D27">
        <v>15.847000000000001</v>
      </c>
      <c r="H27" t="s">
        <v>29</v>
      </c>
    </row>
    <row r="28" spans="1:8" x14ac:dyDescent="0.3">
      <c r="A28" t="s">
        <v>26</v>
      </c>
      <c r="B28" t="s">
        <v>52</v>
      </c>
      <c r="C28" t="s">
        <v>53</v>
      </c>
      <c r="D28">
        <v>14.469000000000001</v>
      </c>
      <c r="H28" t="s">
        <v>26</v>
      </c>
    </row>
    <row r="29" spans="1:8" x14ac:dyDescent="0.3">
      <c r="A29" t="s">
        <v>28</v>
      </c>
      <c r="B29" t="s">
        <v>52</v>
      </c>
      <c r="C29" t="s">
        <v>53</v>
      </c>
      <c r="D29">
        <v>10.335000000000001</v>
      </c>
      <c r="H29" t="s">
        <v>28</v>
      </c>
    </row>
    <row r="30" spans="1:8" x14ac:dyDescent="0.3">
      <c r="A30" t="s">
        <v>27</v>
      </c>
      <c r="B30" t="s">
        <v>52</v>
      </c>
      <c r="C30" t="s">
        <v>53</v>
      </c>
      <c r="D30">
        <v>8.2680000000000007</v>
      </c>
      <c r="H30" t="s">
        <v>27</v>
      </c>
    </row>
    <row r="31" spans="1:8" x14ac:dyDescent="0.3">
      <c r="A31" t="s">
        <v>30</v>
      </c>
      <c r="D31">
        <v>68.900000000000006</v>
      </c>
    </row>
    <row r="32" spans="1:8" x14ac:dyDescent="0.3">
      <c r="A32" t="s">
        <v>31</v>
      </c>
      <c r="B32" t="s">
        <v>49</v>
      </c>
      <c r="C32" t="s">
        <v>53</v>
      </c>
      <c r="D32">
        <v>17.506999999999998</v>
      </c>
      <c r="H32" t="s">
        <v>31</v>
      </c>
    </row>
    <row r="33" spans="1:8" x14ac:dyDescent="0.3">
      <c r="A33" t="s">
        <v>32</v>
      </c>
      <c r="B33" t="s">
        <v>49</v>
      </c>
      <c r="C33" t="s">
        <v>53</v>
      </c>
      <c r="D33">
        <v>6.601</v>
      </c>
      <c r="H33" t="s">
        <v>32</v>
      </c>
    </row>
    <row r="34" spans="1:8" x14ac:dyDescent="0.3">
      <c r="A34" t="s">
        <v>33</v>
      </c>
      <c r="B34" t="s">
        <v>49</v>
      </c>
      <c r="C34" t="s">
        <v>53</v>
      </c>
      <c r="D34">
        <v>4.5919999999999996</v>
      </c>
      <c r="H34" t="s">
        <v>33</v>
      </c>
    </row>
    <row r="35" spans="1:8" x14ac:dyDescent="0.3">
      <c r="A35" t="s">
        <v>34</v>
      </c>
      <c r="D35">
        <v>28.699999999999996</v>
      </c>
    </row>
    <row r="36" spans="1:8" x14ac:dyDescent="0.3">
      <c r="A36" t="s">
        <v>35</v>
      </c>
      <c r="B36" t="s">
        <v>54</v>
      </c>
      <c r="C36" t="s">
        <v>53</v>
      </c>
      <c r="D36">
        <v>605</v>
      </c>
      <c r="H36" t="s">
        <v>35</v>
      </c>
    </row>
    <row r="37" spans="1:8" x14ac:dyDescent="0.3">
      <c r="A37" t="s">
        <v>36</v>
      </c>
      <c r="D37">
        <v>605</v>
      </c>
    </row>
    <row r="38" spans="1:8" x14ac:dyDescent="0.3">
      <c r="A38" t="s">
        <v>37</v>
      </c>
      <c r="B38" t="s">
        <v>51</v>
      </c>
      <c r="C38" t="s">
        <v>53</v>
      </c>
      <c r="D38">
        <v>38.9</v>
      </c>
      <c r="H38" t="s">
        <v>37</v>
      </c>
    </row>
    <row r="39" spans="1:8" x14ac:dyDescent="0.3">
      <c r="A39" t="s">
        <v>37</v>
      </c>
      <c r="D39">
        <v>38.9</v>
      </c>
    </row>
    <row r="40" spans="1:8" x14ac:dyDescent="0.3">
      <c r="A40" t="s">
        <v>38</v>
      </c>
      <c r="B40" t="s">
        <v>55</v>
      </c>
      <c r="C40" t="s">
        <v>55</v>
      </c>
      <c r="D40">
        <v>450.125</v>
      </c>
      <c r="H40" t="s">
        <v>38</v>
      </c>
    </row>
    <row r="41" spans="1:8" x14ac:dyDescent="0.3">
      <c r="A41" t="s">
        <v>39</v>
      </c>
      <c r="B41" t="s">
        <v>55</v>
      </c>
      <c r="C41" t="s">
        <v>55</v>
      </c>
      <c r="D41">
        <v>18.425000000000001</v>
      </c>
      <c r="H41" t="s">
        <v>39</v>
      </c>
    </row>
    <row r="42" spans="1:8" x14ac:dyDescent="0.3">
      <c r="A42" t="s">
        <v>40</v>
      </c>
      <c r="B42" t="s">
        <v>55</v>
      </c>
      <c r="C42" t="s">
        <v>55</v>
      </c>
      <c r="D42">
        <v>16.75</v>
      </c>
      <c r="H42" t="s">
        <v>40</v>
      </c>
    </row>
    <row r="43" spans="1:8" x14ac:dyDescent="0.3">
      <c r="A43" t="s">
        <v>41</v>
      </c>
      <c r="D43">
        <v>485.3</v>
      </c>
    </row>
    <row r="44" spans="1:8" x14ac:dyDescent="0.3">
      <c r="A44" t="s">
        <v>42</v>
      </c>
      <c r="D44">
        <v>1226.8000000000002</v>
      </c>
      <c r="H44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600E-2216-4380-B353-71E3DD40C2CA}">
  <dimension ref="A1:C44"/>
  <sheetViews>
    <sheetView topLeftCell="A19" workbookViewId="0">
      <selection activeCell="E34" sqref="E34"/>
    </sheetView>
  </sheetViews>
  <sheetFormatPr defaultRowHeight="14.4" x14ac:dyDescent="0.3"/>
  <cols>
    <col min="1" max="1" width="26.109375" bestFit="1" customWidth="1"/>
    <col min="2" max="2" width="8.44140625" bestFit="1" customWidth="1"/>
    <col min="3" max="3" width="19.88671875" bestFit="1" customWidth="1"/>
  </cols>
  <sheetData>
    <row r="1" spans="1:3" x14ac:dyDescent="0.3">
      <c r="A1" t="s">
        <v>56</v>
      </c>
      <c r="B1" t="s">
        <v>44</v>
      </c>
      <c r="C1" t="s">
        <v>1</v>
      </c>
    </row>
    <row r="2" spans="1:3" x14ac:dyDescent="0.3">
      <c r="A2" t="s">
        <v>2</v>
      </c>
      <c r="B2" t="s">
        <v>46</v>
      </c>
      <c r="C2">
        <v>40.248000000000005</v>
      </c>
    </row>
    <row r="3" spans="1:3" x14ac:dyDescent="0.3">
      <c r="A3" t="s">
        <v>4</v>
      </c>
      <c r="B3" t="s">
        <v>46</v>
      </c>
      <c r="C3">
        <v>34.056000000000004</v>
      </c>
    </row>
    <row r="4" spans="1:3" x14ac:dyDescent="0.3">
      <c r="A4" t="s">
        <v>3</v>
      </c>
      <c r="B4" t="s">
        <v>46</v>
      </c>
      <c r="C4">
        <v>29.412000000000003</v>
      </c>
    </row>
    <row r="5" spans="1:3" x14ac:dyDescent="0.3">
      <c r="A5" t="s">
        <v>5</v>
      </c>
      <c r="B5" t="s">
        <v>46</v>
      </c>
      <c r="C5">
        <v>27.864000000000001</v>
      </c>
    </row>
    <row r="6" spans="1:3" x14ac:dyDescent="0.3">
      <c r="A6" t="s">
        <v>6</v>
      </c>
      <c r="B6" t="s">
        <v>46</v>
      </c>
      <c r="C6">
        <v>23.220000000000002</v>
      </c>
    </row>
    <row r="7" spans="1:3" x14ac:dyDescent="0.3">
      <c r="A7" t="s">
        <v>7</v>
      </c>
      <c r="C7">
        <v>154.80000000000001</v>
      </c>
    </row>
    <row r="8" spans="1:3" x14ac:dyDescent="0.3">
      <c r="A8" t="s">
        <v>8</v>
      </c>
      <c r="B8" t="s">
        <v>48</v>
      </c>
      <c r="C8">
        <v>24.840000000000003</v>
      </c>
    </row>
    <row r="9" spans="1:3" x14ac:dyDescent="0.3">
      <c r="A9" t="s">
        <v>9</v>
      </c>
      <c r="B9" t="s">
        <v>48</v>
      </c>
      <c r="C9">
        <v>20.239999999999998</v>
      </c>
    </row>
    <row r="10" spans="1:3" x14ac:dyDescent="0.3">
      <c r="A10" t="s">
        <v>10</v>
      </c>
      <c r="B10" t="s">
        <v>48</v>
      </c>
      <c r="C10">
        <v>17.48</v>
      </c>
    </row>
    <row r="11" spans="1:3" x14ac:dyDescent="0.3">
      <c r="A11" t="s">
        <v>12</v>
      </c>
      <c r="B11" t="s">
        <v>48</v>
      </c>
      <c r="C11">
        <v>17.48</v>
      </c>
    </row>
    <row r="12" spans="1:3" x14ac:dyDescent="0.3">
      <c r="A12" t="s">
        <v>11</v>
      </c>
      <c r="B12" t="s">
        <v>48</v>
      </c>
      <c r="C12">
        <v>11.96</v>
      </c>
    </row>
    <row r="13" spans="1:3" x14ac:dyDescent="0.3">
      <c r="A13" t="s">
        <v>13</v>
      </c>
      <c r="B13" t="s">
        <v>48</v>
      </c>
      <c r="C13">
        <v>92.000000000000014</v>
      </c>
    </row>
    <row r="14" spans="1:3" x14ac:dyDescent="0.3">
      <c r="A14" t="s">
        <v>14</v>
      </c>
      <c r="B14" t="s">
        <v>49</v>
      </c>
      <c r="C14">
        <v>346.47500000000002</v>
      </c>
    </row>
    <row r="15" spans="1:3" x14ac:dyDescent="0.3">
      <c r="A15" t="s">
        <v>15</v>
      </c>
      <c r="B15" t="s">
        <v>49</v>
      </c>
      <c r="C15">
        <v>139.52500000000001</v>
      </c>
    </row>
    <row r="16" spans="1:3" x14ac:dyDescent="0.3">
      <c r="A16" t="s">
        <v>16</v>
      </c>
      <c r="B16" t="s">
        <v>49</v>
      </c>
      <c r="C16">
        <v>125.575</v>
      </c>
    </row>
    <row r="17" spans="1:3" x14ac:dyDescent="0.3">
      <c r="A17" t="s">
        <v>17</v>
      </c>
      <c r="B17" t="s">
        <v>49</v>
      </c>
      <c r="C17">
        <v>20.925000000000001</v>
      </c>
    </row>
    <row r="18" spans="1:3" x14ac:dyDescent="0.3">
      <c r="A18" t="s">
        <v>18</v>
      </c>
      <c r="B18" t="s">
        <v>49</v>
      </c>
      <c r="C18">
        <v>632.5</v>
      </c>
    </row>
    <row r="19" spans="1:3" x14ac:dyDescent="0.3">
      <c r="A19" t="s">
        <v>19</v>
      </c>
      <c r="B19" t="s">
        <v>50</v>
      </c>
      <c r="C19">
        <v>13.298</v>
      </c>
    </row>
    <row r="20" spans="1:3" x14ac:dyDescent="0.3">
      <c r="A20" t="s">
        <v>20</v>
      </c>
      <c r="B20" t="s">
        <v>50</v>
      </c>
      <c r="C20">
        <v>5.45</v>
      </c>
    </row>
    <row r="21" spans="1:3" x14ac:dyDescent="0.3">
      <c r="A21" t="s">
        <v>21</v>
      </c>
      <c r="B21" t="s">
        <v>50</v>
      </c>
      <c r="C21">
        <v>3.0520000000000005</v>
      </c>
    </row>
    <row r="22" spans="1:3" x14ac:dyDescent="0.3">
      <c r="A22" t="s">
        <v>22</v>
      </c>
      <c r="C22">
        <v>21.8</v>
      </c>
    </row>
    <row r="23" spans="1:3" x14ac:dyDescent="0.3">
      <c r="A23" t="s">
        <v>23</v>
      </c>
      <c r="B23" t="s">
        <v>51</v>
      </c>
      <c r="C23">
        <v>46.9</v>
      </c>
    </row>
    <row r="24" spans="1:3" x14ac:dyDescent="0.3">
      <c r="A24" t="s">
        <v>23</v>
      </c>
      <c r="C24">
        <v>46.9</v>
      </c>
    </row>
    <row r="25" spans="1:3" x14ac:dyDescent="0.3">
      <c r="A25" t="s">
        <v>24</v>
      </c>
      <c r="C25">
        <v>947.99999999999989</v>
      </c>
    </row>
    <row r="26" spans="1:3" x14ac:dyDescent="0.3">
      <c r="A26" t="s">
        <v>25</v>
      </c>
      <c r="B26" t="s">
        <v>52</v>
      </c>
      <c r="C26">
        <v>19.981000000000002</v>
      </c>
    </row>
    <row r="27" spans="1:3" x14ac:dyDescent="0.3">
      <c r="A27" t="s">
        <v>29</v>
      </c>
      <c r="B27" t="s">
        <v>52</v>
      </c>
      <c r="C27">
        <v>15.847000000000001</v>
      </c>
    </row>
    <row r="28" spans="1:3" x14ac:dyDescent="0.3">
      <c r="A28" t="s">
        <v>26</v>
      </c>
      <c r="B28" t="s">
        <v>52</v>
      </c>
      <c r="C28">
        <v>14.469000000000001</v>
      </c>
    </row>
    <row r="29" spans="1:3" x14ac:dyDescent="0.3">
      <c r="A29" t="s">
        <v>28</v>
      </c>
      <c r="B29" t="s">
        <v>52</v>
      </c>
      <c r="C29">
        <v>10.335000000000001</v>
      </c>
    </row>
    <row r="30" spans="1:3" x14ac:dyDescent="0.3">
      <c r="A30" t="s">
        <v>27</v>
      </c>
      <c r="B30" t="s">
        <v>52</v>
      </c>
      <c r="C30">
        <v>8.2680000000000007</v>
      </c>
    </row>
    <row r="31" spans="1:3" x14ac:dyDescent="0.3">
      <c r="A31" t="s">
        <v>30</v>
      </c>
      <c r="C31">
        <v>68.900000000000006</v>
      </c>
    </row>
    <row r="32" spans="1:3" x14ac:dyDescent="0.3">
      <c r="A32" t="s">
        <v>31</v>
      </c>
      <c r="B32" t="s">
        <v>49</v>
      </c>
      <c r="C32">
        <v>17.506999999999998</v>
      </c>
    </row>
    <row r="33" spans="1:3" x14ac:dyDescent="0.3">
      <c r="A33" t="s">
        <v>32</v>
      </c>
      <c r="B33" t="s">
        <v>49</v>
      </c>
      <c r="C33">
        <v>6.601</v>
      </c>
    </row>
    <row r="34" spans="1:3" x14ac:dyDescent="0.3">
      <c r="A34" t="s">
        <v>33</v>
      </c>
      <c r="B34" t="s">
        <v>49</v>
      </c>
      <c r="C34">
        <v>4.5919999999999996</v>
      </c>
    </row>
    <row r="35" spans="1:3" x14ac:dyDescent="0.3">
      <c r="A35" t="s">
        <v>34</v>
      </c>
      <c r="C35">
        <v>28.699999999999996</v>
      </c>
    </row>
    <row r="36" spans="1:3" x14ac:dyDescent="0.3">
      <c r="A36" t="s">
        <v>35</v>
      </c>
      <c r="B36" t="s">
        <v>54</v>
      </c>
      <c r="C36">
        <v>610.4</v>
      </c>
    </row>
    <row r="37" spans="1:3" x14ac:dyDescent="0.3">
      <c r="A37" t="s">
        <v>36</v>
      </c>
      <c r="C37">
        <v>610.4</v>
      </c>
    </row>
    <row r="38" spans="1:3" x14ac:dyDescent="0.3">
      <c r="A38" t="s">
        <v>37</v>
      </c>
      <c r="B38" t="s">
        <v>51</v>
      </c>
      <c r="C38">
        <v>43.3</v>
      </c>
    </row>
    <row r="39" spans="1:3" x14ac:dyDescent="0.3">
      <c r="A39" t="s">
        <v>37</v>
      </c>
      <c r="C39">
        <v>43.3</v>
      </c>
    </row>
    <row r="40" spans="1:3" x14ac:dyDescent="0.3">
      <c r="A40" t="s">
        <v>38</v>
      </c>
      <c r="B40" t="s">
        <v>55</v>
      </c>
      <c r="C40">
        <v>161.52499999999998</v>
      </c>
    </row>
    <row r="41" spans="1:3" x14ac:dyDescent="0.3">
      <c r="A41" t="s">
        <v>39</v>
      </c>
      <c r="B41" t="s">
        <v>55</v>
      </c>
      <c r="C41">
        <v>18.425000000000001</v>
      </c>
    </row>
    <row r="42" spans="1:3" x14ac:dyDescent="0.3">
      <c r="A42" t="s">
        <v>40</v>
      </c>
      <c r="B42" t="s">
        <v>55</v>
      </c>
      <c r="C42">
        <v>16.75</v>
      </c>
    </row>
    <row r="43" spans="1:3" x14ac:dyDescent="0.3">
      <c r="A43" t="s">
        <v>41</v>
      </c>
      <c r="C43">
        <v>196.7</v>
      </c>
    </row>
    <row r="44" spans="1:3" x14ac:dyDescent="0.3">
      <c r="A44" t="s">
        <v>42</v>
      </c>
      <c r="C44">
        <v>948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3B88-3D9E-4F40-99DA-7EF8250C9168}">
  <dimension ref="A1:B44"/>
  <sheetViews>
    <sheetView topLeftCell="A22" workbookViewId="0">
      <selection activeCell="D34" sqref="D34"/>
    </sheetView>
  </sheetViews>
  <sheetFormatPr defaultRowHeight="14.4" x14ac:dyDescent="0.3"/>
  <cols>
    <col min="1" max="1" width="26.109375" bestFit="1" customWidth="1"/>
    <col min="2" max="2" width="1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44.609000000000002</v>
      </c>
    </row>
    <row r="3" spans="1:2" x14ac:dyDescent="0.3">
      <c r="A3" t="s">
        <v>3</v>
      </c>
      <c r="B3">
        <v>33.097000000000001</v>
      </c>
    </row>
    <row r="4" spans="1:2" x14ac:dyDescent="0.3">
      <c r="A4" t="s">
        <v>4</v>
      </c>
      <c r="B4">
        <v>31.658000000000001</v>
      </c>
    </row>
    <row r="5" spans="1:2" x14ac:dyDescent="0.3">
      <c r="A5" t="s">
        <v>5</v>
      </c>
      <c r="B5">
        <v>20.146000000000004</v>
      </c>
    </row>
    <row r="6" spans="1:2" x14ac:dyDescent="0.3">
      <c r="A6" t="s">
        <v>6</v>
      </c>
      <c r="B6">
        <v>14.39</v>
      </c>
    </row>
    <row r="7" spans="1:2" x14ac:dyDescent="0.3">
      <c r="A7" t="s">
        <v>7</v>
      </c>
      <c r="B7">
        <v>143.9</v>
      </c>
    </row>
    <row r="8" spans="1:2" x14ac:dyDescent="0.3">
      <c r="A8" t="s">
        <v>8</v>
      </c>
      <c r="B8">
        <v>29.749999999999996</v>
      </c>
    </row>
    <row r="9" spans="1:2" x14ac:dyDescent="0.3">
      <c r="A9" t="s">
        <v>9</v>
      </c>
      <c r="B9">
        <v>18.7</v>
      </c>
    </row>
    <row r="10" spans="1:2" x14ac:dyDescent="0.3">
      <c r="A10" t="s">
        <v>10</v>
      </c>
      <c r="B10">
        <v>16.149999999999999</v>
      </c>
    </row>
    <row r="11" spans="1:2" x14ac:dyDescent="0.3">
      <c r="A11" t="s">
        <v>11</v>
      </c>
      <c r="B11">
        <v>11.05</v>
      </c>
    </row>
    <row r="12" spans="1:2" x14ac:dyDescent="0.3">
      <c r="A12" t="s">
        <v>12</v>
      </c>
      <c r="B12">
        <v>9.35</v>
      </c>
    </row>
    <row r="13" spans="1:2" x14ac:dyDescent="0.3">
      <c r="A13" t="s">
        <v>13</v>
      </c>
      <c r="B13">
        <v>84.999999999999986</v>
      </c>
    </row>
    <row r="14" spans="1:2" x14ac:dyDescent="0.3">
      <c r="A14" t="s">
        <v>14</v>
      </c>
      <c r="B14">
        <v>346.47500000000002</v>
      </c>
    </row>
    <row r="15" spans="1:2" x14ac:dyDescent="0.3">
      <c r="A15" t="s">
        <v>15</v>
      </c>
      <c r="B15">
        <v>139.52500000000001</v>
      </c>
    </row>
    <row r="16" spans="1:2" x14ac:dyDescent="0.3">
      <c r="A16" t="s">
        <v>16</v>
      </c>
      <c r="B16">
        <v>125.575</v>
      </c>
    </row>
    <row r="17" spans="1:2" x14ac:dyDescent="0.3">
      <c r="A17" t="s">
        <v>17</v>
      </c>
      <c r="B17">
        <v>20.925000000000001</v>
      </c>
    </row>
    <row r="18" spans="1:2" x14ac:dyDescent="0.3">
      <c r="A18" t="s">
        <v>18</v>
      </c>
      <c r="B18">
        <v>632.5</v>
      </c>
    </row>
    <row r="19" spans="1:2" x14ac:dyDescent="0.3">
      <c r="A19" t="s">
        <v>19</v>
      </c>
      <c r="B19">
        <v>16.12</v>
      </c>
    </row>
    <row r="20" spans="1:2" x14ac:dyDescent="0.3">
      <c r="A20" t="s">
        <v>20</v>
      </c>
      <c r="B20">
        <v>6.2</v>
      </c>
    </row>
    <row r="21" spans="1:2" x14ac:dyDescent="0.3">
      <c r="A21" t="s">
        <v>21</v>
      </c>
      <c r="B21">
        <v>2.4800000000000004</v>
      </c>
    </row>
    <row r="22" spans="1:2" x14ac:dyDescent="0.3">
      <c r="A22" t="s">
        <v>22</v>
      </c>
      <c r="B22">
        <v>24.8</v>
      </c>
    </row>
    <row r="23" spans="1:2" x14ac:dyDescent="0.3">
      <c r="A23" t="s">
        <v>23</v>
      </c>
      <c r="B23">
        <v>45.9</v>
      </c>
    </row>
    <row r="24" spans="1:2" x14ac:dyDescent="0.3">
      <c r="A24" t="s">
        <v>23</v>
      </c>
      <c r="B24">
        <v>45.9</v>
      </c>
    </row>
    <row r="25" spans="1:2" x14ac:dyDescent="0.3">
      <c r="A25" t="s">
        <v>24</v>
      </c>
      <c r="B25">
        <v>932.09999999999991</v>
      </c>
    </row>
    <row r="26" spans="1:2" x14ac:dyDescent="0.3">
      <c r="A26" t="s">
        <v>25</v>
      </c>
      <c r="B26">
        <v>17</v>
      </c>
    </row>
    <row r="27" spans="1:2" x14ac:dyDescent="0.3">
      <c r="A27" t="s">
        <v>26</v>
      </c>
      <c r="B27">
        <v>17</v>
      </c>
    </row>
    <row r="28" spans="1:2" x14ac:dyDescent="0.3">
      <c r="A28" t="s">
        <v>27</v>
      </c>
      <c r="B28">
        <v>14.96</v>
      </c>
    </row>
    <row r="29" spans="1:2" x14ac:dyDescent="0.3">
      <c r="A29" t="s">
        <v>28</v>
      </c>
      <c r="B29">
        <v>10.199999999999999</v>
      </c>
    </row>
    <row r="30" spans="1:2" x14ac:dyDescent="0.3">
      <c r="A30" t="s">
        <v>29</v>
      </c>
      <c r="B30">
        <v>8.84</v>
      </c>
    </row>
    <row r="31" spans="1:2" x14ac:dyDescent="0.3">
      <c r="A31" t="s">
        <v>30</v>
      </c>
      <c r="B31">
        <v>68</v>
      </c>
    </row>
    <row r="32" spans="1:2" x14ac:dyDescent="0.3">
      <c r="A32" t="s">
        <v>31</v>
      </c>
      <c r="B32">
        <v>22.424999999999997</v>
      </c>
    </row>
    <row r="33" spans="1:2" x14ac:dyDescent="0.3">
      <c r="A33" t="s">
        <v>32</v>
      </c>
      <c r="B33">
        <v>6.8250000000000002</v>
      </c>
    </row>
    <row r="34" spans="1:2" x14ac:dyDescent="0.3">
      <c r="A34" t="s">
        <v>33</v>
      </c>
      <c r="B34">
        <v>3.25</v>
      </c>
    </row>
    <row r="35" spans="1:2" x14ac:dyDescent="0.3">
      <c r="A35" t="s">
        <v>34</v>
      </c>
      <c r="B35">
        <v>32.5</v>
      </c>
    </row>
    <row r="36" spans="1:2" x14ac:dyDescent="0.3">
      <c r="A36" t="s">
        <v>35</v>
      </c>
      <c r="B36">
        <v>615.79999999999995</v>
      </c>
    </row>
    <row r="37" spans="1:2" x14ac:dyDescent="0.3">
      <c r="A37" t="s">
        <v>36</v>
      </c>
      <c r="B37">
        <v>615.79999999999995</v>
      </c>
    </row>
    <row r="38" spans="1:2" x14ac:dyDescent="0.3">
      <c r="A38" t="s">
        <v>37</v>
      </c>
      <c r="B38">
        <v>48.3</v>
      </c>
    </row>
    <row r="39" spans="1:2" x14ac:dyDescent="0.3">
      <c r="A39" t="s">
        <v>37</v>
      </c>
      <c r="B39">
        <v>48.3</v>
      </c>
    </row>
    <row r="40" spans="1:2" x14ac:dyDescent="0.3">
      <c r="A40" t="s">
        <v>38</v>
      </c>
      <c r="B40">
        <v>132.32500000000002</v>
      </c>
    </row>
    <row r="41" spans="1:2" x14ac:dyDescent="0.3">
      <c r="A41" t="s">
        <v>39</v>
      </c>
      <c r="B41">
        <v>18.425000000000001</v>
      </c>
    </row>
    <row r="42" spans="1:2" x14ac:dyDescent="0.3">
      <c r="A42" t="s">
        <v>40</v>
      </c>
      <c r="B42">
        <v>16.75</v>
      </c>
    </row>
    <row r="43" spans="1:2" x14ac:dyDescent="0.3">
      <c r="A43" t="s">
        <v>41</v>
      </c>
      <c r="B43">
        <v>167.50000000000003</v>
      </c>
    </row>
    <row r="44" spans="1:2" x14ac:dyDescent="0.3">
      <c r="A44" t="s">
        <v>42</v>
      </c>
      <c r="B44">
        <v>932.1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64B8-F96F-43BA-9C0B-27AEA5690C3B}">
  <dimension ref="A1:B9"/>
  <sheetViews>
    <sheetView zoomScale="203" zoomScaleNormal="203" workbookViewId="0">
      <selection activeCell="B2" sqref="B2"/>
    </sheetView>
  </sheetViews>
  <sheetFormatPr defaultRowHeight="14.4" x14ac:dyDescent="0.3"/>
  <cols>
    <col min="2" max="2" width="9.44140625" bestFit="1" customWidth="1"/>
  </cols>
  <sheetData>
    <row r="1" spans="1:2" x14ac:dyDescent="0.3">
      <c r="A1" t="s">
        <v>168</v>
      </c>
      <c r="B1" t="s">
        <v>169</v>
      </c>
    </row>
    <row r="2" spans="1:2" x14ac:dyDescent="0.3">
      <c r="A2">
        <f t="array" ref="A2:A9">TRANSPOSE('Financial Model'!C2:J2)</f>
        <v>2021</v>
      </c>
      <c r="B2" s="44">
        <f t="array" ref="B2:B9">TRANSPOSE('Financial Model'!C4:J4)</f>
        <v>2922</v>
      </c>
    </row>
    <row r="3" spans="1:2" x14ac:dyDescent="0.3">
      <c r="A3">
        <v>2022</v>
      </c>
      <c r="B3" s="44">
        <v>2984</v>
      </c>
    </row>
    <row r="4" spans="1:2" x14ac:dyDescent="0.3">
      <c r="A4">
        <v>2023</v>
      </c>
      <c r="B4" s="44">
        <v>3040</v>
      </c>
    </row>
    <row r="5" spans="1:2" x14ac:dyDescent="0.3">
      <c r="A5">
        <v>2024</v>
      </c>
      <c r="B5" s="44">
        <v>3283.1094057652676</v>
      </c>
    </row>
    <row r="6" spans="1:2" x14ac:dyDescent="0.3">
      <c r="A6">
        <v>2025</v>
      </c>
      <c r="B6" s="44">
        <v>3537.6114889488595</v>
      </c>
    </row>
    <row r="7" spans="1:2" x14ac:dyDescent="0.3">
      <c r="A7">
        <v>2026</v>
      </c>
      <c r="B7" s="44">
        <v>3816.1786024683247</v>
      </c>
    </row>
    <row r="8" spans="1:2" x14ac:dyDescent="0.3">
      <c r="A8">
        <v>2027</v>
      </c>
      <c r="B8" s="44">
        <v>4114.3423937235275</v>
      </c>
    </row>
    <row r="9" spans="1:2" x14ac:dyDescent="0.3">
      <c r="A9">
        <v>2028</v>
      </c>
      <c r="B9" s="44">
        <v>4437.0630056289801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F4CF-7E07-4CBA-93F5-B949C8D2B235}">
  <dimension ref="A1:M129"/>
  <sheetViews>
    <sheetView showGridLines="0" zoomScale="148" zoomScaleNormal="148" workbookViewId="0">
      <pane ySplit="2" topLeftCell="A14" activePane="bottomLeft" state="frozen"/>
      <selection pane="bottomLeft" activeCell="B24" sqref="B24:J40"/>
    </sheetView>
  </sheetViews>
  <sheetFormatPr defaultRowHeight="14.4" outlineLevelRow="1" x14ac:dyDescent="0.3"/>
  <cols>
    <col min="1" max="1" width="2.109375" customWidth="1"/>
    <col min="2" max="2" width="17" bestFit="1" customWidth="1"/>
    <col min="3" max="5" width="13.33203125" bestFit="1" customWidth="1"/>
    <col min="6" max="9" width="10" bestFit="1" customWidth="1"/>
    <col min="10" max="10" width="10.6640625" bestFit="1" customWidth="1"/>
    <col min="12" max="12" width="10.6640625" bestFit="1" customWidth="1"/>
  </cols>
  <sheetData>
    <row r="1" spans="1:12" s="2" customFormat="1" x14ac:dyDescent="0.3">
      <c r="A1" s="2" t="s">
        <v>90</v>
      </c>
      <c r="F1" s="2" t="s">
        <v>119</v>
      </c>
      <c r="G1" s="23">
        <v>2</v>
      </c>
      <c r="H1" s="2" t="str">
        <f>VLOOKUP(G1,source_table,2,FALSE)</f>
        <v>Best Case</v>
      </c>
    </row>
    <row r="2" spans="1:12" s="3" customFormat="1" x14ac:dyDescent="0.3">
      <c r="B2" s="3" t="s">
        <v>91</v>
      </c>
      <c r="C2" s="11">
        <v>2021</v>
      </c>
      <c r="D2" s="11">
        <f>C2+1</f>
        <v>2022</v>
      </c>
      <c r="E2" s="11">
        <f t="shared" ref="E2:J2" si="0">D2+1</f>
        <v>2023</v>
      </c>
      <c r="F2" s="12">
        <f t="shared" si="0"/>
        <v>2024</v>
      </c>
      <c r="G2" s="12">
        <f t="shared" si="0"/>
        <v>2025</v>
      </c>
      <c r="H2" s="12">
        <f t="shared" si="0"/>
        <v>2026</v>
      </c>
      <c r="I2" s="12">
        <f t="shared" si="0"/>
        <v>2027</v>
      </c>
      <c r="J2" s="12">
        <f t="shared" si="0"/>
        <v>2028</v>
      </c>
    </row>
    <row r="3" spans="1:12" s="2" customFormat="1" x14ac:dyDescent="0.3">
      <c r="A3" s="2" t="s">
        <v>92</v>
      </c>
    </row>
    <row r="4" spans="1:12" outlineLevel="1" x14ac:dyDescent="0.3">
      <c r="B4" t="s">
        <v>93</v>
      </c>
      <c r="C4" s="7">
        <f>SUMIFS(Transaction_amount,Transaction,$B4,Transaction_year,C$2)</f>
        <v>2922</v>
      </c>
      <c r="D4" s="7">
        <f>SUMIFS(Transaction_amount,Transaction,$B4,Transaction_year,D$2)</f>
        <v>2984</v>
      </c>
      <c r="E4" s="7">
        <f>SUMIFS(Transaction_amount,Transaction,$B4,Transaction_year,E$2)</f>
        <v>3040</v>
      </c>
      <c r="F4" s="7">
        <f>E4*(1+F19)</f>
        <v>3283.1094057652676</v>
      </c>
      <c r="G4" s="7">
        <f t="shared" ref="G4:J4" si="1">F4*(G19+1)</f>
        <v>3537.6114889488595</v>
      </c>
      <c r="H4" s="7">
        <f t="shared" si="1"/>
        <v>3816.1786024683247</v>
      </c>
      <c r="I4" s="7">
        <f t="shared" si="1"/>
        <v>4114.3423937235275</v>
      </c>
      <c r="J4" s="7">
        <f t="shared" si="1"/>
        <v>4437.0630056289801</v>
      </c>
      <c r="K4" s="20"/>
    </row>
    <row r="5" spans="1:12" outlineLevel="1" x14ac:dyDescent="0.3">
      <c r="B5" t="s">
        <v>94</v>
      </c>
      <c r="C5" s="7">
        <f>-1*SUMIFS(Transaction_amount,Transaction,$B5,Transaction_year,C$2)</f>
        <v>-1401</v>
      </c>
      <c r="D5" s="7">
        <f>-1*SUMIFS(Transaction_amount,Transaction,$B5,Transaction_year,D$2)</f>
        <v>-1383</v>
      </c>
      <c r="E5" s="7">
        <f>-1*SUMIFS(Transaction_amount,Transaction,$B5,Transaction_year,E$2)</f>
        <v>-1367</v>
      </c>
      <c r="F5" s="26">
        <f>-1*F4*F20</f>
        <v>-1219.2234072930557</v>
      </c>
      <c r="G5" s="26">
        <f t="shared" ref="G5:J5" si="2">-1*G4*G20</f>
        <v>-1299.33725717218</v>
      </c>
      <c r="H5" s="26">
        <f t="shared" si="2"/>
        <v>-1397.2193676617821</v>
      </c>
      <c r="I5" s="26">
        <f t="shared" si="2"/>
        <v>-1515.1547862296377</v>
      </c>
      <c r="J5" s="26">
        <f t="shared" si="2"/>
        <v>-1629.4144455800329</v>
      </c>
      <c r="K5" s="20"/>
    </row>
    <row r="6" spans="1:12" outlineLevel="1" x14ac:dyDescent="0.3">
      <c r="B6" s="4" t="s">
        <v>95</v>
      </c>
      <c r="C6" s="8">
        <f>SUM(C4:C5)</f>
        <v>1521</v>
      </c>
      <c r="D6" s="8">
        <f t="shared" ref="D6:E6" si="3">SUM(D4:D5)</f>
        <v>1601</v>
      </c>
      <c r="E6" s="8">
        <f t="shared" si="3"/>
        <v>1673</v>
      </c>
      <c r="F6" s="8">
        <f>SUM(F4:F5)</f>
        <v>2063.8859984722121</v>
      </c>
      <c r="G6" s="8">
        <f t="shared" ref="G6:J6" si="4">SUM(G4:G5)</f>
        <v>2238.2742317766797</v>
      </c>
      <c r="H6" s="8">
        <f t="shared" si="4"/>
        <v>2418.9592348065426</v>
      </c>
      <c r="I6" s="8">
        <f t="shared" si="4"/>
        <v>2599.18760749389</v>
      </c>
      <c r="J6" s="8">
        <f t="shared" si="4"/>
        <v>2807.6485600489473</v>
      </c>
      <c r="K6" s="20"/>
      <c r="L6" s="4"/>
    </row>
    <row r="7" spans="1:12" outlineLevel="1" x14ac:dyDescent="0.3">
      <c r="B7" t="s">
        <v>74</v>
      </c>
      <c r="C7" s="7">
        <f>-1*SUMIFS(Transaction_amount,Transaction,$B7,Transaction_year,C$2)</f>
        <v>-1212.1799999999998</v>
      </c>
      <c r="D7" s="7">
        <f>-1*SUMIFS(Transaction_amount,Transaction,$B7,Transaction_year,D$2)</f>
        <v>-1245.3399999999999</v>
      </c>
      <c r="E7" s="7">
        <f>-1*SUMIFS(Transaction_amount,Transaction,$B7,Transaction_year,E$2)</f>
        <v>-1068.24</v>
      </c>
      <c r="F7" s="7">
        <f>-1*F4*F21</f>
        <v>-1321.1795546358821</v>
      </c>
      <c r="G7" s="7">
        <f t="shared" ref="G7:J7" si="5">-1*G4*G21</f>
        <v>-1399.155665871041</v>
      </c>
      <c r="H7" s="7">
        <f t="shared" si="5"/>
        <v>-1470.9439565732191</v>
      </c>
      <c r="I7" s="7">
        <f t="shared" si="5"/>
        <v>-1622.9368932747743</v>
      </c>
      <c r="J7" s="7">
        <f t="shared" si="5"/>
        <v>-1738.4655694023113</v>
      </c>
      <c r="K7" s="20"/>
    </row>
    <row r="8" spans="1:12" s="36" customFormat="1" outlineLevel="1" x14ac:dyDescent="0.3">
      <c r="B8" s="37" t="s">
        <v>96</v>
      </c>
      <c r="C8" s="38">
        <f>SUM(C6:C7)</f>
        <v>308.82000000000016</v>
      </c>
      <c r="D8" s="38">
        <f t="shared" ref="D8" si="6">SUM(D6:D7)</f>
        <v>355.66000000000008</v>
      </c>
      <c r="E8" s="38">
        <f t="shared" ref="E8" si="7">SUM(E6:E7)</f>
        <v>604.76</v>
      </c>
      <c r="F8" s="38">
        <f t="shared" ref="F8" si="8">SUM(F6:F7)</f>
        <v>742.70644383632998</v>
      </c>
      <c r="G8" s="38">
        <f t="shared" ref="G8" si="9">SUM(G6:G7)</f>
        <v>839.11856590563866</v>
      </c>
      <c r="H8" s="38">
        <f t="shared" ref="H8" si="10">SUM(H6:H7)</f>
        <v>948.01527823332344</v>
      </c>
      <c r="I8" s="38">
        <f t="shared" ref="I8" si="11">SUM(I6:I7)</f>
        <v>976.25071421911571</v>
      </c>
      <c r="J8" s="38">
        <f t="shared" ref="J8" si="12">SUM(J6:J7)</f>
        <v>1069.182990646636</v>
      </c>
      <c r="K8" s="39"/>
      <c r="L8" s="37"/>
    </row>
    <row r="9" spans="1:12" outlineLevel="1" x14ac:dyDescent="0.3">
      <c r="B9" t="s">
        <v>75</v>
      </c>
      <c r="C9" s="7">
        <f>-1*SUMIFS(Transaction_amount,Transaction,$B9,Transaction_year,C$2)</f>
        <v>-31</v>
      </c>
      <c r="D9" s="7">
        <f>-1*SUMIFS(Transaction_amount,Transaction,$B9,Transaction_year,D$2)</f>
        <v>-44</v>
      </c>
      <c r="E9" s="7">
        <f>-1*SUMIFS(Transaction_amount,Transaction,$B9,Transaction_year,E$2)</f>
        <v>-41</v>
      </c>
      <c r="F9" s="7">
        <f>F75</f>
        <v>-44.314229249011859</v>
      </c>
      <c r="G9" s="7">
        <f t="shared" ref="G9:J9" si="13">G75</f>
        <v>-44.461359496320839</v>
      </c>
      <c r="H9" s="7">
        <f t="shared" si="13"/>
        <v>-46.296965101807267</v>
      </c>
      <c r="I9" s="7">
        <f t="shared" si="13"/>
        <v>-47.320593329690411</v>
      </c>
      <c r="J9" s="7">
        <f t="shared" si="13"/>
        <v>-48.818238136563387</v>
      </c>
      <c r="K9" s="20"/>
    </row>
    <row r="10" spans="1:12" outlineLevel="1" x14ac:dyDescent="0.3">
      <c r="B10" s="4" t="s">
        <v>97</v>
      </c>
      <c r="C10" s="8">
        <f>SUM(C8:C9)</f>
        <v>277.82000000000016</v>
      </c>
      <c r="D10" s="8">
        <f t="shared" ref="D10" si="14">SUM(D8:D9)</f>
        <v>311.66000000000008</v>
      </c>
      <c r="E10" s="8">
        <f t="shared" ref="E10" si="15">SUM(E8:E9)</f>
        <v>563.76</v>
      </c>
      <c r="F10" s="8">
        <f>SUM(F8:F9)</f>
        <v>698.39221458731811</v>
      </c>
      <c r="G10" s="8">
        <f t="shared" ref="G10" si="16">SUM(G8:G9)</f>
        <v>794.65720640931784</v>
      </c>
      <c r="H10" s="8">
        <f t="shared" ref="H10" si="17">SUM(H8:H9)</f>
        <v>901.7183131315162</v>
      </c>
      <c r="I10" s="8">
        <f t="shared" ref="I10" si="18">SUM(I8:I9)</f>
        <v>928.93012088942533</v>
      </c>
      <c r="J10" s="8">
        <f t="shared" ref="J10" si="19">SUM(J8:J9)</f>
        <v>1020.3647525100725</v>
      </c>
      <c r="K10" s="20"/>
      <c r="L10" s="4"/>
    </row>
    <row r="11" spans="1:12" outlineLevel="1" x14ac:dyDescent="0.3">
      <c r="B11" t="s">
        <v>76</v>
      </c>
      <c r="C11" s="7">
        <f>-1*SUMIFS(Transaction_amount,Transaction,$B11,Transaction_year,C$2)</f>
        <v>-56</v>
      </c>
      <c r="D11" s="7">
        <f>-1*SUMIFS(Transaction_amount,Transaction,$B11,Transaction_year,D$2)</f>
        <v>-65</v>
      </c>
      <c r="E11" s="7">
        <f>-1*SUMIFS(Transaction_amount,Transaction,$B11,Transaction_year,E$2)</f>
        <v>-52</v>
      </c>
      <c r="F11" s="7">
        <f>F95</f>
        <v>-54.449999999999996</v>
      </c>
      <c r="G11" s="7">
        <f t="shared" ref="G11:J11" si="20">G95</f>
        <v>-45.351815718705232</v>
      </c>
      <c r="H11" s="7">
        <f t="shared" si="20"/>
        <v>-35.434794852093944</v>
      </c>
      <c r="I11" s="7">
        <f t="shared" si="20"/>
        <v>-24.625242107487633</v>
      </c>
      <c r="J11" s="7">
        <f t="shared" si="20"/>
        <v>-12.842829615866757</v>
      </c>
      <c r="K11" s="20"/>
    </row>
    <row r="12" spans="1:12" outlineLevel="1" x14ac:dyDescent="0.3">
      <c r="B12" s="4" t="s">
        <v>98</v>
      </c>
      <c r="C12" s="9">
        <f>SUM(C10:C11)</f>
        <v>221.82000000000016</v>
      </c>
      <c r="D12" s="9">
        <f t="shared" ref="D12" si="21">SUM(D10:D11)</f>
        <v>246.66000000000008</v>
      </c>
      <c r="E12" s="9">
        <f t="shared" ref="E12" si="22">SUM(E10:E11)</f>
        <v>511.76</v>
      </c>
      <c r="F12" s="9">
        <f t="shared" ref="F12" si="23">SUM(F10:F11)</f>
        <v>643.94221458731806</v>
      </c>
      <c r="G12" s="9">
        <f t="shared" ref="G12" si="24">SUM(G10:G11)</f>
        <v>749.30539069061263</v>
      </c>
      <c r="H12" s="9">
        <f t="shared" ref="H12" si="25">SUM(H10:H11)</f>
        <v>866.2835182794222</v>
      </c>
      <c r="I12" s="9">
        <f t="shared" ref="I12" si="26">SUM(I10:I11)</f>
        <v>904.30487878193765</v>
      </c>
      <c r="J12" s="9">
        <f t="shared" ref="J12" si="27">SUM(J10:J11)</f>
        <v>1007.5219228942058</v>
      </c>
      <c r="K12" s="20"/>
      <c r="L12" s="4"/>
    </row>
    <row r="13" spans="1:12" outlineLevel="1" x14ac:dyDescent="0.3">
      <c r="B13" t="s">
        <v>77</v>
      </c>
      <c r="C13" s="7">
        <f>-1*SUMIFS(Transaction_amount,Transaction,$B13,Transaction_year,C$2)</f>
        <v>-207.52</v>
      </c>
      <c r="D13" s="7">
        <f>-1*SUMIFS(Transaction_amount,Transaction,$B13,Transaction_year,D$2)</f>
        <v>-209.98</v>
      </c>
      <c r="E13" s="7">
        <f>-1*SUMIFS(Transaction_amount,Transaction,$B13,Transaction_year,E$2)</f>
        <v>-208.57999999999998</v>
      </c>
      <c r="F13" s="7">
        <f>-1*F22*F12</f>
        <v>-471.02236316206336</v>
      </c>
      <c r="G13" s="7">
        <f t="shared" ref="G13:J13" si="28">-1*G22*G12</f>
        <v>-497.12265509095045</v>
      </c>
      <c r="H13" s="7">
        <f t="shared" si="28"/>
        <v>-520.48777913835806</v>
      </c>
      <c r="I13" s="7">
        <f t="shared" si="28"/>
        <v>-601.58578120750428</v>
      </c>
      <c r="J13" s="7">
        <f t="shared" si="28"/>
        <v>-648.01114526290576</v>
      </c>
      <c r="K13" s="20"/>
    </row>
    <row r="14" spans="1:12" ht="15" outlineLevel="1" thickBot="1" x14ac:dyDescent="0.35">
      <c r="B14" s="5" t="s">
        <v>99</v>
      </c>
      <c r="C14" s="10">
        <f>SUM(C12:C13)</f>
        <v>14.300000000000153</v>
      </c>
      <c r="D14" s="10">
        <f t="shared" ref="D14" si="29">SUM(D12:D13)</f>
        <v>36.680000000000092</v>
      </c>
      <c r="E14" s="10">
        <f t="shared" ref="E14" si="30">SUM(E12:E13)</f>
        <v>303.18</v>
      </c>
      <c r="F14" s="10">
        <f t="shared" ref="F14" si="31">SUM(F12:F13)</f>
        <v>172.91985142525471</v>
      </c>
      <c r="G14" s="10">
        <f t="shared" ref="G14" si="32">SUM(G12:G13)</f>
        <v>252.18273559966218</v>
      </c>
      <c r="H14" s="10">
        <f t="shared" ref="H14" si="33">SUM(H12:H13)</f>
        <v>345.79573914106413</v>
      </c>
      <c r="I14" s="10">
        <f t="shared" ref="I14" si="34">SUM(I12:I13)</f>
        <v>302.71909757443336</v>
      </c>
      <c r="J14" s="10">
        <f t="shared" ref="J14" si="35">SUM(J12:J13)</f>
        <v>359.51077763130002</v>
      </c>
      <c r="K14" s="20"/>
      <c r="L14" s="5"/>
    </row>
    <row r="15" spans="1:12" ht="15" thickTop="1" x14ac:dyDescent="0.3"/>
    <row r="16" spans="1:12" s="2" customFormat="1" x14ac:dyDescent="0.3">
      <c r="A16" s="2" t="s">
        <v>100</v>
      </c>
    </row>
    <row r="17" spans="1:13" outlineLevel="1" x14ac:dyDescent="0.3">
      <c r="A17" t="s">
        <v>92</v>
      </c>
    </row>
    <row r="18" spans="1:13" outlineLevel="1" x14ac:dyDescent="0.3">
      <c r="B18" s="15" t="s">
        <v>101</v>
      </c>
      <c r="C18" s="16"/>
      <c r="D18" s="16"/>
      <c r="E18" s="16"/>
      <c r="F18" s="16"/>
      <c r="G18" s="16"/>
      <c r="H18" s="16"/>
      <c r="I18" s="16"/>
      <c r="J18" s="16"/>
      <c r="L18" s="15"/>
    </row>
    <row r="19" spans="1:13" outlineLevel="1" x14ac:dyDescent="0.3">
      <c r="B19" s="17" t="s">
        <v>102</v>
      </c>
      <c r="C19" s="24" t="str">
        <f>IF(CHOOSE($G$1,C25,C31,C37)=0," ",CHOOSE($G$1,C25,C31,C37))</f>
        <v xml:space="preserve"> </v>
      </c>
      <c r="D19" s="24" t="str">
        <f t="shared" ref="D19:J19" si="36">IF(CHOOSE($G$1,D25,D31,D37)=0," ",CHOOSE($G$1,D25,D31,D37))</f>
        <v xml:space="preserve"> </v>
      </c>
      <c r="E19" s="24" t="str">
        <f>IF(CHOOSE($G$1,E25,E31,E37)=0," ",CHOOSE($G$1,E25,E31,E37))</f>
        <v xml:space="preserve"> </v>
      </c>
      <c r="F19" s="24">
        <f t="shared" si="36"/>
        <v>7.9970199264890685E-2</v>
      </c>
      <c r="G19" s="24">
        <f t="shared" si="36"/>
        <v>7.7518611696788531E-2</v>
      </c>
      <c r="H19" s="24">
        <f t="shared" si="36"/>
        <v>7.8744405480839608E-2</v>
      </c>
      <c r="I19" s="24">
        <f t="shared" si="36"/>
        <v>7.8131508588814069E-2</v>
      </c>
      <c r="J19" s="24">
        <f t="shared" si="36"/>
        <v>7.8437957034826838E-2</v>
      </c>
      <c r="L19" s="17"/>
    </row>
    <row r="20" spans="1:13" outlineLevel="1" x14ac:dyDescent="0.3">
      <c r="B20" s="17" t="s">
        <v>103</v>
      </c>
      <c r="C20" s="24" t="str">
        <f t="shared" ref="C20:J22" si="37">IF(CHOOSE($G$1,C26,C32,C38)=0," ",CHOOSE($G$1,C26,C32,C38))</f>
        <v xml:space="preserve"> </v>
      </c>
      <c r="D20" s="24" t="str">
        <f t="shared" si="37"/>
        <v xml:space="preserve"> </v>
      </c>
      <c r="E20" s="24" t="str">
        <f t="shared" si="37"/>
        <v xml:space="preserve"> </v>
      </c>
      <c r="F20" s="24">
        <f t="shared" si="37"/>
        <v>0.37136240575841062</v>
      </c>
      <c r="G20" s="24">
        <f t="shared" si="37"/>
        <v>0.36729224258547843</v>
      </c>
      <c r="H20" s="24">
        <f t="shared" si="37"/>
        <v>0.3661304968163841</v>
      </c>
      <c r="I20" s="24">
        <f t="shared" si="37"/>
        <v>0.36826171505342437</v>
      </c>
      <c r="J20" s="24">
        <f t="shared" si="37"/>
        <v>0.36722815148509563</v>
      </c>
      <c r="L20" s="17"/>
    </row>
    <row r="21" spans="1:13" outlineLevel="1" x14ac:dyDescent="0.3">
      <c r="B21" s="17" t="s">
        <v>104</v>
      </c>
      <c r="C21" s="24" t="str">
        <f t="shared" si="37"/>
        <v xml:space="preserve"> </v>
      </c>
      <c r="D21" s="24" t="str">
        <f t="shared" si="37"/>
        <v xml:space="preserve"> </v>
      </c>
      <c r="E21" s="24" t="str">
        <f t="shared" si="37"/>
        <v xml:space="preserve"> </v>
      </c>
      <c r="F21" s="24">
        <f t="shared" si="37"/>
        <v>0.40241715744100381</v>
      </c>
      <c r="G21" s="24">
        <f t="shared" si="37"/>
        <v>0.39550857131764239</v>
      </c>
      <c r="H21" s="24">
        <f t="shared" si="37"/>
        <v>0.38544945344586456</v>
      </c>
      <c r="I21" s="24">
        <f t="shared" si="37"/>
        <v>0.39445839406817029</v>
      </c>
      <c r="J21" s="24">
        <f t="shared" si="37"/>
        <v>0.3918054729438924</v>
      </c>
      <c r="L21" s="17"/>
    </row>
    <row r="22" spans="1:13" outlineLevel="1" x14ac:dyDescent="0.3">
      <c r="B22" s="17" t="s">
        <v>105</v>
      </c>
      <c r="C22" s="24" t="str">
        <f t="shared" si="37"/>
        <v xml:space="preserve"> </v>
      </c>
      <c r="D22" s="24" t="str">
        <f t="shared" si="37"/>
        <v xml:space="preserve"> </v>
      </c>
      <c r="E22" s="24" t="str">
        <f t="shared" si="37"/>
        <v xml:space="preserve"> </v>
      </c>
      <c r="F22" s="24">
        <f t="shared" si="37"/>
        <v>0.7314668187485216</v>
      </c>
      <c r="G22" s="24">
        <f t="shared" si="37"/>
        <v>0.66344465323113078</v>
      </c>
      <c r="H22" s="24">
        <f t="shared" si="37"/>
        <v>0.6008284449092719</v>
      </c>
      <c r="I22" s="24">
        <f t="shared" si="37"/>
        <v>0.66524663896297476</v>
      </c>
      <c r="J22" s="24">
        <f t="shared" si="37"/>
        <v>0.64317324570112577</v>
      </c>
      <c r="L22" s="17"/>
    </row>
    <row r="23" spans="1:13" outlineLevel="1" x14ac:dyDescent="0.3">
      <c r="B23" s="13"/>
      <c r="L23" s="13"/>
    </row>
    <row r="24" spans="1:13" outlineLevel="1" x14ac:dyDescent="0.3">
      <c r="B24" s="14" t="s">
        <v>106</v>
      </c>
      <c r="L24" s="14"/>
    </row>
    <row r="25" spans="1:13" outlineLevel="1" x14ac:dyDescent="0.3">
      <c r="B25" s="13" t="s">
        <v>102</v>
      </c>
      <c r="D25" s="22">
        <f>D4/C4-1</f>
        <v>2.1218343600273748E-2</v>
      </c>
      <c r="E25" s="22">
        <f>E4/D4-1</f>
        <v>1.8766756032171594E-2</v>
      </c>
      <c r="F25" s="22">
        <f>AVERAGE(D25:E25)</f>
        <v>1.9992549816222671E-2</v>
      </c>
      <c r="G25" s="22">
        <f t="shared" ref="G25:I25" si="38">AVERAGE(E25:F25)</f>
        <v>1.9379652924197133E-2</v>
      </c>
      <c r="H25" s="22">
        <f t="shared" si="38"/>
        <v>1.9686101370209902E-2</v>
      </c>
      <c r="I25" s="22">
        <f t="shared" si="38"/>
        <v>1.9532877147203517E-2</v>
      </c>
      <c r="J25" s="22">
        <f>AVERAGE(H25:I25)</f>
        <v>1.960948925870671E-2</v>
      </c>
      <c r="L25" s="13"/>
      <c r="M25" s="20"/>
    </row>
    <row r="26" spans="1:13" outlineLevel="1" x14ac:dyDescent="0.3">
      <c r="B26" s="13" t="s">
        <v>103</v>
      </c>
      <c r="C26" s="22">
        <f>ABS(C5/C4)</f>
        <v>0.47946611909650921</v>
      </c>
      <c r="D26" s="22">
        <f t="shared" ref="D26:E26" si="39">ABS(D5/D4)</f>
        <v>0.46347184986595175</v>
      </c>
      <c r="E26" s="22">
        <f t="shared" si="39"/>
        <v>0.44967105263157897</v>
      </c>
      <c r="F26" s="22">
        <f>AVERAGE(C26:E26)</f>
        <v>0.46420300719801327</v>
      </c>
      <c r="G26" s="22">
        <f t="shared" ref="G26:J26" si="40">AVERAGE(D26:F26)</f>
        <v>0.45911530323184802</v>
      </c>
      <c r="H26" s="22">
        <f t="shared" si="40"/>
        <v>0.45766312102048007</v>
      </c>
      <c r="I26" s="22">
        <f t="shared" si="40"/>
        <v>0.46032714381678042</v>
      </c>
      <c r="J26" s="22">
        <f t="shared" si="40"/>
        <v>0.4590351893563695</v>
      </c>
      <c r="L26" s="13"/>
    </row>
    <row r="27" spans="1:13" outlineLevel="1" x14ac:dyDescent="0.3">
      <c r="B27" s="13" t="s">
        <v>104</v>
      </c>
      <c r="C27" s="22">
        <f>ABS(C7/C4)</f>
        <v>0.41484599589322374</v>
      </c>
      <c r="D27" s="22">
        <f t="shared" ref="D27:E27" si="41">ABS(D7/D4)</f>
        <v>0.4173391420911528</v>
      </c>
      <c r="E27" s="22">
        <f t="shared" si="41"/>
        <v>0.35139473684210526</v>
      </c>
      <c r="F27" s="22">
        <f>AVERAGE(C27:E27)</f>
        <v>0.39452662494216062</v>
      </c>
      <c r="G27" s="22">
        <f t="shared" ref="G27" si="42">AVERAGE(D27:F27)</f>
        <v>0.38775350129180625</v>
      </c>
      <c r="H27" s="22">
        <f t="shared" ref="H27" si="43">AVERAGE(E27:G27)</f>
        <v>0.37789162102535739</v>
      </c>
      <c r="I27" s="22">
        <f t="shared" ref="I27:I28" si="44">AVERAGE(F27:H27)</f>
        <v>0.38672391575310811</v>
      </c>
      <c r="J27" s="22">
        <f t="shared" ref="J27:J28" si="45">AVERAGE(G27:I27)</f>
        <v>0.38412301269009058</v>
      </c>
      <c r="L27" s="13"/>
    </row>
    <row r="28" spans="1:13" outlineLevel="1" x14ac:dyDescent="0.3">
      <c r="B28" s="13" t="s">
        <v>105</v>
      </c>
      <c r="C28" s="22">
        <f>ABS(C13/C12)</f>
        <v>0.93553331530069361</v>
      </c>
      <c r="D28" s="22">
        <f t="shared" ref="D28:E28" si="46">ABS(D13/D12)</f>
        <v>0.85129327819670775</v>
      </c>
      <c r="E28" s="22">
        <f t="shared" si="46"/>
        <v>0.40757386274816315</v>
      </c>
      <c r="F28" s="22">
        <f>AVERAGE(C28:E28)</f>
        <v>0.7314668187485216</v>
      </c>
      <c r="G28" s="22">
        <f>AVERAGE(D28:F28)</f>
        <v>0.66344465323113078</v>
      </c>
      <c r="H28" s="22">
        <f>AVERAGE(E28:G28)</f>
        <v>0.6008284449092719</v>
      </c>
      <c r="I28" s="22">
        <f t="shared" si="44"/>
        <v>0.66524663896297476</v>
      </c>
      <c r="J28" s="22">
        <f t="shared" si="45"/>
        <v>0.64317324570112577</v>
      </c>
      <c r="L28" s="13"/>
    </row>
    <row r="29" spans="1:13" outlineLevel="1" x14ac:dyDescent="0.3">
      <c r="B29" s="13"/>
      <c r="L29" s="13"/>
    </row>
    <row r="30" spans="1:13" outlineLevel="1" x14ac:dyDescent="0.3">
      <c r="B30" s="14" t="s">
        <v>107</v>
      </c>
      <c r="L30" s="14"/>
    </row>
    <row r="31" spans="1:13" outlineLevel="1" x14ac:dyDescent="0.3">
      <c r="B31" s="13" t="s">
        <v>102</v>
      </c>
      <c r="E31" s="18"/>
      <c r="F31" s="22">
        <f>$L$31*F25</f>
        <v>7.9970199264890685E-2</v>
      </c>
      <c r="G31" s="22">
        <f>$L$31*G25</f>
        <v>7.7518611696788531E-2</v>
      </c>
      <c r="H31" s="22">
        <f>$L$31*H25</f>
        <v>7.8744405480839608E-2</v>
      </c>
      <c r="I31" s="22">
        <f>$L$31*I25</f>
        <v>7.8131508588814069E-2</v>
      </c>
      <c r="J31" s="22">
        <f>$L$31*J25</f>
        <v>7.8437957034826838E-2</v>
      </c>
      <c r="L31" s="21">
        <v>4</v>
      </c>
    </row>
    <row r="32" spans="1:13" outlineLevel="1" x14ac:dyDescent="0.3">
      <c r="B32" s="13" t="s">
        <v>103</v>
      </c>
      <c r="E32" s="20"/>
      <c r="F32" s="22">
        <f>$L$32*F26</f>
        <v>0.37136240575841062</v>
      </c>
      <c r="G32" s="22">
        <f>$L$32*G26</f>
        <v>0.36729224258547843</v>
      </c>
      <c r="H32" s="22">
        <f>$L$32*H26</f>
        <v>0.3661304968163841</v>
      </c>
      <c r="I32" s="22">
        <f>$L$32*I26</f>
        <v>0.36826171505342437</v>
      </c>
      <c r="J32" s="22">
        <f>$L$32*J26</f>
        <v>0.36722815148509563</v>
      </c>
      <c r="L32" s="13">
        <v>0.8</v>
      </c>
    </row>
    <row r="33" spans="1:12" outlineLevel="1" x14ac:dyDescent="0.3">
      <c r="B33" s="13" t="s">
        <v>104</v>
      </c>
      <c r="E33" s="20"/>
      <c r="F33" s="22">
        <f>$L$33*F27</f>
        <v>0.40241715744100381</v>
      </c>
      <c r="G33" s="22">
        <f>$L$33*G27</f>
        <v>0.39550857131764239</v>
      </c>
      <c r="H33" s="22">
        <f>$L$33*H27</f>
        <v>0.38544945344586456</v>
      </c>
      <c r="I33" s="22">
        <f>$L$33*I27</f>
        <v>0.39445839406817029</v>
      </c>
      <c r="J33" s="22">
        <f>$L$33*J27</f>
        <v>0.3918054729438924</v>
      </c>
      <c r="L33" s="13">
        <v>1.02</v>
      </c>
    </row>
    <row r="34" spans="1:12" outlineLevel="1" x14ac:dyDescent="0.3">
      <c r="B34" s="13" t="s">
        <v>105</v>
      </c>
      <c r="E34" s="20"/>
      <c r="F34" s="22">
        <f>F28</f>
        <v>0.7314668187485216</v>
      </c>
      <c r="G34" s="22">
        <f t="shared" ref="G34:J34" si="47">G28</f>
        <v>0.66344465323113078</v>
      </c>
      <c r="H34" s="22">
        <f t="shared" si="47"/>
        <v>0.6008284449092719</v>
      </c>
      <c r="I34" s="22">
        <f t="shared" si="47"/>
        <v>0.66524663896297476</v>
      </c>
      <c r="J34" s="22">
        <f t="shared" si="47"/>
        <v>0.64317324570112577</v>
      </c>
      <c r="L34" s="13"/>
    </row>
    <row r="35" spans="1:12" outlineLevel="1" x14ac:dyDescent="0.3">
      <c r="B35" s="13"/>
      <c r="L35" s="13"/>
    </row>
    <row r="36" spans="1:12" outlineLevel="1" x14ac:dyDescent="0.3">
      <c r="B36" s="14" t="s">
        <v>108</v>
      </c>
      <c r="L36" s="14"/>
    </row>
    <row r="37" spans="1:12" outlineLevel="1" x14ac:dyDescent="0.3">
      <c r="B37" s="13" t="s">
        <v>102</v>
      </c>
      <c r="C37" t="s">
        <v>109</v>
      </c>
      <c r="F37" s="22">
        <f>$L$37*F25</f>
        <v>9.9962749081113356E-3</v>
      </c>
      <c r="G37" s="22">
        <f>$L$37*G25</f>
        <v>9.6898264620985664E-3</v>
      </c>
      <c r="H37" s="22">
        <f>$L$37*H25</f>
        <v>9.843050685104951E-3</v>
      </c>
      <c r="I37" s="22">
        <f>$L$37*I25</f>
        <v>9.7664385736017587E-3</v>
      </c>
      <c r="J37" s="22">
        <f>$L$37*J25</f>
        <v>9.8047446293533548E-3</v>
      </c>
      <c r="K37" s="22"/>
      <c r="L37" s="13">
        <v>0.5</v>
      </c>
    </row>
    <row r="38" spans="1:12" outlineLevel="1" x14ac:dyDescent="0.3">
      <c r="B38" s="13" t="s">
        <v>103</v>
      </c>
      <c r="F38" s="22">
        <f>$L$38*C26</f>
        <v>0.48905544147843938</v>
      </c>
      <c r="G38" s="22">
        <f>$L$38*F38</f>
        <v>0.49883655030800816</v>
      </c>
      <c r="H38" s="22">
        <f>$L$38*G38</f>
        <v>0.50881328131416836</v>
      </c>
      <c r="I38" s="22">
        <f>$L$38*H38</f>
        <v>0.51898954694045174</v>
      </c>
      <c r="J38" s="22">
        <f>$L$38*I38</f>
        <v>0.52936933787926077</v>
      </c>
      <c r="L38" s="13">
        <v>1.02</v>
      </c>
    </row>
    <row r="39" spans="1:12" outlineLevel="1" x14ac:dyDescent="0.3">
      <c r="B39" s="13" t="s">
        <v>104</v>
      </c>
      <c r="F39" s="22">
        <f>$L$39*F27</f>
        <v>0.39452662494216062</v>
      </c>
      <c r="G39" s="22">
        <f>$L$39*G27</f>
        <v>0.38775350129180625</v>
      </c>
      <c r="H39" s="22">
        <f>$L$39*H27</f>
        <v>0.37789162102535739</v>
      </c>
      <c r="I39" s="22">
        <f>$L$39*I27</f>
        <v>0.38672391575310811</v>
      </c>
      <c r="J39" s="22">
        <f>$L$39*J27</f>
        <v>0.38412301269009058</v>
      </c>
      <c r="L39" s="13">
        <v>1</v>
      </c>
    </row>
    <row r="40" spans="1:12" outlineLevel="1" x14ac:dyDescent="0.3">
      <c r="B40" s="13" t="s">
        <v>105</v>
      </c>
      <c r="F40" s="22">
        <f>F28</f>
        <v>0.7314668187485216</v>
      </c>
      <c r="G40" s="22">
        <f t="shared" ref="G40:J40" si="48">G28</f>
        <v>0.66344465323113078</v>
      </c>
      <c r="H40" s="22">
        <f t="shared" si="48"/>
        <v>0.6008284449092719</v>
      </c>
      <c r="I40" s="22">
        <f t="shared" si="48"/>
        <v>0.66524663896297476</v>
      </c>
      <c r="J40" s="22">
        <f t="shared" si="48"/>
        <v>0.64317324570112577</v>
      </c>
      <c r="L40" s="13"/>
    </row>
    <row r="41" spans="1:12" outlineLevel="1" x14ac:dyDescent="0.3"/>
    <row r="42" spans="1:12" outlineLevel="1" x14ac:dyDescent="0.3">
      <c r="A42" s="29" t="s">
        <v>113</v>
      </c>
    </row>
    <row r="43" spans="1:12" outlineLevel="1" x14ac:dyDescent="0.3">
      <c r="B43" s="13" t="s">
        <v>114</v>
      </c>
      <c r="C43" s="28">
        <f>ROUND(C56/C4*365,0)</f>
        <v>18</v>
      </c>
      <c r="D43" s="28">
        <f>ROUND(D56/D4*365,0)</f>
        <v>19</v>
      </c>
      <c r="E43" s="28">
        <f>ROUND(E56/E4*365,0)</f>
        <v>20</v>
      </c>
      <c r="F43" s="28">
        <f>ROUND(AVERAGE(C43:E43),0)</f>
        <v>19</v>
      </c>
      <c r="G43" s="28">
        <f t="shared" ref="G43:J45" si="49">ROUND(AVERAGE(D43:F43),0)</f>
        <v>19</v>
      </c>
      <c r="H43" s="28">
        <f t="shared" si="49"/>
        <v>19</v>
      </c>
      <c r="I43" s="28">
        <f t="shared" si="49"/>
        <v>19</v>
      </c>
      <c r="J43" s="28">
        <f t="shared" si="49"/>
        <v>19</v>
      </c>
      <c r="L43" s="13"/>
    </row>
    <row r="44" spans="1:12" outlineLevel="1" x14ac:dyDescent="0.3">
      <c r="B44" s="13" t="s">
        <v>115</v>
      </c>
      <c r="C44" s="28">
        <f>ABS(ROUND(C57/C5*365,0))</f>
        <v>22</v>
      </c>
      <c r="D44" s="28">
        <f t="shared" ref="D44:E44" si="50">ABS(ROUND(D57/D5*365,0))</f>
        <v>24</v>
      </c>
      <c r="E44" s="28">
        <f t="shared" si="50"/>
        <v>29</v>
      </c>
      <c r="F44" s="28">
        <f>ROUND(AVERAGE(C44:E44),0)</f>
        <v>25</v>
      </c>
      <c r="G44" s="28">
        <f t="shared" si="49"/>
        <v>26</v>
      </c>
      <c r="H44" s="28">
        <f t="shared" si="49"/>
        <v>27</v>
      </c>
      <c r="I44" s="28">
        <f t="shared" si="49"/>
        <v>26</v>
      </c>
      <c r="J44" s="28">
        <f t="shared" si="49"/>
        <v>26</v>
      </c>
      <c r="L44" s="13"/>
    </row>
    <row r="45" spans="1:12" outlineLevel="1" x14ac:dyDescent="0.3">
      <c r="B45" s="13" t="s">
        <v>116</v>
      </c>
      <c r="C45" s="28">
        <f>ABS(ROUND(C63/C5*365,0))</f>
        <v>18</v>
      </c>
      <c r="D45" s="28">
        <f t="shared" ref="D45:E45" si="51">ABS(ROUND(D63/D5*365,0))</f>
        <v>18</v>
      </c>
      <c r="E45" s="28">
        <f t="shared" si="51"/>
        <v>18</v>
      </c>
      <c r="F45" s="28">
        <f>ROUND(AVERAGE(C45:E45),0)</f>
        <v>18</v>
      </c>
      <c r="G45" s="28">
        <f t="shared" si="49"/>
        <v>18</v>
      </c>
      <c r="H45" s="28">
        <f t="shared" si="49"/>
        <v>18</v>
      </c>
      <c r="I45" s="28">
        <f t="shared" si="49"/>
        <v>18</v>
      </c>
      <c r="J45" s="28">
        <f t="shared" si="49"/>
        <v>18</v>
      </c>
      <c r="L45" s="13"/>
    </row>
    <row r="46" spans="1:12" outlineLevel="1" x14ac:dyDescent="0.3">
      <c r="B46" s="13" t="s">
        <v>128</v>
      </c>
      <c r="C46" s="31">
        <f>C60</f>
        <v>45.9</v>
      </c>
      <c r="D46" s="31">
        <f t="shared" ref="D46:E46" si="52">D60</f>
        <v>46.9</v>
      </c>
      <c r="E46" s="31">
        <f t="shared" si="52"/>
        <v>68</v>
      </c>
      <c r="F46" s="31">
        <f>AVERAGE(C46:E46)</f>
        <v>53.6</v>
      </c>
      <c r="G46" s="31">
        <f t="shared" ref="G46:J48" si="53">AVERAGE(D46:F46)</f>
        <v>56.166666666666664</v>
      </c>
      <c r="H46" s="31">
        <f t="shared" si="53"/>
        <v>59.255555555555553</v>
      </c>
      <c r="I46" s="31">
        <f t="shared" si="53"/>
        <v>56.340740740740735</v>
      </c>
      <c r="J46" s="31">
        <f t="shared" si="53"/>
        <v>57.254320987654317</v>
      </c>
      <c r="L46" s="13"/>
    </row>
    <row r="47" spans="1:12" outlineLevel="1" x14ac:dyDescent="0.3">
      <c r="B47" s="13" t="s">
        <v>129</v>
      </c>
      <c r="C47" s="31">
        <f>C66</f>
        <v>48.3</v>
      </c>
      <c r="D47" s="31">
        <f t="shared" ref="D47:E47" si="54">D66</f>
        <v>43.3</v>
      </c>
      <c r="E47" s="31">
        <f t="shared" si="54"/>
        <v>38.9</v>
      </c>
      <c r="F47" s="31">
        <f t="shared" ref="F47:F48" si="55">AVERAGE(C47:E47)</f>
        <v>43.5</v>
      </c>
      <c r="G47" s="31">
        <f t="shared" si="53"/>
        <v>41.9</v>
      </c>
      <c r="H47" s="31">
        <f t="shared" si="53"/>
        <v>41.433333333333337</v>
      </c>
      <c r="I47" s="31">
        <f t="shared" si="53"/>
        <v>42.277777777777779</v>
      </c>
      <c r="J47" s="31">
        <f t="shared" si="53"/>
        <v>41.870370370370374</v>
      </c>
      <c r="L47" s="13"/>
    </row>
    <row r="48" spans="1:12" outlineLevel="1" x14ac:dyDescent="0.3">
      <c r="B48" s="13" t="s">
        <v>34</v>
      </c>
      <c r="C48" s="31">
        <f>C64</f>
        <v>32.5</v>
      </c>
      <c r="D48" s="31">
        <f t="shared" ref="D48:E48" si="56">D64</f>
        <v>28.699999999999996</v>
      </c>
      <c r="E48" s="31">
        <f t="shared" si="56"/>
        <v>28.699999999999996</v>
      </c>
      <c r="F48" s="31">
        <f t="shared" si="55"/>
        <v>29.966666666666665</v>
      </c>
      <c r="G48" s="31">
        <f t="shared" si="53"/>
        <v>29.12222222222222</v>
      </c>
      <c r="H48" s="31">
        <f t="shared" si="53"/>
        <v>29.262962962962959</v>
      </c>
      <c r="I48" s="31">
        <f t="shared" si="53"/>
        <v>29.450617283950617</v>
      </c>
      <c r="J48" s="31">
        <f t="shared" si="53"/>
        <v>29.278600823045267</v>
      </c>
      <c r="L48" s="13"/>
    </row>
    <row r="49" spans="1:12" outlineLevel="1" x14ac:dyDescent="0.3">
      <c r="B49" s="13"/>
      <c r="C49" s="28"/>
      <c r="D49" s="28"/>
      <c r="E49" s="28"/>
      <c r="F49" s="28"/>
      <c r="G49" s="28"/>
      <c r="H49" s="28"/>
      <c r="I49" s="28"/>
      <c r="J49" s="28"/>
      <c r="L49" s="13"/>
    </row>
    <row r="50" spans="1:12" outlineLevel="1" x14ac:dyDescent="0.3">
      <c r="A50" s="29" t="s">
        <v>125</v>
      </c>
      <c r="B50" s="13"/>
      <c r="C50" s="28"/>
      <c r="D50" s="28"/>
      <c r="E50" s="28"/>
      <c r="F50" s="28"/>
      <c r="G50" s="28"/>
      <c r="H50" s="28"/>
      <c r="I50" s="28"/>
      <c r="J50" s="28"/>
      <c r="L50" s="13"/>
    </row>
    <row r="51" spans="1:12" outlineLevel="1" x14ac:dyDescent="0.3">
      <c r="B51" s="13" t="s">
        <v>126</v>
      </c>
      <c r="D51" s="20">
        <f>-1*D75/D74</f>
        <v>6.9565217391304349E-2</v>
      </c>
      <c r="E51" s="20">
        <f>-1*E75/E74</f>
        <v>6.4822134387351779E-2</v>
      </c>
      <c r="F51" s="20">
        <f>AVERAGE(D51:E51)</f>
        <v>6.7193675889328064E-2</v>
      </c>
      <c r="G51" s="20">
        <f t="shared" ref="G51:J51" si="57">AVERAGE(E51:F51)</f>
        <v>6.6007905138339928E-2</v>
      </c>
      <c r="H51" s="20">
        <f t="shared" si="57"/>
        <v>6.6600790513833996E-2</v>
      </c>
      <c r="I51" s="20">
        <f t="shared" si="57"/>
        <v>6.6304347826086962E-2</v>
      </c>
      <c r="J51" s="20">
        <f t="shared" si="57"/>
        <v>6.6452569169960479E-2</v>
      </c>
    </row>
    <row r="52" spans="1:12" outlineLevel="1" x14ac:dyDescent="0.3">
      <c r="B52" s="13" t="s">
        <v>127</v>
      </c>
      <c r="D52" s="20">
        <f>D76/D74</f>
        <v>6.9565217391304349E-2</v>
      </c>
      <c r="E52" s="20">
        <f>E76/E74</f>
        <v>0.10750988142292491</v>
      </c>
      <c r="F52" s="20">
        <f>AVERAGE(D52:E52)</f>
        <v>8.8537549407114627E-2</v>
      </c>
      <c r="G52" s="20">
        <f t="shared" ref="G52:J52" si="58">AVERAGE(E52:F52)</f>
        <v>9.8023715415019766E-2</v>
      </c>
      <c r="H52" s="20">
        <f t="shared" si="58"/>
        <v>9.3280632411067196E-2</v>
      </c>
      <c r="I52" s="20">
        <f t="shared" si="58"/>
        <v>9.5652173913043481E-2</v>
      </c>
      <c r="J52" s="20">
        <f t="shared" si="58"/>
        <v>9.4466403162055346E-2</v>
      </c>
    </row>
    <row r="53" spans="1:12" outlineLevel="1" x14ac:dyDescent="0.3"/>
    <row r="55" spans="1:12" s="19" customFormat="1" x14ac:dyDescent="0.3">
      <c r="A55" s="19" t="s">
        <v>110</v>
      </c>
    </row>
    <row r="56" spans="1:12" hidden="1" outlineLevel="1" x14ac:dyDescent="0.3">
      <c r="B56" t="s">
        <v>7</v>
      </c>
      <c r="C56">
        <f>VLOOKUP($B56,Bs_2021[],2,FALSE)</f>
        <v>143.9</v>
      </c>
      <c r="D56">
        <f>VLOOKUP($B56,Bs_2022[],3,FALSE)</f>
        <v>154.80000000000001</v>
      </c>
      <c r="E56">
        <f>VLOOKUP($B56,Bs_2023[],4,FALSE)</f>
        <v>169.3</v>
      </c>
      <c r="F56" s="25">
        <f>F43*F4/365</f>
        <v>170.90158550558928</v>
      </c>
      <c r="G56" s="25">
        <f t="shared" ref="G56:J56" si="59">G43*G4/365</f>
        <v>184.14963915076254</v>
      </c>
      <c r="H56" s="25">
        <f t="shared" si="59"/>
        <v>198.65039300520047</v>
      </c>
      <c r="I56" s="25">
        <f t="shared" si="59"/>
        <v>214.17124789245761</v>
      </c>
      <c r="J56" s="25">
        <f t="shared" si="59"/>
        <v>230.97040303274144</v>
      </c>
    </row>
    <row r="57" spans="1:12" hidden="1" outlineLevel="1" x14ac:dyDescent="0.3">
      <c r="B57" t="s">
        <v>13</v>
      </c>
      <c r="C57">
        <f>VLOOKUP($B57,Bs_2021[],2,FALSE)</f>
        <v>84.999999999999986</v>
      </c>
      <c r="D57">
        <f>VLOOKUP($B57,Bs_2022[],3,FALSE)</f>
        <v>92.000000000000014</v>
      </c>
      <c r="E57">
        <f>VLOOKUP($B57,Bs_2023[],4,FALSE)</f>
        <v>110</v>
      </c>
      <c r="F57" s="25">
        <f>-1*F44*F5/365</f>
        <v>83.508452554318893</v>
      </c>
      <c r="G57" s="25">
        <f t="shared" ref="G57:H57" si="60">-1*G44*G5/365</f>
        <v>92.555530647881312</v>
      </c>
      <c r="H57" s="25">
        <f t="shared" si="60"/>
        <v>103.3559532242962</v>
      </c>
      <c r="I57" s="25">
        <f>-1*I44*I5/365</f>
        <v>107.92883408759063</v>
      </c>
      <c r="J57" s="25">
        <f>-1*J44*J5/365</f>
        <v>116.06787831529002</v>
      </c>
    </row>
    <row r="58" spans="1:12" hidden="1" outlineLevel="1" x14ac:dyDescent="0.3">
      <c r="B58" t="s">
        <v>18</v>
      </c>
      <c r="C58">
        <f>VLOOKUP($B58,Bs_2021[],2,FALSE)</f>
        <v>632.5</v>
      </c>
      <c r="D58">
        <f>VLOOKUP($B58,Bs_2022[],3,FALSE)</f>
        <v>632.5</v>
      </c>
      <c r="E58">
        <f>VLOOKUP($B58,Bs_2023[],4,FALSE)</f>
        <v>659.5</v>
      </c>
      <c r="F58" s="25">
        <f>F77</f>
        <v>673.57628458498027</v>
      </c>
      <c r="G58" s="25">
        <f t="shared" ref="G58:J58" si="61">G77</f>
        <v>695.14137511912395</v>
      </c>
      <c r="H58" s="25">
        <f t="shared" si="61"/>
        <v>713.68763710352744</v>
      </c>
      <c r="I58" s="25">
        <f t="shared" si="61"/>
        <v>734.63281775765267</v>
      </c>
      <c r="J58" s="25">
        <f t="shared" si="61"/>
        <v>755.21269955946036</v>
      </c>
    </row>
    <row r="59" spans="1:12" hidden="1" outlineLevel="1" x14ac:dyDescent="0.3">
      <c r="B59" t="s">
        <v>22</v>
      </c>
      <c r="C59">
        <f>VLOOKUP($B59,Bs_2021[],2,FALSE)</f>
        <v>24.8</v>
      </c>
      <c r="D59">
        <f>VLOOKUP($B59,Bs_2022[],3,FALSE)</f>
        <v>21.8</v>
      </c>
      <c r="E59">
        <f>VLOOKUP($B59,Bs_2023[],4,FALSE)</f>
        <v>220</v>
      </c>
      <c r="F59" s="45">
        <f>E59+F128</f>
        <v>310.67694779880679</v>
      </c>
      <c r="G59" s="45">
        <f>F59+G128</f>
        <v>402.70639455639889</v>
      </c>
      <c r="H59" s="45">
        <f t="shared" ref="H59:J59" si="62">G59+H128</f>
        <v>579.04488706088273</v>
      </c>
      <c r="I59" s="45">
        <f t="shared" si="62"/>
        <v>713.51789875249665</v>
      </c>
      <c r="J59" s="45">
        <f t="shared" si="62"/>
        <v>881.76399163005829</v>
      </c>
    </row>
    <row r="60" spans="1:12" hidden="1" outlineLevel="1" x14ac:dyDescent="0.3">
      <c r="B60" t="s">
        <v>23</v>
      </c>
      <c r="C60">
        <f>VLOOKUP($B60,Bs_2021[],2,FALSE)</f>
        <v>45.9</v>
      </c>
      <c r="D60">
        <f>VLOOKUP($B60,Bs_2022[],3,FALSE)</f>
        <v>46.9</v>
      </c>
      <c r="E60">
        <f>VLOOKUP($B60,Bs_2023[],4,FALSE)</f>
        <v>68</v>
      </c>
      <c r="F60" s="25">
        <f>F46</f>
        <v>53.6</v>
      </c>
      <c r="G60" s="25">
        <f t="shared" ref="G60:J60" si="63">G46</f>
        <v>56.166666666666664</v>
      </c>
      <c r="H60" s="25">
        <f t="shared" si="63"/>
        <v>59.255555555555553</v>
      </c>
      <c r="I60" s="25">
        <f t="shared" si="63"/>
        <v>56.340740740740735</v>
      </c>
      <c r="J60" s="25">
        <f t="shared" si="63"/>
        <v>57.254320987654317</v>
      </c>
    </row>
    <row r="61" spans="1:12" ht="15" hidden="1" outlineLevel="1" thickBot="1" x14ac:dyDescent="0.35">
      <c r="B61" s="6" t="s">
        <v>111</v>
      </c>
      <c r="C61" s="6">
        <f>SUM(C56:C60)</f>
        <v>932.09999999999991</v>
      </c>
      <c r="D61" s="6">
        <f t="shared" ref="D61:J61" si="64">SUM(D56:D60)</f>
        <v>947.99999999999989</v>
      </c>
      <c r="E61" s="6">
        <f t="shared" si="64"/>
        <v>1226.8</v>
      </c>
      <c r="F61" s="27">
        <f t="shared" si="64"/>
        <v>1292.2632704436951</v>
      </c>
      <c r="G61" s="27">
        <f t="shared" si="64"/>
        <v>1430.7196061408333</v>
      </c>
      <c r="H61" s="27">
        <f t="shared" si="64"/>
        <v>1653.9944259494623</v>
      </c>
      <c r="I61" s="27">
        <f t="shared" si="64"/>
        <v>1826.5915392309382</v>
      </c>
      <c r="J61" s="27">
        <f t="shared" si="64"/>
        <v>2041.2692935252044</v>
      </c>
      <c r="L61" s="6"/>
    </row>
    <row r="62" spans="1:12" ht="15" hidden="1" outlineLevel="1" thickTop="1" x14ac:dyDescent="0.3"/>
    <row r="63" spans="1:12" hidden="1" outlineLevel="1" x14ac:dyDescent="0.3">
      <c r="B63" t="s">
        <v>30</v>
      </c>
      <c r="C63">
        <f>VLOOKUP($B63,Bs_2021[],2,FALSE)</f>
        <v>68</v>
      </c>
      <c r="D63">
        <f>VLOOKUP($B63,Bs_2022[],3,FALSE)</f>
        <v>68.900000000000006</v>
      </c>
      <c r="E63">
        <f>VLOOKUP($B63,Bs_2023[],4,FALSE)</f>
        <v>68.900000000000006</v>
      </c>
      <c r="F63" s="25">
        <f>-1*F45*F5/365</f>
        <v>60.126085839109592</v>
      </c>
      <c r="G63" s="25">
        <f t="shared" ref="G63:J63" si="65">-1*G45*G5/365</f>
        <v>64.076905833148601</v>
      </c>
      <c r="H63" s="25">
        <f t="shared" si="65"/>
        <v>68.903968816197477</v>
      </c>
      <c r="I63" s="25">
        <f t="shared" si="65"/>
        <v>74.719962060639659</v>
      </c>
      <c r="J63" s="25">
        <f t="shared" si="65"/>
        <v>80.354684987508463</v>
      </c>
    </row>
    <row r="64" spans="1:12" hidden="1" outlineLevel="1" x14ac:dyDescent="0.3">
      <c r="B64" t="s">
        <v>34</v>
      </c>
      <c r="C64">
        <f>VLOOKUP($B64,Bs_2021[],2,FALSE)</f>
        <v>32.5</v>
      </c>
      <c r="D64">
        <f>VLOOKUP($B64,Bs_2022[],3,FALSE)</f>
        <v>28.699999999999996</v>
      </c>
      <c r="E64">
        <f>VLOOKUP($B64,Bs_2023[],4,FALSE)</f>
        <v>28.699999999999996</v>
      </c>
      <c r="F64" s="31">
        <f>F48</f>
        <v>29.966666666666665</v>
      </c>
      <c r="G64" s="31">
        <f t="shared" ref="G64:J64" si="66">G48</f>
        <v>29.12222222222222</v>
      </c>
      <c r="H64" s="31">
        <f t="shared" si="66"/>
        <v>29.262962962962959</v>
      </c>
      <c r="I64" s="31">
        <f t="shared" si="66"/>
        <v>29.450617283950617</v>
      </c>
      <c r="J64" s="31">
        <f t="shared" si="66"/>
        <v>29.278600823045267</v>
      </c>
    </row>
    <row r="65" spans="1:12" hidden="1" outlineLevel="1" x14ac:dyDescent="0.3">
      <c r="B65" t="s">
        <v>36</v>
      </c>
      <c r="C65">
        <f>VLOOKUP($B65,Bs_2021[],2,FALSE)</f>
        <v>615.79999999999995</v>
      </c>
      <c r="D65">
        <f>VLOOKUP($B65,Bs_2022[],3,FALSE)</f>
        <v>610.4</v>
      </c>
      <c r="E65">
        <f>VLOOKUP($B65,Bs_2023[],4,FALSE)</f>
        <v>605</v>
      </c>
      <c r="F65" s="25">
        <f>F82</f>
        <v>503.9090635411693</v>
      </c>
      <c r="G65" s="25">
        <f t="shared" ref="G65:J65" si="67">G82</f>
        <v>393.71994280104383</v>
      </c>
      <c r="H65" s="25">
        <f t="shared" si="67"/>
        <v>273.61380119430703</v>
      </c>
      <c r="I65" s="25">
        <f t="shared" si="67"/>
        <v>142.69810684296394</v>
      </c>
      <c r="J65" s="25">
        <f t="shared" si="67"/>
        <v>0</v>
      </c>
    </row>
    <row r="66" spans="1:12" hidden="1" outlineLevel="1" x14ac:dyDescent="0.3">
      <c r="B66" t="s">
        <v>37</v>
      </c>
      <c r="C66">
        <f>VLOOKUP($B66,Bs_2021[],2,FALSE)</f>
        <v>48.3</v>
      </c>
      <c r="D66">
        <f>VLOOKUP($B66,Bs_2022[],3,FALSE)</f>
        <v>43.3</v>
      </c>
      <c r="E66">
        <f>VLOOKUP($B66,Bs_2023[],4,FALSE)</f>
        <v>38.9</v>
      </c>
      <c r="F66" s="31">
        <f>F47</f>
        <v>43.5</v>
      </c>
      <c r="G66" s="31">
        <f t="shared" ref="G66:J66" si="68">G47</f>
        <v>41.9</v>
      </c>
      <c r="H66" s="31">
        <f t="shared" si="68"/>
        <v>41.433333333333337</v>
      </c>
      <c r="I66" s="31">
        <f t="shared" si="68"/>
        <v>42.277777777777779</v>
      </c>
      <c r="J66" s="31">
        <f t="shared" si="68"/>
        <v>41.870370370370374</v>
      </c>
    </row>
    <row r="67" spans="1:12" hidden="1" outlineLevel="1" x14ac:dyDescent="0.3">
      <c r="B67" t="s">
        <v>41</v>
      </c>
      <c r="C67">
        <f>VLOOKUP($B67,Bs_2021[],2,FALSE)</f>
        <v>167.50000000000003</v>
      </c>
      <c r="D67">
        <f>VLOOKUP($B67,Bs_2022[],3,FALSE)</f>
        <v>196.7</v>
      </c>
      <c r="E67">
        <f>VLOOKUP($B67,Bs_2023[],4,FALSE)</f>
        <v>485.3</v>
      </c>
      <c r="F67" s="25">
        <f>F104</f>
        <v>654.76145439674963</v>
      </c>
      <c r="G67" s="25">
        <f t="shared" ref="G67:J67" si="69">G104</f>
        <v>901.90053528441854</v>
      </c>
      <c r="H67" s="25">
        <f t="shared" si="69"/>
        <v>1240.7803596426613</v>
      </c>
      <c r="I67" s="25">
        <f t="shared" si="69"/>
        <v>1537.445075265606</v>
      </c>
      <c r="J67" s="25">
        <f t="shared" si="69"/>
        <v>1889.7656373442801</v>
      </c>
    </row>
    <row r="68" spans="1:12" ht="15" hidden="1" outlineLevel="1" thickBot="1" x14ac:dyDescent="0.35">
      <c r="B68" s="6" t="s">
        <v>112</v>
      </c>
      <c r="C68" s="6">
        <f>SUM(C63:C67)</f>
        <v>932.09999999999991</v>
      </c>
      <c r="D68" s="6">
        <f t="shared" ref="D68" si="70">SUM(D63:D67)</f>
        <v>948</v>
      </c>
      <c r="E68" s="6">
        <f t="shared" ref="E68:J68" si="71">SUM(E63:E67)</f>
        <v>1226.8</v>
      </c>
      <c r="F68" s="27">
        <f t="shared" si="71"/>
        <v>1292.2632704436951</v>
      </c>
      <c r="G68" s="27">
        <f t="shared" si="71"/>
        <v>1430.7196061408331</v>
      </c>
      <c r="H68" s="27">
        <f t="shared" si="71"/>
        <v>1653.9944259494621</v>
      </c>
      <c r="I68" s="27">
        <f t="shared" si="71"/>
        <v>1826.591539230938</v>
      </c>
      <c r="J68" s="27">
        <f t="shared" si="71"/>
        <v>2041.2692935252041</v>
      </c>
      <c r="L68" s="6"/>
    </row>
    <row r="69" spans="1:12" ht="15" hidden="1" outlineLevel="1" thickTop="1" x14ac:dyDescent="0.3"/>
    <row r="70" spans="1:12" collapsed="1" x14ac:dyDescent="0.3">
      <c r="B70" t="s">
        <v>130</v>
      </c>
      <c r="C70" s="29">
        <f>C61-C68</f>
        <v>0</v>
      </c>
      <c r="D70" s="29">
        <f t="shared" ref="D70:J70" si="72">D61-D68</f>
        <v>0</v>
      </c>
      <c r="E70" s="29">
        <f t="shared" si="72"/>
        <v>0</v>
      </c>
      <c r="F70" s="32">
        <f t="shared" si="72"/>
        <v>0</v>
      </c>
      <c r="G70" s="32">
        <f t="shared" si="72"/>
        <v>0</v>
      </c>
      <c r="H70" s="32">
        <f t="shared" si="72"/>
        <v>0</v>
      </c>
      <c r="I70" s="32">
        <f t="shared" si="72"/>
        <v>0</v>
      </c>
      <c r="J70" s="32">
        <f t="shared" si="72"/>
        <v>0</v>
      </c>
    </row>
    <row r="71" spans="1:12" hidden="1" outlineLevel="1" x14ac:dyDescent="0.3"/>
    <row r="72" spans="1:12" s="2" customFormat="1" collapsed="1" x14ac:dyDescent="0.3">
      <c r="A72" s="2" t="s">
        <v>120</v>
      </c>
    </row>
    <row r="73" spans="1:12" hidden="1" outlineLevel="1" x14ac:dyDescent="0.3">
      <c r="A73" s="29" t="s">
        <v>121</v>
      </c>
    </row>
    <row r="74" spans="1:12" hidden="1" outlineLevel="1" x14ac:dyDescent="0.3">
      <c r="B74" t="s">
        <v>122</v>
      </c>
      <c r="D74">
        <f>C77</f>
        <v>632.5</v>
      </c>
      <c r="E74">
        <f t="shared" ref="E74" si="73">D77</f>
        <v>632.5</v>
      </c>
      <c r="F74">
        <f>E77</f>
        <v>659.5</v>
      </c>
      <c r="G74" s="25">
        <f t="shared" ref="G74:J74" si="74">F77</f>
        <v>673.57628458498027</v>
      </c>
      <c r="H74" s="25">
        <f t="shared" si="74"/>
        <v>695.14137511912395</v>
      </c>
      <c r="I74" s="25">
        <f t="shared" si="74"/>
        <v>713.68763710352744</v>
      </c>
      <c r="J74" s="25">
        <f t="shared" si="74"/>
        <v>734.63281775765267</v>
      </c>
    </row>
    <row r="75" spans="1:12" hidden="1" outlineLevel="1" x14ac:dyDescent="0.3">
      <c r="B75" t="s">
        <v>75</v>
      </c>
      <c r="D75" s="7">
        <f>D9</f>
        <v>-44</v>
      </c>
      <c r="E75" s="7">
        <f>E9</f>
        <v>-41</v>
      </c>
      <c r="F75" s="25">
        <f>-1*F51*F74</f>
        <v>-44.314229249011859</v>
      </c>
      <c r="G75" s="25">
        <f t="shared" ref="G75:J75" si="75">-1*G51*G74</f>
        <v>-44.461359496320839</v>
      </c>
      <c r="H75" s="25">
        <f t="shared" si="75"/>
        <v>-46.296965101807267</v>
      </c>
      <c r="I75" s="25">
        <f t="shared" si="75"/>
        <v>-47.320593329690411</v>
      </c>
      <c r="J75" s="25">
        <f t="shared" si="75"/>
        <v>-48.818238136563387</v>
      </c>
    </row>
    <row r="76" spans="1:12" hidden="1" outlineLevel="1" x14ac:dyDescent="0.3">
      <c r="B76" t="s">
        <v>123</v>
      </c>
      <c r="D76" s="30">
        <f>D77-D74-D75</f>
        <v>44</v>
      </c>
      <c r="E76" s="30">
        <f>E77-E74-E75</f>
        <v>68</v>
      </c>
      <c r="F76" s="25">
        <f>F52*F74</f>
        <v>58.390513833992095</v>
      </c>
      <c r="G76" s="25">
        <f t="shared" ref="G76:J76" si="76">G52*G74</f>
        <v>66.026450030464474</v>
      </c>
      <c r="H76" s="25">
        <f t="shared" si="76"/>
        <v>64.843227086210774</v>
      </c>
      <c r="I76" s="25">
        <f t="shared" si="76"/>
        <v>68.265773983815663</v>
      </c>
      <c r="J76" s="25">
        <f t="shared" si="76"/>
        <v>69.398119938371153</v>
      </c>
    </row>
    <row r="77" spans="1:12" ht="15" hidden="1" outlineLevel="1" thickBot="1" x14ac:dyDescent="0.35">
      <c r="B77" s="6" t="s">
        <v>124</v>
      </c>
      <c r="C77" s="6">
        <f>C58</f>
        <v>632.5</v>
      </c>
      <c r="D77" s="6">
        <f t="shared" ref="D77:E77" si="77">D58</f>
        <v>632.5</v>
      </c>
      <c r="E77" s="6">
        <f t="shared" si="77"/>
        <v>659.5</v>
      </c>
      <c r="F77" s="27">
        <f>SUM(F74:F76)</f>
        <v>673.57628458498027</v>
      </c>
      <c r="G77" s="27">
        <f t="shared" ref="G77:J77" si="78">SUM(G74:G76)</f>
        <v>695.14137511912395</v>
      </c>
      <c r="H77" s="27">
        <f t="shared" si="78"/>
        <v>713.68763710352744</v>
      </c>
      <c r="I77" s="27">
        <f t="shared" si="78"/>
        <v>734.63281775765267</v>
      </c>
      <c r="J77" s="27">
        <f t="shared" si="78"/>
        <v>755.21269955946036</v>
      </c>
      <c r="L77" s="6"/>
    </row>
    <row r="78" spans="1:12" ht="15" hidden="1" outlineLevel="1" thickTop="1" x14ac:dyDescent="0.3"/>
    <row r="79" spans="1:12" hidden="1" outlineLevel="1" x14ac:dyDescent="0.3">
      <c r="A79" s="29" t="s">
        <v>131</v>
      </c>
    </row>
    <row r="80" spans="1:12" hidden="1" outlineLevel="1" x14ac:dyDescent="0.3">
      <c r="B80" t="s">
        <v>132</v>
      </c>
      <c r="D80">
        <f>C82</f>
        <v>615.79999999999995</v>
      </c>
      <c r="E80">
        <f>D82</f>
        <v>610.4</v>
      </c>
      <c r="F80" s="25">
        <f>E82</f>
        <v>605</v>
      </c>
      <c r="G80" s="25">
        <f>F82</f>
        <v>503.9090635411693</v>
      </c>
      <c r="H80" s="25">
        <f t="shared" ref="H80:J80" si="79">G82</f>
        <v>393.71994280104383</v>
      </c>
      <c r="I80" s="25">
        <f t="shared" si="79"/>
        <v>273.61380119430703</v>
      </c>
      <c r="J80" s="25">
        <f t="shared" si="79"/>
        <v>142.69810684296394</v>
      </c>
    </row>
    <row r="81" spans="2:12" hidden="1" outlineLevel="1" x14ac:dyDescent="0.3">
      <c r="B81" t="s">
        <v>133</v>
      </c>
      <c r="D81">
        <f>D82-D80</f>
        <v>-5.3999999999999773</v>
      </c>
      <c r="E81">
        <f>E82-E80</f>
        <v>-5.3999999999999773</v>
      </c>
      <c r="F81" s="25">
        <f>F96</f>
        <v>-101.09093645883073</v>
      </c>
      <c r="G81" s="25">
        <f t="shared" ref="G81:J81" si="80">G96</f>
        <v>-110.18912074012547</v>
      </c>
      <c r="H81" s="25">
        <f t="shared" si="80"/>
        <v>-120.10614160673677</v>
      </c>
      <c r="I81" s="25">
        <f t="shared" si="80"/>
        <v>-130.91569435134309</v>
      </c>
      <c r="J81" s="25">
        <f t="shared" si="80"/>
        <v>-142.69810684296397</v>
      </c>
    </row>
    <row r="82" spans="2:12" ht="15" hidden="1" outlineLevel="1" thickBot="1" x14ac:dyDescent="0.35">
      <c r="B82" s="6" t="s">
        <v>134</v>
      </c>
      <c r="C82" s="6">
        <f>C65</f>
        <v>615.79999999999995</v>
      </c>
      <c r="D82" s="6">
        <f t="shared" ref="D82:E82" si="81">D65</f>
        <v>610.4</v>
      </c>
      <c r="E82" s="6">
        <f t="shared" si="81"/>
        <v>605</v>
      </c>
      <c r="F82" s="27">
        <f>SUM(F80:F81)</f>
        <v>503.9090635411693</v>
      </c>
      <c r="G82" s="27">
        <f t="shared" ref="G82:J82" si="82">SUM(G80:G81)</f>
        <v>393.71994280104383</v>
      </c>
      <c r="H82" s="27">
        <f t="shared" si="82"/>
        <v>273.61380119430703</v>
      </c>
      <c r="I82" s="27">
        <f t="shared" si="82"/>
        <v>142.69810684296394</v>
      </c>
      <c r="J82" s="27">
        <f t="shared" si="82"/>
        <v>0</v>
      </c>
      <c r="L82" s="6"/>
    </row>
    <row r="83" spans="2:12" ht="15" hidden="1" outlineLevel="1" thickTop="1" x14ac:dyDescent="0.3"/>
    <row r="84" spans="2:12" hidden="1" outlineLevel="1" x14ac:dyDescent="0.3">
      <c r="B84" s="34" t="s">
        <v>135</v>
      </c>
      <c r="L84" s="33"/>
    </row>
    <row r="85" spans="2:12" hidden="1" outlineLevel="1" x14ac:dyDescent="0.3">
      <c r="B85" t="s">
        <v>136</v>
      </c>
      <c r="L85" s="1">
        <v>45291</v>
      </c>
    </row>
    <row r="86" spans="2:12" hidden="1" outlineLevel="1" x14ac:dyDescent="0.3">
      <c r="B86" t="s">
        <v>137</v>
      </c>
      <c r="L86" s="1">
        <v>47118</v>
      </c>
    </row>
    <row r="87" spans="2:12" hidden="1" outlineLevel="1" x14ac:dyDescent="0.3">
      <c r="B87" t="s">
        <v>140</v>
      </c>
      <c r="L87">
        <f>YEAR(L86)-YEAR(L85)</f>
        <v>5</v>
      </c>
    </row>
    <row r="88" spans="2:12" hidden="1" outlineLevel="1" x14ac:dyDescent="0.3">
      <c r="B88" t="s">
        <v>138</v>
      </c>
      <c r="L88" s="20">
        <v>0.09</v>
      </c>
    </row>
    <row r="89" spans="2:12" hidden="1" outlineLevel="1" x14ac:dyDescent="0.3">
      <c r="B89" t="s">
        <v>139</v>
      </c>
      <c r="L89">
        <f>E82</f>
        <v>605</v>
      </c>
    </row>
    <row r="90" spans="2:12" hidden="1" outlineLevel="1" x14ac:dyDescent="0.3"/>
    <row r="91" spans="2:12" hidden="1" outlineLevel="1" x14ac:dyDescent="0.3"/>
    <row r="92" spans="2:12" hidden="1" outlineLevel="1" x14ac:dyDescent="0.3">
      <c r="B92" s="29" t="s">
        <v>141</v>
      </c>
      <c r="E92" s="34">
        <v>0</v>
      </c>
      <c r="F92" s="34">
        <f>E92+1</f>
        <v>1</v>
      </c>
      <c r="G92" s="34">
        <f t="shared" ref="G92:J92" si="83">F92+1</f>
        <v>2</v>
      </c>
      <c r="H92" s="34">
        <f t="shared" si="83"/>
        <v>3</v>
      </c>
      <c r="I92" s="34">
        <f t="shared" si="83"/>
        <v>4</v>
      </c>
      <c r="J92" s="34">
        <f t="shared" si="83"/>
        <v>5</v>
      </c>
    </row>
    <row r="93" spans="2:12" hidden="1" outlineLevel="1" x14ac:dyDescent="0.3">
      <c r="B93" t="s">
        <v>144</v>
      </c>
      <c r="F93">
        <f>E97</f>
        <v>605</v>
      </c>
      <c r="G93" s="25">
        <f t="shared" ref="G93:J93" si="84">F97</f>
        <v>503.9090635411693</v>
      </c>
      <c r="H93" s="25">
        <f t="shared" si="84"/>
        <v>393.71994280104383</v>
      </c>
      <c r="I93" s="25">
        <f t="shared" si="84"/>
        <v>273.61380119430703</v>
      </c>
      <c r="J93" s="25">
        <f t="shared" si="84"/>
        <v>142.69810684296394</v>
      </c>
    </row>
    <row r="94" spans="2:12" hidden="1" outlineLevel="1" x14ac:dyDescent="0.3">
      <c r="B94" t="s">
        <v>142</v>
      </c>
      <c r="F94" s="35">
        <f>PMT($L$88,$L$87,$L$89)</f>
        <v>-155.54093645883071</v>
      </c>
      <c r="G94" s="35">
        <f>PMT($L$88,$L$87,$L$89)</f>
        <v>-155.54093645883071</v>
      </c>
      <c r="H94" s="35">
        <f>PMT($L$88,$L$87,$L$89)</f>
        <v>-155.54093645883071</v>
      </c>
      <c r="I94" s="35">
        <f>PMT($L$88,$L$87,$L$89)</f>
        <v>-155.54093645883071</v>
      </c>
      <c r="J94" s="35">
        <f>PMT($L$88,$L$87,$L$89)</f>
        <v>-155.54093645883071</v>
      </c>
    </row>
    <row r="95" spans="2:12" hidden="1" outlineLevel="1" x14ac:dyDescent="0.3">
      <c r="B95" t="s">
        <v>143</v>
      </c>
      <c r="F95" s="35">
        <f>IPMT($L$88,F92,$L$87,$L$89)</f>
        <v>-54.449999999999996</v>
      </c>
      <c r="G95" s="35">
        <f>IPMT($L$88,G92,$L$87,$L$89)</f>
        <v>-45.351815718705232</v>
      </c>
      <c r="H95" s="35">
        <f>IPMT($L$88,H92,$L$87,$L$89)</f>
        <v>-35.434794852093944</v>
      </c>
      <c r="I95" s="35">
        <f>IPMT($L$88,I92,$L$87,$L$89)</f>
        <v>-24.625242107487633</v>
      </c>
      <c r="J95" s="35">
        <f>IPMT($L$88,J92,$L$87,$L$89)</f>
        <v>-12.842829615866757</v>
      </c>
    </row>
    <row r="96" spans="2:12" hidden="1" outlineLevel="1" x14ac:dyDescent="0.3">
      <c r="B96" t="s">
        <v>133</v>
      </c>
      <c r="F96" s="35">
        <f>F94-F95</f>
        <v>-101.09093645883073</v>
      </c>
      <c r="G96" s="35">
        <f t="shared" ref="G96:J96" si="85">G94-G95</f>
        <v>-110.18912074012547</v>
      </c>
      <c r="H96" s="35">
        <f t="shared" si="85"/>
        <v>-120.10614160673677</v>
      </c>
      <c r="I96" s="35">
        <f t="shared" si="85"/>
        <v>-130.91569435134309</v>
      </c>
      <c r="J96" s="35">
        <f t="shared" si="85"/>
        <v>-142.69810684296397</v>
      </c>
    </row>
    <row r="97" spans="1:12" hidden="1" outlineLevel="1" x14ac:dyDescent="0.3">
      <c r="B97" t="s">
        <v>145</v>
      </c>
      <c r="E97">
        <f>L89</f>
        <v>605</v>
      </c>
      <c r="F97" s="35">
        <f>E97+F96</f>
        <v>503.9090635411693</v>
      </c>
      <c r="G97" s="35">
        <f t="shared" ref="G97:J97" si="86">F97+G96</f>
        <v>393.71994280104383</v>
      </c>
      <c r="H97" s="35">
        <f t="shared" si="86"/>
        <v>273.61380119430703</v>
      </c>
      <c r="I97" s="35">
        <f t="shared" si="86"/>
        <v>142.69810684296394</v>
      </c>
      <c r="J97" s="35">
        <f t="shared" si="86"/>
        <v>0</v>
      </c>
    </row>
    <row r="98" spans="1:12" hidden="1" outlineLevel="1" x14ac:dyDescent="0.3"/>
    <row r="99" spans="1:12" hidden="1" outlineLevel="1" x14ac:dyDescent="0.3">
      <c r="A99" s="29" t="s">
        <v>146</v>
      </c>
    </row>
    <row r="100" spans="1:12" hidden="1" outlineLevel="1" x14ac:dyDescent="0.3">
      <c r="B100" t="s">
        <v>147</v>
      </c>
      <c r="F100">
        <f>E104</f>
        <v>485.3</v>
      </c>
      <c r="G100" s="25">
        <f t="shared" ref="G100:J100" si="87">F104</f>
        <v>654.76145439674963</v>
      </c>
      <c r="H100" s="25">
        <f t="shared" si="87"/>
        <v>901.90053528441854</v>
      </c>
      <c r="I100" s="25">
        <f t="shared" si="87"/>
        <v>1240.7803596426613</v>
      </c>
      <c r="J100" s="25">
        <f t="shared" si="87"/>
        <v>1537.445075265606</v>
      </c>
    </row>
    <row r="101" spans="1:12" hidden="1" outlineLevel="1" x14ac:dyDescent="0.3">
      <c r="B101" t="s">
        <v>148</v>
      </c>
    </row>
    <row r="102" spans="1:12" hidden="1" outlineLevel="1" x14ac:dyDescent="0.3">
      <c r="B102" t="s">
        <v>99</v>
      </c>
      <c r="F102" s="7">
        <f>F14</f>
        <v>172.91985142525471</v>
      </c>
      <c r="G102" s="7">
        <f t="shared" ref="G102:J102" si="88">G14</f>
        <v>252.18273559966218</v>
      </c>
      <c r="H102" s="7">
        <f t="shared" si="88"/>
        <v>345.79573914106413</v>
      </c>
      <c r="I102" s="7">
        <f t="shared" si="88"/>
        <v>302.71909757443336</v>
      </c>
      <c r="J102" s="7">
        <f t="shared" si="88"/>
        <v>359.51077763130002</v>
      </c>
    </row>
    <row r="103" spans="1:12" hidden="1" outlineLevel="1" x14ac:dyDescent="0.3">
      <c r="B103" t="s">
        <v>150</v>
      </c>
      <c r="F103" s="25">
        <f>F111</f>
        <v>-3.458397028505094</v>
      </c>
      <c r="G103" s="25">
        <f t="shared" ref="G103:J103" si="89">G111</f>
        <v>-5.043654711993244</v>
      </c>
      <c r="H103" s="25">
        <f t="shared" si="89"/>
        <v>-6.9159147828212824</v>
      </c>
      <c r="I103" s="25">
        <f t="shared" si="89"/>
        <v>-6.0543819514886676</v>
      </c>
      <c r="J103" s="25">
        <f t="shared" si="89"/>
        <v>-7.1902155526260003</v>
      </c>
    </row>
    <row r="104" spans="1:12" ht="15" hidden="1" outlineLevel="1" thickBot="1" x14ac:dyDescent="0.35">
      <c r="B104" s="6" t="s">
        <v>149</v>
      </c>
      <c r="C104" s="6"/>
      <c r="D104" s="6"/>
      <c r="E104" s="6">
        <f>E67</f>
        <v>485.3</v>
      </c>
      <c r="F104" s="27">
        <f>SUM(F100:F103)</f>
        <v>654.76145439674963</v>
      </c>
      <c r="G104" s="27">
        <f t="shared" ref="G104:J104" si="90">SUM(G100:G103)</f>
        <v>901.90053528441854</v>
      </c>
      <c r="H104" s="27">
        <f t="shared" si="90"/>
        <v>1240.7803596426613</v>
      </c>
      <c r="I104" s="27">
        <f t="shared" si="90"/>
        <v>1537.445075265606</v>
      </c>
      <c r="J104" s="27">
        <f t="shared" si="90"/>
        <v>1889.7656373442801</v>
      </c>
      <c r="L104" s="6"/>
    </row>
    <row r="105" spans="1:12" ht="15" hidden="1" outlineLevel="1" thickTop="1" x14ac:dyDescent="0.3"/>
    <row r="106" spans="1:12" hidden="1" outlineLevel="1" x14ac:dyDescent="0.3"/>
    <row r="107" spans="1:12" hidden="1" outlineLevel="1" x14ac:dyDescent="0.3">
      <c r="B107" s="33" t="s">
        <v>151</v>
      </c>
    </row>
    <row r="108" spans="1:12" hidden="1" outlineLevel="1" x14ac:dyDescent="0.3">
      <c r="B108" t="s">
        <v>152</v>
      </c>
      <c r="L108">
        <v>0</v>
      </c>
    </row>
    <row r="109" spans="1:12" hidden="1" outlineLevel="1" x14ac:dyDescent="0.3">
      <c r="B109" t="s">
        <v>154</v>
      </c>
      <c r="L109" s="20">
        <v>0.02</v>
      </c>
    </row>
    <row r="110" spans="1:12" hidden="1" outlineLevel="1" x14ac:dyDescent="0.3">
      <c r="B110" t="s">
        <v>153</v>
      </c>
      <c r="F110" s="7">
        <f>F102</f>
        <v>172.91985142525471</v>
      </c>
      <c r="G110" s="7">
        <f t="shared" ref="G110:J110" si="91">G102</f>
        <v>252.18273559966218</v>
      </c>
      <c r="H110" s="7">
        <f t="shared" si="91"/>
        <v>345.79573914106413</v>
      </c>
      <c r="I110" s="7">
        <f t="shared" si="91"/>
        <v>302.71909757443336</v>
      </c>
      <c r="J110" s="7">
        <f t="shared" si="91"/>
        <v>359.51077763130002</v>
      </c>
    </row>
    <row r="111" spans="1:12" hidden="1" outlineLevel="1" x14ac:dyDescent="0.3">
      <c r="B111" t="s">
        <v>151</v>
      </c>
      <c r="F111" s="25">
        <f>IF(F110&gt;$L$108,-$L$109*F110,0)</f>
        <v>-3.458397028505094</v>
      </c>
      <c r="G111" s="25">
        <f>IF(G110&gt;$L$108,-$L$109*G110,0)</f>
        <v>-5.043654711993244</v>
      </c>
      <c r="H111" s="25">
        <f>IF(H110&gt;$L$108,-$L$109*H110,0)</f>
        <v>-6.9159147828212824</v>
      </c>
      <c r="I111" s="25">
        <f>IF(I110&gt;$L$108,-$L$109*I110,0)</f>
        <v>-6.0543819514886676</v>
      </c>
      <c r="J111" s="25">
        <f>IF(J110&gt;$L$108,-$L$109*J110,0)</f>
        <v>-7.1902155526260003</v>
      </c>
    </row>
    <row r="112" spans="1:12" collapsed="1" x14ac:dyDescent="0.3"/>
    <row r="113" spans="1:12" s="2" customFormat="1" x14ac:dyDescent="0.3">
      <c r="A113" s="2" t="s">
        <v>155</v>
      </c>
    </row>
    <row r="114" spans="1:12" hidden="1" outlineLevel="1" x14ac:dyDescent="0.3"/>
    <row r="115" spans="1:12" hidden="1" outlineLevel="1" x14ac:dyDescent="0.3">
      <c r="B115" s="40" t="s">
        <v>156</v>
      </c>
      <c r="F115" s="7">
        <f>F8</f>
        <v>742.70644383632998</v>
      </c>
      <c r="G115" s="7">
        <f t="shared" ref="G115:J115" si="92">G8</f>
        <v>839.11856590563866</v>
      </c>
      <c r="H115" s="7">
        <f t="shared" si="92"/>
        <v>948.01527823332344</v>
      </c>
      <c r="I115" s="7">
        <f t="shared" si="92"/>
        <v>976.25071421911571</v>
      </c>
      <c r="J115" s="7">
        <f t="shared" si="92"/>
        <v>1069.182990646636</v>
      </c>
    </row>
    <row r="116" spans="1:12" hidden="1" outlineLevel="1" x14ac:dyDescent="0.3">
      <c r="B116" s="40" t="s">
        <v>76</v>
      </c>
      <c r="F116" s="7">
        <f>F11</f>
        <v>-54.449999999999996</v>
      </c>
      <c r="G116" s="7">
        <f t="shared" ref="G116:J116" si="93">G11</f>
        <v>-45.351815718705232</v>
      </c>
      <c r="H116" s="7">
        <f t="shared" si="93"/>
        <v>-35.434794852093944</v>
      </c>
      <c r="I116" s="7">
        <f t="shared" si="93"/>
        <v>-24.625242107487633</v>
      </c>
      <c r="J116" s="7">
        <f t="shared" si="93"/>
        <v>-12.842829615866757</v>
      </c>
    </row>
    <row r="117" spans="1:12" hidden="1" outlineLevel="1" x14ac:dyDescent="0.3">
      <c r="B117" s="40" t="s">
        <v>77</v>
      </c>
      <c r="F117" s="7">
        <f>F13</f>
        <v>-471.02236316206336</v>
      </c>
      <c r="G117" s="7">
        <f t="shared" ref="G117:J117" si="94">G13</f>
        <v>-497.12265509095045</v>
      </c>
      <c r="H117" s="7">
        <f t="shared" si="94"/>
        <v>-520.48777913835806</v>
      </c>
      <c r="I117" s="7">
        <f t="shared" si="94"/>
        <v>-601.58578120750428</v>
      </c>
      <c r="J117" s="7">
        <f t="shared" si="94"/>
        <v>-648.01114526290576</v>
      </c>
    </row>
    <row r="118" spans="1:12" hidden="1" outlineLevel="1" x14ac:dyDescent="0.3">
      <c r="B118" s="40" t="s">
        <v>157</v>
      </c>
      <c r="F118" s="25">
        <f>E56-F56</f>
        <v>-1.60158550558927</v>
      </c>
      <c r="G118" s="25">
        <f t="shared" ref="G118:J118" si="95">F56-G56</f>
        <v>-13.248053645173258</v>
      </c>
      <c r="H118" s="25">
        <f t="shared" si="95"/>
        <v>-14.500753854437932</v>
      </c>
      <c r="I118" s="25">
        <f t="shared" si="95"/>
        <v>-15.520854887257144</v>
      </c>
      <c r="J118" s="25">
        <f t="shared" si="95"/>
        <v>-16.79915514028383</v>
      </c>
    </row>
    <row r="119" spans="1:12" hidden="1" outlineLevel="1" x14ac:dyDescent="0.3">
      <c r="B119" s="40" t="s">
        <v>158</v>
      </c>
      <c r="F119" s="25">
        <f>E57-F57</f>
        <v>26.491547445681107</v>
      </c>
      <c r="G119" s="25">
        <f t="shared" ref="G119:J119" si="96">F57-G57</f>
        <v>-9.0470780935624191</v>
      </c>
      <c r="H119" s="25">
        <f t="shared" si="96"/>
        <v>-10.800422576414888</v>
      </c>
      <c r="I119" s="25">
        <f t="shared" si="96"/>
        <v>-4.5728808632944293</v>
      </c>
      <c r="J119" s="25">
        <f t="shared" si="96"/>
        <v>-8.1390442276993866</v>
      </c>
    </row>
    <row r="120" spans="1:12" hidden="1" outlineLevel="1" x14ac:dyDescent="0.3">
      <c r="B120" s="40" t="s">
        <v>159</v>
      </c>
      <c r="F120" s="25">
        <f>F63-E63</f>
        <v>-8.7739141608904134</v>
      </c>
      <c r="G120" s="25">
        <f t="shared" ref="G120:J120" si="97">G63-F63</f>
        <v>3.9508199940390085</v>
      </c>
      <c r="H120" s="25">
        <f t="shared" si="97"/>
        <v>4.8270629830488758</v>
      </c>
      <c r="I120" s="25">
        <f t="shared" si="97"/>
        <v>5.8159932444421827</v>
      </c>
      <c r="J120" s="25">
        <f t="shared" si="97"/>
        <v>5.6347229268688039</v>
      </c>
    </row>
    <row r="121" spans="1:12" hidden="1" outlineLevel="1" x14ac:dyDescent="0.3">
      <c r="B121" s="40" t="s">
        <v>160</v>
      </c>
      <c r="F121" s="25">
        <f>E60-F60</f>
        <v>14.399999999999999</v>
      </c>
      <c r="G121" s="25">
        <f t="shared" ref="G121:J121" si="98">F60-G60</f>
        <v>-2.5666666666666629</v>
      </c>
      <c r="H121" s="25">
        <f t="shared" si="98"/>
        <v>-3.0888888888888886</v>
      </c>
      <c r="I121" s="25">
        <f t="shared" si="98"/>
        <v>2.9148148148148181</v>
      </c>
      <c r="J121" s="25">
        <f t="shared" si="98"/>
        <v>-0.91358024691358253</v>
      </c>
    </row>
    <row r="122" spans="1:12" hidden="1" outlineLevel="1" x14ac:dyDescent="0.3">
      <c r="B122" s="40" t="s">
        <v>161</v>
      </c>
      <c r="F122" s="31">
        <f>F66-E66</f>
        <v>4.6000000000000014</v>
      </c>
      <c r="G122" s="31">
        <f t="shared" ref="G122:J122" si="99">G66-F66</f>
        <v>-1.6000000000000014</v>
      </c>
      <c r="H122" s="31">
        <f t="shared" si="99"/>
        <v>-0.46666666666666146</v>
      </c>
      <c r="I122" s="31">
        <f t="shared" si="99"/>
        <v>0.84444444444444144</v>
      </c>
      <c r="J122" s="31">
        <f t="shared" si="99"/>
        <v>-0.40740740740740478</v>
      </c>
    </row>
    <row r="123" spans="1:12" hidden="1" outlineLevel="1" x14ac:dyDescent="0.3">
      <c r="B123" s="40" t="s">
        <v>162</v>
      </c>
      <c r="F123" s="25">
        <f>-1*F76</f>
        <v>-58.390513833992095</v>
      </c>
      <c r="G123" s="25">
        <f t="shared" ref="G123:J123" si="100">-1*G76</f>
        <v>-66.026450030464474</v>
      </c>
      <c r="H123" s="25">
        <f t="shared" si="100"/>
        <v>-64.843227086210774</v>
      </c>
      <c r="I123" s="25">
        <f t="shared" si="100"/>
        <v>-68.265773983815663</v>
      </c>
      <c r="J123" s="25">
        <f t="shared" si="100"/>
        <v>-69.398119938371153</v>
      </c>
    </row>
    <row r="124" spans="1:12" hidden="1" outlineLevel="1" x14ac:dyDescent="0.3">
      <c r="B124" s="41" t="s">
        <v>163</v>
      </c>
      <c r="C124" s="4"/>
      <c r="D124" s="4"/>
      <c r="E124" s="4"/>
      <c r="F124" s="8">
        <f>SUM(F115:F123)</f>
        <v>193.95961461947593</v>
      </c>
      <c r="G124" s="8">
        <f t="shared" ref="G124:J124" si="101">SUM(G115:G123)</f>
        <v>208.10666665415525</v>
      </c>
      <c r="H124" s="8">
        <f t="shared" si="101"/>
        <v>303.21980815330113</v>
      </c>
      <c r="I124" s="8">
        <f t="shared" si="101"/>
        <v>271.25543367345796</v>
      </c>
      <c r="J124" s="8">
        <f t="shared" si="101"/>
        <v>318.3064317340569</v>
      </c>
      <c r="L124" s="4"/>
    </row>
    <row r="125" spans="1:12" hidden="1" outlineLevel="1" x14ac:dyDescent="0.3">
      <c r="B125" s="40" t="s">
        <v>164</v>
      </c>
      <c r="F125" s="25">
        <f>F103</f>
        <v>-3.458397028505094</v>
      </c>
      <c r="G125" s="25">
        <f t="shared" ref="G125:J125" si="102">G103</f>
        <v>-5.043654711993244</v>
      </c>
      <c r="H125" s="25">
        <f t="shared" si="102"/>
        <v>-6.9159147828212824</v>
      </c>
      <c r="I125" s="25">
        <f t="shared" si="102"/>
        <v>-6.0543819514886676</v>
      </c>
      <c r="J125" s="25">
        <f t="shared" si="102"/>
        <v>-7.1902155526260003</v>
      </c>
    </row>
    <row r="126" spans="1:12" hidden="1" outlineLevel="1" x14ac:dyDescent="0.3">
      <c r="B126" s="40" t="s">
        <v>165</v>
      </c>
      <c r="F126" s="25">
        <f>F65-E65</f>
        <v>-101.0909364588307</v>
      </c>
      <c r="G126" s="25">
        <f t="shared" ref="G126:J126" si="103">G65-F65</f>
        <v>-110.18912074012547</v>
      </c>
      <c r="H126" s="25">
        <f t="shared" si="103"/>
        <v>-120.1061416067368</v>
      </c>
      <c r="I126" s="25">
        <f t="shared" si="103"/>
        <v>-130.91569435134309</v>
      </c>
      <c r="J126" s="25">
        <f t="shared" si="103"/>
        <v>-142.69810684296394</v>
      </c>
    </row>
    <row r="127" spans="1:12" hidden="1" outlineLevel="1" x14ac:dyDescent="0.3">
      <c r="B127" s="40" t="s">
        <v>166</v>
      </c>
      <c r="F127" s="31">
        <f>F64-E64</f>
        <v>1.2666666666666693</v>
      </c>
      <c r="G127" s="31">
        <f t="shared" ref="G127:J127" si="104">G64-F64</f>
        <v>-0.844444444444445</v>
      </c>
      <c r="H127" s="31">
        <f t="shared" si="104"/>
        <v>0.14074074074073906</v>
      </c>
      <c r="I127" s="31">
        <f t="shared" si="104"/>
        <v>0.187654320987658</v>
      </c>
      <c r="J127" s="31">
        <f t="shared" si="104"/>
        <v>-0.1720164609053505</v>
      </c>
    </row>
    <row r="128" spans="1:12" ht="15" hidden="1" outlineLevel="1" thickBot="1" x14ac:dyDescent="0.35">
      <c r="B128" s="42" t="s">
        <v>167</v>
      </c>
      <c r="C128" s="5"/>
      <c r="D128" s="5"/>
      <c r="E128" s="5"/>
      <c r="F128" s="43">
        <f>SUM(F124:F127)</f>
        <v>90.676947798806808</v>
      </c>
      <c r="G128" s="43">
        <f>SUM(G124:G127)</f>
        <v>92.029446757592083</v>
      </c>
      <c r="H128" s="43">
        <f t="shared" ref="H128:J128" si="105">SUM(H124:H127)</f>
        <v>176.33849250448378</v>
      </c>
      <c r="I128" s="43">
        <f t="shared" si="105"/>
        <v>134.47301169161386</v>
      </c>
      <c r="J128" s="43">
        <f t="shared" si="105"/>
        <v>168.24609287756161</v>
      </c>
      <c r="L128" s="5"/>
    </row>
    <row r="129" collapsed="1" x14ac:dyDescent="0.3"/>
  </sheetData>
  <conditionalFormatting sqref="C70:J70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3FE631-1D01-4482-A4E5-B0592BE861EE}">
          <x14:formula1>
            <xm:f>'Source sheet'!$A$2:$A$4</xm:f>
          </x14:formula1>
          <xm:sqref>G1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7ED6-3DFD-459C-AF89-A5D502ECE97E}">
  <dimension ref="A1:B4"/>
  <sheetViews>
    <sheetView showGridLines="0" zoomScale="218" zoomScaleNormal="218" workbookViewId="0">
      <selection activeCell="A3" sqref="A3"/>
    </sheetView>
  </sheetViews>
  <sheetFormatPr defaultRowHeight="14.4" x14ac:dyDescent="0.3"/>
  <sheetData>
    <row r="1" spans="1:2" x14ac:dyDescent="0.3">
      <c r="A1" t="s">
        <v>117</v>
      </c>
      <c r="B1" t="s">
        <v>118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8BEB46-DD1A-4E06-8105-3E04F12CAB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Expenses and Income sheet</vt:lpstr>
      <vt:lpstr>Bs 2023</vt:lpstr>
      <vt:lpstr>Bs 2022</vt:lpstr>
      <vt:lpstr>Bs 2021</vt:lpstr>
      <vt:lpstr>Sheet1</vt:lpstr>
      <vt:lpstr>Financial Model</vt:lpstr>
      <vt:lpstr>Source sheet</vt:lpstr>
      <vt:lpstr>source_table</vt:lpstr>
      <vt:lpstr>Transaction</vt:lpstr>
      <vt:lpstr>Transaction_amount</vt:lpstr>
      <vt:lpstr>Transaction_year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Oluwaseyi Osilade</dc:creator>
  <cp:lastModifiedBy>Olulana Oluwafemi Paul</cp:lastModifiedBy>
  <dcterms:created xsi:type="dcterms:W3CDTF">2023-10-17T09:58:16Z</dcterms:created>
  <dcterms:modified xsi:type="dcterms:W3CDTF">2025-05-24T16:36:53Z</dcterms:modified>
</cp:coreProperties>
</file>