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omments1.xml" ContentType="application/vnd.openxmlformats-officedocument.spreadsheetml.comments+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D:\paula\Dropbox\FAO\NEAReview\SOFIA_21_27_67\data\"/>
    </mc:Choice>
  </mc:AlternateContent>
  <xr:revisionPtr revIDLastSave="0" documentId="13_ncr:1_{BC789005-6518-4F16-B5EA-112D7AA71EA9}" xr6:coauthVersionLast="47" xr6:coauthVersionMax="47" xr10:uidLastSave="{00000000-0000-0000-0000-000000000000}"/>
  <bookViews>
    <workbookView xWindow="1536" yWindow="636" windowWidth="27504" windowHeight="15708" activeTab="1" xr2:uid="{3EB6895B-F5CB-487D-904C-7FFA23262360}"/>
  </bookViews>
  <sheets>
    <sheet name="Canada_SA_2023" sheetId="6" r:id="rId1"/>
    <sheet name="USA_SA_2023" sheetId="2" r:id="rId2"/>
    <sheet name="Species" sheetId="4" r:id="rId3"/>
    <sheet name="AverageStatus" sheetId="7" r:id="rId4"/>
    <sheet name="StatusSummary" sheetId="9" r:id="rId5"/>
    <sheet name="Individual Stocks" sheetId="10" r:id="rId6"/>
    <sheet name="MainTable" sheetId="1" r:id="rId7"/>
    <sheet name="SpeciesSummary" sheetId="11" r:id="rId8"/>
    <sheet name="AverageSpeciesStatus" sheetId="12" r:id="rId9"/>
  </sheets>
  <definedNames>
    <definedName name="_xlnm._FilterDatabase" localSheetId="0" hidden="1">Canada_SA_2023!$C$1:$U$98</definedName>
    <definedName name="_xlnm._FilterDatabase" localSheetId="6" hidden="1">MainTable!$A$3:$R$378</definedName>
  </definedNames>
  <calcPr calcId="191029"/>
  <pivotCaches>
    <pivotCache cacheId="0"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9" i="9" l="1"/>
  <c r="B30" i="9"/>
  <c r="H25" i="9"/>
  <c r="BM64" i="2"/>
  <c r="E10" i="12"/>
  <c r="E8" i="12"/>
  <c r="E7" i="12"/>
  <c r="E6" i="12"/>
  <c r="E5" i="12"/>
  <c r="E9" i="12"/>
  <c r="C42" i="12"/>
  <c r="B42" i="12"/>
  <c r="A42" i="12"/>
  <c r="C41" i="12"/>
  <c r="B41" i="12"/>
  <c r="A41" i="12"/>
  <c r="C40" i="12"/>
  <c r="B40" i="12"/>
  <c r="A40" i="12"/>
  <c r="C39" i="12"/>
  <c r="B39" i="12"/>
  <c r="A39" i="12"/>
  <c r="C38" i="12"/>
  <c r="B38" i="12"/>
  <c r="A38" i="12"/>
  <c r="C37" i="12"/>
  <c r="B37" i="12"/>
  <c r="A37" i="12"/>
  <c r="C36" i="12"/>
  <c r="B36" i="12"/>
  <c r="A36" i="12"/>
  <c r="C35" i="12"/>
  <c r="B35" i="12"/>
  <c r="A35" i="12"/>
  <c r="C34" i="12"/>
  <c r="B34" i="12"/>
  <c r="A34" i="12"/>
  <c r="C33" i="12"/>
  <c r="B33" i="12"/>
  <c r="A33" i="12"/>
  <c r="C32" i="12"/>
  <c r="B32" i="12"/>
  <c r="A32" i="12"/>
  <c r="C31" i="12"/>
  <c r="B31" i="12"/>
  <c r="A31" i="12"/>
  <c r="C30" i="12"/>
  <c r="B30" i="12"/>
  <c r="A30" i="12"/>
  <c r="C29" i="12"/>
  <c r="B29" i="12"/>
  <c r="A29" i="12"/>
  <c r="C28" i="12"/>
  <c r="B28" i="12"/>
  <c r="A28" i="12"/>
  <c r="BM173" i="2" l="1"/>
  <c r="G33" i="9"/>
  <c r="G34" i="9"/>
  <c r="G35" i="9"/>
  <c r="G36" i="9"/>
  <c r="G37" i="9"/>
  <c r="G38" i="9"/>
  <c r="G39" i="9"/>
  <c r="G40" i="9"/>
  <c r="G41" i="9"/>
  <c r="G42" i="9"/>
  <c r="G43" i="9"/>
  <c r="G44" i="9"/>
  <c r="G45" i="9"/>
  <c r="G46" i="9"/>
  <c r="G47" i="9"/>
  <c r="G48" i="9"/>
  <c r="G49" i="9"/>
  <c r="C42" i="7"/>
  <c r="C41" i="7"/>
  <c r="C40" i="7"/>
  <c r="C39" i="7"/>
  <c r="C38" i="7"/>
  <c r="C37" i="7"/>
  <c r="C36" i="7"/>
  <c r="C35" i="7"/>
  <c r="C34" i="7"/>
  <c r="C33" i="7"/>
  <c r="C32" i="7"/>
  <c r="C31" i="7"/>
  <c r="C30" i="7"/>
  <c r="C29" i="7"/>
  <c r="C28" i="7"/>
  <c r="B42" i="7"/>
  <c r="A42" i="7"/>
  <c r="A41" i="7"/>
  <c r="A40" i="7"/>
  <c r="A39" i="7"/>
  <c r="A38" i="7"/>
  <c r="A37" i="7"/>
  <c r="A36" i="7"/>
  <c r="A35" i="7"/>
  <c r="A34" i="7"/>
  <c r="A33" i="7"/>
  <c r="A32" i="7"/>
  <c r="A31" i="7"/>
  <c r="A30" i="7"/>
  <c r="A29" i="7"/>
  <c r="R105" i="1"/>
  <c r="N105" i="1"/>
  <c r="M105" i="1"/>
  <c r="L105" i="1"/>
  <c r="K105" i="1"/>
  <c r="R104" i="1"/>
  <c r="N104" i="1"/>
  <c r="M104" i="1"/>
  <c r="L104" i="1"/>
  <c r="K104" i="1"/>
  <c r="J105" i="1"/>
  <c r="O105" i="1" s="1"/>
  <c r="J104" i="1"/>
  <c r="O104" i="1" s="1"/>
  <c r="BO200" i="2"/>
  <c r="BO199" i="2"/>
  <c r="BN198" i="2"/>
  <c r="BN196" i="2"/>
  <c r="BN195" i="2"/>
  <c r="BN194" i="2"/>
  <c r="BN193" i="2"/>
  <c r="BN192" i="2"/>
  <c r="BN191" i="2"/>
  <c r="BN189" i="2"/>
  <c r="BN188" i="2"/>
  <c r="BN186" i="2"/>
  <c r="BN185" i="2"/>
  <c r="BN184" i="2"/>
  <c r="BN180" i="2"/>
  <c r="BN179" i="2"/>
  <c r="BN178" i="2"/>
  <c r="BN177" i="2"/>
  <c r="BN176" i="2"/>
  <c r="BN175" i="2"/>
  <c r="BN174" i="2"/>
  <c r="BN173" i="2"/>
  <c r="BN172" i="2"/>
  <c r="BN171" i="2"/>
  <c r="BN168" i="2"/>
  <c r="BN167" i="2"/>
  <c r="BN163" i="2"/>
  <c r="BN162" i="2"/>
  <c r="BN161" i="2"/>
  <c r="BN160" i="2"/>
  <c r="BN159" i="2"/>
  <c r="BN158" i="2"/>
  <c r="BN154" i="2"/>
  <c r="BN153" i="2"/>
  <c r="BN152" i="2"/>
  <c r="BN150" i="2"/>
  <c r="BN148" i="2"/>
  <c r="BN147" i="2"/>
  <c r="BN145" i="2"/>
  <c r="BN140" i="2"/>
  <c r="BN139" i="2"/>
  <c r="BN138" i="2"/>
  <c r="BN137" i="2"/>
  <c r="BN136" i="2"/>
  <c r="BN135" i="2"/>
  <c r="BN134" i="2"/>
  <c r="BN133" i="2"/>
  <c r="BN132" i="2"/>
  <c r="BN131" i="2"/>
  <c r="BN129" i="2"/>
  <c r="BN128" i="2"/>
  <c r="BN126" i="2"/>
  <c r="BN125" i="2"/>
  <c r="BN122" i="2"/>
  <c r="BN117" i="2"/>
  <c r="BN116" i="2"/>
  <c r="BN115" i="2"/>
  <c r="BN114" i="2"/>
  <c r="BN113" i="2"/>
  <c r="BN112" i="2"/>
  <c r="BN111" i="2"/>
  <c r="BN110" i="2"/>
  <c r="BN109" i="2"/>
  <c r="BN108" i="2"/>
  <c r="BN107" i="2"/>
  <c r="BN106" i="2"/>
  <c r="BN105" i="2"/>
  <c r="BN103" i="2"/>
  <c r="BN102" i="2"/>
  <c r="BN100" i="2"/>
  <c r="BN99" i="2"/>
  <c r="BN86" i="2"/>
  <c r="BN85" i="2"/>
  <c r="BN83" i="2"/>
  <c r="BN82" i="2"/>
  <c r="BN81" i="2"/>
  <c r="BN80" i="2"/>
  <c r="BN79" i="2"/>
  <c r="BN78" i="2"/>
  <c r="BN77" i="2"/>
  <c r="BN76" i="2"/>
  <c r="BN75" i="2"/>
  <c r="BN74" i="2"/>
  <c r="BN73" i="2"/>
  <c r="BN72" i="2"/>
  <c r="BN71" i="2"/>
  <c r="BN70" i="2"/>
  <c r="BN69" i="2"/>
  <c r="BN68" i="2"/>
  <c r="BN67" i="2"/>
  <c r="BN66" i="2"/>
  <c r="BN65" i="2"/>
  <c r="BN64" i="2"/>
  <c r="BN63" i="2"/>
  <c r="BN62" i="2"/>
  <c r="BN60" i="2"/>
  <c r="BN57" i="2"/>
  <c r="BN56" i="2"/>
  <c r="BN53" i="2"/>
  <c r="BN52" i="2"/>
  <c r="BN50" i="2"/>
  <c r="BN46" i="2"/>
  <c r="BN45" i="2"/>
  <c r="BN44" i="2"/>
  <c r="BN43" i="2"/>
  <c r="BN42" i="2"/>
  <c r="BN41" i="2"/>
  <c r="BN40" i="2"/>
  <c r="BN37" i="2"/>
  <c r="BN36" i="2"/>
  <c r="BN35" i="2"/>
  <c r="BN33" i="2"/>
  <c r="BN32" i="2"/>
  <c r="BN28" i="2"/>
  <c r="BN26" i="2"/>
  <c r="BN25" i="2"/>
  <c r="BN22" i="2"/>
  <c r="BN21" i="2"/>
  <c r="BN19" i="2"/>
  <c r="BN18" i="2"/>
  <c r="BN17" i="2"/>
  <c r="BN16" i="2"/>
  <c r="BN15" i="2"/>
  <c r="BN14" i="2"/>
  <c r="BN13" i="2"/>
  <c r="BN12" i="2"/>
  <c r="BN11" i="2"/>
  <c r="BN10" i="2"/>
  <c r="BN9" i="2"/>
  <c r="BN8" i="2"/>
  <c r="BN7" i="2"/>
  <c r="BN6" i="2"/>
  <c r="BN5" i="2"/>
  <c r="BN197" i="2"/>
  <c r="BN187" i="2"/>
  <c r="BN190" i="2"/>
  <c r="Q105" i="1" l="1"/>
  <c r="P105" i="1"/>
  <c r="Q104" i="1"/>
  <c r="P104" i="1"/>
  <c r="F49" i="9"/>
  <c r="E49" i="9"/>
  <c r="D49" i="9"/>
  <c r="C49" i="9"/>
  <c r="B49" i="9"/>
  <c r="A49" i="9"/>
  <c r="F48" i="9"/>
  <c r="E48" i="9"/>
  <c r="D48" i="9"/>
  <c r="C48" i="9"/>
  <c r="B48" i="9"/>
  <c r="A48" i="9"/>
  <c r="F47" i="9"/>
  <c r="E47" i="9"/>
  <c r="D47" i="9"/>
  <c r="C47" i="9"/>
  <c r="B47" i="9"/>
  <c r="A47" i="9"/>
  <c r="F46" i="9"/>
  <c r="E46" i="9"/>
  <c r="D46" i="9"/>
  <c r="C46" i="9"/>
  <c r="B46" i="9"/>
  <c r="A46" i="9"/>
  <c r="F45" i="9"/>
  <c r="E45" i="9"/>
  <c r="D45" i="9"/>
  <c r="C45" i="9"/>
  <c r="B45" i="9"/>
  <c r="A45" i="9"/>
  <c r="F44" i="9"/>
  <c r="E44" i="9"/>
  <c r="D44" i="9"/>
  <c r="C44" i="9"/>
  <c r="B44" i="9"/>
  <c r="A44" i="9"/>
  <c r="F43" i="9"/>
  <c r="E43" i="9"/>
  <c r="D43" i="9"/>
  <c r="C43" i="9"/>
  <c r="B43" i="9"/>
  <c r="A43" i="9"/>
  <c r="F42" i="9"/>
  <c r="E42" i="9"/>
  <c r="D42" i="9"/>
  <c r="C42" i="9"/>
  <c r="B42" i="9"/>
  <c r="A42" i="9"/>
  <c r="F41" i="9"/>
  <c r="E41" i="9"/>
  <c r="D41" i="9"/>
  <c r="C41" i="9"/>
  <c r="B41" i="9"/>
  <c r="A41" i="9"/>
  <c r="F40" i="9"/>
  <c r="E40" i="9"/>
  <c r="D40" i="9"/>
  <c r="C40" i="9"/>
  <c r="B40" i="9"/>
  <c r="A40" i="9"/>
  <c r="F39" i="9"/>
  <c r="E39" i="9"/>
  <c r="D39" i="9"/>
  <c r="C39" i="9"/>
  <c r="B39" i="9"/>
  <c r="A39" i="9"/>
  <c r="F38" i="9"/>
  <c r="E38" i="9"/>
  <c r="D38" i="9"/>
  <c r="C38" i="9"/>
  <c r="B38" i="9"/>
  <c r="A38" i="9"/>
  <c r="F37" i="9"/>
  <c r="E37" i="9"/>
  <c r="D37" i="9"/>
  <c r="C37" i="9"/>
  <c r="B37" i="9"/>
  <c r="A37" i="9"/>
  <c r="F36" i="9"/>
  <c r="E36" i="9"/>
  <c r="D36" i="9"/>
  <c r="C36" i="9"/>
  <c r="B36" i="9"/>
  <c r="A36" i="9"/>
  <c r="F35" i="9"/>
  <c r="E35" i="9"/>
  <c r="D35" i="9"/>
  <c r="C35" i="9"/>
  <c r="B35" i="9"/>
  <c r="A35" i="9"/>
  <c r="F34" i="9"/>
  <c r="E34" i="9"/>
  <c r="D34" i="9"/>
  <c r="C34" i="9"/>
  <c r="B34" i="9"/>
  <c r="A34" i="9"/>
  <c r="F33" i="9"/>
  <c r="E33" i="9"/>
  <c r="D33" i="9"/>
  <c r="C33" i="9"/>
  <c r="B33" i="9"/>
  <c r="A33" i="9"/>
  <c r="BM182" i="2"/>
  <c r="BO182" i="2"/>
  <c r="BM183" i="2"/>
  <c r="BO183" i="2"/>
  <c r="J72" i="1"/>
  <c r="O72" i="1" s="1"/>
  <c r="B41" i="7"/>
  <c r="B40" i="7"/>
  <c r="B39" i="7"/>
  <c r="B38" i="7"/>
  <c r="B37" i="7"/>
  <c r="B36" i="7"/>
  <c r="B35" i="7"/>
  <c r="B34" i="7"/>
  <c r="B33" i="7"/>
  <c r="B32" i="7"/>
  <c r="B31" i="7"/>
  <c r="B30" i="7"/>
  <c r="B29" i="7"/>
  <c r="B28" i="7"/>
  <c r="A28" i="7"/>
  <c r="J191" i="1"/>
  <c r="J244" i="1"/>
  <c r="J243" i="1"/>
  <c r="J187" i="1"/>
  <c r="J185" i="1"/>
  <c r="J352" i="1"/>
  <c r="J360" i="1"/>
  <c r="J61" i="1"/>
  <c r="J140" i="1"/>
  <c r="J56" i="1"/>
  <c r="J122" i="1"/>
  <c r="J60" i="1"/>
  <c r="J23" i="1"/>
  <c r="J137" i="1"/>
  <c r="J22" i="1"/>
  <c r="J21" i="1"/>
  <c r="J41" i="1"/>
  <c r="J10" i="1"/>
  <c r="J121" i="1"/>
  <c r="J131" i="1"/>
  <c r="J136" i="1"/>
  <c r="J35" i="1"/>
  <c r="J168" i="1"/>
  <c r="J167" i="1"/>
  <c r="J108" i="1"/>
  <c r="J107" i="1"/>
  <c r="J29" i="1"/>
  <c r="J28" i="1"/>
  <c r="J126" i="1"/>
  <c r="J115" i="1"/>
  <c r="J103" i="1"/>
  <c r="J59" i="1"/>
  <c r="J112" i="1"/>
  <c r="J151" i="1"/>
  <c r="J150" i="1"/>
  <c r="J91" i="1"/>
  <c r="J90" i="1"/>
  <c r="J48" i="1"/>
  <c r="J43" i="1"/>
  <c r="J12" i="1"/>
  <c r="J11" i="1"/>
  <c r="J70" i="1"/>
  <c r="J69" i="1"/>
  <c r="J68" i="1"/>
  <c r="J256" i="1"/>
  <c r="J259" i="1"/>
  <c r="J258" i="1"/>
  <c r="J55" i="1"/>
  <c r="J54" i="1"/>
  <c r="J53" i="1"/>
  <c r="J75" i="1"/>
  <c r="J40" i="1"/>
  <c r="J39" i="1"/>
  <c r="J4" i="1"/>
  <c r="J154" i="1"/>
  <c r="J7" i="1"/>
  <c r="J170" i="1"/>
  <c r="J169" i="1"/>
  <c r="J123" i="1"/>
  <c r="J6" i="1"/>
  <c r="J369" i="1"/>
  <c r="J8" i="1"/>
  <c r="J307" i="1"/>
  <c r="J306" i="1"/>
  <c r="J305" i="1"/>
  <c r="J304" i="1"/>
  <c r="J303" i="1"/>
  <c r="J302" i="1"/>
  <c r="J301" i="1"/>
  <c r="J300" i="1"/>
  <c r="J47" i="1"/>
  <c r="J46" i="1"/>
  <c r="J45" i="1"/>
  <c r="J44" i="1"/>
  <c r="J32" i="1"/>
  <c r="J370" i="1"/>
  <c r="J166" i="1"/>
  <c r="J148" i="1"/>
  <c r="J147" i="1"/>
  <c r="J146" i="1"/>
  <c r="J145" i="1"/>
  <c r="J144" i="1"/>
  <c r="J143" i="1"/>
  <c r="J149" i="1"/>
  <c r="J142" i="1"/>
  <c r="J219" i="1"/>
  <c r="J231" i="1"/>
  <c r="J232" i="1"/>
  <c r="J42" i="1"/>
  <c r="J120" i="1"/>
  <c r="J119" i="1"/>
  <c r="J357" i="1"/>
  <c r="J248" i="1"/>
  <c r="J247" i="1"/>
  <c r="J49" i="1"/>
  <c r="J34" i="1"/>
  <c r="J271" i="1"/>
  <c r="J270" i="1"/>
  <c r="J355" i="1"/>
  <c r="J268" i="1"/>
  <c r="J237" i="1"/>
  <c r="J236" i="1"/>
  <c r="J235" i="1"/>
  <c r="J218" i="1"/>
  <c r="J217" i="1"/>
  <c r="J216" i="1"/>
  <c r="J215" i="1"/>
  <c r="J214" i="1"/>
  <c r="J186" i="1"/>
  <c r="J165" i="1"/>
  <c r="J164" i="1"/>
  <c r="J163" i="1"/>
  <c r="J162" i="1"/>
  <c r="J130" i="1"/>
  <c r="J262" i="1"/>
  <c r="J102" i="1"/>
  <c r="J101" i="1"/>
  <c r="J100" i="1"/>
  <c r="J99" i="1"/>
  <c r="J98" i="1"/>
  <c r="J97" i="1"/>
  <c r="J96" i="1"/>
  <c r="J95" i="1"/>
  <c r="J94" i="1"/>
  <c r="J93" i="1"/>
  <c r="J92" i="1"/>
  <c r="J228" i="1"/>
  <c r="J176" i="1"/>
  <c r="J175" i="1"/>
  <c r="J174" i="1"/>
  <c r="J139" i="1"/>
  <c r="J51" i="1"/>
  <c r="J27" i="1"/>
  <c r="J26" i="1"/>
  <c r="J161" i="1"/>
  <c r="J50" i="1"/>
  <c r="J79" i="1"/>
  <c r="J78" i="1"/>
  <c r="J77" i="1"/>
  <c r="J76" i="1"/>
  <c r="J358" i="1"/>
  <c r="J356" i="1"/>
  <c r="J173" i="1"/>
  <c r="J152" i="1"/>
  <c r="J226" i="1"/>
  <c r="J353" i="1"/>
  <c r="J132" i="1"/>
  <c r="J190" i="1"/>
  <c r="J364" i="1"/>
  <c r="J363" i="1"/>
  <c r="J299" i="1"/>
  <c r="J298" i="1"/>
  <c r="J273" i="1"/>
  <c r="J272" i="1"/>
  <c r="J351" i="1"/>
  <c r="J350" i="1"/>
  <c r="J349" i="1"/>
  <c r="J348" i="1"/>
  <c r="J125" i="1"/>
  <c r="J124" i="1"/>
  <c r="J253" i="1"/>
  <c r="J251" i="1"/>
  <c r="J135" i="1"/>
  <c r="J89" i="1"/>
  <c r="J88" i="1"/>
  <c r="J87" i="1"/>
  <c r="J86" i="1"/>
  <c r="J85" i="1"/>
  <c r="J84" i="1"/>
  <c r="J64" i="1"/>
  <c r="J63" i="1"/>
  <c r="J20" i="1"/>
  <c r="J19" i="1"/>
  <c r="J18" i="1"/>
  <c r="J17" i="1"/>
  <c r="J16" i="1"/>
  <c r="J15" i="1"/>
  <c r="J134" i="1"/>
  <c r="J138" i="1"/>
  <c r="J58" i="1"/>
  <c r="N191" i="1"/>
  <c r="N244" i="1"/>
  <c r="N243" i="1"/>
  <c r="N187" i="1"/>
  <c r="N185" i="1"/>
  <c r="N352" i="1"/>
  <c r="N360" i="1"/>
  <c r="N61" i="1"/>
  <c r="N140" i="1"/>
  <c r="N56" i="1"/>
  <c r="N122" i="1"/>
  <c r="N60" i="1"/>
  <c r="N23" i="1"/>
  <c r="N137" i="1"/>
  <c r="N22" i="1"/>
  <c r="N21" i="1"/>
  <c r="N41" i="1"/>
  <c r="N10" i="1"/>
  <c r="N121" i="1"/>
  <c r="N131" i="1"/>
  <c r="N136" i="1"/>
  <c r="N35" i="1"/>
  <c r="N168" i="1"/>
  <c r="N167" i="1"/>
  <c r="N108" i="1"/>
  <c r="N107" i="1"/>
  <c r="N29" i="1"/>
  <c r="N28" i="1"/>
  <c r="N126" i="1"/>
  <c r="N115" i="1"/>
  <c r="N103" i="1"/>
  <c r="N59" i="1"/>
  <c r="N112" i="1"/>
  <c r="N151" i="1"/>
  <c r="N150" i="1"/>
  <c r="N91" i="1"/>
  <c r="N90" i="1"/>
  <c r="N48" i="1"/>
  <c r="N43" i="1"/>
  <c r="N12" i="1"/>
  <c r="N11" i="1"/>
  <c r="N70" i="1"/>
  <c r="N69" i="1"/>
  <c r="N68" i="1"/>
  <c r="N256" i="1"/>
  <c r="N259" i="1"/>
  <c r="N258" i="1"/>
  <c r="N55" i="1"/>
  <c r="N54" i="1"/>
  <c r="N53" i="1"/>
  <c r="N75" i="1"/>
  <c r="N40" i="1"/>
  <c r="N39" i="1"/>
  <c r="N4" i="1"/>
  <c r="N154" i="1"/>
  <c r="N7" i="1"/>
  <c r="N170" i="1"/>
  <c r="N169" i="1"/>
  <c r="N123" i="1"/>
  <c r="N6" i="1"/>
  <c r="N369" i="1"/>
  <c r="N8" i="1"/>
  <c r="N307" i="1"/>
  <c r="N306" i="1"/>
  <c r="N305" i="1"/>
  <c r="N304" i="1"/>
  <c r="N303" i="1"/>
  <c r="N302" i="1"/>
  <c r="N301" i="1"/>
  <c r="N300" i="1"/>
  <c r="N47" i="1"/>
  <c r="N46" i="1"/>
  <c r="N45" i="1"/>
  <c r="N44" i="1"/>
  <c r="N32" i="1"/>
  <c r="N370" i="1"/>
  <c r="N166" i="1"/>
  <c r="N148" i="1"/>
  <c r="N147" i="1"/>
  <c r="N146" i="1"/>
  <c r="N145" i="1"/>
  <c r="N144" i="1"/>
  <c r="N143" i="1"/>
  <c r="N149" i="1"/>
  <c r="N142" i="1"/>
  <c r="N219" i="1"/>
  <c r="N231" i="1"/>
  <c r="N232" i="1"/>
  <c r="N42" i="1"/>
  <c r="N120" i="1"/>
  <c r="N119" i="1"/>
  <c r="N357" i="1"/>
  <c r="N248" i="1"/>
  <c r="N247" i="1"/>
  <c r="N49" i="1"/>
  <c r="N34" i="1"/>
  <c r="N271" i="1"/>
  <c r="N270" i="1"/>
  <c r="N355" i="1"/>
  <c r="N268" i="1"/>
  <c r="N237" i="1"/>
  <c r="N236" i="1"/>
  <c r="N235" i="1"/>
  <c r="N218" i="1"/>
  <c r="N217" i="1"/>
  <c r="N216" i="1"/>
  <c r="N215" i="1"/>
  <c r="N214" i="1"/>
  <c r="N186" i="1"/>
  <c r="N165" i="1"/>
  <c r="N164" i="1"/>
  <c r="N163" i="1"/>
  <c r="N162" i="1"/>
  <c r="N130" i="1"/>
  <c r="N262" i="1"/>
  <c r="N102" i="1"/>
  <c r="N101" i="1"/>
  <c r="N100" i="1"/>
  <c r="N99" i="1"/>
  <c r="N98" i="1"/>
  <c r="N97" i="1"/>
  <c r="N96" i="1"/>
  <c r="N95" i="1"/>
  <c r="N94" i="1"/>
  <c r="N93" i="1"/>
  <c r="N92" i="1"/>
  <c r="N228" i="1"/>
  <c r="N176" i="1"/>
  <c r="N175" i="1"/>
  <c r="N174" i="1"/>
  <c r="N139" i="1"/>
  <c r="N51" i="1"/>
  <c r="N27" i="1"/>
  <c r="N26" i="1"/>
  <c r="N161" i="1"/>
  <c r="N50" i="1"/>
  <c r="N79" i="1"/>
  <c r="N78" i="1"/>
  <c r="N77" i="1"/>
  <c r="N76" i="1"/>
  <c r="N358" i="1"/>
  <c r="N356" i="1"/>
  <c r="N173" i="1"/>
  <c r="N152" i="1"/>
  <c r="N226" i="1"/>
  <c r="N353" i="1"/>
  <c r="N132" i="1"/>
  <c r="N190" i="1"/>
  <c r="N364" i="1"/>
  <c r="N363" i="1"/>
  <c r="N299" i="1"/>
  <c r="N298" i="1"/>
  <c r="N273" i="1"/>
  <c r="N272" i="1"/>
  <c r="N351" i="1"/>
  <c r="N350" i="1"/>
  <c r="N349" i="1"/>
  <c r="N348" i="1"/>
  <c r="N125" i="1"/>
  <c r="N124" i="1"/>
  <c r="N253" i="1"/>
  <c r="N251" i="1"/>
  <c r="N135" i="1"/>
  <c r="N89" i="1"/>
  <c r="N88" i="1"/>
  <c r="N87" i="1"/>
  <c r="N86" i="1"/>
  <c r="N85" i="1"/>
  <c r="N84" i="1"/>
  <c r="N64" i="1"/>
  <c r="N63" i="1"/>
  <c r="N20" i="1"/>
  <c r="N19" i="1"/>
  <c r="N18" i="1"/>
  <c r="N17" i="1"/>
  <c r="R191" i="1"/>
  <c r="R244" i="1"/>
  <c r="R243" i="1"/>
  <c r="R187" i="1"/>
  <c r="R185" i="1"/>
  <c r="R352" i="1"/>
  <c r="R360" i="1"/>
  <c r="R61" i="1"/>
  <c r="R140" i="1"/>
  <c r="R56" i="1"/>
  <c r="R122" i="1"/>
  <c r="R60" i="1"/>
  <c r="R23" i="1"/>
  <c r="R137" i="1"/>
  <c r="R22" i="1"/>
  <c r="R21" i="1"/>
  <c r="R41" i="1"/>
  <c r="R10" i="1"/>
  <c r="R121" i="1"/>
  <c r="R131" i="1"/>
  <c r="R136" i="1"/>
  <c r="R35" i="1"/>
  <c r="R168" i="1"/>
  <c r="R167" i="1"/>
  <c r="R108" i="1"/>
  <c r="R107" i="1"/>
  <c r="R29" i="1"/>
  <c r="R28" i="1"/>
  <c r="R126" i="1"/>
  <c r="R115" i="1"/>
  <c r="R103" i="1"/>
  <c r="R59" i="1"/>
  <c r="R112" i="1"/>
  <c r="R151" i="1"/>
  <c r="R150" i="1"/>
  <c r="R91" i="1"/>
  <c r="R90" i="1"/>
  <c r="R48" i="1"/>
  <c r="R43" i="1"/>
  <c r="R12" i="1"/>
  <c r="R11" i="1"/>
  <c r="R70" i="1"/>
  <c r="R69" i="1"/>
  <c r="R68" i="1"/>
  <c r="R256" i="1"/>
  <c r="R259" i="1"/>
  <c r="R258" i="1"/>
  <c r="R55" i="1"/>
  <c r="R54" i="1"/>
  <c r="R53" i="1"/>
  <c r="R75" i="1"/>
  <c r="R40" i="1"/>
  <c r="R39" i="1"/>
  <c r="R4" i="1"/>
  <c r="R154" i="1"/>
  <c r="R7" i="1"/>
  <c r="R170" i="1"/>
  <c r="R169" i="1"/>
  <c r="R123" i="1"/>
  <c r="R6" i="1"/>
  <c r="R369" i="1"/>
  <c r="R8" i="1"/>
  <c r="R307" i="1"/>
  <c r="R306" i="1"/>
  <c r="R305" i="1"/>
  <c r="R304" i="1"/>
  <c r="R303" i="1"/>
  <c r="R302" i="1"/>
  <c r="R301" i="1"/>
  <c r="R300" i="1"/>
  <c r="R47" i="1"/>
  <c r="R46" i="1"/>
  <c r="R45" i="1"/>
  <c r="R44" i="1"/>
  <c r="R32" i="1"/>
  <c r="R370" i="1"/>
  <c r="R166" i="1"/>
  <c r="R148" i="1"/>
  <c r="R147" i="1"/>
  <c r="R146" i="1"/>
  <c r="R145" i="1"/>
  <c r="R144" i="1"/>
  <c r="R143" i="1"/>
  <c r="R149" i="1"/>
  <c r="R142" i="1"/>
  <c r="R219" i="1"/>
  <c r="R231" i="1"/>
  <c r="R232" i="1"/>
  <c r="R42" i="1"/>
  <c r="R120" i="1"/>
  <c r="R119" i="1"/>
  <c r="R357" i="1"/>
  <c r="R248" i="1"/>
  <c r="R247" i="1"/>
  <c r="R49" i="1"/>
  <c r="R34" i="1"/>
  <c r="R271" i="1"/>
  <c r="R270" i="1"/>
  <c r="R355" i="1"/>
  <c r="R268" i="1"/>
  <c r="R237" i="1"/>
  <c r="R236" i="1"/>
  <c r="R235" i="1"/>
  <c r="R218" i="1"/>
  <c r="R217" i="1"/>
  <c r="R216" i="1"/>
  <c r="R215" i="1"/>
  <c r="R214" i="1"/>
  <c r="R186" i="1"/>
  <c r="R165" i="1"/>
  <c r="R164" i="1"/>
  <c r="R163" i="1"/>
  <c r="R162" i="1"/>
  <c r="R130" i="1"/>
  <c r="R262" i="1"/>
  <c r="R102" i="1"/>
  <c r="R101" i="1"/>
  <c r="R100" i="1"/>
  <c r="R99" i="1"/>
  <c r="R98" i="1"/>
  <c r="R97" i="1"/>
  <c r="R96" i="1"/>
  <c r="R95" i="1"/>
  <c r="R94" i="1"/>
  <c r="R93" i="1"/>
  <c r="R92" i="1"/>
  <c r="R228" i="1"/>
  <c r="R176" i="1"/>
  <c r="R175" i="1"/>
  <c r="R174" i="1"/>
  <c r="R139" i="1"/>
  <c r="R51" i="1"/>
  <c r="R27" i="1"/>
  <c r="R26" i="1"/>
  <c r="R161" i="1"/>
  <c r="R50" i="1"/>
  <c r="R79" i="1"/>
  <c r="R78" i="1"/>
  <c r="R77" i="1"/>
  <c r="R76" i="1"/>
  <c r="R358" i="1"/>
  <c r="R356" i="1"/>
  <c r="R173" i="1"/>
  <c r="R152" i="1"/>
  <c r="R226" i="1"/>
  <c r="R353" i="1"/>
  <c r="R132" i="1"/>
  <c r="R190" i="1"/>
  <c r="R364" i="1"/>
  <c r="R363" i="1"/>
  <c r="R299" i="1"/>
  <c r="R298" i="1"/>
  <c r="R273" i="1"/>
  <c r="R272" i="1"/>
  <c r="R351" i="1"/>
  <c r="R350" i="1"/>
  <c r="R349" i="1"/>
  <c r="R348" i="1"/>
  <c r="R125" i="1"/>
  <c r="R124" i="1"/>
  <c r="R253" i="1"/>
  <c r="R251" i="1"/>
  <c r="R135" i="1"/>
  <c r="R89" i="1"/>
  <c r="R88" i="1"/>
  <c r="R87" i="1"/>
  <c r="R86" i="1"/>
  <c r="R85" i="1"/>
  <c r="R84" i="1"/>
  <c r="R64" i="1"/>
  <c r="R63" i="1"/>
  <c r="R20" i="1"/>
  <c r="R19" i="1"/>
  <c r="R18" i="1"/>
  <c r="R17" i="1"/>
  <c r="R16" i="1"/>
  <c r="R15" i="1"/>
  <c r="R134" i="1"/>
  <c r="R138" i="1"/>
  <c r="R58" i="1"/>
  <c r="R118" i="1"/>
  <c r="O191" i="1"/>
  <c r="M191" i="1"/>
  <c r="L191" i="1"/>
  <c r="Q191" i="1" s="1"/>
  <c r="O244" i="1"/>
  <c r="M244" i="1"/>
  <c r="L244" i="1"/>
  <c r="O243" i="1"/>
  <c r="M243" i="1"/>
  <c r="L243" i="1"/>
  <c r="O187" i="1"/>
  <c r="M187" i="1"/>
  <c r="L187" i="1"/>
  <c r="O185" i="1"/>
  <c r="M185" i="1"/>
  <c r="L185" i="1"/>
  <c r="Q185" i="1" s="1"/>
  <c r="O352" i="1"/>
  <c r="M352" i="1"/>
  <c r="L352" i="1"/>
  <c r="O360" i="1"/>
  <c r="M360" i="1"/>
  <c r="L360" i="1"/>
  <c r="O61" i="1"/>
  <c r="M61" i="1"/>
  <c r="L61" i="1"/>
  <c r="O140" i="1"/>
  <c r="M140" i="1"/>
  <c r="L140" i="1"/>
  <c r="O56" i="1"/>
  <c r="M56" i="1"/>
  <c r="L56" i="1"/>
  <c r="O122" i="1"/>
  <c r="L122" i="1"/>
  <c r="O60" i="1"/>
  <c r="L60" i="1"/>
  <c r="O23" i="1"/>
  <c r="L23" i="1"/>
  <c r="O137" i="1"/>
  <c r="M137" i="1"/>
  <c r="L137" i="1"/>
  <c r="O22" i="1"/>
  <c r="M22" i="1"/>
  <c r="L22" i="1"/>
  <c r="O21" i="1"/>
  <c r="M21" i="1"/>
  <c r="L21" i="1"/>
  <c r="O41" i="1"/>
  <c r="M41" i="1"/>
  <c r="L41" i="1"/>
  <c r="O10" i="1"/>
  <c r="M10" i="1"/>
  <c r="L10" i="1"/>
  <c r="O121" i="1"/>
  <c r="M121" i="1"/>
  <c r="L121" i="1"/>
  <c r="O131" i="1"/>
  <c r="M131" i="1"/>
  <c r="L131" i="1"/>
  <c r="O136" i="1"/>
  <c r="M136" i="1"/>
  <c r="L136" i="1"/>
  <c r="O35" i="1"/>
  <c r="M35" i="1"/>
  <c r="L35" i="1"/>
  <c r="O168" i="1"/>
  <c r="M168" i="1"/>
  <c r="L168" i="1"/>
  <c r="O167" i="1"/>
  <c r="M167" i="1"/>
  <c r="L167" i="1"/>
  <c r="O108" i="1"/>
  <c r="M108" i="1"/>
  <c r="L108" i="1"/>
  <c r="O107" i="1"/>
  <c r="M107" i="1"/>
  <c r="L107" i="1"/>
  <c r="O29" i="1"/>
  <c r="M29" i="1"/>
  <c r="L29" i="1"/>
  <c r="O28" i="1"/>
  <c r="M28" i="1"/>
  <c r="L28" i="1"/>
  <c r="O126" i="1"/>
  <c r="M126" i="1"/>
  <c r="L126" i="1"/>
  <c r="O115" i="1"/>
  <c r="M115" i="1"/>
  <c r="L115" i="1"/>
  <c r="O103" i="1"/>
  <c r="M103" i="1"/>
  <c r="L103" i="1"/>
  <c r="O59" i="1"/>
  <c r="M59" i="1"/>
  <c r="L59" i="1"/>
  <c r="O112" i="1"/>
  <c r="M112" i="1"/>
  <c r="L112" i="1"/>
  <c r="O151" i="1"/>
  <c r="M151" i="1"/>
  <c r="L151" i="1"/>
  <c r="O150" i="1"/>
  <c r="M150" i="1"/>
  <c r="L150" i="1"/>
  <c r="O91" i="1"/>
  <c r="M91" i="1"/>
  <c r="L91" i="1"/>
  <c r="O90" i="1"/>
  <c r="M90" i="1"/>
  <c r="L90" i="1"/>
  <c r="O48" i="1"/>
  <c r="M48" i="1"/>
  <c r="L48" i="1"/>
  <c r="O43" i="1"/>
  <c r="M43" i="1"/>
  <c r="L43" i="1"/>
  <c r="O12" i="1"/>
  <c r="M12" i="1"/>
  <c r="L12" i="1"/>
  <c r="M11" i="1"/>
  <c r="O70" i="1"/>
  <c r="L70" i="1"/>
  <c r="O69" i="1"/>
  <c r="L69" i="1"/>
  <c r="O68" i="1"/>
  <c r="M68" i="1"/>
  <c r="L68" i="1"/>
  <c r="O256" i="1"/>
  <c r="M256" i="1"/>
  <c r="L256" i="1"/>
  <c r="O259" i="1"/>
  <c r="M259" i="1"/>
  <c r="L259" i="1"/>
  <c r="O258" i="1"/>
  <c r="M258" i="1"/>
  <c r="L258" i="1"/>
  <c r="O55" i="1"/>
  <c r="M55" i="1"/>
  <c r="L55" i="1"/>
  <c r="O54" i="1"/>
  <c r="L54" i="1"/>
  <c r="Q54" i="1" s="1"/>
  <c r="O53" i="1"/>
  <c r="M53" i="1"/>
  <c r="L53" i="1"/>
  <c r="O75" i="1"/>
  <c r="M75" i="1"/>
  <c r="L75" i="1"/>
  <c r="M40" i="1"/>
  <c r="L40" i="1"/>
  <c r="O39" i="1"/>
  <c r="M39" i="1"/>
  <c r="L39" i="1"/>
  <c r="M4" i="1"/>
  <c r="L4" i="1"/>
  <c r="O7" i="1"/>
  <c r="M7" i="1"/>
  <c r="L7" i="1"/>
  <c r="O170" i="1"/>
  <c r="M170" i="1"/>
  <c r="L170" i="1"/>
  <c r="O169" i="1"/>
  <c r="M169" i="1"/>
  <c r="L169" i="1"/>
  <c r="O123" i="1"/>
  <c r="M123" i="1"/>
  <c r="L123" i="1"/>
  <c r="O6" i="1"/>
  <c r="M6" i="1"/>
  <c r="L6" i="1"/>
  <c r="O369" i="1"/>
  <c r="L369" i="1"/>
  <c r="O8" i="1"/>
  <c r="M8" i="1"/>
  <c r="L8" i="1"/>
  <c r="L307" i="1"/>
  <c r="O306" i="1"/>
  <c r="L306" i="1"/>
  <c r="O305" i="1"/>
  <c r="L305" i="1"/>
  <c r="O304" i="1"/>
  <c r="L304" i="1"/>
  <c r="O303" i="1"/>
  <c r="L303" i="1"/>
  <c r="O302" i="1"/>
  <c r="L302" i="1"/>
  <c r="O301" i="1"/>
  <c r="L301" i="1"/>
  <c r="O300" i="1"/>
  <c r="L300" i="1"/>
  <c r="O47" i="1"/>
  <c r="M47" i="1"/>
  <c r="L47" i="1"/>
  <c r="O46" i="1"/>
  <c r="M46" i="1"/>
  <c r="L46" i="1"/>
  <c r="O45" i="1"/>
  <c r="M45" i="1"/>
  <c r="L45" i="1"/>
  <c r="O44" i="1"/>
  <c r="M44" i="1"/>
  <c r="L44" i="1"/>
  <c r="O32" i="1"/>
  <c r="M32" i="1"/>
  <c r="L32" i="1"/>
  <c r="O370" i="1"/>
  <c r="L370" i="1"/>
  <c r="O166" i="1"/>
  <c r="M166" i="1"/>
  <c r="L166" i="1"/>
  <c r="O148" i="1"/>
  <c r="M148" i="1"/>
  <c r="L148" i="1"/>
  <c r="O147" i="1"/>
  <c r="M147" i="1"/>
  <c r="L147" i="1"/>
  <c r="O146" i="1"/>
  <c r="M146" i="1"/>
  <c r="L146" i="1"/>
  <c r="O145" i="1"/>
  <c r="M145" i="1"/>
  <c r="L145" i="1"/>
  <c r="O144" i="1"/>
  <c r="M144" i="1"/>
  <c r="L144" i="1"/>
  <c r="O143" i="1"/>
  <c r="M143" i="1"/>
  <c r="L143" i="1"/>
  <c r="O149" i="1"/>
  <c r="M149" i="1"/>
  <c r="L149" i="1"/>
  <c r="O142" i="1"/>
  <c r="M142" i="1"/>
  <c r="L142" i="1"/>
  <c r="Q142" i="1" s="1"/>
  <c r="O219" i="1"/>
  <c r="M219" i="1"/>
  <c r="L219" i="1"/>
  <c r="O231" i="1"/>
  <c r="M231" i="1"/>
  <c r="L231" i="1"/>
  <c r="O232" i="1"/>
  <c r="M232" i="1"/>
  <c r="L232" i="1"/>
  <c r="M42" i="1"/>
  <c r="L42" i="1"/>
  <c r="O120" i="1"/>
  <c r="M120" i="1"/>
  <c r="L120" i="1"/>
  <c r="O119" i="1"/>
  <c r="M119" i="1"/>
  <c r="L119" i="1"/>
  <c r="O357" i="1"/>
  <c r="M357" i="1"/>
  <c r="L357" i="1"/>
  <c r="O248" i="1"/>
  <c r="L248" i="1"/>
  <c r="O247" i="1"/>
  <c r="L247" i="1"/>
  <c r="M34" i="1"/>
  <c r="L34" i="1"/>
  <c r="O271" i="1"/>
  <c r="L271" i="1"/>
  <c r="O270" i="1"/>
  <c r="L270" i="1"/>
  <c r="O237" i="1"/>
  <c r="L237" i="1"/>
  <c r="O236" i="1"/>
  <c r="L236" i="1"/>
  <c r="O235" i="1"/>
  <c r="L235" i="1"/>
  <c r="O218" i="1"/>
  <c r="M218" i="1"/>
  <c r="L218" i="1"/>
  <c r="O217" i="1"/>
  <c r="M217" i="1"/>
  <c r="L217" i="1"/>
  <c r="O216" i="1"/>
  <c r="M216" i="1"/>
  <c r="L216" i="1"/>
  <c r="O215" i="1"/>
  <c r="M215" i="1"/>
  <c r="L215" i="1"/>
  <c r="O214" i="1"/>
  <c r="M214" i="1"/>
  <c r="L214" i="1"/>
  <c r="O186" i="1"/>
  <c r="L186" i="1"/>
  <c r="O165" i="1"/>
  <c r="L165" i="1"/>
  <c r="O164" i="1"/>
  <c r="M164" i="1"/>
  <c r="L164" i="1"/>
  <c r="O163" i="1"/>
  <c r="L163" i="1"/>
  <c r="O162" i="1"/>
  <c r="M162" i="1"/>
  <c r="L162" i="1"/>
  <c r="M130" i="1"/>
  <c r="O102" i="1"/>
  <c r="M102" i="1"/>
  <c r="L102" i="1"/>
  <c r="O101" i="1"/>
  <c r="M101" i="1"/>
  <c r="L101" i="1"/>
  <c r="O99" i="1"/>
  <c r="M99" i="1"/>
  <c r="L99" i="1"/>
  <c r="O98" i="1"/>
  <c r="M98" i="1"/>
  <c r="L98" i="1"/>
  <c r="O97" i="1"/>
  <c r="M97" i="1"/>
  <c r="L97" i="1"/>
  <c r="O96" i="1"/>
  <c r="M96" i="1"/>
  <c r="L96" i="1"/>
  <c r="O95" i="1"/>
  <c r="M95" i="1"/>
  <c r="L95" i="1"/>
  <c r="O94" i="1"/>
  <c r="M94" i="1"/>
  <c r="L94" i="1"/>
  <c r="O93" i="1"/>
  <c r="M93" i="1"/>
  <c r="L93" i="1"/>
  <c r="O92" i="1"/>
  <c r="M92" i="1"/>
  <c r="L92" i="1"/>
  <c r="O228" i="1"/>
  <c r="L228" i="1"/>
  <c r="O175" i="1"/>
  <c r="L175" i="1"/>
  <c r="O139" i="1"/>
  <c r="M139" i="1"/>
  <c r="L139" i="1"/>
  <c r="O51" i="1"/>
  <c r="L51" i="1"/>
  <c r="O26" i="1"/>
  <c r="M26" i="1"/>
  <c r="L26" i="1"/>
  <c r="O161" i="1"/>
  <c r="M161" i="1"/>
  <c r="L161" i="1"/>
  <c r="O50" i="1"/>
  <c r="L50" i="1"/>
  <c r="O79" i="1"/>
  <c r="M79" i="1"/>
  <c r="L79" i="1"/>
  <c r="O77" i="1"/>
  <c r="M77" i="1"/>
  <c r="L77" i="1"/>
  <c r="O358" i="1"/>
  <c r="M358" i="1"/>
  <c r="L358" i="1"/>
  <c r="O356" i="1"/>
  <c r="M356" i="1"/>
  <c r="L356" i="1"/>
  <c r="O173" i="1"/>
  <c r="M173" i="1"/>
  <c r="L173" i="1"/>
  <c r="O353" i="1"/>
  <c r="M353" i="1"/>
  <c r="L353" i="1"/>
  <c r="O132" i="1"/>
  <c r="M132" i="1"/>
  <c r="L132" i="1"/>
  <c r="Q132" i="1" s="1"/>
  <c r="O190" i="1"/>
  <c r="M190" i="1"/>
  <c r="L190" i="1"/>
  <c r="O299" i="1"/>
  <c r="L299" i="1"/>
  <c r="L298" i="1"/>
  <c r="O273" i="1"/>
  <c r="L273" i="1"/>
  <c r="O272" i="1"/>
  <c r="L272" i="1"/>
  <c r="O351" i="1"/>
  <c r="M351" i="1"/>
  <c r="L351" i="1"/>
  <c r="O350" i="1"/>
  <c r="M350" i="1"/>
  <c r="L350" i="1"/>
  <c r="O349" i="1"/>
  <c r="L349" i="1"/>
  <c r="L348" i="1"/>
  <c r="O125" i="1"/>
  <c r="M125" i="1"/>
  <c r="L125" i="1"/>
  <c r="O124" i="1"/>
  <c r="M124" i="1"/>
  <c r="L124" i="1"/>
  <c r="O253" i="1"/>
  <c r="M253" i="1"/>
  <c r="L253" i="1"/>
  <c r="O251" i="1"/>
  <c r="M251" i="1"/>
  <c r="L251" i="1"/>
  <c r="O135" i="1"/>
  <c r="M135" i="1"/>
  <c r="L135" i="1"/>
  <c r="O89" i="1"/>
  <c r="M89" i="1"/>
  <c r="L89" i="1"/>
  <c r="O88" i="1"/>
  <c r="M88" i="1"/>
  <c r="L88" i="1"/>
  <c r="M87" i="1"/>
  <c r="O86" i="1"/>
  <c r="L86" i="1"/>
  <c r="O85" i="1"/>
  <c r="M85" i="1"/>
  <c r="L85" i="1"/>
  <c r="O84" i="1"/>
  <c r="M84" i="1"/>
  <c r="L84" i="1"/>
  <c r="Q84" i="1" s="1"/>
  <c r="O64" i="1"/>
  <c r="M64" i="1"/>
  <c r="L64" i="1"/>
  <c r="O63" i="1"/>
  <c r="M63" i="1"/>
  <c r="L63" i="1"/>
  <c r="O20" i="1"/>
  <c r="M20" i="1"/>
  <c r="L20" i="1"/>
  <c r="O19" i="1"/>
  <c r="M19" i="1"/>
  <c r="L19" i="1"/>
  <c r="O18" i="1"/>
  <c r="M18" i="1"/>
  <c r="L18" i="1"/>
  <c r="M17" i="1"/>
  <c r="O16" i="1"/>
  <c r="N16" i="1"/>
  <c r="M16" i="1"/>
  <c r="L16" i="1"/>
  <c r="O15" i="1"/>
  <c r="N15" i="1"/>
  <c r="M15" i="1"/>
  <c r="L15" i="1"/>
  <c r="O134" i="1"/>
  <c r="N134" i="1"/>
  <c r="M134" i="1"/>
  <c r="L134" i="1"/>
  <c r="O138" i="1"/>
  <c r="N138" i="1"/>
  <c r="M138" i="1"/>
  <c r="L138" i="1"/>
  <c r="O58" i="1"/>
  <c r="N58" i="1"/>
  <c r="M58" i="1"/>
  <c r="L58" i="1"/>
  <c r="O118" i="1"/>
  <c r="N118" i="1"/>
  <c r="M118" i="1"/>
  <c r="L118" i="1"/>
  <c r="J118" i="1"/>
  <c r="BM180" i="2"/>
  <c r="BM179" i="2"/>
  <c r="BM178" i="2"/>
  <c r="L153" i="1" s="1"/>
  <c r="BM177" i="2"/>
  <c r="L159" i="1" s="1"/>
  <c r="BM176" i="2"/>
  <c r="L157" i="1" s="1"/>
  <c r="BM175" i="2"/>
  <c r="L156" i="1" s="1"/>
  <c r="BM174" i="2"/>
  <c r="L160" i="1" s="1"/>
  <c r="BM172" i="2"/>
  <c r="BM171" i="2"/>
  <c r="L30" i="1" s="1"/>
  <c r="BM167" i="2"/>
  <c r="L81" i="1" s="1"/>
  <c r="BM162" i="2"/>
  <c r="L110" i="1" s="1"/>
  <c r="R82" i="1"/>
  <c r="R133" i="1"/>
  <c r="R172" i="1"/>
  <c r="R5" i="1"/>
  <c r="R9" i="1"/>
  <c r="R128" i="1"/>
  <c r="R116" i="1"/>
  <c r="R106" i="1"/>
  <c r="R109" i="1"/>
  <c r="R71" i="1"/>
  <c r="R129" i="1"/>
  <c r="R171" i="1"/>
  <c r="R83" i="1"/>
  <c r="R127" i="1"/>
  <c r="R74" i="1"/>
  <c r="R67" i="1"/>
  <c r="R155" i="1"/>
  <c r="R158" i="1"/>
  <c r="R153" i="1"/>
  <c r="R159" i="1"/>
  <c r="R157" i="1"/>
  <c r="R156" i="1"/>
  <c r="R160" i="1"/>
  <c r="R141" i="1"/>
  <c r="R31" i="1"/>
  <c r="R30" i="1"/>
  <c r="R37" i="1"/>
  <c r="R36" i="1"/>
  <c r="R117" i="1"/>
  <c r="R81" i="1"/>
  <c r="R80" i="1"/>
  <c r="R14" i="1"/>
  <c r="R13" i="1"/>
  <c r="R111" i="1"/>
  <c r="R110" i="1"/>
  <c r="R25" i="1"/>
  <c r="R24" i="1"/>
  <c r="R38" i="1"/>
  <c r="R33" i="1"/>
  <c r="R114" i="1"/>
  <c r="R113" i="1"/>
  <c r="R62" i="1"/>
  <c r="R66" i="1"/>
  <c r="R65" i="1"/>
  <c r="R73" i="1"/>
  <c r="R72" i="1"/>
  <c r="R57" i="1"/>
  <c r="R52" i="1"/>
  <c r="R193" i="1"/>
  <c r="R192" i="1"/>
  <c r="R347" i="1"/>
  <c r="R297" i="1"/>
  <c r="R296" i="1"/>
  <c r="R346" i="1"/>
  <c r="R345" i="1"/>
  <c r="R344" i="1"/>
  <c r="R295" i="1"/>
  <c r="R343" i="1"/>
  <c r="R342" i="1"/>
  <c r="R223" i="1"/>
  <c r="R341" i="1"/>
  <c r="R340" i="1"/>
  <c r="R339" i="1"/>
  <c r="R338" i="1"/>
  <c r="R337" i="1"/>
  <c r="R336" i="1"/>
  <c r="R335" i="1"/>
  <c r="R334" i="1"/>
  <c r="R333" i="1"/>
  <c r="R332" i="1"/>
  <c r="R331" i="1"/>
  <c r="R330" i="1"/>
  <c r="R329" i="1"/>
  <c r="R328" i="1"/>
  <c r="R327" i="1"/>
  <c r="R326" i="1"/>
  <c r="R325" i="1"/>
  <c r="R324" i="1"/>
  <c r="R323" i="1"/>
  <c r="R322" i="1"/>
  <c r="R321" i="1"/>
  <c r="R320" i="1"/>
  <c r="R319" i="1"/>
  <c r="R294" i="1"/>
  <c r="R293" i="1"/>
  <c r="R292" i="1"/>
  <c r="R291" i="1"/>
  <c r="R290" i="1"/>
  <c r="R289" i="1"/>
  <c r="R288" i="1"/>
  <c r="R287" i="1"/>
  <c r="R286" i="1"/>
  <c r="R285" i="1"/>
  <c r="R284" i="1"/>
  <c r="R283" i="1"/>
  <c r="R282" i="1"/>
  <c r="R281" i="1"/>
  <c r="R280" i="1"/>
  <c r="R279" i="1"/>
  <c r="R278" i="1"/>
  <c r="R277" i="1"/>
  <c r="R318" i="1"/>
  <c r="R317" i="1"/>
  <c r="R316" i="1"/>
  <c r="R315" i="1"/>
  <c r="R314" i="1"/>
  <c r="R313" i="1"/>
  <c r="R312" i="1"/>
  <c r="R311" i="1"/>
  <c r="R310" i="1"/>
  <c r="R309" i="1"/>
  <c r="R269" i="1"/>
  <c r="R354" i="1"/>
  <c r="R225" i="1"/>
  <c r="R221" i="1"/>
  <c r="R220" i="1"/>
  <c r="R276" i="1"/>
  <c r="R275" i="1"/>
  <c r="R308" i="1"/>
  <c r="R274" i="1"/>
  <c r="R246" i="1"/>
  <c r="R245" i="1"/>
  <c r="R250" i="1"/>
  <c r="R249" i="1"/>
  <c r="R267" i="1"/>
  <c r="R241" i="1"/>
  <c r="R240" i="1"/>
  <c r="R227" i="1"/>
  <c r="R222" i="1"/>
  <c r="R242" i="1"/>
  <c r="R252" i="1"/>
  <c r="R211" i="1"/>
  <c r="R188" i="1"/>
  <c r="R189" i="1"/>
  <c r="R224" i="1"/>
  <c r="R368" i="1"/>
  <c r="R266" i="1"/>
  <c r="R196" i="1"/>
  <c r="R213" i="1"/>
  <c r="R203" i="1"/>
  <c r="R199" i="1"/>
  <c r="R265" i="1"/>
  <c r="R212" i="1"/>
  <c r="R229" i="1"/>
  <c r="R264" i="1"/>
  <c r="R367" i="1"/>
  <c r="R260" i="1"/>
  <c r="R362" i="1"/>
  <c r="R361" i="1"/>
  <c r="R239" i="1"/>
  <c r="R181" i="1"/>
  <c r="R205" i="1"/>
  <c r="R198" i="1"/>
  <c r="R197" i="1"/>
  <c r="R202" i="1"/>
  <c r="R201" i="1"/>
  <c r="R184" i="1"/>
  <c r="R183" i="1"/>
  <c r="R366" i="1"/>
  <c r="R234" i="1"/>
  <c r="R233" i="1"/>
  <c r="R200" i="1"/>
  <c r="R263" i="1"/>
  <c r="R230" i="1"/>
  <c r="R359" i="1"/>
  <c r="R365" i="1"/>
  <c r="R238" i="1"/>
  <c r="R180" i="1"/>
  <c r="R179" i="1"/>
  <c r="R178" i="1"/>
  <c r="R177" i="1"/>
  <c r="R182" i="1"/>
  <c r="R261" i="1"/>
  <c r="R257" i="1"/>
  <c r="R255" i="1"/>
  <c r="R254" i="1"/>
  <c r="R371" i="1"/>
  <c r="R208" i="1"/>
  <c r="R204" i="1"/>
  <c r="R206" i="1"/>
  <c r="R195" i="1"/>
  <c r="R194" i="1"/>
  <c r="R210" i="1"/>
  <c r="R209" i="1"/>
  <c r="R207" i="1"/>
  <c r="R372" i="1"/>
  <c r="R375" i="1"/>
  <c r="R374" i="1"/>
  <c r="R373" i="1"/>
  <c r="R377" i="1"/>
  <c r="R376" i="1"/>
  <c r="R378" i="1"/>
  <c r="BD67" i="2"/>
  <c r="BF67" i="2"/>
  <c r="BM67" i="2" s="1"/>
  <c r="L242" i="1" s="1"/>
  <c r="M82" i="1"/>
  <c r="M133" i="1"/>
  <c r="M172" i="1"/>
  <c r="M5" i="1"/>
  <c r="M9" i="1"/>
  <c r="M128" i="1"/>
  <c r="M116" i="1"/>
  <c r="M106" i="1"/>
  <c r="M109" i="1"/>
  <c r="M71" i="1"/>
  <c r="M129" i="1"/>
  <c r="M171" i="1"/>
  <c r="M83" i="1"/>
  <c r="M127" i="1"/>
  <c r="M74" i="1"/>
  <c r="M67" i="1"/>
  <c r="M155" i="1"/>
  <c r="M158" i="1"/>
  <c r="M153" i="1"/>
  <c r="M159" i="1"/>
  <c r="M157" i="1"/>
  <c r="M156" i="1"/>
  <c r="M160" i="1"/>
  <c r="M141" i="1"/>
  <c r="M31" i="1"/>
  <c r="M30" i="1"/>
  <c r="M37" i="1"/>
  <c r="M36" i="1"/>
  <c r="M117" i="1"/>
  <c r="M81" i="1"/>
  <c r="M80" i="1"/>
  <c r="M14" i="1"/>
  <c r="M13" i="1"/>
  <c r="M111" i="1"/>
  <c r="M110" i="1"/>
  <c r="M25" i="1"/>
  <c r="M24" i="1"/>
  <c r="M38" i="1"/>
  <c r="M33" i="1"/>
  <c r="M114" i="1"/>
  <c r="M113" i="1"/>
  <c r="M62" i="1"/>
  <c r="M66" i="1"/>
  <c r="M65" i="1"/>
  <c r="M73" i="1"/>
  <c r="M72" i="1"/>
  <c r="M57" i="1"/>
  <c r="M52" i="1"/>
  <c r="M193" i="1"/>
  <c r="M192" i="1"/>
  <c r="M347" i="1"/>
  <c r="M297" i="1"/>
  <c r="M296" i="1"/>
  <c r="M346" i="1"/>
  <c r="M345" i="1"/>
  <c r="M344" i="1"/>
  <c r="M295" i="1"/>
  <c r="M343" i="1"/>
  <c r="M342" i="1"/>
  <c r="M223" i="1"/>
  <c r="M341" i="1"/>
  <c r="M340" i="1"/>
  <c r="M339" i="1"/>
  <c r="M338" i="1"/>
  <c r="M337" i="1"/>
  <c r="M336" i="1"/>
  <c r="M335" i="1"/>
  <c r="M334" i="1"/>
  <c r="M333" i="1"/>
  <c r="M332" i="1"/>
  <c r="M331" i="1"/>
  <c r="M330" i="1"/>
  <c r="M329" i="1"/>
  <c r="M328" i="1"/>
  <c r="M327" i="1"/>
  <c r="M326" i="1"/>
  <c r="M325" i="1"/>
  <c r="M324" i="1"/>
  <c r="M323" i="1"/>
  <c r="M322" i="1"/>
  <c r="M321" i="1"/>
  <c r="M320" i="1"/>
  <c r="M319" i="1"/>
  <c r="M294" i="1"/>
  <c r="M293" i="1"/>
  <c r="M292" i="1"/>
  <c r="M291" i="1"/>
  <c r="M290" i="1"/>
  <c r="M289" i="1"/>
  <c r="M288" i="1"/>
  <c r="M287" i="1"/>
  <c r="M286" i="1"/>
  <c r="M285" i="1"/>
  <c r="M284" i="1"/>
  <c r="M283" i="1"/>
  <c r="M282" i="1"/>
  <c r="M281" i="1"/>
  <c r="M280" i="1"/>
  <c r="M279" i="1"/>
  <c r="M278" i="1"/>
  <c r="M277" i="1"/>
  <c r="M318" i="1"/>
  <c r="M317" i="1"/>
  <c r="M316" i="1"/>
  <c r="M315" i="1"/>
  <c r="M314" i="1"/>
  <c r="M313" i="1"/>
  <c r="M312" i="1"/>
  <c r="M311" i="1"/>
  <c r="M310" i="1"/>
  <c r="M309" i="1"/>
  <c r="M269" i="1"/>
  <c r="M354" i="1"/>
  <c r="M225" i="1"/>
  <c r="M221" i="1"/>
  <c r="M220" i="1"/>
  <c r="M276" i="1"/>
  <c r="M275" i="1"/>
  <c r="M308" i="1"/>
  <c r="M274" i="1"/>
  <c r="M246" i="1"/>
  <c r="M245" i="1"/>
  <c r="M250" i="1"/>
  <c r="M249" i="1"/>
  <c r="M267" i="1"/>
  <c r="M241" i="1"/>
  <c r="M240" i="1"/>
  <c r="M227" i="1"/>
  <c r="M222" i="1"/>
  <c r="M242" i="1"/>
  <c r="M252" i="1"/>
  <c r="M211" i="1"/>
  <c r="M188" i="1"/>
  <c r="M189" i="1"/>
  <c r="M224" i="1"/>
  <c r="M368" i="1"/>
  <c r="M266" i="1"/>
  <c r="M196" i="1"/>
  <c r="M213" i="1"/>
  <c r="M203" i="1"/>
  <c r="M199" i="1"/>
  <c r="M265" i="1"/>
  <c r="M212" i="1"/>
  <c r="M229" i="1"/>
  <c r="M264" i="1"/>
  <c r="M367" i="1"/>
  <c r="M260" i="1"/>
  <c r="M362" i="1"/>
  <c r="M361" i="1"/>
  <c r="M239" i="1"/>
  <c r="M181" i="1"/>
  <c r="M205" i="1"/>
  <c r="M198" i="1"/>
  <c r="M197" i="1"/>
  <c r="M202" i="1"/>
  <c r="M201" i="1"/>
  <c r="M184" i="1"/>
  <c r="M183" i="1"/>
  <c r="M366" i="1"/>
  <c r="M234" i="1"/>
  <c r="M233" i="1"/>
  <c r="M200" i="1"/>
  <c r="M263" i="1"/>
  <c r="M230" i="1"/>
  <c r="M359" i="1"/>
  <c r="M365" i="1"/>
  <c r="M238" i="1"/>
  <c r="M180" i="1"/>
  <c r="M179" i="1"/>
  <c r="M178" i="1"/>
  <c r="M177" i="1"/>
  <c r="M182" i="1"/>
  <c r="M261" i="1"/>
  <c r="M257" i="1"/>
  <c r="M255" i="1"/>
  <c r="M254" i="1"/>
  <c r="M371" i="1"/>
  <c r="M208" i="1"/>
  <c r="M204" i="1"/>
  <c r="M206" i="1"/>
  <c r="M195" i="1"/>
  <c r="M194" i="1"/>
  <c r="M210" i="1"/>
  <c r="M209" i="1"/>
  <c r="M207" i="1"/>
  <c r="M372" i="1"/>
  <c r="M375" i="1"/>
  <c r="M374" i="1"/>
  <c r="M373" i="1"/>
  <c r="M377" i="1"/>
  <c r="M376" i="1"/>
  <c r="M378" i="1"/>
  <c r="BP198" i="2"/>
  <c r="N82" i="1" s="1"/>
  <c r="BP197" i="2"/>
  <c r="N133" i="1" s="1"/>
  <c r="BP196" i="2"/>
  <c r="N172" i="1" s="1"/>
  <c r="BP195" i="2"/>
  <c r="N5" i="1" s="1"/>
  <c r="BP194" i="2"/>
  <c r="N9" i="1" s="1"/>
  <c r="BP193" i="2"/>
  <c r="N128" i="1" s="1"/>
  <c r="BP192" i="2"/>
  <c r="N116" i="1" s="1"/>
  <c r="BP191" i="2"/>
  <c r="N106" i="1" s="1"/>
  <c r="BP190" i="2"/>
  <c r="N109" i="1" s="1"/>
  <c r="BP189" i="2"/>
  <c r="N71" i="1" s="1"/>
  <c r="BP188" i="2"/>
  <c r="N129" i="1" s="1"/>
  <c r="BP187" i="2"/>
  <c r="N171" i="1" s="1"/>
  <c r="BP186" i="2"/>
  <c r="N83" i="1" s="1"/>
  <c r="BP185" i="2"/>
  <c r="N127" i="1" s="1"/>
  <c r="BP184" i="2"/>
  <c r="N74" i="1" s="1"/>
  <c r="BP181" i="2"/>
  <c r="N67" i="1" s="1"/>
  <c r="BP180" i="2"/>
  <c r="N155" i="1" s="1"/>
  <c r="BP179" i="2"/>
  <c r="N158" i="1" s="1"/>
  <c r="BP178" i="2"/>
  <c r="N153" i="1" s="1"/>
  <c r="BP177" i="2"/>
  <c r="N159" i="1" s="1"/>
  <c r="BP176" i="2"/>
  <c r="N157" i="1" s="1"/>
  <c r="BP175" i="2"/>
  <c r="N156" i="1" s="1"/>
  <c r="BP174" i="2"/>
  <c r="N160" i="1" s="1"/>
  <c r="BP173" i="2"/>
  <c r="N141" i="1" s="1"/>
  <c r="BP172" i="2"/>
  <c r="N31" i="1" s="1"/>
  <c r="BP171" i="2"/>
  <c r="N30" i="1" s="1"/>
  <c r="BP170" i="2"/>
  <c r="N37" i="1" s="1"/>
  <c r="BP169" i="2"/>
  <c r="N36" i="1" s="1"/>
  <c r="BP168" i="2"/>
  <c r="N117" i="1" s="1"/>
  <c r="BP167" i="2"/>
  <c r="N81" i="1" s="1"/>
  <c r="BP166" i="2"/>
  <c r="N80" i="1" s="1"/>
  <c r="BP165" i="2"/>
  <c r="N14" i="1" s="1"/>
  <c r="BP164" i="2"/>
  <c r="N13" i="1" s="1"/>
  <c r="BP163" i="2"/>
  <c r="N111" i="1" s="1"/>
  <c r="BP162" i="2"/>
  <c r="N110" i="1" s="1"/>
  <c r="BP161" i="2"/>
  <c r="N25" i="1" s="1"/>
  <c r="BP160" i="2"/>
  <c r="N24" i="1" s="1"/>
  <c r="BP159" i="2"/>
  <c r="N38" i="1" s="1"/>
  <c r="BP158" i="2"/>
  <c r="N33" i="1" s="1"/>
  <c r="BP157" i="2"/>
  <c r="N114" i="1" s="1"/>
  <c r="BP156" i="2"/>
  <c r="N113" i="1" s="1"/>
  <c r="BP155" i="2"/>
  <c r="N62" i="1" s="1"/>
  <c r="BP154" i="2"/>
  <c r="N66" i="1" s="1"/>
  <c r="BP153" i="2"/>
  <c r="N65" i="1" s="1"/>
  <c r="BP152" i="2"/>
  <c r="N73" i="1" s="1"/>
  <c r="BP151" i="2"/>
  <c r="N72" i="1" s="1"/>
  <c r="BP150" i="2"/>
  <c r="N57" i="1" s="1"/>
  <c r="BP149" i="2"/>
  <c r="N52" i="1" s="1"/>
  <c r="BP148" i="2"/>
  <c r="N193" i="1" s="1"/>
  <c r="BP147" i="2"/>
  <c r="N192" i="1" s="1"/>
  <c r="BP146" i="2"/>
  <c r="N347" i="1" s="1"/>
  <c r="BP145" i="2"/>
  <c r="N297" i="1" s="1"/>
  <c r="BP144" i="2"/>
  <c r="N296" i="1" s="1"/>
  <c r="BP143" i="2"/>
  <c r="N346" i="1" s="1"/>
  <c r="BP142" i="2"/>
  <c r="N345" i="1" s="1"/>
  <c r="BP141" i="2"/>
  <c r="N344" i="1" s="1"/>
  <c r="BP140" i="2"/>
  <c r="N295" i="1" s="1"/>
  <c r="BP139" i="2"/>
  <c r="N343" i="1" s="1"/>
  <c r="BP138" i="2"/>
  <c r="N342" i="1" s="1"/>
  <c r="BP137" i="2"/>
  <c r="N223" i="1" s="1"/>
  <c r="BP136" i="2"/>
  <c r="N341" i="1" s="1"/>
  <c r="BP135" i="2"/>
  <c r="N340" i="1" s="1"/>
  <c r="BP134" i="2"/>
  <c r="N339" i="1" s="1"/>
  <c r="BP133" i="2"/>
  <c r="N338" i="1" s="1"/>
  <c r="BP132" i="2"/>
  <c r="N337" i="1" s="1"/>
  <c r="BP131" i="2"/>
  <c r="N336" i="1" s="1"/>
  <c r="BP130" i="2"/>
  <c r="N335" i="1" s="1"/>
  <c r="BP129" i="2"/>
  <c r="N334" i="1" s="1"/>
  <c r="BP128" i="2"/>
  <c r="N333" i="1" s="1"/>
  <c r="BP127" i="2"/>
  <c r="N332" i="1" s="1"/>
  <c r="BP126" i="2"/>
  <c r="N331" i="1" s="1"/>
  <c r="BP125" i="2"/>
  <c r="N330" i="1" s="1"/>
  <c r="BP124" i="2"/>
  <c r="N329" i="1" s="1"/>
  <c r="BP123" i="2"/>
  <c r="N328" i="1" s="1"/>
  <c r="BP122" i="2"/>
  <c r="N327" i="1" s="1"/>
  <c r="BP121" i="2"/>
  <c r="N326" i="1" s="1"/>
  <c r="BP120" i="2"/>
  <c r="N325" i="1" s="1"/>
  <c r="BP119" i="2"/>
  <c r="N324" i="1" s="1"/>
  <c r="BP118" i="2"/>
  <c r="N323" i="1" s="1"/>
  <c r="BP117" i="2"/>
  <c r="N322" i="1" s="1"/>
  <c r="BP116" i="2"/>
  <c r="N321" i="1" s="1"/>
  <c r="BP115" i="2"/>
  <c r="N320" i="1" s="1"/>
  <c r="BP114" i="2"/>
  <c r="N319" i="1" s="1"/>
  <c r="BP113" i="2"/>
  <c r="N294" i="1" s="1"/>
  <c r="BP112" i="2"/>
  <c r="N293" i="1" s="1"/>
  <c r="BP111" i="2"/>
  <c r="N292" i="1" s="1"/>
  <c r="BP110" i="2"/>
  <c r="N291" i="1" s="1"/>
  <c r="BP109" i="2"/>
  <c r="N290" i="1" s="1"/>
  <c r="BP108" i="2"/>
  <c r="N289" i="1" s="1"/>
  <c r="BP107" i="2"/>
  <c r="N288" i="1" s="1"/>
  <c r="BP106" i="2"/>
  <c r="N287" i="1" s="1"/>
  <c r="BP105" i="2"/>
  <c r="N286" i="1" s="1"/>
  <c r="BP104" i="2"/>
  <c r="N285" i="1" s="1"/>
  <c r="BP103" i="2"/>
  <c r="N284" i="1" s="1"/>
  <c r="BP102" i="2"/>
  <c r="N283" i="1" s="1"/>
  <c r="BP101" i="2"/>
  <c r="N282" i="1" s="1"/>
  <c r="BP100" i="2"/>
  <c r="N281" i="1" s="1"/>
  <c r="BP99" i="2"/>
  <c r="N280" i="1" s="1"/>
  <c r="BP98" i="2"/>
  <c r="N279" i="1" s="1"/>
  <c r="BP97" i="2"/>
  <c r="N278" i="1" s="1"/>
  <c r="BP96" i="2"/>
  <c r="N277" i="1" s="1"/>
  <c r="BP95" i="2"/>
  <c r="N318" i="1" s="1"/>
  <c r="BP94" i="2"/>
  <c r="N317" i="1" s="1"/>
  <c r="BP93" i="2"/>
  <c r="N316" i="1" s="1"/>
  <c r="BP92" i="2"/>
  <c r="N315" i="1" s="1"/>
  <c r="BP91" i="2"/>
  <c r="N314" i="1" s="1"/>
  <c r="BP90" i="2"/>
  <c r="N313" i="1" s="1"/>
  <c r="BP89" i="2"/>
  <c r="N312" i="1" s="1"/>
  <c r="BP88" i="2"/>
  <c r="N311" i="1" s="1"/>
  <c r="BP87" i="2"/>
  <c r="N310" i="1" s="1"/>
  <c r="BP86" i="2"/>
  <c r="N309" i="1" s="1"/>
  <c r="BP85" i="2"/>
  <c r="N269" i="1" s="1"/>
  <c r="BP84" i="2"/>
  <c r="N354" i="1" s="1"/>
  <c r="BP83" i="2"/>
  <c r="N225" i="1" s="1"/>
  <c r="BP82" i="2"/>
  <c r="N221" i="1" s="1"/>
  <c r="BP81" i="2"/>
  <c r="N220" i="1" s="1"/>
  <c r="BP80" i="2"/>
  <c r="N276" i="1" s="1"/>
  <c r="BP79" i="2"/>
  <c r="N275" i="1" s="1"/>
  <c r="BP78" i="2"/>
  <c r="N308" i="1" s="1"/>
  <c r="BP77" i="2"/>
  <c r="N274" i="1" s="1"/>
  <c r="BP76" i="2"/>
  <c r="N246" i="1" s="1"/>
  <c r="BP75" i="2"/>
  <c r="N245" i="1" s="1"/>
  <c r="BP74" i="2"/>
  <c r="N250" i="1" s="1"/>
  <c r="BP73" i="2"/>
  <c r="N249" i="1" s="1"/>
  <c r="BP72" i="2"/>
  <c r="N267" i="1" s="1"/>
  <c r="BP71" i="2"/>
  <c r="N241" i="1" s="1"/>
  <c r="BP70" i="2"/>
  <c r="N240" i="1" s="1"/>
  <c r="BP69" i="2"/>
  <c r="N227" i="1" s="1"/>
  <c r="BP68" i="2"/>
  <c r="N222" i="1" s="1"/>
  <c r="BP67" i="2"/>
  <c r="N242" i="1" s="1"/>
  <c r="BP66" i="2"/>
  <c r="N252" i="1" s="1"/>
  <c r="BP65" i="2"/>
  <c r="N211" i="1" s="1"/>
  <c r="BP64" i="2"/>
  <c r="N188" i="1" s="1"/>
  <c r="BP63" i="2"/>
  <c r="N189" i="1" s="1"/>
  <c r="BP62" i="2"/>
  <c r="N224" i="1" s="1"/>
  <c r="BP61" i="2"/>
  <c r="N368" i="1" s="1"/>
  <c r="BP60" i="2"/>
  <c r="N266" i="1" s="1"/>
  <c r="BP59" i="2"/>
  <c r="N196" i="1" s="1"/>
  <c r="BP58" i="2"/>
  <c r="N213" i="1" s="1"/>
  <c r="BP57" i="2"/>
  <c r="N203" i="1" s="1"/>
  <c r="BP56" i="2"/>
  <c r="N199" i="1" s="1"/>
  <c r="BP55" i="2"/>
  <c r="N265" i="1" s="1"/>
  <c r="BP54" i="2"/>
  <c r="N212" i="1" s="1"/>
  <c r="BP53" i="2"/>
  <c r="N229" i="1" s="1"/>
  <c r="BP52" i="2"/>
  <c r="N264" i="1" s="1"/>
  <c r="BP51" i="2"/>
  <c r="N367" i="1" s="1"/>
  <c r="BP50" i="2"/>
  <c r="N260" i="1" s="1"/>
  <c r="BP49" i="2"/>
  <c r="N362" i="1" s="1"/>
  <c r="BP48" i="2"/>
  <c r="N361" i="1" s="1"/>
  <c r="BP47" i="2"/>
  <c r="N239" i="1" s="1"/>
  <c r="BP46" i="2"/>
  <c r="N181" i="1" s="1"/>
  <c r="BP45" i="2"/>
  <c r="N205" i="1" s="1"/>
  <c r="BP44" i="2"/>
  <c r="N198" i="1" s="1"/>
  <c r="BP43" i="2"/>
  <c r="N197" i="1" s="1"/>
  <c r="BP42" i="2"/>
  <c r="N202" i="1" s="1"/>
  <c r="BP41" i="2"/>
  <c r="N201" i="1" s="1"/>
  <c r="BP40" i="2"/>
  <c r="N184" i="1" s="1"/>
  <c r="BP39" i="2"/>
  <c r="N183" i="1" s="1"/>
  <c r="BP38" i="2"/>
  <c r="N366" i="1" s="1"/>
  <c r="BP37" i="2"/>
  <c r="N234" i="1" s="1"/>
  <c r="BP36" i="2"/>
  <c r="N233" i="1" s="1"/>
  <c r="BP35" i="2"/>
  <c r="N200" i="1" s="1"/>
  <c r="BP34" i="2"/>
  <c r="N263" i="1" s="1"/>
  <c r="BP33" i="2"/>
  <c r="N230" i="1" s="1"/>
  <c r="BP32" i="2"/>
  <c r="N359" i="1" s="1"/>
  <c r="BP31" i="2"/>
  <c r="N365" i="1" s="1"/>
  <c r="BP30" i="2"/>
  <c r="N238" i="1" s="1"/>
  <c r="BP29" i="2"/>
  <c r="N180" i="1" s="1"/>
  <c r="BP28" i="2"/>
  <c r="N179" i="1" s="1"/>
  <c r="BP27" i="2"/>
  <c r="N178" i="1" s="1"/>
  <c r="BP26" i="2"/>
  <c r="N177" i="1" s="1"/>
  <c r="BP25" i="2"/>
  <c r="N182" i="1" s="1"/>
  <c r="BP24" i="2"/>
  <c r="N261" i="1" s="1"/>
  <c r="BP23" i="2"/>
  <c r="N257" i="1" s="1"/>
  <c r="BP22" i="2"/>
  <c r="N255" i="1" s="1"/>
  <c r="BP21" i="2"/>
  <c r="N254" i="1" s="1"/>
  <c r="BP20" i="2"/>
  <c r="N371" i="1" s="1"/>
  <c r="BP19" i="2"/>
  <c r="N208" i="1" s="1"/>
  <c r="BP18" i="2"/>
  <c r="N204" i="1" s="1"/>
  <c r="BP17" i="2"/>
  <c r="N206" i="1" s="1"/>
  <c r="BP16" i="2"/>
  <c r="N195" i="1" s="1"/>
  <c r="BP15" i="2"/>
  <c r="N194" i="1" s="1"/>
  <c r="BP14" i="2"/>
  <c r="N210" i="1" s="1"/>
  <c r="BP13" i="2"/>
  <c r="N209" i="1" s="1"/>
  <c r="BP12" i="2"/>
  <c r="N207" i="1" s="1"/>
  <c r="BP11" i="2"/>
  <c r="N372" i="1" s="1"/>
  <c r="BP10" i="2"/>
  <c r="N375" i="1" s="1"/>
  <c r="BP9" i="2"/>
  <c r="N374" i="1" s="1"/>
  <c r="BP8" i="2"/>
  <c r="N373" i="1" s="1"/>
  <c r="BP7" i="2"/>
  <c r="N377" i="1" s="1"/>
  <c r="BP6" i="2"/>
  <c r="N376" i="1" s="1"/>
  <c r="BP5" i="2"/>
  <c r="N378" i="1" s="1"/>
  <c r="BP4" i="2"/>
  <c r="BP3" i="2"/>
  <c r="BP2" i="2"/>
  <c r="L346" i="1"/>
  <c r="K82" i="1"/>
  <c r="K133" i="1"/>
  <c r="K172" i="1"/>
  <c r="K5" i="1"/>
  <c r="K9" i="1"/>
  <c r="K128" i="1"/>
  <c r="K116" i="1"/>
  <c r="K106" i="1"/>
  <c r="K109" i="1"/>
  <c r="K71" i="1"/>
  <c r="K129" i="1"/>
  <c r="K171" i="1"/>
  <c r="K83" i="1"/>
  <c r="K127" i="1"/>
  <c r="K74" i="1"/>
  <c r="K67" i="1"/>
  <c r="K155" i="1"/>
  <c r="K158" i="1"/>
  <c r="K153" i="1"/>
  <c r="K159" i="1"/>
  <c r="K157" i="1"/>
  <c r="K156" i="1"/>
  <c r="K160" i="1"/>
  <c r="K141" i="1"/>
  <c r="K31" i="1"/>
  <c r="K30" i="1"/>
  <c r="K37" i="1"/>
  <c r="K36" i="1"/>
  <c r="K117" i="1"/>
  <c r="K81" i="1"/>
  <c r="K80" i="1"/>
  <c r="K14" i="1"/>
  <c r="K13" i="1"/>
  <c r="K111" i="1"/>
  <c r="K110" i="1"/>
  <c r="K25" i="1"/>
  <c r="K24" i="1"/>
  <c r="K38" i="1"/>
  <c r="K33" i="1"/>
  <c r="K114" i="1"/>
  <c r="K113" i="1"/>
  <c r="K62" i="1"/>
  <c r="K66" i="1"/>
  <c r="K65" i="1"/>
  <c r="K73" i="1"/>
  <c r="K72" i="1"/>
  <c r="K57" i="1"/>
  <c r="K52" i="1"/>
  <c r="K193" i="1"/>
  <c r="K192" i="1"/>
  <c r="K347" i="1"/>
  <c r="K297" i="1"/>
  <c r="K296" i="1"/>
  <c r="K346" i="1"/>
  <c r="K345" i="1"/>
  <c r="K344" i="1"/>
  <c r="K295" i="1"/>
  <c r="K343" i="1"/>
  <c r="K342" i="1"/>
  <c r="K223" i="1"/>
  <c r="K341" i="1"/>
  <c r="K340" i="1"/>
  <c r="K339" i="1"/>
  <c r="K338" i="1"/>
  <c r="K337" i="1"/>
  <c r="K336" i="1"/>
  <c r="K335" i="1"/>
  <c r="K334" i="1"/>
  <c r="K333" i="1"/>
  <c r="K332" i="1"/>
  <c r="K331" i="1"/>
  <c r="K330" i="1"/>
  <c r="K329" i="1"/>
  <c r="K328" i="1"/>
  <c r="K327" i="1"/>
  <c r="K326" i="1"/>
  <c r="K325" i="1"/>
  <c r="K324" i="1"/>
  <c r="K323" i="1"/>
  <c r="K322" i="1"/>
  <c r="K321" i="1"/>
  <c r="K320" i="1"/>
  <c r="K319" i="1"/>
  <c r="K294" i="1"/>
  <c r="K293" i="1"/>
  <c r="K292" i="1"/>
  <c r="K291" i="1"/>
  <c r="K290" i="1"/>
  <c r="K289" i="1"/>
  <c r="K288" i="1"/>
  <c r="K287" i="1"/>
  <c r="K286" i="1"/>
  <c r="K285" i="1"/>
  <c r="K284" i="1"/>
  <c r="K283" i="1"/>
  <c r="K282" i="1"/>
  <c r="K281" i="1"/>
  <c r="K280" i="1"/>
  <c r="K279" i="1"/>
  <c r="K278" i="1"/>
  <c r="K277" i="1"/>
  <c r="K318" i="1"/>
  <c r="K317" i="1"/>
  <c r="K316" i="1"/>
  <c r="K315" i="1"/>
  <c r="K314" i="1"/>
  <c r="K313" i="1"/>
  <c r="K312" i="1"/>
  <c r="K311" i="1"/>
  <c r="K310" i="1"/>
  <c r="K309" i="1"/>
  <c r="K269" i="1"/>
  <c r="K354" i="1"/>
  <c r="K225" i="1"/>
  <c r="K221" i="1"/>
  <c r="K220" i="1"/>
  <c r="K276" i="1"/>
  <c r="K275" i="1"/>
  <c r="K308" i="1"/>
  <c r="K274" i="1"/>
  <c r="K246" i="1"/>
  <c r="K245" i="1"/>
  <c r="K250" i="1"/>
  <c r="K249" i="1"/>
  <c r="K267" i="1"/>
  <c r="K241" i="1"/>
  <c r="K240" i="1"/>
  <c r="K227" i="1"/>
  <c r="K222" i="1"/>
  <c r="K242" i="1"/>
  <c r="K252" i="1"/>
  <c r="K211" i="1"/>
  <c r="K188" i="1"/>
  <c r="K189" i="1"/>
  <c r="K224" i="1"/>
  <c r="K368" i="1"/>
  <c r="K266" i="1"/>
  <c r="K196" i="1"/>
  <c r="K213" i="1"/>
  <c r="K203" i="1"/>
  <c r="K199" i="1"/>
  <c r="K265" i="1"/>
  <c r="K212" i="1"/>
  <c r="K229" i="1"/>
  <c r="K264" i="1"/>
  <c r="K367" i="1"/>
  <c r="K260" i="1"/>
  <c r="K362" i="1"/>
  <c r="K361" i="1"/>
  <c r="K239" i="1"/>
  <c r="K181" i="1"/>
  <c r="K205" i="1"/>
  <c r="K198" i="1"/>
  <c r="K197" i="1"/>
  <c r="K202" i="1"/>
  <c r="K201" i="1"/>
  <c r="K184" i="1"/>
  <c r="K183" i="1"/>
  <c r="K366" i="1"/>
  <c r="K234" i="1"/>
  <c r="K233" i="1"/>
  <c r="K200" i="1"/>
  <c r="K263" i="1"/>
  <c r="K230" i="1"/>
  <c r="K359" i="1"/>
  <c r="K365" i="1"/>
  <c r="K238" i="1"/>
  <c r="K180" i="1"/>
  <c r="K179" i="1"/>
  <c r="K178" i="1"/>
  <c r="K177" i="1"/>
  <c r="K182" i="1"/>
  <c r="K261" i="1"/>
  <c r="K257" i="1"/>
  <c r="K255" i="1"/>
  <c r="K254" i="1"/>
  <c r="K371" i="1"/>
  <c r="K208" i="1"/>
  <c r="K204" i="1"/>
  <c r="K206" i="1"/>
  <c r="K195" i="1"/>
  <c r="K194" i="1"/>
  <c r="K210" i="1"/>
  <c r="K209" i="1"/>
  <c r="K207" i="1"/>
  <c r="K372" i="1"/>
  <c r="K375" i="1"/>
  <c r="K374" i="1"/>
  <c r="K373" i="1"/>
  <c r="K377" i="1"/>
  <c r="K376" i="1"/>
  <c r="K378" i="1"/>
  <c r="J82" i="1"/>
  <c r="O82" i="1" s="1"/>
  <c r="J133" i="1"/>
  <c r="O133" i="1" s="1"/>
  <c r="J5" i="1"/>
  <c r="O5" i="1" s="1"/>
  <c r="J9" i="1"/>
  <c r="O9" i="1" s="1"/>
  <c r="J128" i="1"/>
  <c r="O128" i="1" s="1"/>
  <c r="J129" i="1"/>
  <c r="O129" i="1" s="1"/>
  <c r="J171" i="1"/>
  <c r="O171" i="1" s="1"/>
  <c r="J67" i="1"/>
  <c r="O67" i="1" s="1"/>
  <c r="J37" i="1"/>
  <c r="O37" i="1" s="1"/>
  <c r="J36" i="1"/>
  <c r="O36" i="1" s="1"/>
  <c r="J80" i="1"/>
  <c r="O80" i="1" s="1"/>
  <c r="J14" i="1"/>
  <c r="O14" i="1" s="1"/>
  <c r="J13" i="1"/>
  <c r="O13" i="1" s="1"/>
  <c r="J114" i="1"/>
  <c r="O114" i="1" s="1"/>
  <c r="J113" i="1"/>
  <c r="O113" i="1" s="1"/>
  <c r="J62" i="1"/>
  <c r="O62" i="1" s="1"/>
  <c r="J52" i="1"/>
  <c r="O52" i="1" s="1"/>
  <c r="J347" i="1"/>
  <c r="O347" i="1" s="1"/>
  <c r="J296" i="1"/>
  <c r="O296" i="1" s="1"/>
  <c r="J346" i="1"/>
  <c r="O346" i="1" s="1"/>
  <c r="J345" i="1"/>
  <c r="O345" i="1" s="1"/>
  <c r="J344" i="1"/>
  <c r="O344" i="1" s="1"/>
  <c r="J335" i="1"/>
  <c r="O335" i="1" s="1"/>
  <c r="J332" i="1"/>
  <c r="O332" i="1" s="1"/>
  <c r="J329" i="1"/>
  <c r="O329" i="1" s="1"/>
  <c r="J328" i="1"/>
  <c r="O328" i="1" s="1"/>
  <c r="J326" i="1"/>
  <c r="O326" i="1" s="1"/>
  <c r="J325" i="1"/>
  <c r="O325" i="1" s="1"/>
  <c r="J324" i="1"/>
  <c r="O324" i="1" s="1"/>
  <c r="J323" i="1"/>
  <c r="O323" i="1" s="1"/>
  <c r="J285" i="1"/>
  <c r="O285" i="1" s="1"/>
  <c r="J282" i="1"/>
  <c r="O282" i="1" s="1"/>
  <c r="J279" i="1"/>
  <c r="O279" i="1" s="1"/>
  <c r="J278" i="1"/>
  <c r="O278" i="1" s="1"/>
  <c r="J277" i="1"/>
  <c r="O277" i="1" s="1"/>
  <c r="J318" i="1"/>
  <c r="O318" i="1" s="1"/>
  <c r="J317" i="1"/>
  <c r="O317" i="1" s="1"/>
  <c r="J316" i="1"/>
  <c r="O316" i="1" s="1"/>
  <c r="J315" i="1"/>
  <c r="O315" i="1" s="1"/>
  <c r="J314" i="1"/>
  <c r="O314" i="1" s="1"/>
  <c r="J313" i="1"/>
  <c r="O313" i="1" s="1"/>
  <c r="J312" i="1"/>
  <c r="O312" i="1" s="1"/>
  <c r="J311" i="1"/>
  <c r="O311" i="1" s="1"/>
  <c r="J310" i="1"/>
  <c r="O310" i="1" s="1"/>
  <c r="J354" i="1"/>
  <c r="O354" i="1" s="1"/>
  <c r="J368" i="1"/>
  <c r="O368" i="1" s="1"/>
  <c r="J196" i="1"/>
  <c r="O196" i="1" s="1"/>
  <c r="J213" i="1"/>
  <c r="O213" i="1" s="1"/>
  <c r="J265" i="1"/>
  <c r="O265" i="1" s="1"/>
  <c r="J212" i="1"/>
  <c r="O212" i="1" s="1"/>
  <c r="J367" i="1"/>
  <c r="O367" i="1" s="1"/>
  <c r="J362" i="1"/>
  <c r="O362" i="1" s="1"/>
  <c r="J361" i="1"/>
  <c r="O361" i="1" s="1"/>
  <c r="J239" i="1"/>
  <c r="O239" i="1" s="1"/>
  <c r="J183" i="1"/>
  <c r="O183" i="1" s="1"/>
  <c r="J366" i="1"/>
  <c r="O366" i="1" s="1"/>
  <c r="J263" i="1"/>
  <c r="O263" i="1" s="1"/>
  <c r="J365" i="1"/>
  <c r="O365" i="1" s="1"/>
  <c r="J238" i="1"/>
  <c r="O238" i="1" s="1"/>
  <c r="J180" i="1"/>
  <c r="O180" i="1" s="1"/>
  <c r="J178" i="1"/>
  <c r="O178" i="1" s="1"/>
  <c r="J261" i="1"/>
  <c r="O261" i="1" s="1"/>
  <c r="J257" i="1"/>
  <c r="O257" i="1" s="1"/>
  <c r="J371" i="1"/>
  <c r="O371" i="1" s="1"/>
  <c r="C1" i="1"/>
  <c r="BM198" i="2"/>
  <c r="L82" i="1" s="1"/>
  <c r="BO198" i="2"/>
  <c r="BO197" i="2"/>
  <c r="BO195" i="2"/>
  <c r="BO194" i="2"/>
  <c r="BO193" i="2"/>
  <c r="BO188" i="2"/>
  <c r="BO187" i="2"/>
  <c r="BO181" i="2"/>
  <c r="BO170" i="2"/>
  <c r="BO169" i="2"/>
  <c r="BO166" i="2"/>
  <c r="BO165" i="2"/>
  <c r="BO164" i="2"/>
  <c r="BO157" i="2"/>
  <c r="BO156" i="2"/>
  <c r="BO155" i="2"/>
  <c r="BO151" i="2"/>
  <c r="BO149" i="2"/>
  <c r="BO146" i="2"/>
  <c r="BO144" i="2"/>
  <c r="BO143" i="2"/>
  <c r="BO142" i="2"/>
  <c r="BO141" i="2"/>
  <c r="BO130" i="2"/>
  <c r="BO127" i="2"/>
  <c r="BO124" i="2"/>
  <c r="BO123" i="2"/>
  <c r="BO121" i="2"/>
  <c r="BO120" i="2"/>
  <c r="BO119" i="2"/>
  <c r="BO118" i="2"/>
  <c r="BO104" i="2"/>
  <c r="BO101" i="2"/>
  <c r="BO98" i="2"/>
  <c r="BO97" i="2"/>
  <c r="BO96" i="2"/>
  <c r="BO95" i="2"/>
  <c r="BO94" i="2"/>
  <c r="BO93" i="2"/>
  <c r="BO92" i="2"/>
  <c r="BO91" i="2"/>
  <c r="BO90" i="2"/>
  <c r="BO89" i="2"/>
  <c r="BO88" i="2"/>
  <c r="BO87" i="2"/>
  <c r="BO84" i="2"/>
  <c r="BO61" i="2"/>
  <c r="BO59" i="2"/>
  <c r="BO58" i="2"/>
  <c r="BO55" i="2"/>
  <c r="BO54" i="2"/>
  <c r="BO51" i="2"/>
  <c r="BO49" i="2"/>
  <c r="BO48" i="2"/>
  <c r="BO47" i="2"/>
  <c r="BO39" i="2"/>
  <c r="BO38" i="2"/>
  <c r="BO34" i="2"/>
  <c r="BO31" i="2"/>
  <c r="BO30" i="2"/>
  <c r="BO29" i="2"/>
  <c r="BO27" i="2"/>
  <c r="BO24" i="2"/>
  <c r="BO23" i="2"/>
  <c r="BO20" i="2"/>
  <c r="BM197" i="2"/>
  <c r="L133" i="1" s="1"/>
  <c r="BM187" i="2"/>
  <c r="L171" i="1" s="1"/>
  <c r="BM181" i="2"/>
  <c r="L67" i="1" s="1"/>
  <c r="BM170" i="2"/>
  <c r="L37" i="1" s="1"/>
  <c r="BM169" i="2"/>
  <c r="L36" i="1" s="1"/>
  <c r="BM166" i="2"/>
  <c r="L80" i="1" s="1"/>
  <c r="Q80" i="1" s="1"/>
  <c r="BM165" i="2"/>
  <c r="L14" i="1" s="1"/>
  <c r="BM164" i="2"/>
  <c r="L13" i="1" s="1"/>
  <c r="BM156" i="2"/>
  <c r="L113" i="1" s="1"/>
  <c r="BM155" i="2"/>
  <c r="L62" i="1" s="1"/>
  <c r="BM157" i="2"/>
  <c r="L114" i="1" s="1"/>
  <c r="BM151" i="2"/>
  <c r="L72" i="1" s="1"/>
  <c r="BM146" i="2"/>
  <c r="L347" i="1" s="1"/>
  <c r="BM144" i="2"/>
  <c r="L296" i="1" s="1"/>
  <c r="BM142" i="2"/>
  <c r="L345" i="1" s="1"/>
  <c r="BM141" i="2"/>
  <c r="L344" i="1" s="1"/>
  <c r="BM130" i="2"/>
  <c r="L335" i="1" s="1"/>
  <c r="BM127" i="2"/>
  <c r="L332" i="1" s="1"/>
  <c r="BM124" i="2"/>
  <c r="L329" i="1" s="1"/>
  <c r="BM123" i="2"/>
  <c r="L328" i="1" s="1"/>
  <c r="BM121" i="2"/>
  <c r="L326" i="1" s="1"/>
  <c r="BM120" i="2"/>
  <c r="L325" i="1" s="1"/>
  <c r="BM119" i="2"/>
  <c r="L324" i="1" s="1"/>
  <c r="BM118" i="2"/>
  <c r="L323" i="1" s="1"/>
  <c r="BM104" i="2"/>
  <c r="L285" i="1" s="1"/>
  <c r="BM101" i="2"/>
  <c r="L282" i="1" s="1"/>
  <c r="BM98" i="2"/>
  <c r="L279" i="1" s="1"/>
  <c r="BM97" i="2"/>
  <c r="L278" i="1" s="1"/>
  <c r="BM96" i="2"/>
  <c r="L277" i="1" s="1"/>
  <c r="BM95" i="2"/>
  <c r="L318" i="1" s="1"/>
  <c r="BM94" i="2"/>
  <c r="L317" i="1" s="1"/>
  <c r="BM93" i="2"/>
  <c r="L316" i="1" s="1"/>
  <c r="BM92" i="2"/>
  <c r="L315" i="1" s="1"/>
  <c r="BM91" i="2"/>
  <c r="L314" i="1" s="1"/>
  <c r="BM90" i="2"/>
  <c r="L313" i="1" s="1"/>
  <c r="BM89" i="2"/>
  <c r="L312" i="1" s="1"/>
  <c r="BM88" i="2"/>
  <c r="L311" i="1" s="1"/>
  <c r="BM84" i="2"/>
  <c r="L354" i="1" s="1"/>
  <c r="BM61" i="2"/>
  <c r="L368" i="1" s="1"/>
  <c r="BM59" i="2"/>
  <c r="L196" i="1" s="1"/>
  <c r="BM58" i="2"/>
  <c r="L213" i="1" s="1"/>
  <c r="BM55" i="2"/>
  <c r="L265" i="1" s="1"/>
  <c r="BM54" i="2"/>
  <c r="L212" i="1" s="1"/>
  <c r="BO57" i="2"/>
  <c r="BM51" i="2"/>
  <c r="L367" i="1" s="1"/>
  <c r="BM49" i="2"/>
  <c r="L362" i="1" s="1"/>
  <c r="BM48" i="2"/>
  <c r="L361" i="1" s="1"/>
  <c r="BM47" i="2"/>
  <c r="L239" i="1" s="1"/>
  <c r="BM39" i="2"/>
  <c r="L183" i="1" s="1"/>
  <c r="BM38" i="2"/>
  <c r="L366" i="1" s="1"/>
  <c r="Q366" i="1" s="1"/>
  <c r="BM34" i="2"/>
  <c r="L263" i="1" s="1"/>
  <c r="BM31" i="2"/>
  <c r="L365" i="1" s="1"/>
  <c r="BM30" i="2"/>
  <c r="L238" i="1" s="1"/>
  <c r="BM20" i="2"/>
  <c r="L371" i="1" s="1"/>
  <c r="BM29" i="2"/>
  <c r="L180" i="1" s="1"/>
  <c r="BM27" i="2"/>
  <c r="L178" i="1" s="1"/>
  <c r="BM24" i="2"/>
  <c r="L261" i="1" s="1"/>
  <c r="BM23" i="2"/>
  <c r="L257" i="1" s="1"/>
  <c r="J172" i="1"/>
  <c r="O172" i="1" s="1"/>
  <c r="J116" i="1"/>
  <c r="O116" i="1" s="1"/>
  <c r="BO189" i="2"/>
  <c r="BO185" i="2"/>
  <c r="J74" i="1"/>
  <c r="O74" i="1" s="1"/>
  <c r="J155" i="1"/>
  <c r="O155" i="1" s="1"/>
  <c r="J153" i="1"/>
  <c r="O153" i="1" s="1"/>
  <c r="BO177" i="2"/>
  <c r="J157" i="1"/>
  <c r="O157" i="1" s="1"/>
  <c r="J156" i="1"/>
  <c r="O156" i="1" s="1"/>
  <c r="J160" i="1"/>
  <c r="O160" i="1" s="1"/>
  <c r="BO173" i="2"/>
  <c r="J31" i="1"/>
  <c r="O31" i="1" s="1"/>
  <c r="J30" i="1"/>
  <c r="O30" i="1" s="1"/>
  <c r="J117" i="1"/>
  <c r="O117" i="1" s="1"/>
  <c r="J81" i="1"/>
  <c r="O81" i="1" s="1"/>
  <c r="J111" i="1"/>
  <c r="O111" i="1" s="1"/>
  <c r="J110" i="1"/>
  <c r="O110" i="1" s="1"/>
  <c r="J25" i="1"/>
  <c r="O25" i="1" s="1"/>
  <c r="J24" i="1"/>
  <c r="O24" i="1" s="1"/>
  <c r="J38" i="1"/>
  <c r="O38" i="1" s="1"/>
  <c r="J33" i="1"/>
  <c r="O33" i="1" s="1"/>
  <c r="J66" i="1"/>
  <c r="O66" i="1" s="1"/>
  <c r="J65" i="1"/>
  <c r="O65" i="1" s="1"/>
  <c r="J73" i="1"/>
  <c r="O73" i="1" s="1"/>
  <c r="J57" i="1"/>
  <c r="O57" i="1" s="1"/>
  <c r="J193" i="1"/>
  <c r="O193" i="1" s="1"/>
  <c r="J192" i="1"/>
  <c r="O192" i="1" s="1"/>
  <c r="J297" i="1"/>
  <c r="O297" i="1" s="1"/>
  <c r="J295" i="1"/>
  <c r="O295" i="1" s="1"/>
  <c r="J343" i="1"/>
  <c r="O343" i="1" s="1"/>
  <c r="J342" i="1"/>
  <c r="O342" i="1" s="1"/>
  <c r="BO137" i="2"/>
  <c r="J341" i="1"/>
  <c r="O341" i="1" s="1"/>
  <c r="J340" i="1"/>
  <c r="O340" i="1" s="1"/>
  <c r="J339" i="1"/>
  <c r="O339" i="1" s="1"/>
  <c r="BO133" i="2"/>
  <c r="J337" i="1"/>
  <c r="O337" i="1" s="1"/>
  <c r="J336" i="1"/>
  <c r="O336" i="1" s="1"/>
  <c r="J334" i="1"/>
  <c r="O334" i="1" s="1"/>
  <c r="J333" i="1"/>
  <c r="O333" i="1" s="1"/>
  <c r="J331" i="1"/>
  <c r="O331" i="1" s="1"/>
  <c r="BO125" i="2"/>
  <c r="J327" i="1"/>
  <c r="O327" i="1" s="1"/>
  <c r="BO117" i="2"/>
  <c r="J321" i="1"/>
  <c r="O321" i="1" s="1"/>
  <c r="J320" i="1"/>
  <c r="O320" i="1" s="1"/>
  <c r="J319" i="1"/>
  <c r="O319" i="1" s="1"/>
  <c r="BO113" i="2"/>
  <c r="J293" i="1"/>
  <c r="O293" i="1" s="1"/>
  <c r="J292" i="1"/>
  <c r="O292" i="1" s="1"/>
  <c r="J291" i="1"/>
  <c r="O291" i="1" s="1"/>
  <c r="BO109" i="2"/>
  <c r="J289" i="1"/>
  <c r="O289" i="1" s="1"/>
  <c r="J288" i="1"/>
  <c r="O288" i="1" s="1"/>
  <c r="J287" i="1"/>
  <c r="O287" i="1" s="1"/>
  <c r="J286" i="1"/>
  <c r="O286" i="1" s="1"/>
  <c r="J284" i="1"/>
  <c r="O284" i="1" s="1"/>
  <c r="J283" i="1"/>
  <c r="O283" i="1" s="1"/>
  <c r="J281" i="1"/>
  <c r="O281" i="1" s="1"/>
  <c r="J280" i="1"/>
  <c r="O280" i="1" s="1"/>
  <c r="J309" i="1"/>
  <c r="O309" i="1" s="1"/>
  <c r="BO85" i="2"/>
  <c r="J225" i="1"/>
  <c r="O225" i="1" s="1"/>
  <c r="J221" i="1"/>
  <c r="O221" i="1" s="1"/>
  <c r="BO81" i="2"/>
  <c r="J276" i="1"/>
  <c r="O276" i="1" s="1"/>
  <c r="J275" i="1"/>
  <c r="O275" i="1" s="1"/>
  <c r="J308" i="1"/>
  <c r="O308" i="1" s="1"/>
  <c r="BO77" i="2"/>
  <c r="J246" i="1"/>
  <c r="O246" i="1" s="1"/>
  <c r="J245" i="1"/>
  <c r="O245" i="1" s="1"/>
  <c r="J250" i="1"/>
  <c r="O250" i="1" s="1"/>
  <c r="BO73" i="2"/>
  <c r="J267" i="1"/>
  <c r="O267" i="1" s="1"/>
  <c r="J241" i="1"/>
  <c r="O241" i="1" s="1"/>
  <c r="J240" i="1"/>
  <c r="O240" i="1" s="1"/>
  <c r="J227" i="1"/>
  <c r="O227" i="1" s="1"/>
  <c r="J222" i="1"/>
  <c r="O222" i="1" s="1"/>
  <c r="J242" i="1"/>
  <c r="O242" i="1" s="1"/>
  <c r="J252" i="1"/>
  <c r="O252" i="1" s="1"/>
  <c r="BO65" i="2"/>
  <c r="J188" i="1"/>
  <c r="O188" i="1" s="1"/>
  <c r="J189" i="1"/>
  <c r="O189" i="1" s="1"/>
  <c r="J224" i="1"/>
  <c r="O224" i="1" s="1"/>
  <c r="J266" i="1"/>
  <c r="O266" i="1" s="1"/>
  <c r="J199" i="1"/>
  <c r="O199" i="1" s="1"/>
  <c r="J229" i="1"/>
  <c r="O229" i="1" s="1"/>
  <c r="J264" i="1"/>
  <c r="O264" i="1" s="1"/>
  <c r="J260" i="1"/>
  <c r="O260" i="1" s="1"/>
  <c r="J181" i="1"/>
  <c r="O181" i="1" s="1"/>
  <c r="BO45" i="2"/>
  <c r="J198" i="1"/>
  <c r="O198" i="1" s="1"/>
  <c r="J197" i="1"/>
  <c r="O197" i="1" s="1"/>
  <c r="J202" i="1"/>
  <c r="O202" i="1" s="1"/>
  <c r="BO41" i="2"/>
  <c r="J184" i="1"/>
  <c r="O184" i="1" s="1"/>
  <c r="BO37" i="2"/>
  <c r="J233" i="1"/>
  <c r="O233" i="1" s="1"/>
  <c r="J200" i="1"/>
  <c r="O200" i="1" s="1"/>
  <c r="BO33" i="2"/>
  <c r="J359" i="1"/>
  <c r="O359" i="1" s="1"/>
  <c r="J179" i="1"/>
  <c r="O179" i="1" s="1"/>
  <c r="J177" i="1"/>
  <c r="O177" i="1" s="1"/>
  <c r="J182" i="1"/>
  <c r="O182" i="1" s="1"/>
  <c r="J255" i="1"/>
  <c r="O255" i="1" s="1"/>
  <c r="BO21" i="2"/>
  <c r="J376" i="1"/>
  <c r="O376" i="1" s="1"/>
  <c r="J377" i="1"/>
  <c r="O377" i="1" s="1"/>
  <c r="J373" i="1"/>
  <c r="O373" i="1" s="1"/>
  <c r="BO9" i="2"/>
  <c r="J375" i="1"/>
  <c r="O375" i="1" s="1"/>
  <c r="J372" i="1"/>
  <c r="O372" i="1" s="1"/>
  <c r="J207" i="1"/>
  <c r="O207" i="1" s="1"/>
  <c r="BO13" i="2"/>
  <c r="J210" i="1"/>
  <c r="O210" i="1" s="1"/>
  <c r="J194" i="1"/>
  <c r="O194" i="1" s="1"/>
  <c r="J195" i="1"/>
  <c r="O195" i="1" s="1"/>
  <c r="BO17" i="2"/>
  <c r="J204" i="1"/>
  <c r="O204" i="1" s="1"/>
  <c r="J208" i="1"/>
  <c r="O208" i="1" s="1"/>
  <c r="J378" i="1"/>
  <c r="O378" i="1" s="1"/>
  <c r="BM196" i="2"/>
  <c r="L172" i="1" s="1"/>
  <c r="BM195" i="2"/>
  <c r="L5" i="1" s="1"/>
  <c r="BM194" i="2"/>
  <c r="L9" i="1" s="1"/>
  <c r="BM193" i="2"/>
  <c r="L128" i="1" s="1"/>
  <c r="BM192" i="2"/>
  <c r="L116" i="1" s="1"/>
  <c r="BM191" i="2"/>
  <c r="L106" i="1" s="1"/>
  <c r="BM190" i="2"/>
  <c r="L109" i="1" s="1"/>
  <c r="BM189" i="2"/>
  <c r="L71" i="1" s="1"/>
  <c r="BM188" i="2"/>
  <c r="L129" i="1" s="1"/>
  <c r="BM186" i="2"/>
  <c r="L83" i="1" s="1"/>
  <c r="BM185" i="2"/>
  <c r="L127" i="1" s="1"/>
  <c r="BM184" i="2"/>
  <c r="L74" i="1" s="1"/>
  <c r="L155" i="1"/>
  <c r="L158" i="1"/>
  <c r="L141" i="1"/>
  <c r="L31" i="1"/>
  <c r="BM168" i="2"/>
  <c r="L117" i="1" s="1"/>
  <c r="BM163" i="2"/>
  <c r="L111" i="1" s="1"/>
  <c r="BM161" i="2"/>
  <c r="L25" i="1" s="1"/>
  <c r="BM160" i="2"/>
  <c r="L24" i="1" s="1"/>
  <c r="BM159" i="2"/>
  <c r="L38" i="1" s="1"/>
  <c r="BM158" i="2"/>
  <c r="L33" i="1" s="1"/>
  <c r="Q33" i="1" s="1"/>
  <c r="BM154" i="2"/>
  <c r="L66" i="1" s="1"/>
  <c r="BM153" i="2"/>
  <c r="L65" i="1" s="1"/>
  <c r="BM152" i="2"/>
  <c r="L73" i="1" s="1"/>
  <c r="BM150" i="2"/>
  <c r="L57" i="1" s="1"/>
  <c r="Q57" i="1" s="1"/>
  <c r="BM149" i="2"/>
  <c r="L52" i="1" s="1"/>
  <c r="BM148" i="2"/>
  <c r="L193" i="1" s="1"/>
  <c r="BM147" i="2"/>
  <c r="L192" i="1" s="1"/>
  <c r="BM145" i="2"/>
  <c r="L297" i="1" s="1"/>
  <c r="BM140" i="2"/>
  <c r="L295" i="1" s="1"/>
  <c r="BM139" i="2"/>
  <c r="L343" i="1" s="1"/>
  <c r="BM138" i="2"/>
  <c r="L342" i="1" s="1"/>
  <c r="BM137" i="2"/>
  <c r="L223" i="1" s="1"/>
  <c r="BM136" i="2"/>
  <c r="L341" i="1" s="1"/>
  <c r="BM135" i="2"/>
  <c r="L340" i="1" s="1"/>
  <c r="BM134" i="2"/>
  <c r="L339" i="1" s="1"/>
  <c r="BM133" i="2"/>
  <c r="L338" i="1" s="1"/>
  <c r="BM132" i="2"/>
  <c r="L337" i="1" s="1"/>
  <c r="BM131" i="2"/>
  <c r="L336" i="1" s="1"/>
  <c r="BM129" i="2"/>
  <c r="L334" i="1" s="1"/>
  <c r="BM128" i="2"/>
  <c r="L333" i="1" s="1"/>
  <c r="BM126" i="2"/>
  <c r="L331" i="1" s="1"/>
  <c r="BM125" i="2"/>
  <c r="L330" i="1" s="1"/>
  <c r="BM122" i="2"/>
  <c r="L327" i="1" s="1"/>
  <c r="BM117" i="2"/>
  <c r="L322" i="1" s="1"/>
  <c r="BM116" i="2"/>
  <c r="L321" i="1" s="1"/>
  <c r="BM115" i="2"/>
  <c r="L320" i="1" s="1"/>
  <c r="BM114" i="2"/>
  <c r="L319" i="1" s="1"/>
  <c r="BM113" i="2"/>
  <c r="L294" i="1" s="1"/>
  <c r="BM112" i="2"/>
  <c r="L293" i="1" s="1"/>
  <c r="BM111" i="2"/>
  <c r="L292" i="1" s="1"/>
  <c r="BM110" i="2"/>
  <c r="L291" i="1" s="1"/>
  <c r="BM109" i="2"/>
  <c r="L290" i="1" s="1"/>
  <c r="BM108" i="2"/>
  <c r="L289" i="1" s="1"/>
  <c r="BM107" i="2"/>
  <c r="L288" i="1" s="1"/>
  <c r="BM106" i="2"/>
  <c r="L287" i="1" s="1"/>
  <c r="BM105" i="2"/>
  <c r="L286" i="1" s="1"/>
  <c r="BM103" i="2"/>
  <c r="L284" i="1" s="1"/>
  <c r="BM102" i="2"/>
  <c r="L283" i="1" s="1"/>
  <c r="BM100" i="2"/>
  <c r="L281" i="1" s="1"/>
  <c r="BM99" i="2"/>
  <c r="L280" i="1" s="1"/>
  <c r="BM87" i="2"/>
  <c r="L310" i="1" s="1"/>
  <c r="BM86" i="2"/>
  <c r="L309" i="1" s="1"/>
  <c r="BM85" i="2"/>
  <c r="L269" i="1" s="1"/>
  <c r="BM83" i="2"/>
  <c r="L225" i="1" s="1"/>
  <c r="BM82" i="2"/>
  <c r="L221" i="1" s="1"/>
  <c r="BM81" i="2"/>
  <c r="L220" i="1" s="1"/>
  <c r="BM80" i="2"/>
  <c r="L276" i="1" s="1"/>
  <c r="BM79" i="2"/>
  <c r="L275" i="1" s="1"/>
  <c r="BM78" i="2"/>
  <c r="L308" i="1" s="1"/>
  <c r="BM77" i="2"/>
  <c r="L274" i="1" s="1"/>
  <c r="BM76" i="2"/>
  <c r="L246" i="1" s="1"/>
  <c r="BM75" i="2"/>
  <c r="L245" i="1" s="1"/>
  <c r="BM74" i="2"/>
  <c r="L250" i="1" s="1"/>
  <c r="BM73" i="2"/>
  <c r="L249" i="1" s="1"/>
  <c r="BM72" i="2"/>
  <c r="L267" i="1" s="1"/>
  <c r="BM71" i="2"/>
  <c r="L241" i="1" s="1"/>
  <c r="BM70" i="2"/>
  <c r="L240" i="1" s="1"/>
  <c r="BM69" i="2"/>
  <c r="L227" i="1" s="1"/>
  <c r="BM68" i="2"/>
  <c r="L222" i="1" s="1"/>
  <c r="BM66" i="2"/>
  <c r="L252" i="1" s="1"/>
  <c r="BM65" i="2"/>
  <c r="L211" i="1" s="1"/>
  <c r="L188" i="1"/>
  <c r="BM63" i="2"/>
  <c r="L189" i="1" s="1"/>
  <c r="BM62" i="2"/>
  <c r="L224" i="1" s="1"/>
  <c r="BM60" i="2"/>
  <c r="L266" i="1" s="1"/>
  <c r="BM57" i="2"/>
  <c r="L203" i="1" s="1"/>
  <c r="BM56" i="2"/>
  <c r="L199" i="1" s="1"/>
  <c r="BM53" i="2"/>
  <c r="L229" i="1" s="1"/>
  <c r="BM52" i="2"/>
  <c r="L264" i="1" s="1"/>
  <c r="BM50" i="2"/>
  <c r="L260" i="1" s="1"/>
  <c r="BM46" i="2"/>
  <c r="L181" i="1" s="1"/>
  <c r="Q181" i="1" s="1"/>
  <c r="BM45" i="2"/>
  <c r="L205" i="1" s="1"/>
  <c r="BM44" i="2"/>
  <c r="L198" i="1" s="1"/>
  <c r="BM43" i="2"/>
  <c r="L197" i="1" s="1"/>
  <c r="BM42" i="2"/>
  <c r="L202" i="1" s="1"/>
  <c r="Q202" i="1" s="1"/>
  <c r="BM41" i="2"/>
  <c r="L201" i="1" s="1"/>
  <c r="BM40" i="2"/>
  <c r="L184" i="1" s="1"/>
  <c r="BM37" i="2"/>
  <c r="L234" i="1" s="1"/>
  <c r="BM36" i="2"/>
  <c r="L233" i="1" s="1"/>
  <c r="BM35" i="2"/>
  <c r="L200" i="1" s="1"/>
  <c r="BM33" i="2"/>
  <c r="L230" i="1" s="1"/>
  <c r="BM32" i="2"/>
  <c r="L359" i="1" s="1"/>
  <c r="BM28" i="2"/>
  <c r="L179" i="1" s="1"/>
  <c r="BM26" i="2"/>
  <c r="L177" i="1" s="1"/>
  <c r="BM25" i="2"/>
  <c r="L182" i="1" s="1"/>
  <c r="BM22" i="2"/>
  <c r="L255" i="1" s="1"/>
  <c r="BM21" i="2"/>
  <c r="L254" i="1" s="1"/>
  <c r="BM19" i="2"/>
  <c r="L208" i="1" s="1"/>
  <c r="BM18" i="2"/>
  <c r="L204" i="1" s="1"/>
  <c r="BM17" i="2"/>
  <c r="L206" i="1" s="1"/>
  <c r="BM16" i="2"/>
  <c r="L195" i="1" s="1"/>
  <c r="BM15" i="2"/>
  <c r="L194" i="1" s="1"/>
  <c r="BM14" i="2"/>
  <c r="L210" i="1" s="1"/>
  <c r="BM13" i="2"/>
  <c r="L209" i="1" s="1"/>
  <c r="BM12" i="2"/>
  <c r="L207" i="1" s="1"/>
  <c r="BM11" i="2"/>
  <c r="L372" i="1" s="1"/>
  <c r="BM10" i="2"/>
  <c r="L375" i="1" s="1"/>
  <c r="BM9" i="2"/>
  <c r="L374" i="1" s="1"/>
  <c r="BM8" i="2"/>
  <c r="L373" i="1" s="1"/>
  <c r="BM7" i="2"/>
  <c r="L377" i="1" s="1"/>
  <c r="BM6" i="2"/>
  <c r="L376" i="1" s="1"/>
  <c r="BM5" i="2"/>
  <c r="L378" i="1" s="1"/>
  <c r="Q188" i="1" l="1"/>
  <c r="Q222" i="1"/>
  <c r="Q267" i="1"/>
  <c r="Q246" i="1"/>
  <c r="Q276" i="1"/>
  <c r="Q73" i="1"/>
  <c r="Q155" i="1"/>
  <c r="Q184" i="1"/>
  <c r="Q198" i="1"/>
  <c r="Q264" i="1"/>
  <c r="Q117" i="1"/>
  <c r="Q234" i="1"/>
  <c r="Q173" i="1"/>
  <c r="Q77" i="1"/>
  <c r="Q161" i="1"/>
  <c r="Q139" i="1"/>
  <c r="Q95" i="1"/>
  <c r="Q99" i="1"/>
  <c r="Q94" i="1"/>
  <c r="Q357" i="1"/>
  <c r="Q157" i="1"/>
  <c r="Q109" i="1"/>
  <c r="Q9" i="1"/>
  <c r="Q179" i="1"/>
  <c r="Q233" i="1"/>
  <c r="Q199" i="1"/>
  <c r="Q333" i="1"/>
  <c r="Q31" i="1"/>
  <c r="Q83" i="1"/>
  <c r="Q354" i="1"/>
  <c r="Q164" i="1"/>
  <c r="Q259" i="1"/>
  <c r="Q48" i="1"/>
  <c r="Q35" i="1"/>
  <c r="Q82" i="1"/>
  <c r="Q56" i="1"/>
  <c r="Q352" i="1"/>
  <c r="Q244" i="1"/>
  <c r="Q159" i="1"/>
  <c r="P351" i="1"/>
  <c r="P129" i="1"/>
  <c r="Q214" i="1"/>
  <c r="Q218" i="1"/>
  <c r="Q170" i="1"/>
  <c r="Q39" i="1"/>
  <c r="Q215" i="1"/>
  <c r="Q119" i="1"/>
  <c r="Q147" i="1"/>
  <c r="Q32" i="1"/>
  <c r="Q34" i="1"/>
  <c r="Q46" i="1"/>
  <c r="Q301" i="1"/>
  <c r="Q305" i="1"/>
  <c r="Q369" i="1"/>
  <c r="Q124" i="1"/>
  <c r="Q232" i="1"/>
  <c r="Q149" i="1"/>
  <c r="Q146" i="1"/>
  <c r="Q370" i="1"/>
  <c r="Q256" i="1"/>
  <c r="Q90" i="1"/>
  <c r="Q112" i="1"/>
  <c r="Q126" i="1"/>
  <c r="Q108" i="1"/>
  <c r="Q10" i="1"/>
  <c r="Q137" i="1"/>
  <c r="Q260" i="1"/>
  <c r="Q287" i="1"/>
  <c r="Q291" i="1"/>
  <c r="Q319" i="1"/>
  <c r="Q327" i="1"/>
  <c r="Q339" i="1"/>
  <c r="Q342" i="1"/>
  <c r="Q18" i="1"/>
  <c r="Q64" i="1"/>
  <c r="Q143" i="1"/>
  <c r="Q306" i="1"/>
  <c r="Q6" i="1"/>
  <c r="Q21" i="1"/>
  <c r="Q60" i="1"/>
  <c r="Q309" i="1"/>
  <c r="Q283" i="1"/>
  <c r="Q251" i="1"/>
  <c r="Q356" i="1"/>
  <c r="Q235" i="1"/>
  <c r="P360" i="1"/>
  <c r="Q224" i="1"/>
  <c r="Q252" i="1"/>
  <c r="Q240" i="1"/>
  <c r="Q250" i="1"/>
  <c r="Q308" i="1"/>
  <c r="Q221" i="1"/>
  <c r="Q331" i="1"/>
  <c r="Q66" i="1"/>
  <c r="Q272" i="1"/>
  <c r="Q26" i="1"/>
  <c r="Q96" i="1"/>
  <c r="P120" i="1"/>
  <c r="P145" i="1"/>
  <c r="Q59" i="1"/>
  <c r="Q28" i="1"/>
  <c r="Q41" i="1"/>
  <c r="Q23" i="1"/>
  <c r="P56" i="1"/>
  <c r="BO111" i="2"/>
  <c r="Q110" i="1"/>
  <c r="Q160" i="1"/>
  <c r="Q153" i="1"/>
  <c r="P193" i="1"/>
  <c r="P24" i="1"/>
  <c r="P74" i="1"/>
  <c r="BO6" i="2"/>
  <c r="BO26" i="2"/>
  <c r="BO42" i="2"/>
  <c r="BO122" i="2"/>
  <c r="Q263" i="1"/>
  <c r="Q212" i="1"/>
  <c r="Q279" i="1"/>
  <c r="BO46" i="2"/>
  <c r="BO135" i="2"/>
  <c r="BO110" i="2"/>
  <c r="BO138" i="2"/>
  <c r="BO103" i="2"/>
  <c r="BO162" i="2"/>
  <c r="Q209" i="1"/>
  <c r="Q38" i="1"/>
  <c r="J249" i="1"/>
  <c r="O249" i="1" s="1"/>
  <c r="P249" i="1" s="1"/>
  <c r="Q376" i="1"/>
  <c r="Q204" i="1"/>
  <c r="P266" i="1"/>
  <c r="Q274" i="1"/>
  <c r="Q320" i="1"/>
  <c r="Q330" i="1"/>
  <c r="Q343" i="1"/>
  <c r="Q65" i="1"/>
  <c r="Q81" i="1"/>
  <c r="Q141" i="1"/>
  <c r="Q127" i="1"/>
  <c r="P361" i="1"/>
  <c r="Q368" i="1"/>
  <c r="Q114" i="1"/>
  <c r="BO10" i="2"/>
  <c r="BO22" i="2"/>
  <c r="BO50" i="2"/>
  <c r="BO86" i="2"/>
  <c r="BO150" i="2"/>
  <c r="J254" i="1"/>
  <c r="O254" i="1" s="1"/>
  <c r="P254" i="1" s="1"/>
  <c r="Q255" i="1"/>
  <c r="Q196" i="1"/>
  <c r="BO175" i="2"/>
  <c r="Q375" i="1"/>
  <c r="Q182" i="1"/>
  <c r="Q227" i="1"/>
  <c r="Q220" i="1"/>
  <c r="Q288" i="1"/>
  <c r="Q336" i="1"/>
  <c r="Q284" i="1"/>
  <c r="P321" i="1"/>
  <c r="P337" i="1"/>
  <c r="P295" i="1"/>
  <c r="Q106" i="1"/>
  <c r="Q265" i="1"/>
  <c r="BO14" i="2"/>
  <c r="BO106" i="2"/>
  <c r="BO114" i="2"/>
  <c r="BO131" i="2"/>
  <c r="BO139" i="2"/>
  <c r="BO171" i="2"/>
  <c r="BO184" i="2"/>
  <c r="J269" i="1"/>
  <c r="O269" i="1" s="1"/>
  <c r="P269" i="1" s="1"/>
  <c r="Q346" i="1"/>
  <c r="Q378" i="1"/>
  <c r="Q206" i="1"/>
  <c r="Q111" i="1"/>
  <c r="Q71" i="1"/>
  <c r="Q178" i="1"/>
  <c r="Q210" i="1"/>
  <c r="Q230" i="1"/>
  <c r="Q211" i="1"/>
  <c r="Q249" i="1"/>
  <c r="Q292" i="1"/>
  <c r="Q340" i="1"/>
  <c r="Q377" i="1"/>
  <c r="Q177" i="1"/>
  <c r="Q200" i="1"/>
  <c r="Q201" i="1"/>
  <c r="Q205" i="1"/>
  <c r="Q229" i="1"/>
  <c r="P289" i="1"/>
  <c r="P293" i="1"/>
  <c r="P341" i="1"/>
  <c r="Q5" i="1"/>
  <c r="Q207" i="1"/>
  <c r="Q195" i="1"/>
  <c r="Q254" i="1"/>
  <c r="Q189" i="1"/>
  <c r="Q242" i="1"/>
  <c r="Q275" i="1"/>
  <c r="Q223" i="1"/>
  <c r="P116" i="1"/>
  <c r="Q183" i="1"/>
  <c r="Q367" i="1"/>
  <c r="BO18" i="2"/>
  <c r="BO102" i="2"/>
  <c r="BO107" i="2"/>
  <c r="BO115" i="2"/>
  <c r="BO126" i="2"/>
  <c r="BO134" i="2"/>
  <c r="BO154" i="2"/>
  <c r="BO158" i="2"/>
  <c r="BO174" i="2"/>
  <c r="J374" i="1"/>
  <c r="O374" i="1" s="1"/>
  <c r="P374" i="1" s="1"/>
  <c r="P215" i="1"/>
  <c r="P248" i="1"/>
  <c r="P60" i="1"/>
  <c r="P119" i="1"/>
  <c r="P147" i="1"/>
  <c r="P370" i="1"/>
  <c r="P32" i="1"/>
  <c r="Q118" i="1"/>
  <c r="P140" i="1"/>
  <c r="Q134" i="1"/>
  <c r="Q16" i="1"/>
  <c r="P138" i="1"/>
  <c r="P299" i="1"/>
  <c r="P306" i="1"/>
  <c r="Q295" i="1"/>
  <c r="Q103" i="1"/>
  <c r="Q371" i="1"/>
  <c r="P118" i="1"/>
  <c r="P173" i="1"/>
  <c r="P68" i="1"/>
  <c r="P151" i="1"/>
  <c r="P59" i="1"/>
  <c r="P115" i="1"/>
  <c r="Q261" i="1"/>
  <c r="Q238" i="1"/>
  <c r="Q213" i="1"/>
  <c r="Q374" i="1"/>
  <c r="Q372" i="1"/>
  <c r="Q194" i="1"/>
  <c r="Q208" i="1"/>
  <c r="Q257" i="1"/>
  <c r="Q180" i="1"/>
  <c r="Q197" i="1"/>
  <c r="Q239" i="1"/>
  <c r="Q203" i="1"/>
  <c r="Q241" i="1"/>
  <c r="Q245" i="1"/>
  <c r="Q225" i="1"/>
  <c r="Q280" i="1"/>
  <c r="Q192" i="1"/>
  <c r="Q25" i="1"/>
  <c r="Q30" i="1"/>
  <c r="Q67" i="1"/>
  <c r="Q128" i="1"/>
  <c r="Q361" i="1"/>
  <c r="P219" i="1"/>
  <c r="P41" i="1"/>
  <c r="Q97" i="1"/>
  <c r="Q162" i="1"/>
  <c r="Q236" i="1"/>
  <c r="Q120" i="1"/>
  <c r="Q219" i="1"/>
  <c r="Q150" i="1"/>
  <c r="Q131" i="1"/>
  <c r="Q61" i="1"/>
  <c r="Q187" i="1"/>
  <c r="P170" i="1"/>
  <c r="P256" i="1"/>
  <c r="P28" i="1"/>
  <c r="P92" i="1"/>
  <c r="P97" i="1"/>
  <c r="P162" i="1"/>
  <c r="P146" i="1"/>
  <c r="P131" i="1"/>
  <c r="P61" i="1"/>
  <c r="P64" i="1"/>
  <c r="P124" i="1"/>
  <c r="P132" i="1"/>
  <c r="P139" i="1"/>
  <c r="P96" i="1"/>
  <c r="P303" i="1"/>
  <c r="P305" i="1"/>
  <c r="P54" i="1"/>
  <c r="P43" i="1"/>
  <c r="P103" i="1"/>
  <c r="P136" i="1"/>
  <c r="P21" i="1"/>
  <c r="Q20" i="1"/>
  <c r="Q350" i="1"/>
  <c r="Q298" i="1"/>
  <c r="Q93" i="1"/>
  <c r="Q101" i="1"/>
  <c r="Q270" i="1"/>
  <c r="Q144" i="1"/>
  <c r="Q58" i="1"/>
  <c r="Q15" i="1"/>
  <c r="P20" i="1"/>
  <c r="P98" i="1"/>
  <c r="P101" i="1"/>
  <c r="P214" i="1"/>
  <c r="P237" i="1"/>
  <c r="P231" i="1"/>
  <c r="P302" i="1"/>
  <c r="P369" i="1"/>
  <c r="P258" i="1"/>
  <c r="P126" i="1"/>
  <c r="P22" i="1"/>
  <c r="P23" i="1"/>
  <c r="P58" i="1"/>
  <c r="P63" i="1"/>
  <c r="P251" i="1"/>
  <c r="P125" i="1"/>
  <c r="P350" i="1"/>
  <c r="P353" i="1"/>
  <c r="P77" i="1"/>
  <c r="P50" i="1"/>
  <c r="P26" i="1"/>
  <c r="P93" i="1"/>
  <c r="P99" i="1"/>
  <c r="P102" i="1"/>
  <c r="P164" i="1"/>
  <c r="Q237" i="1"/>
  <c r="P271" i="1"/>
  <c r="P232" i="1"/>
  <c r="P144" i="1"/>
  <c r="P6" i="1"/>
  <c r="P69" i="1"/>
  <c r="P91" i="1"/>
  <c r="P150" i="1"/>
  <c r="P137" i="1"/>
  <c r="Q360" i="1"/>
  <c r="P185" i="1"/>
  <c r="P243" i="1"/>
  <c r="P18" i="1"/>
  <c r="P218" i="1"/>
  <c r="P143" i="1"/>
  <c r="P46" i="1"/>
  <c r="P300" i="1"/>
  <c r="P90" i="1"/>
  <c r="P108" i="1"/>
  <c r="P244" i="1"/>
  <c r="Q85" i="1"/>
  <c r="Q89" i="1"/>
  <c r="Q358" i="1"/>
  <c r="P107" i="1"/>
  <c r="Q266" i="1"/>
  <c r="Q289" i="1"/>
  <c r="Q321" i="1"/>
  <c r="P253" i="1"/>
  <c r="P8" i="1"/>
  <c r="P169" i="1"/>
  <c r="P373" i="1"/>
  <c r="P195" i="1"/>
  <c r="Q286" i="1"/>
  <c r="Q294" i="1"/>
  <c r="Q322" i="1"/>
  <c r="Q338" i="1"/>
  <c r="Q297" i="1"/>
  <c r="Q156" i="1"/>
  <c r="P172" i="1"/>
  <c r="Q172" i="1"/>
  <c r="Q193" i="1"/>
  <c r="Q74" i="1"/>
  <c r="P166" i="1"/>
  <c r="P45" i="1"/>
  <c r="Q158" i="1"/>
  <c r="Q365" i="1"/>
  <c r="Q116" i="1"/>
  <c r="Q337" i="1"/>
  <c r="P217" i="1"/>
  <c r="P207" i="1"/>
  <c r="Q290" i="1"/>
  <c r="P359" i="1"/>
  <c r="Q359" i="1"/>
  <c r="Q269" i="1"/>
  <c r="P281" i="1"/>
  <c r="Q281" i="1"/>
  <c r="Q334" i="1"/>
  <c r="Q362" i="1"/>
  <c r="Q282" i="1"/>
  <c r="Q24" i="1"/>
  <c r="Q373" i="1"/>
  <c r="Q129" i="1"/>
  <c r="Q293" i="1"/>
  <c r="Q341" i="1"/>
  <c r="P134" i="1"/>
  <c r="P19" i="1"/>
  <c r="Q175" i="1"/>
  <c r="Q228" i="1"/>
  <c r="Q247" i="1"/>
  <c r="Q248" i="1"/>
  <c r="P75" i="1"/>
  <c r="P168" i="1"/>
  <c r="Q138" i="1"/>
  <c r="Q63" i="1"/>
  <c r="P86" i="1"/>
  <c r="P135" i="1"/>
  <c r="P349" i="1"/>
  <c r="Q351" i="1"/>
  <c r="P273" i="1"/>
  <c r="Q299" i="1"/>
  <c r="P190" i="1"/>
  <c r="Q353" i="1"/>
  <c r="Q79" i="1"/>
  <c r="P175" i="1"/>
  <c r="P228" i="1"/>
  <c r="Q102" i="1"/>
  <c r="Q165" i="1"/>
  <c r="Q186" i="1"/>
  <c r="Q216" i="1"/>
  <c r="P235" i="1"/>
  <c r="P236" i="1"/>
  <c r="P270" i="1"/>
  <c r="P247" i="1"/>
  <c r="Q148" i="1"/>
  <c r="Q44" i="1"/>
  <c r="Q47" i="1"/>
  <c r="Q300" i="1"/>
  <c r="P304" i="1"/>
  <c r="Q123" i="1"/>
  <c r="Q7" i="1"/>
  <c r="Q4" i="1"/>
  <c r="P53" i="1"/>
  <c r="Q55" i="1"/>
  <c r="P259" i="1"/>
  <c r="P70" i="1"/>
  <c r="Q12" i="1"/>
  <c r="P48" i="1"/>
  <c r="Q115" i="1"/>
  <c r="Q29" i="1"/>
  <c r="Q167" i="1"/>
  <c r="P35" i="1"/>
  <c r="Q22" i="1"/>
  <c r="P187" i="1"/>
  <c r="P191" i="1"/>
  <c r="P15" i="1"/>
  <c r="P16" i="1"/>
  <c r="Q19" i="1"/>
  <c r="P84" i="1"/>
  <c r="P85" i="1"/>
  <c r="Q86" i="1"/>
  <c r="P88" i="1"/>
  <c r="P89" i="1"/>
  <c r="Q253" i="1"/>
  <c r="Q349" i="1"/>
  <c r="P272" i="1"/>
  <c r="Q273" i="1"/>
  <c r="P356" i="1"/>
  <c r="P358" i="1"/>
  <c r="P79" i="1"/>
  <c r="P161" i="1"/>
  <c r="P51" i="1"/>
  <c r="Q92" i="1"/>
  <c r="P94" i="1"/>
  <c r="P95" i="1"/>
  <c r="P163" i="1"/>
  <c r="P165" i="1"/>
  <c r="P186" i="1"/>
  <c r="P216" i="1"/>
  <c r="P357" i="1"/>
  <c r="Q231" i="1"/>
  <c r="P142" i="1"/>
  <c r="P149" i="1"/>
  <c r="P148" i="1"/>
  <c r="Q166" i="1"/>
  <c r="P44" i="1"/>
  <c r="P47" i="1"/>
  <c r="P301" i="1"/>
  <c r="Q302" i="1"/>
  <c r="Q303" i="1"/>
  <c r="Q307" i="1"/>
  <c r="Q8" i="1"/>
  <c r="P123" i="1"/>
  <c r="P7" i="1"/>
  <c r="P39" i="1"/>
  <c r="Q40" i="1"/>
  <c r="Q75" i="1"/>
  <c r="P55" i="1"/>
  <c r="Q258" i="1"/>
  <c r="Q68" i="1"/>
  <c r="Q69" i="1"/>
  <c r="P12" i="1"/>
  <c r="Q43" i="1"/>
  <c r="Q91" i="1"/>
  <c r="P112" i="1"/>
  <c r="P29" i="1"/>
  <c r="P167" i="1"/>
  <c r="Q168" i="1"/>
  <c r="Q136" i="1"/>
  <c r="P121" i="1"/>
  <c r="P10" i="1"/>
  <c r="P122" i="1"/>
  <c r="Q140" i="1"/>
  <c r="P352" i="1"/>
  <c r="Q125" i="1"/>
  <c r="Q88" i="1"/>
  <c r="Q135" i="1"/>
  <c r="Q163" i="1"/>
  <c r="Q304" i="1"/>
  <c r="Q169" i="1"/>
  <c r="Q53" i="1"/>
  <c r="Q70" i="1"/>
  <c r="Q151" i="1"/>
  <c r="Q107" i="1"/>
  <c r="Q121" i="1"/>
  <c r="Q122" i="1"/>
  <c r="Q243" i="1"/>
  <c r="Q190" i="1"/>
  <c r="Q98" i="1"/>
  <c r="Q217" i="1"/>
  <c r="Q271" i="1"/>
  <c r="Q42" i="1"/>
  <c r="Q145" i="1"/>
  <c r="Q45" i="1"/>
  <c r="P117" i="1"/>
  <c r="P179" i="1"/>
  <c r="P199" i="1"/>
  <c r="P233" i="1"/>
  <c r="P188" i="1"/>
  <c r="P222" i="1"/>
  <c r="P267" i="1"/>
  <c r="P246" i="1"/>
  <c r="P276" i="1"/>
  <c r="P354" i="1"/>
  <c r="P378" i="1"/>
  <c r="P255" i="1"/>
  <c r="P197" i="1"/>
  <c r="P260" i="1"/>
  <c r="P227" i="1"/>
  <c r="P309" i="1"/>
  <c r="P284" i="1"/>
  <c r="P331" i="1"/>
  <c r="P57" i="1"/>
  <c r="P33" i="1"/>
  <c r="P110" i="1"/>
  <c r="P30" i="1"/>
  <c r="P156" i="1"/>
  <c r="P257" i="1"/>
  <c r="P238" i="1"/>
  <c r="P183" i="1"/>
  <c r="P367" i="1"/>
  <c r="P196" i="1"/>
  <c r="P279" i="1"/>
  <c r="P9" i="1"/>
  <c r="P229" i="1"/>
  <c r="P208" i="1"/>
  <c r="P194" i="1"/>
  <c r="P372" i="1"/>
  <c r="P377" i="1"/>
  <c r="P182" i="1"/>
  <c r="P184" i="1"/>
  <c r="P198" i="1"/>
  <c r="P264" i="1"/>
  <c r="P224" i="1"/>
  <c r="P252" i="1"/>
  <c r="P240" i="1"/>
  <c r="P250" i="1"/>
  <c r="P308" i="1"/>
  <c r="P221" i="1"/>
  <c r="P280" i="1"/>
  <c r="P286" i="1"/>
  <c r="P333" i="1"/>
  <c r="P297" i="1"/>
  <c r="P73" i="1"/>
  <c r="P38" i="1"/>
  <c r="P111" i="1"/>
  <c r="P31" i="1"/>
  <c r="P157" i="1"/>
  <c r="P155" i="1"/>
  <c r="P261" i="1"/>
  <c r="P365" i="1"/>
  <c r="P239" i="1"/>
  <c r="P212" i="1"/>
  <c r="P368" i="1"/>
  <c r="P282" i="1"/>
  <c r="P346" i="1"/>
  <c r="P5" i="1"/>
  <c r="P204" i="1"/>
  <c r="P210" i="1"/>
  <c r="P375" i="1"/>
  <c r="P376" i="1"/>
  <c r="P177" i="1"/>
  <c r="P200" i="1"/>
  <c r="P189" i="1"/>
  <c r="P242" i="1"/>
  <c r="P241" i="1"/>
  <c r="P245" i="1"/>
  <c r="P275" i="1"/>
  <c r="P225" i="1"/>
  <c r="P287" i="1"/>
  <c r="P291" i="1"/>
  <c r="P319" i="1"/>
  <c r="P327" i="1"/>
  <c r="P339" i="1"/>
  <c r="P342" i="1"/>
  <c r="P192" i="1"/>
  <c r="P65" i="1"/>
  <c r="P81" i="1"/>
  <c r="P371" i="1"/>
  <c r="P178" i="1"/>
  <c r="P263" i="1"/>
  <c r="P265" i="1"/>
  <c r="P67" i="1"/>
  <c r="P334" i="1"/>
  <c r="P202" i="1"/>
  <c r="P181" i="1"/>
  <c r="P283" i="1"/>
  <c r="P288" i="1"/>
  <c r="P292" i="1"/>
  <c r="P320" i="1"/>
  <c r="P336" i="1"/>
  <c r="P340" i="1"/>
  <c r="P343" i="1"/>
  <c r="P66" i="1"/>
  <c r="P25" i="1"/>
  <c r="P160" i="1"/>
  <c r="P153" i="1"/>
  <c r="P180" i="1"/>
  <c r="P366" i="1"/>
  <c r="P362" i="1"/>
  <c r="P213" i="1"/>
  <c r="P80" i="1"/>
  <c r="P128" i="1"/>
  <c r="P82" i="1"/>
  <c r="P114" i="1"/>
  <c r="BO62" i="2"/>
  <c r="BO74" i="2"/>
  <c r="BO82" i="2"/>
  <c r="BO180" i="2"/>
  <c r="J230" i="1"/>
  <c r="O230" i="1" s="1"/>
  <c r="P230" i="1" s="1"/>
  <c r="BO190" i="2"/>
  <c r="J109" i="1"/>
  <c r="O109" i="1" s="1"/>
  <c r="P109" i="1" s="1"/>
  <c r="BO7" i="2"/>
  <c r="BO11" i="2"/>
  <c r="BO15" i="2"/>
  <c r="BO19" i="2"/>
  <c r="BO35" i="2"/>
  <c r="BO43" i="2"/>
  <c r="BO63" i="2"/>
  <c r="BO67" i="2"/>
  <c r="BO71" i="2"/>
  <c r="BO75" i="2"/>
  <c r="BO79" i="2"/>
  <c r="BO83" i="2"/>
  <c r="BO99" i="2"/>
  <c r="BO147" i="2"/>
  <c r="BO159" i="2"/>
  <c r="BO163" i="2"/>
  <c r="BO167" i="2"/>
  <c r="J209" i="1"/>
  <c r="O209" i="1" s="1"/>
  <c r="P209" i="1" s="1"/>
  <c r="J201" i="1"/>
  <c r="O201" i="1" s="1"/>
  <c r="P201" i="1" s="1"/>
  <c r="J274" i="1"/>
  <c r="O274" i="1" s="1"/>
  <c r="P274" i="1" s="1"/>
  <c r="J294" i="1"/>
  <c r="O294" i="1" s="1"/>
  <c r="P294" i="1" s="1"/>
  <c r="J330" i="1"/>
  <c r="O330" i="1" s="1"/>
  <c r="P330" i="1" s="1"/>
  <c r="J338" i="1"/>
  <c r="O338" i="1" s="1"/>
  <c r="P338" i="1" s="1"/>
  <c r="J141" i="1"/>
  <c r="O141" i="1" s="1"/>
  <c r="P141" i="1" s="1"/>
  <c r="J71" i="1"/>
  <c r="O71" i="1" s="1"/>
  <c r="P71" i="1" s="1"/>
  <c r="BO70" i="2"/>
  <c r="BO78" i="2"/>
  <c r="J290" i="1"/>
  <c r="O290" i="1" s="1"/>
  <c r="P290" i="1" s="1"/>
  <c r="BO191" i="2"/>
  <c r="J106" i="1"/>
  <c r="O106" i="1" s="1"/>
  <c r="P106" i="1" s="1"/>
  <c r="BO8" i="2"/>
  <c r="BO12" i="2"/>
  <c r="BO16" i="2"/>
  <c r="BO28" i="2"/>
  <c r="BO32" i="2"/>
  <c r="BO36" i="2"/>
  <c r="BO40" i="2"/>
  <c r="BO44" i="2"/>
  <c r="BO52" i="2"/>
  <c r="BO56" i="2"/>
  <c r="BO60" i="2"/>
  <c r="BO64" i="2"/>
  <c r="BO68" i="2"/>
  <c r="BO72" i="2"/>
  <c r="BO76" i="2"/>
  <c r="BO80" i="2"/>
  <c r="BO100" i="2"/>
  <c r="BO108" i="2"/>
  <c r="BO112" i="2"/>
  <c r="BO116" i="2"/>
  <c r="BO128" i="2"/>
  <c r="BO132" i="2"/>
  <c r="BO136" i="2"/>
  <c r="BO140" i="2"/>
  <c r="BO148" i="2"/>
  <c r="BO152" i="2"/>
  <c r="BO160" i="2"/>
  <c r="BO168" i="2"/>
  <c r="BO172" i="2"/>
  <c r="BO176" i="2"/>
  <c r="J206" i="1"/>
  <c r="O206" i="1" s="1"/>
  <c r="P206" i="1" s="1"/>
  <c r="J234" i="1"/>
  <c r="O234" i="1" s="1"/>
  <c r="P234" i="1" s="1"/>
  <c r="J205" i="1"/>
  <c r="O205" i="1" s="1"/>
  <c r="P205" i="1" s="1"/>
  <c r="J203" i="1"/>
  <c r="O203" i="1" s="1"/>
  <c r="P203" i="1" s="1"/>
  <c r="J211" i="1"/>
  <c r="O211" i="1" s="1"/>
  <c r="P211" i="1" s="1"/>
  <c r="J220" i="1"/>
  <c r="O220" i="1" s="1"/>
  <c r="P220" i="1" s="1"/>
  <c r="J322" i="1"/>
  <c r="O322" i="1" s="1"/>
  <c r="P322" i="1" s="1"/>
  <c r="J223" i="1"/>
  <c r="O223" i="1" s="1"/>
  <c r="P223" i="1" s="1"/>
  <c r="J159" i="1"/>
  <c r="O159" i="1" s="1"/>
  <c r="P159" i="1" s="1"/>
  <c r="J127" i="1"/>
  <c r="O127" i="1" s="1"/>
  <c r="P127" i="1" s="1"/>
  <c r="BO66" i="2"/>
  <c r="BO179" i="2"/>
  <c r="J158" i="1"/>
  <c r="O158" i="1" s="1"/>
  <c r="P158" i="1" s="1"/>
  <c r="BO186" i="2"/>
  <c r="J83" i="1"/>
  <c r="O83" i="1" s="1"/>
  <c r="P83" i="1" s="1"/>
  <c r="BO5" i="2"/>
  <c r="BO25" i="2"/>
  <c r="BO53" i="2"/>
  <c r="BO69" i="2"/>
  <c r="BO105" i="2"/>
  <c r="BO129" i="2"/>
  <c r="BO145" i="2"/>
  <c r="BO153" i="2"/>
  <c r="BO161" i="2"/>
  <c r="BO178" i="2"/>
  <c r="BO192" i="2"/>
  <c r="BO19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Paul</author>
  </authors>
  <commentList>
    <comment ref="K3" authorId="0" shapeId="0" xr:uid="{8BD6DA7E-7AFC-405F-BAE0-61C05D2507A9}">
      <text>
        <r>
          <rPr>
            <b/>
            <sz val="8"/>
            <color indexed="81"/>
            <rFont val="Tahoma"/>
            <family val="2"/>
          </rPr>
          <t>This column provides a weight for the average score. The weight should be related to the productivity of the stock, so the overall state of stocks can be estimated, weighted by the stocks size and contribution to the production. Ideally, SSBMSY might be used here, but otherwise it can be some other measure, at worst the current catch.</t>
        </r>
      </text>
    </comment>
    <comment ref="L3" authorId="0" shapeId="0" xr:uid="{03BCB0C9-45CF-4891-8E6A-2D4BFCF544B7}">
      <text>
        <r>
          <rPr>
            <b/>
            <sz val="8"/>
            <color indexed="81"/>
            <rFont val="Tahoma"/>
            <family val="2"/>
          </rPr>
          <t>This column provides a weight for the average score. The weight should be related to the productivity of the stock, so the overall state of stocks can be estimated, weighted by the stocks size and contribution to the production. Ideally, SSBMSY might be used here, but otherwise it can be some other measure, at worst the current catch.</t>
        </r>
      </text>
    </comment>
    <comment ref="M3" authorId="0" shapeId="0" xr:uid="{BE09987F-3422-41F2-A3CA-471AB3F88653}">
      <text>
        <r>
          <rPr>
            <b/>
            <sz val="8"/>
            <color indexed="81"/>
            <rFont val="Tahoma"/>
            <family val="2"/>
          </rPr>
          <t>Source of information (e.g. 
ICES reference)</t>
        </r>
      </text>
    </comment>
    <comment ref="O3" authorId="0" shapeId="0" xr:uid="{30E8C224-7A00-4241-B912-823F801ED6BA}">
      <text>
        <r>
          <rPr>
            <b/>
            <sz val="8"/>
            <color indexed="81"/>
            <rFont val="Tahoma"/>
            <family val="2"/>
          </rPr>
          <t>Numerical score for averaging overfished to not fully exploited.</t>
        </r>
      </text>
    </comment>
  </commentList>
</comments>
</file>

<file path=xl/sharedStrings.xml><?xml version="1.0" encoding="utf-8"?>
<sst xmlns="http://schemas.openxmlformats.org/spreadsheetml/2006/main" count="13883" uniqueCount="2233">
  <si>
    <t>Score weight, ideally biomass/potential yield</t>
  </si>
  <si>
    <t>(O=overexploited, F=fully exploited, N=Not yet fully exploited)</t>
  </si>
  <si>
    <t>ISSCAAP Group</t>
  </si>
  <si>
    <t>Year</t>
  </si>
  <si>
    <t>Stock</t>
  </si>
  <si>
    <t>Species</t>
  </si>
  <si>
    <t>State</t>
  </si>
  <si>
    <t>Weight_Type</t>
  </si>
  <si>
    <t>Weight</t>
  </si>
  <si>
    <t>Category</t>
  </si>
  <si>
    <t>Score</t>
  </si>
  <si>
    <t>Notes</t>
  </si>
  <si>
    <t>Reference</t>
  </si>
  <si>
    <t>FAO Area</t>
  </si>
  <si>
    <t>Stock ID</t>
  </si>
  <si>
    <t>Stock Name</t>
  </si>
  <si>
    <t>Jurisdiction</t>
  </si>
  <si>
    <t>FMP</t>
  </si>
  <si>
    <t>Science Center</t>
  </si>
  <si>
    <t>Regional Ecosystem</t>
  </si>
  <si>
    <t>FSSI Stock?</t>
  </si>
  <si>
    <t>Scientific Name</t>
  </si>
  <si>
    <t>Common Name</t>
  </si>
  <si>
    <t>Stock Area</t>
  </si>
  <si>
    <t>Assessment ID</t>
  </si>
  <si>
    <t>Assessment Year</t>
  </si>
  <si>
    <t>Assessment Month</t>
  </si>
  <si>
    <t>Last Data Year</t>
  </si>
  <si>
    <t>Update Type</t>
  </si>
  <si>
    <t>Review Result</t>
  </si>
  <si>
    <t>Assessment Model</t>
  </si>
  <si>
    <t>Model Version</t>
  </si>
  <si>
    <t>Lead Lab</t>
  </si>
  <si>
    <t>Citation</t>
  </si>
  <si>
    <t>Final Assessment Report 1</t>
  </si>
  <si>
    <t>Final Assessment Report 2</t>
  </si>
  <si>
    <t>Point of Contact</t>
  </si>
  <si>
    <t>Life History Data</t>
  </si>
  <si>
    <t>Abundance Data</t>
  </si>
  <si>
    <t>Catch Data</t>
  </si>
  <si>
    <t>Assessment Level</t>
  </si>
  <si>
    <t>Assessment Frequency</t>
  </si>
  <si>
    <t>Assessment Type</t>
  </si>
  <si>
    <t>Model Category</t>
  </si>
  <si>
    <t>Catch Input Data</t>
  </si>
  <si>
    <t>Abundance Input Data</t>
  </si>
  <si>
    <t>Biological Input Data</t>
  </si>
  <si>
    <t>Ecosystem Linkage</t>
  </si>
  <si>
    <t>Composition Input Data</t>
  </si>
  <si>
    <t>F Year</t>
  </si>
  <si>
    <t>Estimated F</t>
  </si>
  <si>
    <t>F Unit</t>
  </si>
  <si>
    <t>F Basis</t>
  </si>
  <si>
    <t>Flimit</t>
  </si>
  <si>
    <t>Flimit Basis</t>
  </si>
  <si>
    <t>Fmsy</t>
  </si>
  <si>
    <t>Fmsy Basis</t>
  </si>
  <si>
    <t>F/Flimit</t>
  </si>
  <si>
    <t>F/Fmsy</t>
  </si>
  <si>
    <t>Ftarget</t>
  </si>
  <si>
    <t>Ftarget Basis</t>
  </si>
  <si>
    <t>F/Ftarget</t>
  </si>
  <si>
    <t>B Year</t>
  </si>
  <si>
    <t>Estimated B</t>
  </si>
  <si>
    <t>B Unit</t>
  </si>
  <si>
    <t>B Basis</t>
  </si>
  <si>
    <t>Blimit</t>
  </si>
  <si>
    <t>Blimit Basis</t>
  </si>
  <si>
    <t>Bmsy</t>
  </si>
  <si>
    <t>Bmsy Basis</t>
  </si>
  <si>
    <t>B/Blimit</t>
  </si>
  <si>
    <t>B/Bmsy</t>
  </si>
  <si>
    <t>MSY</t>
  </si>
  <si>
    <t>MSY Unit</t>
  </si>
  <si>
    <t>Atlantic menhaden - Atlantic Coast</t>
  </si>
  <si>
    <t>ASMFC</t>
  </si>
  <si>
    <t>ASMFC Not In FMP</t>
  </si>
  <si>
    <t>NEFSC / SEFSC</t>
  </si>
  <si>
    <t>Northeast Shelf / Southeast Shelf</t>
  </si>
  <si>
    <t>N</t>
  </si>
  <si>
    <t>Brevoortia tyrannus</t>
  </si>
  <si>
    <t>Atlantic menhaden</t>
  </si>
  <si>
    <t>Atlantic Coast</t>
  </si>
  <si>
    <t/>
  </si>
  <si>
    <t>Full acceptance</t>
  </si>
  <si>
    <t>BAM</t>
  </si>
  <si>
    <t>Atlantic Menhaden</t>
  </si>
  <si>
    <t>Beaufort Lab</t>
  </si>
  <si>
    <t>SEDAR 69 Benchmark Stock Assessment Report Atlantic Menhaden</t>
  </si>
  <si>
    <t>melissa.karp@noaa.gov</t>
  </si>
  <si>
    <t>Research &amp; Operational</t>
  </si>
  <si>
    <t>Average F</t>
  </si>
  <si>
    <t>F Average Across a Range of Ages</t>
  </si>
  <si>
    <t>Maximum geometric mean fishing mortality rate for ages 2-4 for 1960-2012</t>
  </si>
  <si>
    <t>Median geometric fishing mean fishing mortality rate for ages 2-4 for 1960-2012</t>
  </si>
  <si>
    <t>Billion Eggs</t>
  </si>
  <si>
    <t>Female Reproductive Output</t>
  </si>
  <si>
    <t>billlions of eggs</t>
  </si>
  <si>
    <t>Operational</t>
  </si>
  <si>
    <t>Harvest Rate</t>
  </si>
  <si>
    <t>Direct Estimate</t>
  </si>
  <si>
    <t>Metric Tons</t>
  </si>
  <si>
    <t>Total Stock Biomass</t>
  </si>
  <si>
    <t>SS</t>
  </si>
  <si>
    <t>Exploitation Rate</t>
  </si>
  <si>
    <t>Catch / Biomass</t>
  </si>
  <si>
    <t>Spawning Stock Biomass</t>
  </si>
  <si>
    <t>Y</t>
  </si>
  <si>
    <t>Apical F</t>
  </si>
  <si>
    <t>Max F Rate at Age</t>
  </si>
  <si>
    <t>Direct estimate</t>
  </si>
  <si>
    <t>Relative F</t>
  </si>
  <si>
    <t>Panulirus argus</t>
  </si>
  <si>
    <t>Caribbean spiny lobster</t>
  </si>
  <si>
    <t>B30%</t>
  </si>
  <si>
    <t>Mycteroperca microlepis</t>
  </si>
  <si>
    <t>Gag</t>
  </si>
  <si>
    <t>F40% as proxy</t>
  </si>
  <si>
    <t>Balistes capriscus</t>
  </si>
  <si>
    <t>Gray triggerfish</t>
  </si>
  <si>
    <t>Stock Monitoring Update</t>
  </si>
  <si>
    <t>Seriola dumerili</t>
  </si>
  <si>
    <t>Greater amberjack</t>
  </si>
  <si>
    <t>MFMT</t>
  </si>
  <si>
    <t>Lutjanus synagris</t>
  </si>
  <si>
    <t>Lane snapper</t>
  </si>
  <si>
    <t>DLMtool</t>
  </si>
  <si>
    <t>Epinephelus morio</t>
  </si>
  <si>
    <t>Red grouper</t>
  </si>
  <si>
    <t>Rate</t>
  </si>
  <si>
    <t>0.5*Bmsy</t>
  </si>
  <si>
    <t>Annual Exploitation Rate</t>
  </si>
  <si>
    <t>Rhomboplites aurorubens</t>
  </si>
  <si>
    <t>Vermilion snapper</t>
  </si>
  <si>
    <t>Index Method</t>
  </si>
  <si>
    <t>Total Catch</t>
  </si>
  <si>
    <t>Pacific halibut - Pacific Coast / Alaska</t>
  </si>
  <si>
    <t>IPHC</t>
  </si>
  <si>
    <t>Species Managed Under International Agreement - IPHC</t>
  </si>
  <si>
    <t>NWFSC / AFSC</t>
  </si>
  <si>
    <t>California Current / Alaska Ecosystem Complex</t>
  </si>
  <si>
    <t>Hippoglossus stenolepis</t>
  </si>
  <si>
    <t>Pacific halibut</t>
  </si>
  <si>
    <t>Pacific Coast / Alaska</t>
  </si>
  <si>
    <t>3.24U</t>
  </si>
  <si>
    <t>International Pacific Halibut Commission</t>
  </si>
  <si>
    <t>https://iphc.int/uploads/pdf/am/2018am/iphc-2018-am094-08.pdfR-4.2_Assessment_of_the_Pacific_halibut_stock.pdf</t>
  </si>
  <si>
    <t>Ian Stewart</t>
  </si>
  <si>
    <t>n/a</t>
  </si>
  <si>
    <t>TAC &lt;=&gt; ABC</t>
  </si>
  <si>
    <t>B20%</t>
  </si>
  <si>
    <t>Assessment of the Pacific halibut (Hippoglossus stenolepis) stock at the end of 2020</t>
  </si>
  <si>
    <t>1 - SPR</t>
  </si>
  <si>
    <t>Fishing Intensity</t>
  </si>
  <si>
    <t>Million Pounds</t>
  </si>
  <si>
    <t>Female Spawning Biomass</t>
  </si>
  <si>
    <t>Atlantic surfclam - Mid-Atlantic Coast</t>
  </si>
  <si>
    <t>MAFMC</t>
  </si>
  <si>
    <t>Atlantic Surfclam and Ocean Quahog</t>
  </si>
  <si>
    <t>NEFSC</t>
  </si>
  <si>
    <t>Northeast Shelf</t>
  </si>
  <si>
    <t>Spisula solidissima</t>
  </si>
  <si>
    <t>Atlantic surfclam</t>
  </si>
  <si>
    <t>Mid-Atlantic Coast</t>
  </si>
  <si>
    <t>Base</t>
  </si>
  <si>
    <t>61st Stock Assessment Workshop, Atlantic surfclam, NEFSC CRD 16-13</t>
  </si>
  <si>
    <t>Dan Hennen</t>
  </si>
  <si>
    <t>Apical  F</t>
  </si>
  <si>
    <t>F Rate for Fully Selected Clams</t>
  </si>
  <si>
    <t>Fmsy proxy</t>
  </si>
  <si>
    <t>Thousand Metric Tons</t>
  </si>
  <si>
    <t>SSBmsy Proxy</t>
  </si>
  <si>
    <t>Ocean quahog - Atlantic Coast</t>
  </si>
  <si>
    <t>Arctica islandica</t>
  </si>
  <si>
    <t>Ocean quahog</t>
  </si>
  <si>
    <t>63rd Stock Assessment Workshop Assessment Summary Report Ocean quahog, NEFSC CRD17-09</t>
  </si>
  <si>
    <t>Michele Traver</t>
  </si>
  <si>
    <t>MSE</t>
  </si>
  <si>
    <t>Total Stock Biomass - Meat Weight</t>
  </si>
  <si>
    <t>SSB50%</t>
  </si>
  <si>
    <t>Bluefish - Atlantic Coast</t>
  </si>
  <si>
    <t>Bluefish</t>
  </si>
  <si>
    <t>Pomatomus saltatrix</t>
  </si>
  <si>
    <t>ASAP</t>
  </si>
  <si>
    <t>Atlantic Bluefish Operational Assessment for 2021</t>
  </si>
  <si>
    <t>Anthony Wood</t>
  </si>
  <si>
    <t>Fully Recruited F</t>
  </si>
  <si>
    <t>F Rate for Fully Recruited Fish</t>
  </si>
  <si>
    <t>F35% as proxy</t>
  </si>
  <si>
    <t>Spawning Biomass</t>
  </si>
  <si>
    <t>0.5*B35%</t>
  </si>
  <si>
    <t>B35%</t>
  </si>
  <si>
    <t>Atlantic mackerel - Gulf of Maine / Cape Hatteras</t>
  </si>
  <si>
    <t>Mackerel, Squid and Butterfish</t>
  </si>
  <si>
    <t>Scomber scombrus</t>
  </si>
  <si>
    <t>Atlantic mackerel</t>
  </si>
  <si>
    <t>Gulf of Maine / Cape Hatteras</t>
  </si>
  <si>
    <t>64th Northeast Regional Stock  Assessment Workshop (64th SAW) Assessment Summary Report. US Dept Commer,  Northeast Fish Sci Cent Ref Doc. 18-03</t>
  </si>
  <si>
    <t>Northwest Atlantic Mackerel 2021 Management Track Assessment Report</t>
  </si>
  <si>
    <t>Kiersten.curti@noaa.gov</t>
  </si>
  <si>
    <t>Fully Selected F</t>
  </si>
  <si>
    <t>F Rate for Fully Selected Fish - Age 4 - 6</t>
  </si>
  <si>
    <t>F40%</t>
  </si>
  <si>
    <t>SSB40%</t>
  </si>
  <si>
    <t>Butterfish - Gulf of Maine / Cape Hatteras</t>
  </si>
  <si>
    <t>Peprilus triacanthus</t>
  </si>
  <si>
    <t>Butterfish</t>
  </si>
  <si>
    <t>Butterfish 2017 Stock Assessment Update, Charles Adams</t>
  </si>
  <si>
    <t>F Rate for Fully Selected Fish</t>
  </si>
  <si>
    <t>Fmsy proxy = 2/3 * M</t>
  </si>
  <si>
    <t>50% Bmsy proxy</t>
  </si>
  <si>
    <t>Bmsy proxy</t>
  </si>
  <si>
    <t>WHAM</t>
  </si>
  <si>
    <t>Butterfish 2022 Management Track Assessment Report</t>
  </si>
  <si>
    <t>charles.adams@noaa.gov</t>
  </si>
  <si>
    <t>F for Fully-Selected Fish</t>
  </si>
  <si>
    <t>Longfin inshore squid - Georges Bank / Cape Hatteras</t>
  </si>
  <si>
    <t>Loligo pealeii</t>
  </si>
  <si>
    <t>Longfin inshore squid</t>
  </si>
  <si>
    <t>Georges Bank / Cape Hatteras</t>
  </si>
  <si>
    <t>2-Year Average Survey Biomass</t>
  </si>
  <si>
    <t>Longfin Inshore Squid (Doryteuthis (Amerigo) pealeii) Stock Assessment Update for 2017. By L. Hendrickson, NEFSC PopDy. To MAFMC 4-25-2017</t>
  </si>
  <si>
    <t>lisa_hendrickson@noaa.gov</t>
  </si>
  <si>
    <t>Catch / Two-Year Average Annualized B</t>
  </si>
  <si>
    <t>Exploitation Index</t>
  </si>
  <si>
    <t>Two-Year Average Annualized B</t>
  </si>
  <si>
    <t>Avg. survey CPUE</t>
  </si>
  <si>
    <t>Northern shortfin squid - Northwestern Atlantic Coast</t>
  </si>
  <si>
    <t>Illex illecebrosus</t>
  </si>
  <si>
    <t>Northern shortfin squid</t>
  </si>
  <si>
    <t>Northwestern Atlantic Coast</t>
  </si>
  <si>
    <t>Reject - Results too uncertain to be considered adequate</t>
  </si>
  <si>
    <t>Depletion Model</t>
  </si>
  <si>
    <t>SARC 42 Report (2006)</t>
  </si>
  <si>
    <t>lisa.hendrickson@noaa.gov</t>
  </si>
  <si>
    <t>Black sea bass - Mid-Atlantic Coast</t>
  </si>
  <si>
    <t>Summer Flounder, Scup and Black Sea Bass</t>
  </si>
  <si>
    <t>Centropristis striata</t>
  </si>
  <si>
    <t>Black sea bass</t>
  </si>
  <si>
    <t>Black Sea Bass Operational Assessment for 2021</t>
  </si>
  <si>
    <t>Gary_Shepherd@noaa.gov</t>
  </si>
  <si>
    <t>Fully Selected Fishing Mortality (Ages 6 - 7) - Retrospective Adjusted</t>
  </si>
  <si>
    <t>Spawning biomass - Restrospective Adjusted</t>
  </si>
  <si>
    <t>Scup - Atlantic Coast</t>
  </si>
  <si>
    <t>Stenotomus chrysops</t>
  </si>
  <si>
    <t>Scup</t>
  </si>
  <si>
    <t>Scup Management Track Assessment for 2021</t>
  </si>
  <si>
    <t>Mark.Terceiro@noaa.gov</t>
  </si>
  <si>
    <t>F Rate for Fully Selected Fish - Age 4</t>
  </si>
  <si>
    <t>Summer flounder - Mid-Atlantic Coast</t>
  </si>
  <si>
    <t>Paralichthys dentatus</t>
  </si>
  <si>
    <t>Summer flounder</t>
  </si>
  <si>
    <t>Summer Flounder Management Track Assessment for 2021</t>
  </si>
  <si>
    <t>Tilefish - Mid-Atlantic Coast</t>
  </si>
  <si>
    <t>Tilefish</t>
  </si>
  <si>
    <t>Lopholatilus chamaeleonticeps</t>
  </si>
  <si>
    <t>Golden tilefish, Lopholatilus chamaeleonticeps, stock assessment update through 2016 in the Middle Atlantic - Southern New England Region.  Paul Nitschke NEFSC. Feb. 2017</t>
  </si>
  <si>
    <t>Golden Tilefish, Lopholatilus chamaeleonticeps, Management Track Assessment through 2020 in the Middle Atlantic-Southern New England Region</t>
  </si>
  <si>
    <t>Paul.Nitschke@noaa.gov</t>
  </si>
  <si>
    <t>Max F Rate at Age - Age 5</t>
  </si>
  <si>
    <t>.5 Bmsy proxy</t>
  </si>
  <si>
    <t>B40%</t>
  </si>
  <si>
    <t>Atlantic herring - Northwestern Atlantic Coast</t>
  </si>
  <si>
    <t>NEFMC</t>
  </si>
  <si>
    <t>Atlantic Herring</t>
  </si>
  <si>
    <t>Clupea harengus</t>
  </si>
  <si>
    <t>Atlantic herring</t>
  </si>
  <si>
    <t>Herring 2021</t>
  </si>
  <si>
    <t>Atlantic Herring 2022 Management Track Assessment Report</t>
  </si>
  <si>
    <t>jonathan.deroba@noaa.gov</t>
  </si>
  <si>
    <t>Fully-selected F</t>
  </si>
  <si>
    <t>F for Fully-Selected Fish - Retrospective Adjusted</t>
  </si>
  <si>
    <t>Spawning Stock Biomass - Retrospective Adjusted</t>
  </si>
  <si>
    <t>Atlantic salmon - Gulf of Maine</t>
  </si>
  <si>
    <t>Atlantic Salmon</t>
  </si>
  <si>
    <t>Salmo salar</t>
  </si>
  <si>
    <t>Atlantic salmon</t>
  </si>
  <si>
    <t>Gulf of Maine</t>
  </si>
  <si>
    <t>Count of total Returns</t>
  </si>
  <si>
    <t>ANNUAL REPORT OF THE U.S. ATLANTIC SALMON ASSESSMENT COMMITTEE</t>
  </si>
  <si>
    <t>Adult Salmon</t>
  </si>
  <si>
    <t>Count of Total Returns</t>
  </si>
  <si>
    <t>James.Hawkes@noaa.gov</t>
  </si>
  <si>
    <t>Sea scallop - Northwestern Atlantic Coast</t>
  </si>
  <si>
    <t>Atlantic Sea Scallop</t>
  </si>
  <si>
    <t>Placopecten magellanicus</t>
  </si>
  <si>
    <t>Sea scallop</t>
  </si>
  <si>
    <t>CASA</t>
  </si>
  <si>
    <t>Base 2018</t>
  </si>
  <si>
    <t>65th Northeast Regional SAW Assessment Summary Report. NEFSC CRD#18-08 (2018)</t>
  </si>
  <si>
    <t>Assessment update for Atlantic sea scallops for 2020</t>
  </si>
  <si>
    <t>Deborah Hart</t>
  </si>
  <si>
    <t>F Rate for Fully Selected Scallops</t>
  </si>
  <si>
    <t>Acadian redfish - Gulf of Maine / Georges Bank</t>
  </si>
  <si>
    <t>Northeast Multispecies</t>
  </si>
  <si>
    <t>Sebastes fasciatus</t>
  </si>
  <si>
    <t>Acadian redfish</t>
  </si>
  <si>
    <t>Gulf of Maine / Georges Bank</t>
  </si>
  <si>
    <t>2017 Base</t>
  </si>
  <si>
    <t>Northeast Fisheries Science Center. 2017. Operational Assessment of 19 Northeast Groundfish Stocks, Updated Through 2016. US Dept Commer, Northeast Fish Sci Cent Ref Doc. 17-17.</t>
  </si>
  <si>
    <t>Brian Linton</t>
  </si>
  <si>
    <t>Max F Rate at Age - Retrospective Adjusted</t>
  </si>
  <si>
    <t>F50%</t>
  </si>
  <si>
    <t>F50% as proxy</t>
  </si>
  <si>
    <t>1/2 Bmsy proxy</t>
  </si>
  <si>
    <t>SSB at F50%</t>
  </si>
  <si>
    <t>American plaice - Gulf of Maine / Georges Bank</t>
  </si>
  <si>
    <t>Hippoglossoides platessoides</t>
  </si>
  <si>
    <t>American plaice</t>
  </si>
  <si>
    <t>2022 Research Model</t>
  </si>
  <si>
    <t>American Plaice 2022 Management Track Assessment Report</t>
  </si>
  <si>
    <t>larry.alade@noaa.gov</t>
  </si>
  <si>
    <t>Atlantic cod - Eastern Georges Bank</t>
  </si>
  <si>
    <t>Gadus morhua</t>
  </si>
  <si>
    <t>Atlantic cod</t>
  </si>
  <si>
    <t>Eastern Georges Bank</t>
  </si>
  <si>
    <t>Average Survey Abundance</t>
  </si>
  <si>
    <t>NEFSC / DFO Canada</t>
  </si>
  <si>
    <t>US Total Catch</t>
  </si>
  <si>
    <t>US Allocated Quota</t>
  </si>
  <si>
    <t>Survey-Estimated Biomass</t>
  </si>
  <si>
    <t>Gary.Shepherd@noaa.gov</t>
  </si>
  <si>
    <t>N/A</t>
  </si>
  <si>
    <t xml:space="preserve">EASTERN GEORGES BANK COD </t>
  </si>
  <si>
    <t>Atlantic cod - Georges Bank</t>
  </si>
  <si>
    <t>Georges Bank</t>
  </si>
  <si>
    <t>PlanBSmooth</t>
  </si>
  <si>
    <t>Georges Bank Atlantic Cod 2021 Management Track Assessment Report</t>
  </si>
  <si>
    <t>Kathrine.Sosebee@noaa.gov</t>
  </si>
  <si>
    <t>Catch / Smoothed Survey Biomass</t>
  </si>
  <si>
    <t>kg / tow</t>
  </si>
  <si>
    <t>Survey-Estimated Biomass - Smoothed</t>
  </si>
  <si>
    <t>Atlantic cod - Gulf of Maine</t>
  </si>
  <si>
    <t>M = 0.2 &amp; M-ramp</t>
  </si>
  <si>
    <t>Gulf of Maine Atlantic Cod 2021 Update Assessment Report</t>
  </si>
  <si>
    <t>Charles.Perretti@noaa.gov</t>
  </si>
  <si>
    <t>Atlantic halibut - Northwestern Atlantic Coast</t>
  </si>
  <si>
    <t>Hippoglossus hippoglossus</t>
  </si>
  <si>
    <t>Atlantic halibut</t>
  </si>
  <si>
    <t>First Second Derivative Model</t>
  </si>
  <si>
    <t>Modeled Catch</t>
  </si>
  <si>
    <t>Catch Multiplier</t>
  </si>
  <si>
    <t>FSD</t>
  </si>
  <si>
    <t>Atlantic Halibut 2022 Management Track Assessment Report</t>
  </si>
  <si>
    <t>daniel.hennen@noaa.gov</t>
  </si>
  <si>
    <t>Atlantic wolffish - Gulf of Maine / Georges Bank</t>
  </si>
  <si>
    <t>Anarhichas lupus</t>
  </si>
  <si>
    <t>Atlantic wolffish</t>
  </si>
  <si>
    <t>SCALE</t>
  </si>
  <si>
    <t>Base 2017</t>
  </si>
  <si>
    <t>Atlantic Wolffish 2022 Management Track Assessment Report</t>
  </si>
  <si>
    <t>Haddock - Eastern Georges Bank</t>
  </si>
  <si>
    <t>Melanogrammus aeglefinus</t>
  </si>
  <si>
    <t>Haddock</t>
  </si>
  <si>
    <t>EASTERN GEORGES BANK HADDOCK</t>
  </si>
  <si>
    <t>EGB WHAM</t>
  </si>
  <si>
    <t>liz.brooks@noaa.gov</t>
  </si>
  <si>
    <t>Haddock - Georges Bank</t>
  </si>
  <si>
    <t>2022 Georges Bank Haddock Management Track Assessment Report</t>
  </si>
  <si>
    <t>Fishing mortality for fish ages 5-7</t>
  </si>
  <si>
    <t>Haddock - Gulf of Maine</t>
  </si>
  <si>
    <t>#N/A</t>
  </si>
  <si>
    <t>Gulf of Maine Haddock 2022 Management Track Assessment Report</t>
  </si>
  <si>
    <t>charles.perretti@noaa.gov</t>
  </si>
  <si>
    <t>Ocean pout - Northwestern Atlantic Coast</t>
  </si>
  <si>
    <t>Zoarces americanus</t>
  </si>
  <si>
    <t>Ocean pout</t>
  </si>
  <si>
    <t>Survey Biomass Index</t>
  </si>
  <si>
    <t>NEFSC CRD 15-24 (Operational Assessment)</t>
  </si>
  <si>
    <t>RelF at replacement</t>
  </si>
  <si>
    <t>Survey Index</t>
  </si>
  <si>
    <t>Ocean pout - 2022 Management Track Assessment Report</t>
  </si>
  <si>
    <t>Charles.Adams@noaa.gov</t>
  </si>
  <si>
    <t>Pollock - Gulf of Maine / Georges Bank</t>
  </si>
  <si>
    <t>Pollachius virens</t>
  </si>
  <si>
    <t>Pollock</t>
  </si>
  <si>
    <t>Pollock - Base</t>
  </si>
  <si>
    <t>Pollock - 2022 Update Assessment Report</t>
  </si>
  <si>
    <t>Brian.Linton@noaa.gov</t>
  </si>
  <si>
    <t>Fishing Mortality for age 5 to 7 fish</t>
  </si>
  <si>
    <t>Red hake - Gulf of Maine / Northern Georges Bank</t>
  </si>
  <si>
    <t>Urophycis chuss</t>
  </si>
  <si>
    <t>Red hake</t>
  </si>
  <si>
    <t>Gulf of Maine / Northern Georges Bank</t>
  </si>
  <si>
    <t>Survey Abundance</t>
  </si>
  <si>
    <t>Area-swept Biomass</t>
  </si>
  <si>
    <t>Relative Exploitation Rate</t>
  </si>
  <si>
    <t>Catch * 100 / Total Stock Biomass</t>
  </si>
  <si>
    <t>Red hake - Southern Georges Bank / Mid-Atlantic</t>
  </si>
  <si>
    <t>Southern Georges Bank / Mid-Atlantic</t>
  </si>
  <si>
    <t>2017 Northern and Southern Silver hake and Red hake Stock Assessment Update Report. L. Alade and M. Traver (2018, NEFSC CRD18-02)</t>
  </si>
  <si>
    <t>Southern red hake - 2020 Assessment Update Report</t>
  </si>
  <si>
    <t>Larry_Alade@noaa.gov</t>
  </si>
  <si>
    <t>(Catch / Survey-Estimated Biomass) * 100</t>
  </si>
  <si>
    <t>Silver hake - Gulf of Maine / Northern Georges Bank</t>
  </si>
  <si>
    <t>Merluccius bilinearis</t>
  </si>
  <si>
    <t>Silver hake</t>
  </si>
  <si>
    <t>3-Year Survey Average</t>
  </si>
  <si>
    <t>2017 Northern and Southern Silver hake and Red hake Stock Assessment Update Report. L. Alade and M. Traver (2018, NEFSC CRD18-02</t>
  </si>
  <si>
    <t>Northern Silver hake - 2020 Assessment Update Report</t>
  </si>
  <si>
    <t>Larry Alade</t>
  </si>
  <si>
    <t>Metric Tons Catch / (kg / Tow) - 3-Year Average</t>
  </si>
  <si>
    <t>kg / Tow</t>
  </si>
  <si>
    <t>Survey CPUE - 3 Year Average</t>
  </si>
  <si>
    <t>Silver hake - Southern Georges Bank / Mid-Atlantic</t>
  </si>
  <si>
    <t>Thousand Metric Tons / (kg / Tow) - 3 Year Average</t>
  </si>
  <si>
    <t>Average Exploitation 1973-1982</t>
  </si>
  <si>
    <t>Average Survey Biomass 1973-1982</t>
  </si>
  <si>
    <t>White hake - Gulf of Maine / Georges Bank</t>
  </si>
  <si>
    <t>Urophycis tenuis</t>
  </si>
  <si>
    <t>White hake</t>
  </si>
  <si>
    <t>2013 benchmark assessment model</t>
  </si>
  <si>
    <t>White Hake</t>
  </si>
  <si>
    <t>Katherine.Sosebee@noaa.gov</t>
  </si>
  <si>
    <t>Windowpane - Gulf of Maine / Georges Bank</t>
  </si>
  <si>
    <t>Scophthalmus aquosus</t>
  </si>
  <si>
    <t>Windowpane</t>
  </si>
  <si>
    <t>Northern windowpane flounder - 2020 Assessmen</t>
  </si>
  <si>
    <t>Toni_Chute@noaa.gov</t>
  </si>
  <si>
    <t>Catch / Survey-Estimated Biomass</t>
  </si>
  <si>
    <t>Fmsy Proxy</t>
  </si>
  <si>
    <t>Windowpane - Southern New England / Mid-Atlantic</t>
  </si>
  <si>
    <t>Southern New England / Mid-Atlantic</t>
  </si>
  <si>
    <t>AIM</t>
  </si>
  <si>
    <t>Toni Chute</t>
  </si>
  <si>
    <t>kt catch per kg/tow of index</t>
  </si>
  <si>
    <t>CPUE Index - 3-year Moving Average</t>
  </si>
  <si>
    <t>Winter flounder - Georges Bank</t>
  </si>
  <si>
    <t>Pseudopleuronectes americanus</t>
  </si>
  <si>
    <t>Winter flounder</t>
  </si>
  <si>
    <t>ADAPT</t>
  </si>
  <si>
    <t>Georges Bank Winter Flounder</t>
  </si>
  <si>
    <t>alex.hansell@noaa.gov</t>
  </si>
  <si>
    <t>Winter flounder - Gulf of Maine</t>
  </si>
  <si>
    <t>exploitation threshold proxy</t>
  </si>
  <si>
    <t>Survey Biomass - 30+cm fish</t>
  </si>
  <si>
    <t>Area-Swept Biomass</t>
  </si>
  <si>
    <t>2020 benchmark stock assessment</t>
  </si>
  <si>
    <t>Gulf of Maine winter flounder</t>
  </si>
  <si>
    <t>Catch / Biomass for 30cm+ fish</t>
  </si>
  <si>
    <t>Winter flounder - Southern New England / Mid-Atlantic</t>
  </si>
  <si>
    <t>F Rate for Fully Selected Fish - Age 4 - 5</t>
  </si>
  <si>
    <t>F40% as Proxy</t>
  </si>
  <si>
    <t>SSB40% as proxy</t>
  </si>
  <si>
    <t>Southern New England Mid-Atlantic winter flounder 2022 Management Track Assessment Report</t>
  </si>
  <si>
    <t>anthony.wood@noaa.gov</t>
  </si>
  <si>
    <t>Witch flounder - Northwestern Atlantic Coast</t>
  </si>
  <si>
    <t>Glyptocephalus cynoglossus</t>
  </si>
  <si>
    <t>Witch flounder</t>
  </si>
  <si>
    <t>Empirical Approach</t>
  </si>
  <si>
    <t>2019 benchmark assessment</t>
  </si>
  <si>
    <t>WITCH FLOUNDER - 2022 Management Track Assessment Report</t>
  </si>
  <si>
    <t>Susan.Wigley@noaa.gov</t>
  </si>
  <si>
    <t>Catch / Survey Biomass</t>
  </si>
  <si>
    <t>Exploitable Biomass</t>
  </si>
  <si>
    <t>Yellowtail flounder - Cape Cod / Gulf of Maine</t>
  </si>
  <si>
    <t>Limanda ferruginea</t>
  </si>
  <si>
    <t>Yellowtail flounder</t>
  </si>
  <si>
    <t>Cape Cod / Gulf of Maine</t>
  </si>
  <si>
    <t>VPA</t>
  </si>
  <si>
    <t>Cape Cod-Gulf of Maine yellowtail flounder</t>
  </si>
  <si>
    <t>Larry.Alade@noaa.gov</t>
  </si>
  <si>
    <t>Yellowtail flounder - Georges Bank</t>
  </si>
  <si>
    <t>NEFSC and DFO Canada</t>
  </si>
  <si>
    <t>GEORGES BANK YELLOWTAIL FLOUNDER</t>
  </si>
  <si>
    <t>TMGC Set Quota</t>
  </si>
  <si>
    <t>7% Combined Exploitation</t>
  </si>
  <si>
    <t>Yellowtail flounder - Southern New England / Mid-Atlantic</t>
  </si>
  <si>
    <t>2012 benchmark assessment</t>
  </si>
  <si>
    <t>Southern New England-Mid Atlantic yellowtail flounder</t>
  </si>
  <si>
    <t>Barndoor skate - Georges Bank / Southern New England</t>
  </si>
  <si>
    <t>Northeast Skate Complex</t>
  </si>
  <si>
    <t>Dipturus laevis</t>
  </si>
  <si>
    <t>Barndoor skate</t>
  </si>
  <si>
    <t>Georges Bank / Southern New England</t>
  </si>
  <si>
    <t>Survey CPUE</t>
  </si>
  <si>
    <t>2017 NE Skate Stock Status Update , K. Sosebee , 8/31/2018</t>
  </si>
  <si>
    <t>% Change in Survey CPUE</t>
  </si>
  <si>
    <t>Change in Relative Abundance</t>
  </si>
  <si>
    <t>% change</t>
  </si>
  <si>
    <t>kg/tow</t>
  </si>
  <si>
    <t>Average Survey CPUE</t>
  </si>
  <si>
    <t>Annual Monitoring Report for Fishing Year 2021</t>
  </si>
  <si>
    <t>Survey CPUE - 2 Year Average</t>
  </si>
  <si>
    <t>Clearnose skate - Southern New England / Mid-Atlantic</t>
  </si>
  <si>
    <t>Raja eglanteria</t>
  </si>
  <si>
    <t>Clearnose skate</t>
  </si>
  <si>
    <t>%change</t>
  </si>
  <si>
    <t>Little skate - Georges Bank / Southern New England</t>
  </si>
  <si>
    <t>Leucoraja erinacea</t>
  </si>
  <si>
    <t>Little skate</t>
  </si>
  <si>
    <t>Kg / Tow</t>
  </si>
  <si>
    <t>Rosette skate - Southern New England / Mid-Atlantic</t>
  </si>
  <si>
    <t>Leucoraja garmani</t>
  </si>
  <si>
    <t>Rosette skate</t>
  </si>
  <si>
    <t>Smooth skate - Gulf of Maine</t>
  </si>
  <si>
    <t>Malacoraja senta</t>
  </si>
  <si>
    <t>Smooth skate</t>
  </si>
  <si>
    <t>Thorny skate - Gulf of Maine</t>
  </si>
  <si>
    <t>Amblyraja radiata</t>
  </si>
  <si>
    <t>Thorny skate</t>
  </si>
  <si>
    <t>Winter skate - Georges Bank / Southern New England</t>
  </si>
  <si>
    <t>Leucoraja ocellata</t>
  </si>
  <si>
    <t>Winter skate</t>
  </si>
  <si>
    <t>Goosefish - Gulf of Maine / Northern Georges Bank</t>
  </si>
  <si>
    <t>NEFMC / MAFMC</t>
  </si>
  <si>
    <t>Monkfish</t>
  </si>
  <si>
    <t>Lophius americanus</t>
  </si>
  <si>
    <t>Goosefish</t>
  </si>
  <si>
    <t>Plan Ismooth</t>
  </si>
  <si>
    <t>N / A</t>
  </si>
  <si>
    <t>Draft 2022 Monkfish Management Track Assessment Report</t>
  </si>
  <si>
    <t>Catch</t>
  </si>
  <si>
    <t>Index Change Rate</t>
  </si>
  <si>
    <t>Goosefish - Southern Georges Bank / Mid-Atlantic</t>
  </si>
  <si>
    <t>Ismooth</t>
  </si>
  <si>
    <t>Estimated Total Catch</t>
  </si>
  <si>
    <t>Blue king crab - Pribilof Islands</t>
  </si>
  <si>
    <t>NPFMC</t>
  </si>
  <si>
    <t>Bering Sea/Aleutian Islands King and Tanner Crabs</t>
  </si>
  <si>
    <t>AFSC</t>
  </si>
  <si>
    <t>Alaska Ecosystem Complex</t>
  </si>
  <si>
    <t>Paralithodes platypus</t>
  </si>
  <si>
    <t>Blue king crab</t>
  </si>
  <si>
    <t>Pribilof Islands</t>
  </si>
  <si>
    <t>Random Effects Model</t>
  </si>
  <si>
    <t>2021 Stock Assessment and Fishery Evaluation Report for the Pribilof Islands Blue King Crab Fisheries of the Bering Sea and Aleutian Islands Regions</t>
  </si>
  <si>
    <t>william_stockhausen@noaa.gov</t>
  </si>
  <si>
    <t>Average bycatch mortality 1999 - 2005</t>
  </si>
  <si>
    <t>75% Fofl</t>
  </si>
  <si>
    <t>Mature Male Biomass</t>
  </si>
  <si>
    <t>Bref (1980 - 1984 + 1990 - 1997)</t>
  </si>
  <si>
    <t>Blue king crab - Saint Matthew Island</t>
  </si>
  <si>
    <t>Saint Matthew Island</t>
  </si>
  <si>
    <t>GMACS</t>
  </si>
  <si>
    <t>Discard mortality at Fmsy</t>
  </si>
  <si>
    <t>80% Flimit</t>
  </si>
  <si>
    <t xml:space="preserve">Saint Matthew Island Blue King </t>
  </si>
  <si>
    <t>Katie.Palof@alaska.gov</t>
  </si>
  <si>
    <t>Average MMB 1978 - 2021</t>
  </si>
  <si>
    <t>Golden king crab - Eastern Aleutian Islands</t>
  </si>
  <si>
    <t>Lithodes aequispinus</t>
  </si>
  <si>
    <t>Golden king crab</t>
  </si>
  <si>
    <t>Eastern Aleutian Islands</t>
  </si>
  <si>
    <t>Aleutian Islands Golden King Crab Stock Assessment</t>
  </si>
  <si>
    <t>F35%</t>
  </si>
  <si>
    <t>SSB35%</t>
  </si>
  <si>
    <t>Custom SCAL</t>
  </si>
  <si>
    <t>EAG21.1e2</t>
  </si>
  <si>
    <t>shareef_siddeek@alaska.gov</t>
  </si>
  <si>
    <t>F for Fully-Selected Crabs</t>
  </si>
  <si>
    <t>Golden king crab - Western Aleutian Islands</t>
  </si>
  <si>
    <t>Western Aleutian Islands</t>
  </si>
  <si>
    <t>WAG21.1e2</t>
  </si>
  <si>
    <t>william.stockhausen@noaa.gov</t>
  </si>
  <si>
    <t>Red king crab - Bristol Bay</t>
  </si>
  <si>
    <t>Paralithodes camtschaticus</t>
  </si>
  <si>
    <t>Red king crab</t>
  </si>
  <si>
    <t>Bristol Bay</t>
  </si>
  <si>
    <t>jie_zheng@alaska.gov</t>
  </si>
  <si>
    <t>TAC = 63% ABC</t>
  </si>
  <si>
    <t>BRISTOL BAY RED KING CRAB STOCK ASSESSMENT IN FALL 2021</t>
  </si>
  <si>
    <t>Red king crab - Norton Sound</t>
  </si>
  <si>
    <t>Norton Sound</t>
  </si>
  <si>
    <t>Toshihide_Hamazaki@alaska.gov</t>
  </si>
  <si>
    <t>Total Retained Catch</t>
  </si>
  <si>
    <t>M Adjusted for B / Bmsy</t>
  </si>
  <si>
    <t>GHL &lt; ABC</t>
  </si>
  <si>
    <t>Norton Sound Red King Crab Stock Assessment for the fishing year 2022</t>
  </si>
  <si>
    <t>Average Estimated MMB 1980 - 2022</t>
  </si>
  <si>
    <t>Snow crab - Bering Sea</t>
  </si>
  <si>
    <t>Chionoecetes opilio</t>
  </si>
  <si>
    <t>Snow crab</t>
  </si>
  <si>
    <t>Bering Sea</t>
  </si>
  <si>
    <t>An assessment for eastern Bering Sea snow crab</t>
  </si>
  <si>
    <t>Cody.Szuwalski@noaa.gov</t>
  </si>
  <si>
    <t>22.1a</t>
  </si>
  <si>
    <t>Fully-Selected F</t>
  </si>
  <si>
    <t>F Rate for Fully-Selected Crab</t>
  </si>
  <si>
    <t>F35% from 2021 Assessment</t>
  </si>
  <si>
    <t>Southern Tanner crab - Bering Sea</t>
  </si>
  <si>
    <t>Chionoecetes bairdi</t>
  </si>
  <si>
    <t>Southern Tanner crab</t>
  </si>
  <si>
    <t>William_Stockhausen@noaa.gov</t>
  </si>
  <si>
    <t>80% * Fmsy</t>
  </si>
  <si>
    <t>50% Bmsy</t>
  </si>
  <si>
    <t>2021 Stock Assessment and Fishery Evaluation Report for the Tanner Crab Fisheries of the Bering Sea and Aleutian Islands Regions</t>
  </si>
  <si>
    <t>F35% Estimated for 2020</t>
  </si>
  <si>
    <t>Alaska plaice - Bering Sea / Aleutian Islands</t>
  </si>
  <si>
    <t>Groundfish of the Bering Sea and Aleutian Islands Management Area</t>
  </si>
  <si>
    <t>Pleuronectes quadrituberculatus</t>
  </si>
  <si>
    <t>Alaska plaice</t>
  </si>
  <si>
    <t>Bering Sea / Aleutian Islands</t>
  </si>
  <si>
    <t>Custom SCAA</t>
  </si>
  <si>
    <t>Model 11.1</t>
  </si>
  <si>
    <t>NS1 Definition</t>
  </si>
  <si>
    <t>olav.ormseth@noaa.gov</t>
  </si>
  <si>
    <t>Assessment of the Alaska plaice stock in the Bering Sea and Aleutian Islands</t>
  </si>
  <si>
    <t>Alaska skate - Bering Sea / Aleutian Islands</t>
  </si>
  <si>
    <t>Bathyraja parmifera</t>
  </si>
  <si>
    <t>Alaska skate</t>
  </si>
  <si>
    <t>F from 2020 asmt corresponding to specified 2019 OFL</t>
  </si>
  <si>
    <t>NS1 definition</t>
  </si>
  <si>
    <t>Partial assessment of the skate stock complex in the Bering Sea and Aleutian Islands</t>
  </si>
  <si>
    <t>Arrowtooth flounder - Bering Sea / Aleutian Islands</t>
  </si>
  <si>
    <t>Reinhardtius stomias</t>
  </si>
  <si>
    <t>Arrowtooth flounder</t>
  </si>
  <si>
    <t>Model 18.9</t>
  </si>
  <si>
    <t>Kalei_Shotwell@noaa.gov</t>
  </si>
  <si>
    <t>AMAK</t>
  </si>
  <si>
    <t>Assessment of the arrowtooth flounder stock in the  Bering Sea and Aleutian Islands</t>
  </si>
  <si>
    <t>kalei.shotwell@noaa.gov</t>
  </si>
  <si>
    <t>Atka mackerel - Bering Sea / Aleutian Islands</t>
  </si>
  <si>
    <t>Pleurogrammus monopterygius</t>
  </si>
  <si>
    <t>Atka mackerel</t>
  </si>
  <si>
    <t>16.0b</t>
  </si>
  <si>
    <t>Max F @ Age</t>
  </si>
  <si>
    <t>Assessment of the Atka mackerel stock in the  Bering Sea and Aleutian Islands</t>
  </si>
  <si>
    <t>sandra.lowe@noaa.gov</t>
  </si>
  <si>
    <t>Mature Female Biomass</t>
  </si>
  <si>
    <t>Bering Sea / Aleutian Islands Blackspotted and Rougheye Rockfish Complex</t>
  </si>
  <si>
    <t>Assessment of Blackspotted and Rougheye Rockfish stock complex in the Bering Sea/Aleutian Islands</t>
  </si>
  <si>
    <t>Paul Spencer</t>
  </si>
  <si>
    <t>Bering Sea / Aleutian Islands Other Flatfish Complex</t>
  </si>
  <si>
    <t>Assessment of the other flatfish stock complex in the Bering Sea and Aleutian Islands</t>
  </si>
  <si>
    <t>Cole_Monnahan@noaa.gov</t>
  </si>
  <si>
    <t>Catch / Complex Biomass</t>
  </si>
  <si>
    <t>M (complex weighted average)</t>
  </si>
  <si>
    <t>Total Complex Biomass</t>
  </si>
  <si>
    <t>Bering Sea / Aleutian Islands Other Rockfish Complex</t>
  </si>
  <si>
    <t>Assessment of the Other Rockfish stock complex in the Bering Sea/Aleutian Islands</t>
  </si>
  <si>
    <t>Total Catch / Total Complex Biomass</t>
  </si>
  <si>
    <t>Jane.Sullivan@noaa.gov</t>
  </si>
  <si>
    <t>Bering Sea / Aleutian Islands Other Skates Complex</t>
  </si>
  <si>
    <t>Catch / Other Skate Biomass</t>
  </si>
  <si>
    <t>M</t>
  </si>
  <si>
    <t>Other Skate Biomass</t>
  </si>
  <si>
    <t>Olav.Ormseth@noaa.gov</t>
  </si>
  <si>
    <t>Flathead sole - Bering Sea / Aleutian Islands</t>
  </si>
  <si>
    <t>Hippoglossoides elassodon</t>
  </si>
  <si>
    <t>Flathead sole</t>
  </si>
  <si>
    <t>18.2c</t>
  </si>
  <si>
    <t>maia.kapur@noaa.gov</t>
  </si>
  <si>
    <t>Assessment of the Flathead sole-Bering flounder Stock in the Bering Sea and Aleutian Islands</t>
  </si>
  <si>
    <t>Giant octopus - Bering Sea / Aleutian Islands</t>
  </si>
  <si>
    <t>Enteroctopus dofleini</t>
  </si>
  <si>
    <t>Giant octopus</t>
  </si>
  <si>
    <t>Predation-Based Estimate of M</t>
  </si>
  <si>
    <t>Pacific Cod Predation Index</t>
  </si>
  <si>
    <t>Assessment of the Octopus Stock Complex in the Bering Sea and Aleutian Islands</t>
  </si>
  <si>
    <t>Consumption by Pacific cod (as a proxy for MxB)</t>
  </si>
  <si>
    <t>Greenland halibut - Bering Sea / Aleutian Islands</t>
  </si>
  <si>
    <t>Reinhardtius hippoglossoides</t>
  </si>
  <si>
    <t>Greenland halibut</t>
  </si>
  <si>
    <t>Assessment of the Greenland turbot stock in the Bering Sea and Aleutian Islands</t>
  </si>
  <si>
    <t>meaghan.bryan@noaa.gov</t>
  </si>
  <si>
    <t>16.4c</t>
  </si>
  <si>
    <t>Annual F</t>
  </si>
  <si>
    <t>Sum of Apical F's</t>
  </si>
  <si>
    <t>Fmsy from 2021 ASMT</t>
  </si>
  <si>
    <t>Kamchatka flounder - Bering Sea / Aleutian Islands</t>
  </si>
  <si>
    <t>Reinhardtius evermanni</t>
  </si>
  <si>
    <t>Kamchatka flounder</t>
  </si>
  <si>
    <t>Assessment of the Kamchatka Flounder stock in the Bering Sea and Aleutian Islands</t>
  </si>
  <si>
    <t>Northern rock sole - Bering Sea / Aleutian Islands</t>
  </si>
  <si>
    <t>Lepidopsetta polyxystra</t>
  </si>
  <si>
    <t>Northern rock sole</t>
  </si>
  <si>
    <t>carey.mcgilliard@noaa.gov</t>
  </si>
  <si>
    <t>Assessment of the northern rock sole stock in the Bering Sea and Aleutian Islands</t>
  </si>
  <si>
    <t>Northern rockfish - Bering Sea / Aleutian Islands</t>
  </si>
  <si>
    <t>Sebastes polyspinis</t>
  </si>
  <si>
    <t>Northern rockfish</t>
  </si>
  <si>
    <t>Assessment of the Northern Rockfish Stock in the Bering Sea and Aleutian Islands</t>
  </si>
  <si>
    <t>Model 21</t>
  </si>
  <si>
    <t>paul.spencer@noaa.gov</t>
  </si>
  <si>
    <t>F from 2021 asmt corresponding to specified 2020 OFL</t>
  </si>
  <si>
    <t>Pacific cod - Aleutian Islands</t>
  </si>
  <si>
    <t>Gadus macrocephalus</t>
  </si>
  <si>
    <t>Pacific cod</t>
  </si>
  <si>
    <t>Aleutian Islands</t>
  </si>
  <si>
    <t>Assessment of the Pacific cod stock in the Aleutian Islands</t>
  </si>
  <si>
    <t>13.4 - Random Effects Model</t>
  </si>
  <si>
    <t>ingrid.spies@noaa.gov</t>
  </si>
  <si>
    <t>Pacific cod - Bering Sea</t>
  </si>
  <si>
    <t>Assessment of the Pacific Cod Stock in the Eastern Bering Sea</t>
  </si>
  <si>
    <t>SSC ensemble (models: 22.1, 22.2, 22.3, 22.4)</t>
  </si>
  <si>
    <t>steve.barbeaux@noaa.gov</t>
  </si>
  <si>
    <t>Pacific ocean perch - Bering Sea / Aleutian Islands</t>
  </si>
  <si>
    <t>Sebastes alutus</t>
  </si>
  <si>
    <t>Pacific ocean perch</t>
  </si>
  <si>
    <t>Assessment of the Pacific ocean perch stock in the Bering Sea/Aleutian Islands</t>
  </si>
  <si>
    <t>Shortraker rockfish - Bering Sea / Aleutian Islands</t>
  </si>
  <si>
    <t>Sebastes borealis</t>
  </si>
  <si>
    <t>Shortraker rockfish</t>
  </si>
  <si>
    <t>Survey Biomass</t>
  </si>
  <si>
    <t>Assessment of the shortraker rockfish stock in the  Bering Sea and Aleutian Islands</t>
  </si>
  <si>
    <t>Walleye pollock - Aleutian Islands</t>
  </si>
  <si>
    <t>Gadus chalcogrammus</t>
  </si>
  <si>
    <t>Walleye pollock</t>
  </si>
  <si>
    <t>Assessment of the pollock stock in the Aleutian Islands</t>
  </si>
  <si>
    <t>Walleye pollock - Bogoslof</t>
  </si>
  <si>
    <t>Bogoslof</t>
  </si>
  <si>
    <t>Assessment of walleye pollock in the Bogoslof Island Region</t>
  </si>
  <si>
    <t>jim.ianelli@noaa.gov</t>
  </si>
  <si>
    <t>Walleye pollock - Eastern Bering Sea</t>
  </si>
  <si>
    <t>Eastern Bering Sea</t>
  </si>
  <si>
    <t>Assessment of the Walleye Pollock Stock in the Eastern Bering Sea</t>
  </si>
  <si>
    <t>20.0c</t>
  </si>
  <si>
    <t>Yellowfin sole - Bering Sea / Aleutian Islands</t>
  </si>
  <si>
    <t>Limanda aspera</t>
  </si>
  <si>
    <t>Yellowfin sole</t>
  </si>
  <si>
    <t>Assessment of the Yellowfin Sole Stock in the Bering Sea and Aleutian Islands</t>
  </si>
  <si>
    <t>F from 2021 asmt corresponding to specified 2019 OFL</t>
  </si>
  <si>
    <t>Sablefish - Eastern Bering Sea / Aleutian Islands / Gulf of Alaska</t>
  </si>
  <si>
    <t>Groundfish of the Bering Sea and Aleutian Islands Management Area / Groundfish of the Gulf of Alaska</t>
  </si>
  <si>
    <t>Anoplopoma fimbria</t>
  </si>
  <si>
    <t>Sablefish</t>
  </si>
  <si>
    <t>Eastern Bering Sea / Aleutian Islands / Gulf of Alaska</t>
  </si>
  <si>
    <t>Assessment of the Sablefish Stock in Alaska</t>
  </si>
  <si>
    <t>daniel.goethel@noaa.gov</t>
  </si>
  <si>
    <t>Arrowtooth flounder - Gulf of Alaska</t>
  </si>
  <si>
    <t>Groundfish of the Gulf of Alaska</t>
  </si>
  <si>
    <t>Gulf of Alaska</t>
  </si>
  <si>
    <t>Model 19.0</t>
  </si>
  <si>
    <t>Assessment of the arrowtooth flounder stock in the Gulf of Alaska</t>
  </si>
  <si>
    <t>Big skate - Gulf of Alaska</t>
  </si>
  <si>
    <t>Raja binoculata</t>
  </si>
  <si>
    <t>Big skate</t>
  </si>
  <si>
    <t>Assessment of the skate stock complex in the Gulf of Alaska</t>
  </si>
  <si>
    <t>F = M</t>
  </si>
  <si>
    <t>Dover sole - Gulf of Alaska</t>
  </si>
  <si>
    <t>Microstomus pacificus</t>
  </si>
  <si>
    <t>Dover sole</t>
  </si>
  <si>
    <t>SS V3.30.14.05, Model 19.3</t>
  </si>
  <si>
    <t>Assessment of the Deepwater Flatfish Stock Complex in the Gulf of Alaska</t>
  </si>
  <si>
    <t>Dusky rockfish - Gulf of Alaska</t>
  </si>
  <si>
    <t>Sebastes variabilis</t>
  </si>
  <si>
    <t>Dusky rockfish</t>
  </si>
  <si>
    <t>15.5a</t>
  </si>
  <si>
    <t>Assessment of the Dusky Rockfish stock in the Gulf of Alaska</t>
  </si>
  <si>
    <t>ben.williams@noaa.gov</t>
  </si>
  <si>
    <t>Flathead sole - Gulf of Alaska</t>
  </si>
  <si>
    <t>NA</t>
  </si>
  <si>
    <t>Assessment of the Flathead Sole Stock in the Gulf of Alaska</t>
  </si>
  <si>
    <t>Gulf of Alaska Blackspotted and Rougheye Rockfish Complex</t>
  </si>
  <si>
    <t>Model 15.4</t>
  </si>
  <si>
    <t>Assessment of the Rougheye and Blackspotted Rockfish stock complex in the Gulf of Alaska</t>
  </si>
  <si>
    <t>jane.sullivan@noaa.gov</t>
  </si>
  <si>
    <t>Gulf of Alaska Other Rockfish Complex</t>
  </si>
  <si>
    <t xml:space="preserve">Assessment of the Other Rockfish stock complex in the Gulf of Alaska </t>
  </si>
  <si>
    <t>Cindy.Tribuzio@noaa.gov</t>
  </si>
  <si>
    <t>Total Complex Catch</t>
  </si>
  <si>
    <t>M * Biomass</t>
  </si>
  <si>
    <t>Gulf of Alaska Other Shallow Water Flatfish Complex</t>
  </si>
  <si>
    <t>Assessment of the Shallow-water F</t>
  </si>
  <si>
    <t>Meaghan.Bryan@noaa.gov</t>
  </si>
  <si>
    <t>Complex Total Catch</t>
  </si>
  <si>
    <t>Other Complex Biomass</t>
  </si>
  <si>
    <t>Gulf of Alaska Shark Complex</t>
  </si>
  <si>
    <t>15.3A</t>
  </si>
  <si>
    <t>Assessment of the shark stock complex in the Gulf of Alaska</t>
  </si>
  <si>
    <t>Cindy_Tribuzio@noaa.gov</t>
  </si>
  <si>
    <t>Gulf of Alaska Skate Complex</t>
  </si>
  <si>
    <t>Longnose skate - Gulf of Alaska</t>
  </si>
  <si>
    <t>Raja rhina</t>
  </si>
  <si>
    <t>Longnose skate</t>
  </si>
  <si>
    <t>GOA Groundfish SAFE Report, Ch. 16</t>
  </si>
  <si>
    <t>F = M as Catch</t>
  </si>
  <si>
    <t>North Pacific spiny dogfish - Gulf of Alaska</t>
  </si>
  <si>
    <t>Squalus suckleyi</t>
  </si>
  <si>
    <t>North Pacific spiny dogfish</t>
  </si>
  <si>
    <t>Assessment of the Shark Stock Complex in the Bering Sea/Aleutian Islands and Gulf of Alaska</t>
  </si>
  <si>
    <t>Fofl proxy = 0.04 Exploitation Rate</t>
  </si>
  <si>
    <t>Northern rock sole - Central Gulf of Alaska</t>
  </si>
  <si>
    <t>Central Gulf of Alaska</t>
  </si>
  <si>
    <t>Assessment of Northern and Southern rock sole (Lepidopsetta polyxstra and bilineata) stocks in the Gulf of Alaska</t>
  </si>
  <si>
    <t>Assessment of the Northern and Southern Rock Sole Stock in the Gulf of Alaska</t>
  </si>
  <si>
    <t>Northern rock sole - Gulf of Alaska</t>
  </si>
  <si>
    <t>Meaghan_Bryan@noaa.gov</t>
  </si>
  <si>
    <t>Northern rock sole - Western Gulf of Alaska</t>
  </si>
  <si>
    <t>Western Gulf of Alaska</t>
  </si>
  <si>
    <t>Northern rockfish - Western / Central Gulf of Alaska</t>
  </si>
  <si>
    <t>Western / Central Gulf of Alaska</t>
  </si>
  <si>
    <t>22.3a</t>
  </si>
  <si>
    <t>Assessment of the Northern Rockfish Stock in the Gulf of Alaska</t>
  </si>
  <si>
    <t>Pacific cod - Gulf of Alaska</t>
  </si>
  <si>
    <t>Model 19.1a</t>
  </si>
  <si>
    <t>Assessment of the Pacific cod stock  in the Gulf of Alaska</t>
  </si>
  <si>
    <t>pete.hulson@noaa.gov</t>
  </si>
  <si>
    <t>Pacific ocean perch - Gulf of Alaska</t>
  </si>
  <si>
    <t>Assessment of the Pacific ocean perch stock in the Gulf of Alaska</t>
  </si>
  <si>
    <t>Rex sole - Eastern Gulf of Alaska</t>
  </si>
  <si>
    <t>Glyptocephalus zachirus</t>
  </si>
  <si>
    <t>Rex sole</t>
  </si>
  <si>
    <t>Eastern Gulf of Alaska</t>
  </si>
  <si>
    <t>Assessment of the rex sole stock in the Gulf of Alaska</t>
  </si>
  <si>
    <t>Rex sole - Western / Central Gulf of Alaska</t>
  </si>
  <si>
    <t>Rock sole - Central Gulf of Alaska</t>
  </si>
  <si>
    <t>Lepidopsetta bilineata</t>
  </si>
  <si>
    <t>Rock sole</t>
  </si>
  <si>
    <t>Rock sole - Gulf of Alaska</t>
  </si>
  <si>
    <t>Rock sole - Western Gulf of Alaska</t>
  </si>
  <si>
    <t>Shortraker rockfish - Gulf of Alaska</t>
  </si>
  <si>
    <t>19.2a two survey random effects model</t>
  </si>
  <si>
    <t>Assessment of the Shortraker Rockfish Stock in the Gulf of Alaska</t>
  </si>
  <si>
    <t>katy.echave@noaa.gov</t>
  </si>
  <si>
    <t>Catch at Fofl = M</t>
  </si>
  <si>
    <t>Shortspine thornyhead - Gulf of Alaska</t>
  </si>
  <si>
    <t>Sebastolobus alascanus</t>
  </si>
  <si>
    <t>Shortspine thornyhead</t>
  </si>
  <si>
    <t>Assessment of the Thornyhead stock complex in the Gulf of Alaska</t>
  </si>
  <si>
    <t>Catch / Total Stock Biomass</t>
  </si>
  <si>
    <t>Katy.Echave@noaa.gov</t>
  </si>
  <si>
    <t>Walleye pollock - Southeast Gulf of Alaska</t>
  </si>
  <si>
    <t>Southeast Gulf of Alaska</t>
  </si>
  <si>
    <t>Dorn, Martin, Kerim Aydin, Benjamin Fissel, Darin Jones, Wayne Palsson, Kally Spalinger, and Sarah Stienessen.  2016.  Assessment of the Walleye Pollock Stock in the Gulf of Alaska.  In Stock Assessment and Fishery Evaluation Report for the Groundfish Resources of the Bering Sea/Aleutian Islands Regions, p. 45-174.  North Pacific Fishery Management Council, 605 W. 4th Avenue Suite 306, Anchorage, AK 99501.  http://www.afsc.noaa.gov/refm/docs/2016/GOApollock.pdf</t>
  </si>
  <si>
    <t>Assessment of the Walleye Pollock Stock in the Gulf of Alaska</t>
  </si>
  <si>
    <t>cole.monnahan@noaa.gov</t>
  </si>
  <si>
    <t>Walleye pollock - Western / Central / West Yakutat Gulf of Alaska</t>
  </si>
  <si>
    <t>Western / Central / West Yakutat Gulf of Alaska</t>
  </si>
  <si>
    <t>19.1a</t>
  </si>
  <si>
    <t>Yelloweye rockfish - Gulf of Alaska</t>
  </si>
  <si>
    <t>Sebastes ruberrimus</t>
  </si>
  <si>
    <t>Yelloweye rockfish</t>
  </si>
  <si>
    <t>ASSESSMENT OF THE DEMERSAL SHELF ROCKFISH STOCK COMPLEX IN THE SOUTHEAST OUTSIDE SUBDISTRICT OF THE GULF OF ALASKA</t>
  </si>
  <si>
    <t>philip.joy@alaska.gov</t>
  </si>
  <si>
    <t>Chinook salmon - Eastern North Pacific Far North Migrating</t>
  </si>
  <si>
    <t>Salmon Fisheries in the EEZ off the Coast of Alaska</t>
  </si>
  <si>
    <t>Oncorhynchus tshawytscha</t>
  </si>
  <si>
    <t>Chinook salmon</t>
  </si>
  <si>
    <t>Eastern North Pacific Far North Migrating</t>
  </si>
  <si>
    <t>Not Reviewed</t>
  </si>
  <si>
    <t>Chinook model</t>
  </si>
  <si>
    <t>ADFG</t>
  </si>
  <si>
    <t>Status of Salmon Stocks Under the FMP (Fisheries Management Plan for the Salmon Fisheries in the EEZ off the Coast of Alaska)</t>
  </si>
  <si>
    <t>steve_heinl@alaska.gov</t>
  </si>
  <si>
    <t>Number of Fish</t>
  </si>
  <si>
    <t>Quota overage allowance</t>
  </si>
  <si>
    <t>Adult Spawners - Natural</t>
  </si>
  <si>
    <t>Escapement</t>
  </si>
  <si>
    <t>50% of productive capacity goal</t>
  </si>
  <si>
    <t>productive capacity goal</t>
  </si>
  <si>
    <t>Coho salmon - Auke Creek</t>
  </si>
  <si>
    <t>Oncorhynchus kisutch</t>
  </si>
  <si>
    <t>Coho salmon</t>
  </si>
  <si>
    <t>Auke Creek</t>
  </si>
  <si>
    <t>Catch / Escapement</t>
  </si>
  <si>
    <t>Escapement goal</t>
  </si>
  <si>
    <t>Productive Capacity</t>
  </si>
  <si>
    <t>50% Productive Capacity Goals</t>
  </si>
  <si>
    <t>Productive Capacity Goals</t>
  </si>
  <si>
    <t>Coho salmon - Berners River</t>
  </si>
  <si>
    <t>Berners River</t>
  </si>
  <si>
    <t>Escapement Goal</t>
  </si>
  <si>
    <t>50% Escapement Goal</t>
  </si>
  <si>
    <t>Coho salmon - Hugh Smith Lake</t>
  </si>
  <si>
    <t>Hugh Smith Lake</t>
  </si>
  <si>
    <t>Annual exploitation rate</t>
  </si>
  <si>
    <t>spawners (wild)</t>
  </si>
  <si>
    <t>productive capacity</t>
  </si>
  <si>
    <t>50% productive capacity goal</t>
  </si>
  <si>
    <t>Weathervane scallop - Alaska</t>
  </si>
  <si>
    <t>Scallop Fishery off Alaska</t>
  </si>
  <si>
    <t>Patinopecten caurinus</t>
  </si>
  <si>
    <t>Weathervane scallop</t>
  </si>
  <si>
    <t>Alaska</t>
  </si>
  <si>
    <t>SAFE Report for the Weathervane Scallop Fishery off Alaska</t>
  </si>
  <si>
    <t>Pounds of Shucked Meats</t>
  </si>
  <si>
    <t>1990-1997 average catch (excluding 1995)</t>
  </si>
  <si>
    <t xml:space="preserve">STOCK ASSESSMENT AND FISHERY EVALUATION REPORT  FOR THE SCALLOP FISHERY OFF ALASKA </t>
  </si>
  <si>
    <t>Tyler_Jackson@adfg.gov</t>
  </si>
  <si>
    <t>PFMC</t>
  </si>
  <si>
    <t>Coastal Pelagic Species</t>
  </si>
  <si>
    <t>SWFSC</t>
  </si>
  <si>
    <t>California Current</t>
  </si>
  <si>
    <t>Pacific chub mackerel - Pacific Coast</t>
  </si>
  <si>
    <t>Scomber japonicus</t>
  </si>
  <si>
    <t>Pacific chub mackerel</t>
  </si>
  <si>
    <t>Pacific Coast</t>
  </si>
  <si>
    <t>ALT_19</t>
  </si>
  <si>
    <t>Crone, P. R., K.T. Hill, JP Zwolinksi, MJ Kinney. 2019.PACIFIC MACKEREL (Scomber japonicus) STOCK ASSESSMENT FOR U.S. MANAGEMENT IN THE 2019-20 AND 2020-21 FISHING YEARS. 116 p.</t>
  </si>
  <si>
    <t>PACIFIC MACKEREL (Scomber japonicus) CATCH-ONLY STOCK ASSESSMENT FOR U.S. MANAGEMENT IN THE 2021-22 AND 2022-23 FISHING YEARS</t>
  </si>
  <si>
    <t>kevin.hill@noaa.gov</t>
  </si>
  <si>
    <t>US Commercial and Recreational Catch</t>
  </si>
  <si>
    <t>overfishing limit (OFL) for 2017-2018 mngmt year</t>
  </si>
  <si>
    <t>ACT, lowest of all control rules from Jun 2014</t>
  </si>
  <si>
    <t>Mid-Year Biomass - Age 1+</t>
  </si>
  <si>
    <t>CUTOFF</t>
  </si>
  <si>
    <t>Pacific sardine - Northern Subpopulation</t>
  </si>
  <si>
    <t>Sardinops sagax</t>
  </si>
  <si>
    <t>Pacific sardine</t>
  </si>
  <si>
    <t>Northern Subpopulation</t>
  </si>
  <si>
    <t>3.30.14</t>
  </si>
  <si>
    <t>https://www.pcouncil.org/wp-content/uploads/2018/03/C5_Att_1_FullElectricOnly_Sardine_Assessment_Apr2018BB.pdf</t>
  </si>
  <si>
    <t>Peter_Kuriyama@noaa.gov</t>
  </si>
  <si>
    <t>proxy of B based on what it would take to rebuild stock in 10 yrs</t>
  </si>
  <si>
    <t>UPDATE ASSESSMENT OF THE PACIFIC SARDINE RESOURCE IN 2022 FOR U.S. MANAGEMENT IN 2022-2023</t>
  </si>
  <si>
    <t>Biomass * Emsy * Distribution</t>
  </si>
  <si>
    <t>Flimit * Buffer</t>
  </si>
  <si>
    <t>(B - Cutoff) * Emsy * Distribution</t>
  </si>
  <si>
    <t>Biomass - Age 1+ - July</t>
  </si>
  <si>
    <t>Arrowtooth flounder - Pacific Coast</t>
  </si>
  <si>
    <t>Pacific Coast Groundfish</t>
  </si>
  <si>
    <t>NWFSC / SWFSC</t>
  </si>
  <si>
    <t>Version 3.30.03.05</t>
  </si>
  <si>
    <t>Oregon State University and NWFSC</t>
  </si>
  <si>
    <t>Sampson, D.B., Hamel, O.S., Bosley, K., Budrick, J., Cronin-Fine, L., Hillier, L.K., Hinton, K.E., Krigbaum, M.J., Miller, S., Privitera-Johnson, K.M., Ramey, K., Rodomsky, B.T., Solinger, L.K., Whitman, A.D. 2017. 2017 Assessment Update for the US West Coast Stock of Arrowtooth Flounder. Pacific Fishery Management Council, Portland, OR. Available from http://www.pcouncil.org/groundfish/stock-assessments/</t>
  </si>
  <si>
    <t>Catch Only Projection for Arrowtooth Flounder (Atheresthes stomias) in 2021</t>
  </si>
  <si>
    <t>Andi.Stephens@noaa.gov</t>
  </si>
  <si>
    <t>1-SPR</t>
  </si>
  <si>
    <t>SPR30%</t>
  </si>
  <si>
    <t>SPR30% as proxy</t>
  </si>
  <si>
    <t>SSB12.5%</t>
  </si>
  <si>
    <t>SSB25%</t>
  </si>
  <si>
    <t>67(77)</t>
  </si>
  <si>
    <t>Black rockfish - Oregon</t>
  </si>
  <si>
    <t>Sebastes melanops</t>
  </si>
  <si>
    <t>Black rockfish</t>
  </si>
  <si>
    <t>Oregon</t>
  </si>
  <si>
    <t>V3.24</t>
  </si>
  <si>
    <t>NWFSC</t>
  </si>
  <si>
    <t>Catch Only Projections for Black Rockfish (Sebastes melanops) off Oregon in 2021</t>
  </si>
  <si>
    <t>Andi_Stephens@noaa.gov</t>
  </si>
  <si>
    <t>1 - SPR50% as proxy</t>
  </si>
  <si>
    <t>Stock Reproductive Output</t>
  </si>
  <si>
    <t>SPR25%</t>
  </si>
  <si>
    <t>SPR40% as proxy</t>
  </si>
  <si>
    <t>Canary rockfish - Pacific Coast</t>
  </si>
  <si>
    <t>Sebastes pinniger</t>
  </si>
  <si>
    <t>Canary rockfish</t>
  </si>
  <si>
    <t>3.24V</t>
  </si>
  <si>
    <t>Catch Only Projection for Canary Rockfish (Sebastes pinniger) in 2021</t>
  </si>
  <si>
    <t>john_wallace@noaa.gov</t>
  </si>
  <si>
    <t>1 - SPR50%</t>
  </si>
  <si>
    <t>Million Eggs</t>
  </si>
  <si>
    <t>Spawning Output</t>
  </si>
  <si>
    <t>Copper rockfish - Northern California</t>
  </si>
  <si>
    <t>Sebastes caurinus</t>
  </si>
  <si>
    <t>Copper rockfish</t>
  </si>
  <si>
    <t>Northern California</t>
  </si>
  <si>
    <t>3.30.16.00</t>
  </si>
  <si>
    <t>The status of copper rockfish (Sebastes caurinus) in U.S. waters off the coast of California north of Point Conception in 2021 using catch and length data</t>
  </si>
  <si>
    <t>Copper rockfish - Oregon</t>
  </si>
  <si>
    <t>3.3.16.00</t>
  </si>
  <si>
    <t>The status of copper rockfish (Sebastes caurinus) in U.S. waters off the coast of Oregon in 2021 using catch and length data</t>
  </si>
  <si>
    <t>Copper rockfish - Washington</t>
  </si>
  <si>
    <t>Washington</t>
  </si>
  <si>
    <t>Status of copper rockfish (Sebastes caurinus) in U.S. waters off the coast of Washington in 2021 using catch and length data</t>
  </si>
  <si>
    <t>Darkblotched rockfish - Pacific Coast</t>
  </si>
  <si>
    <t>Sebastes crameri</t>
  </si>
  <si>
    <t>Darkblotched rockfish</t>
  </si>
  <si>
    <t>3.30.01.12</t>
  </si>
  <si>
    <t>Catch Only Projection for Darkblotched Rockfish (Sebastes crameri) in 2021</t>
  </si>
  <si>
    <t>Chantel_Wetzel@noaa.gov</t>
  </si>
  <si>
    <t>SPR40%</t>
  </si>
  <si>
    <t>Dover sole - Pacific Coast</t>
  </si>
  <si>
    <t>3.30.16.02</t>
  </si>
  <si>
    <t>1 - SPR 30%</t>
  </si>
  <si>
    <t>Lingcod - Northern Pacific Coast</t>
  </si>
  <si>
    <t>Ophiodon elongatus</t>
  </si>
  <si>
    <t>Lingcod</t>
  </si>
  <si>
    <t>Northern Pacific Coast</t>
  </si>
  <si>
    <t>3.30.17.01</t>
  </si>
  <si>
    <t>Status of lingcod (Ophiodon elongatus) along the northern U.S. west coast in 2021</t>
  </si>
  <si>
    <t>1 - SPR 45%</t>
  </si>
  <si>
    <t>Pacific hake - Pacific Coast</t>
  </si>
  <si>
    <t>Merluccius productus</t>
  </si>
  <si>
    <t>Pacific hake</t>
  </si>
  <si>
    <t>US Lead: NWFSC</t>
  </si>
  <si>
    <t>Edwards, A.M., I.G. Taylor, C.J. Grandin, and A.M. Berger. 2018. Status of the Pacific Hake (whiting) stock in U.S. and Canadian waters in 2018. Prepared by the Joint Technical Committee of the U.S. and Canada Pacific Hake/Whiting Agreement, National Marine Fisheries Service and Fisheries and Oceans Canada. 222 p.</t>
  </si>
  <si>
    <t>SPR40%as proxy</t>
  </si>
  <si>
    <t>B25%</t>
  </si>
  <si>
    <t>3.30.14.08 - safe</t>
  </si>
  <si>
    <t>Status of the Pacifc Hake (whiting) stock in U.S. and Canadian waters in 2022</t>
  </si>
  <si>
    <t>Aaron.Berger@noaa.gov</t>
  </si>
  <si>
    <t>Female Mature Biomass</t>
  </si>
  <si>
    <t>Petrale sole - Pacific Coast</t>
  </si>
  <si>
    <t>Eopsetta jordani</t>
  </si>
  <si>
    <t>Petrale sole</t>
  </si>
  <si>
    <t>3.30.13</t>
  </si>
  <si>
    <t>Catch Only Projection for Petrale Sole (Eopsetta jordani) in 2021</t>
  </si>
  <si>
    <t>1 - SPR30%</t>
  </si>
  <si>
    <t>Quillback rockfish - California</t>
  </si>
  <si>
    <t>Sebastes maliger</t>
  </si>
  <si>
    <t>Quillback rockfish</t>
  </si>
  <si>
    <t>California</t>
  </si>
  <si>
    <t>Status of quillback rockfish (Sebastes maliger) in U.S. waters off the coast of California in 2021 using catch and length data</t>
  </si>
  <si>
    <t>Quillback rockfish - Oregon</t>
  </si>
  <si>
    <t>3.30.16</t>
  </si>
  <si>
    <t>Status of quillback rockfish (Sebastes maliger) in U.S. waters off the coast of Oregon in 2021 using catch and length data</t>
  </si>
  <si>
    <t>brian.langseth@noaa.gov</t>
  </si>
  <si>
    <t>Quillback rockfish - Washington</t>
  </si>
  <si>
    <t>Status of quillback rockfish (Sebastes maliger) in U.S. waters off the coast of Washington in 2021 using catch and length data</t>
  </si>
  <si>
    <t>Sablefish - Pacific Coast</t>
  </si>
  <si>
    <t>Melissa_Haltuch@noaa.gov</t>
  </si>
  <si>
    <t>1 - SPR45%</t>
  </si>
  <si>
    <t>Spiny dogfish - Pacific Coast</t>
  </si>
  <si>
    <t>Squalus acanthias</t>
  </si>
  <si>
    <t>Spiny dogfish</t>
  </si>
  <si>
    <t>Thousand Pups</t>
  </si>
  <si>
    <t>3.30.17.00</t>
  </si>
  <si>
    <t>Vermilion and Sunset rockfish Complex - Northern California</t>
  </si>
  <si>
    <t>The status of Vermilion Rockfish (Sebastes miniatus) and Sunset Rockfish (Sebastes crocotulus) in U.S. waters off the coast of California north of Point Conception in 2021</t>
  </si>
  <si>
    <t>Vermilion rockfish - Oregon</t>
  </si>
  <si>
    <t>Sebastes miniatus</t>
  </si>
  <si>
    <t>Vermilion rockfish</t>
  </si>
  <si>
    <t>Status of Vermilion rockfish (Sebastes miniatus) along the US West - Oregon coast in 2021</t>
  </si>
  <si>
    <t>Vermilion rockfish - Washington</t>
  </si>
  <si>
    <t>Status of Vermilion rockfish (Sebastes miniatus) along the US West - Washington State coast in 2021</t>
  </si>
  <si>
    <t>Pacific Coast Salmon</t>
  </si>
  <si>
    <t>REVIEW OF 2019 OCEAN SALMON FISHERIES</t>
  </si>
  <si>
    <t>Preseason Report I - Stock Abundance Analysis for 2020 Ocean Salmon Fisheries</t>
  </si>
  <si>
    <t>Adult Spawners (hatchery + natural)</t>
  </si>
  <si>
    <t>MSST Escapement</t>
  </si>
  <si>
    <t>Smsy Escapement Goal</t>
  </si>
  <si>
    <t>Preseason Report I - Stock Abundance Analysis for 2021 Ocean Salmon Fisheries</t>
  </si>
  <si>
    <t>REVIEW OF 2020 OCEAN SALMON FISHERIES</t>
  </si>
  <si>
    <t>REVIEW OF 2021 OCEAN SALMON FISHERIES</t>
  </si>
  <si>
    <t>PRESEASON REPORT I STOCK ABUNDANCE ANALYSIS  AND ENVIRONMENTAL ASSESSMENT PART 1 FOR 2022 OCEAN SALMON FISHERY  REGULATIONS</t>
  </si>
  <si>
    <t>Escapement Index</t>
  </si>
  <si>
    <t>Undefined - ESA Listed</t>
  </si>
  <si>
    <t>Cohort Analysis</t>
  </si>
  <si>
    <t>Michael O'Farrell</t>
  </si>
  <si>
    <t>michael_ofarrell@noaa.gov</t>
  </si>
  <si>
    <t>michael.ofarrell@noaa.gov</t>
  </si>
  <si>
    <t>Chinook salmon - Columbia River Basin: Lower River Hatchery Fall</t>
  </si>
  <si>
    <t>Columbia River Basin: Lower River Hatchery Fall</t>
  </si>
  <si>
    <t>Adult Fish</t>
  </si>
  <si>
    <t>MFMT not applicable to hatchery stocks</t>
  </si>
  <si>
    <t>Adult Spawners - Hatchery</t>
  </si>
  <si>
    <t>Smsy not applicable to hatchery stocks</t>
  </si>
  <si>
    <t>Chinook salmon - Columbia River Basin: Lower River Hatchery Spring</t>
  </si>
  <si>
    <t>Columbia River Basin: Lower River Hatchery Spring</t>
  </si>
  <si>
    <t>Chinook salmon - Columbia River Basin: Mid-River Bright Hatchery Fall</t>
  </si>
  <si>
    <t>Columbia River Basin: Mid-River Bright Hatchery Fall</t>
  </si>
  <si>
    <t>Chinook salmon - Columbia River Basin: North Lewis River Fall</t>
  </si>
  <si>
    <t>Columbia River Basin: North Lewis River Fall</t>
  </si>
  <si>
    <t>Chinook salmon - Columbia River Basin: Snake River Fall</t>
  </si>
  <si>
    <t>Columbia River Basin: Snake River Fall</t>
  </si>
  <si>
    <t>Chinook salmon - Columbia River Basin: Snake River Spring/Summer</t>
  </si>
  <si>
    <t>Columbia River Basin: Snake River Spring/Summer</t>
  </si>
  <si>
    <t>Chinook salmon - Columbia River Basin: Spring Creek Hatchery Fall</t>
  </si>
  <si>
    <t>Columbia River Basin: Spring Creek Hatchery Fall</t>
  </si>
  <si>
    <t>MSST not applicable to hatchery stocks</t>
  </si>
  <si>
    <t>Hatchery Escapement Goal</t>
  </si>
  <si>
    <t>Chinook salmon - Columbia River Basin: Upper River Bright Fall</t>
  </si>
  <si>
    <t>Columbia River Basin: Upper River Bright Fall</t>
  </si>
  <si>
    <t>Escapement - 3 Year Geometric Mean</t>
  </si>
  <si>
    <t>MSST Escapement Goal</t>
  </si>
  <si>
    <t>Chinook salmon - Columbia River Basin: Upper River Spring</t>
  </si>
  <si>
    <t>Columbia River Basin: Upper River Spring</t>
  </si>
  <si>
    <t>Chinook salmon - Columbia River Basin: Upper River Summer</t>
  </si>
  <si>
    <t>Columbia River Basin: Upper River Summer</t>
  </si>
  <si>
    <t>Review of 2017 Ocean Salmon Fisheries; Preseason Report III for 2018; www.pcouncil.org</t>
  </si>
  <si>
    <t>Mindy Rowse</t>
  </si>
  <si>
    <t>mindy_rowse@noaa.gov</t>
  </si>
  <si>
    <t>Chinook salmon - Columbia River Basin: Upper Willamette Spring</t>
  </si>
  <si>
    <t>Columbia River Basin: Upper Willamette Spring</t>
  </si>
  <si>
    <t>Chinook salmon - Northern California Coast: California Coastal</t>
  </si>
  <si>
    <t>Northern California Coast: California Coastal</t>
  </si>
  <si>
    <t>Klamath River Fall Chinook Ocean Escapement Rate</t>
  </si>
  <si>
    <t>Harvest Rate Maximum</t>
  </si>
  <si>
    <t>Chinook salmon - Northern California Coast: Klamath River Fall</t>
  </si>
  <si>
    <t>Northern California Coast: Klamath River Fall</t>
  </si>
  <si>
    <t>Linear Regression of Cohorts</t>
  </si>
  <si>
    <t>Chinook salmon - Oregon Coast: Central and Northern Oregon</t>
  </si>
  <si>
    <t>Oregon Coast: Central and Northern Oregon</t>
  </si>
  <si>
    <t>78% proxy</t>
  </si>
  <si>
    <t>Spawners per Mile</t>
  </si>
  <si>
    <t>MSST Escapement Goal (Lower Bound)</t>
  </si>
  <si>
    <t>Smsy Escapement Goal (Upper Bound)</t>
  </si>
  <si>
    <t>Chinook salmon - Oregon Coast: Southern Oregon</t>
  </si>
  <si>
    <t>Oregon Coast: Southern Oregon</t>
  </si>
  <si>
    <t>Chinook salmon - Puget Sound: Cedar River Summer/Fall</t>
  </si>
  <si>
    <t>Puget Sound: Cedar River Summer/Fall</t>
  </si>
  <si>
    <t>Chinook salmon - Puget Sound: Eastern Strait of Juan de Fuca Summer/Fall</t>
  </si>
  <si>
    <t>Puget Sound: Eastern Strait of Juan de Fuca Summer/Fall</t>
  </si>
  <si>
    <t>Chinook salmon - Puget Sound: Green River Summer/Fall</t>
  </si>
  <si>
    <t>Puget Sound: Green River Summer/Fall</t>
  </si>
  <si>
    <t>Chinook salmon - Puget Sound: Mid Hood Canal Summer/Fall</t>
  </si>
  <si>
    <t>Puget Sound: Mid Hood Canal Summer/Fall</t>
  </si>
  <si>
    <t>Chinook salmon - Puget Sound: Nisqually River Summer/Fall</t>
  </si>
  <si>
    <t>Puget Sound: Nisqually River Summer/Fall</t>
  </si>
  <si>
    <t>Chinook salmon - Puget Sound: Nooksack Spring Early</t>
  </si>
  <si>
    <t>Puget Sound: Nooksack Spring Early</t>
  </si>
  <si>
    <t>Chinook salmon - Puget Sound: Puyallup Summer/Fall</t>
  </si>
  <si>
    <t>Puget Sound: Puyallup Summer/Fall</t>
  </si>
  <si>
    <t>Chinook salmon - Puget Sound: Skagit Spring</t>
  </si>
  <si>
    <t>Puget Sound: Skagit Spring</t>
  </si>
  <si>
    <t>Chinook salmon - Puget Sound: Skagit Summer/Fall</t>
  </si>
  <si>
    <t>Puget Sound: Skagit Summer/Fall</t>
  </si>
  <si>
    <t>ISBM</t>
  </si>
  <si>
    <t>Chinook salmon - Puget Sound: Snohomish Summer/Fall</t>
  </si>
  <si>
    <t>Puget Sound: Snohomish Summer/Fall</t>
  </si>
  <si>
    <t>Chinook salmon - Puget Sound: Stillaguamish Summer/Fall</t>
  </si>
  <si>
    <t>Puget Sound: Stillaguamish Summer/Fall</t>
  </si>
  <si>
    <t>Chinook salmon - Puget Sound: White River Spring</t>
  </si>
  <si>
    <t>Puget Sound: White River Spring</t>
  </si>
  <si>
    <t>Chinook salmon - Washington Coast: Grays Harbor Fall</t>
  </si>
  <si>
    <t>Washington Coast: Grays Harbor Fall</t>
  </si>
  <si>
    <t>Chinook salmon - Washington Coast: Grays Harbor Spring</t>
  </si>
  <si>
    <t>Washington Coast: Grays Harbor Spring</t>
  </si>
  <si>
    <t>Chinook salmon - Washington Coast: Hoh Fall</t>
  </si>
  <si>
    <t>Washington Coast: Hoh Fall</t>
  </si>
  <si>
    <t>Chinook salmon - Washington Coast: Hoh Spring/Summer</t>
  </si>
  <si>
    <t>Washington Coast: Hoh Spring/Summer</t>
  </si>
  <si>
    <t>Chinook salmon - Washington Coast: Hoko Summer/Fall</t>
  </si>
  <si>
    <t>Washington Coast: Hoko Summer/Fall</t>
  </si>
  <si>
    <t>Chinook salmon - Washington Coast: Queets Fall</t>
  </si>
  <si>
    <t>Washington Coast: Queets Fall</t>
  </si>
  <si>
    <t>Chinook salmon - Washington Coast: Queets Spring/Summer</t>
  </si>
  <si>
    <t>Washington Coast: Queets Spring/Summer</t>
  </si>
  <si>
    <t>Chinook salmon - Washington Coast: Quillayute Fall</t>
  </si>
  <si>
    <t>Washington Coast: Quillayute Fall</t>
  </si>
  <si>
    <t>Chinook salmon - Washington Coast: Quillayute Spring/Summer</t>
  </si>
  <si>
    <t>Washington Coast: Quillayute Spring/Summer</t>
  </si>
  <si>
    <t>Chinook salmon - Washington Coast: Quinault Fall Hatchery</t>
  </si>
  <si>
    <t>Washington Coast: Quinault Fall Hatchery</t>
  </si>
  <si>
    <t>Chinook salmon - Washington Coast: Willapa Bay Fall Hatchery</t>
  </si>
  <si>
    <t>Washington Coast: Willapa Bay Fall Hatchery</t>
  </si>
  <si>
    <t>Chinook salmon - Washington Coast: Willapa Bay Fall Natural</t>
  </si>
  <si>
    <t>Washington Coast: Willapa Bay Fall Natural</t>
  </si>
  <si>
    <t>78% MFMT proxy</t>
  </si>
  <si>
    <t>Coho salmon - Oregon Production Index Area: Central California Coast</t>
  </si>
  <si>
    <t>Oregon Production Index Area: Central California Coast</t>
  </si>
  <si>
    <t>Coho salmon - Oregon Production Index Area: Columbia River Early Hatchery</t>
  </si>
  <si>
    <t>Oregon Production Index Area: Columbia River Early Hatchery</t>
  </si>
  <si>
    <t>Coho salmon - Oregon Production Index Area: Columbia River Late Hatchery</t>
  </si>
  <si>
    <t>Oregon Production Index Area: Columbia River Late Hatchery</t>
  </si>
  <si>
    <t>Coho salmon - Oregon Production Index Area: Lower Columbia Natural</t>
  </si>
  <si>
    <t>Oregon Production Index Area: Lower Columbia Natural</t>
  </si>
  <si>
    <t>Conservation Target Exploitation</t>
  </si>
  <si>
    <t>Coho salmon - Oregon Production Index Area: Oregon Coast Hatchery</t>
  </si>
  <si>
    <t>Oregon Production Index Area: Oregon Coast Hatchery</t>
  </si>
  <si>
    <t>Coho salmon - Oregon Production Index Area: Oregon Coast Natural</t>
  </si>
  <si>
    <t>Oregon Production Index Area: Oregon Coast Natural</t>
  </si>
  <si>
    <t>Coho salmon - Oregon Production Index Area: Southern Oregon/Northern California Coast</t>
  </si>
  <si>
    <t>Oregon Production Index Area: Southern Oregon/Northern California Coast</t>
  </si>
  <si>
    <t>Coho salmon - Puget Sound: Hood Canal</t>
  </si>
  <si>
    <t>Puget Sound: Hood Canal</t>
  </si>
  <si>
    <t>65% Proxy</t>
  </si>
  <si>
    <t>Coho salmon - Puget Sound: Skagit</t>
  </si>
  <si>
    <t>Puget Sound: Skagit</t>
  </si>
  <si>
    <t>60% Proxy</t>
  </si>
  <si>
    <t>Coho salmon - Puget Sound: Snohomish</t>
  </si>
  <si>
    <t>Puget Sound: Snohomish</t>
  </si>
  <si>
    <t>MFMT 60%</t>
  </si>
  <si>
    <t>Coho salmon - Puget Sound: South Puget Sound Hatchery</t>
  </si>
  <si>
    <t>Puget Sound: South Puget Sound Hatchery</t>
  </si>
  <si>
    <t>Coho salmon - Puget Sound: Stillaguamish</t>
  </si>
  <si>
    <t>Puget Sound: Stillaguamish</t>
  </si>
  <si>
    <t>50% MFMT Proxy</t>
  </si>
  <si>
    <t>Coho salmon - Washington Coast: Grays Harbor</t>
  </si>
  <si>
    <t>Washington Coast: Grays Harbor</t>
  </si>
  <si>
    <t>Coho salmon - Washington Coast: Hoh</t>
  </si>
  <si>
    <t>Washington Coast: Hoh</t>
  </si>
  <si>
    <t>Coho salmon - Washington Coast: Queets</t>
  </si>
  <si>
    <t>Washington Coast: Queets</t>
  </si>
  <si>
    <t>MFMT 65%</t>
  </si>
  <si>
    <t>numbers</t>
  </si>
  <si>
    <t>Coho salmon - Washington Coast: Quillayute Fall</t>
  </si>
  <si>
    <t>MFMT 59%</t>
  </si>
  <si>
    <t>Coho salmon - Washington Coast: Quillayute Summer Hatchery</t>
  </si>
  <si>
    <t>Washington Coast: Quillayute Summer Hatchery</t>
  </si>
  <si>
    <t>Coho salmon - Washington Coast: Quinault Hatchery</t>
  </si>
  <si>
    <t>Washington Coast: Quinault Hatchery</t>
  </si>
  <si>
    <t>Coho salmon - Washington Coast: Strait of Juan de Fuca</t>
  </si>
  <si>
    <t>Washington Coast: Strait of Juan de Fuca</t>
  </si>
  <si>
    <t>Coho salmon - Washington Coast: Willapa Bay Hatchery</t>
  </si>
  <si>
    <t>Washington Coast: Willapa Bay Hatchery</t>
  </si>
  <si>
    <t>Coho salmon - Washington Coast: Willapa Bay Natural</t>
  </si>
  <si>
    <t>Washington Coast: Willapa Bay Natural</t>
  </si>
  <si>
    <t>MFMT .74</t>
  </si>
  <si>
    <t>Pink salmon - Puget Sound</t>
  </si>
  <si>
    <t>Oncorhynchus gorbuscha</t>
  </si>
  <si>
    <t>Pink salmon</t>
  </si>
  <si>
    <t>Puget Sound</t>
  </si>
  <si>
    <t>Partial acceptance - Biomass estimates</t>
  </si>
  <si>
    <t>CSA (Collie Sissenwine)</t>
  </si>
  <si>
    <t>Total Run Size</t>
  </si>
  <si>
    <t>Smsy Escapement</t>
  </si>
  <si>
    <t>Pagrus pagrus</t>
  </si>
  <si>
    <t>Red porgy</t>
  </si>
  <si>
    <t>Epinephelus niveatus</t>
  </si>
  <si>
    <t>Snowy grouper</t>
  </si>
  <si>
    <t>Scomberomorus cavalla</t>
  </si>
  <si>
    <t>King mackerel</t>
  </si>
  <si>
    <t>Ocyurus chrysurus</t>
  </si>
  <si>
    <t>Yellowtail snapper</t>
  </si>
  <si>
    <t>Aprion virescens</t>
  </si>
  <si>
    <t>Green jobfish</t>
  </si>
  <si>
    <t>StockID</t>
  </si>
  <si>
    <t>Status</t>
  </si>
  <si>
    <t>F</t>
  </si>
  <si>
    <t>O</t>
  </si>
  <si>
    <t>ISSCAAP</t>
  </si>
  <si>
    <t>Clams, cockles, arkshells</t>
  </si>
  <si>
    <t>Cods, hakes, haddocks</t>
  </si>
  <si>
    <t>Crabs, sea-spiders</t>
  </si>
  <si>
    <t>Flounders, halibuts, soles</t>
  </si>
  <si>
    <t>Herrings, sardines, anchovies</t>
  </si>
  <si>
    <t>Lobsters, spiny-rock lobsters</t>
  </si>
  <si>
    <t>Miscellaneous coastal fishes</t>
  </si>
  <si>
    <t>Miscellaneous demersal fishes</t>
  </si>
  <si>
    <t>Miscellaneous pelagic fishes</t>
  </si>
  <si>
    <t>Salmons, trouts, smelts</t>
  </si>
  <si>
    <t>Scallops, pectens</t>
  </si>
  <si>
    <t>Sharks, rays, chimaeras</t>
  </si>
  <si>
    <t>Squids, cuttlefishes, octopuses</t>
  </si>
  <si>
    <t>ISSCAAP_N</t>
  </si>
  <si>
    <t>38</t>
  </si>
  <si>
    <t>34</t>
  </si>
  <si>
    <t>33</t>
  </si>
  <si>
    <t>56</t>
  </si>
  <si>
    <t>35</t>
  </si>
  <si>
    <t>42</t>
  </si>
  <si>
    <t>32</t>
  </si>
  <si>
    <t>31</t>
  </si>
  <si>
    <t>57</t>
  </si>
  <si>
    <t>23</t>
  </si>
  <si>
    <t>43</t>
  </si>
  <si>
    <t>44</t>
  </si>
  <si>
    <t>55</t>
  </si>
  <si>
    <t>37</t>
  </si>
  <si>
    <t>36</t>
  </si>
  <si>
    <t>King crabs, squat-lobsters</t>
  </si>
  <si>
    <t>Tunas, bonitos, billfishes</t>
  </si>
  <si>
    <t>Common name</t>
  </si>
  <si>
    <t>Rockfish</t>
  </si>
  <si>
    <t>Area</t>
  </si>
  <si>
    <t>Skates</t>
  </si>
  <si>
    <t>Flatfish</t>
  </si>
  <si>
    <t>Blackspotted/Rougheye Rockfish</t>
  </si>
  <si>
    <t>Sharks</t>
  </si>
  <si>
    <t>Vermilion/Sunset Rockfish</t>
  </si>
  <si>
    <t>Biomass based estimate using Blim</t>
  </si>
  <si>
    <t>Biomass based estimate using Bmsy</t>
  </si>
  <si>
    <t>F based estimate using Fmsy</t>
  </si>
  <si>
    <t>Current biomass</t>
  </si>
  <si>
    <t>Multispecies: F based estimate using Fmsy</t>
  </si>
  <si>
    <t>F based estimate using Fmsy (F/Fmsy &gt; 0.5)</t>
  </si>
  <si>
    <t>F based estimate using Fmsy (F/Fmsy &lt; 0.5)</t>
  </si>
  <si>
    <t>Multispecies: F based estimate using Fmsy (F/Fmsy &lt; 0.5)</t>
  </si>
  <si>
    <t>Current biomass (t)</t>
  </si>
  <si>
    <t>MSY_Metric tonnes</t>
  </si>
  <si>
    <t>F (MSY) based estimate using Fmsy (F/Fmsy &gt; 0.5)</t>
  </si>
  <si>
    <t>None</t>
  </si>
  <si>
    <t>U</t>
  </si>
  <si>
    <t>No status information</t>
  </si>
  <si>
    <t>F (limit) based estimate using Fmsy (F/Flimit &lt; 1)</t>
  </si>
  <si>
    <t>Bmsy_Spawners_Average</t>
  </si>
  <si>
    <t>F (MSY) based estimate using Fmsy (F/Fmsy &gt; 1.5) and ESA listed</t>
  </si>
  <si>
    <t>No reference points</t>
  </si>
  <si>
    <t>F (limit) based estimate using Flim (F/Flim &lt; 1)</t>
  </si>
  <si>
    <t>F (MSY) based estimate using Fmsy (F/Fmsy &lt; 0.5)</t>
  </si>
  <si>
    <t>Canadian Assessment</t>
  </si>
  <si>
    <t>Biomass based estimate using Blim: Shared with 77, but mostly in area 67</t>
  </si>
  <si>
    <t>Biomass based estimate using Blim: Mostly area 77</t>
  </si>
  <si>
    <t>Bmsy_Thousand Pups</t>
  </si>
  <si>
    <t>Bmsy_Million Eggs</t>
  </si>
  <si>
    <t>Bmsy_Billion Eggs</t>
  </si>
  <si>
    <t>Bmsy_Metric Tons</t>
  </si>
  <si>
    <t>Catch at MSY_Metric Tons</t>
  </si>
  <si>
    <t>Current Biomass_Metric Tons</t>
  </si>
  <si>
    <t>Bmsy_Thousand Metric Tons</t>
  </si>
  <si>
    <t>Bmsy_Adult Spawners - Natural</t>
  </si>
  <si>
    <t>Bmsy_spawners (wild)</t>
  </si>
  <si>
    <t>Bmsy_Adult Spawners (hatchery + natural)</t>
  </si>
  <si>
    <t>Bmsy_Adult Spawners - Hatchery</t>
  </si>
  <si>
    <t>Bmsy_Spawners per Mile</t>
  </si>
  <si>
    <t>Catch_Metric Tons</t>
  </si>
  <si>
    <t>Blimit_Billion Eggs</t>
  </si>
  <si>
    <t>Country</t>
  </si>
  <si>
    <t>USA</t>
  </si>
  <si>
    <t>Bmsy_kg * 2000 / tow</t>
  </si>
  <si>
    <t>Region</t>
  </si>
  <si>
    <t>Title</t>
  </si>
  <si>
    <t>Weighted_Score</t>
  </si>
  <si>
    <t>Official Status (mostly 2021)</t>
  </si>
  <si>
    <t>Canada</t>
  </si>
  <si>
    <t>Acadian Redfish - Unit 3</t>
  </si>
  <si>
    <t>DFO-MPO</t>
  </si>
  <si>
    <t>Unit 3</t>
  </si>
  <si>
    <t>Maritimes</t>
  </si>
  <si>
    <t>Stock Status Update of Unit 3 Redfish for 2022</t>
  </si>
  <si>
    <t>SCR/2023/022</t>
  </si>
  <si>
    <t>https://www.dfo-mpo.gc.ca/csas-sccs/Publications/ScR-RS/2023/2023_022-eng.html</t>
  </si>
  <si>
    <t>Cautious Zone</t>
  </si>
  <si>
    <t>The DFO summer RV survey results indicate that total and mature biomass has remained low since 2018, at levels comparable to the 1990s. The mature biomass index has never fallen below the LRP but the index fell to 44,467 t in 2022 which is below the USR (58,000 t) and in the Cautious Zone. Note - majority of catch now thought to be S. fasciatus although S. mentella also present.</t>
  </si>
  <si>
    <t>American Plaice (NAFO Div. 4T)</t>
  </si>
  <si>
    <t>American Plaice</t>
  </si>
  <si>
    <t>NAFO Div. 4T</t>
  </si>
  <si>
    <t>Gulf</t>
  </si>
  <si>
    <t>Update of indices of abundance to 2020 for Atlantic Cod (NAFO Div. 4T and 4Vn (November to April)) and American Plaice (NAFO Div. 4T) assessed and managed by DFO Gulf Region</t>
  </si>
  <si>
    <t>SCR/2021/011</t>
  </si>
  <si>
    <t>http://www.dfo-mpo.gc.ca/csas-sccs/Publications/ScR-RS/2021/2021_011-eng.html</t>
  </si>
  <si>
    <t>Critical Zone</t>
  </si>
  <si>
    <t>Under current productivity conditions, the SSB is expected to remain in the critical zone with essentially zero chance of the SSB being above the LRP during 2016 to 2021 (2016/031). The rebuilding prospects for this stock under current conditions are low because of the high level of natural mortality. Predation by grey seals is thought to be a major component of the high level of natural mortality. American plaice is currently caught as bycatch in fisheries primarily directed for witch flounder and Greenland halibut. Preliminary landings in 2015 were 40 t. For 2020, the three-year (2018 to 2020) average value of the survey index is 5,469 t of trawlable biomass in September which is well below the LRP threshold value of 47,900 t of trawlable biomass in September.  There is no directed fshery for either Atlantic Cod (Gadus morhua) or American Plaice (Hippoglossoides platessoides) in the southern Gulf of St. Lawrence. A total allowable catch (TAC) of 300 t exist for Atlantic Cod and 250 t for American Plaice to cover incidental catch, subsistence, and scientific surveys.</t>
  </si>
  <si>
    <t>Arctic Char in Ijaruvung Lake, Iqalujjuaq Fiord and Irvine Inlet, Cumberland Sound, Nunavut</t>
  </si>
  <si>
    <t>Salvelinus alpinus</t>
  </si>
  <si>
    <t>Arctic Char</t>
  </si>
  <si>
    <t>Ijaruvung Lake, Iqalujjuaq Fiord and Irvine Inlet, Cumberland Sound, Nunavut</t>
  </si>
  <si>
    <t>Arctic</t>
  </si>
  <si>
    <t>Stock Status and Sustainable Harvest Levels for Arctic Char in Ijaruvung Lake, Iqalujjuaq Fiord and Irvine Inlet, Cumberland Sound, Nunavut</t>
  </si>
  <si>
    <t>SAR/2018/021</t>
  </si>
  <si>
    <t>http://www.dfo-mpo.gc.ca/csas-sccs/Publications/SAR-AS/2018/2018_021-eng.html</t>
  </si>
  <si>
    <t>Uncertain</t>
  </si>
  <si>
    <t>Overall, the results of the trends in size and age data, population indices, quantitative models and observations from the local fishers all suggest the Arctic Char stocks in Ijaruvung Lake, Iqalujjuaq Fiord and Irvine Inlet are in the Healthy Zone of the Precautionary Approach framework and the current harvest levels are sustainable. (freshwater)</t>
  </si>
  <si>
    <t>Atlantic Salmon (Salmo salar) in DFO Gulf Region Salmon Fishing Areas 15 - 18</t>
  </si>
  <si>
    <t>DFO Gulf Region Salmon Fishing Areas 15 - 20</t>
  </si>
  <si>
    <t>Update of stock status indicators of Atlantic Salmon (Salmo salar) in DFO Gulf Region Salmon Fishing Areas 15 - 18 for 2022</t>
  </si>
  <si>
    <t>SCR/2023/035</t>
  </si>
  <si>
    <t>https://www.dfo-mpo.gc.ca/csas-sccs/Publications/ScR-RS/2023/2023_035-eng.html</t>
  </si>
  <si>
    <t>O-F</t>
  </si>
  <si>
    <t>4 units (SFA 15-18) vary being in the critical-healthy zones, with a mjority in the cautious zone. Full to over exploited.</t>
  </si>
  <si>
    <t>Atlantic Cod (NAFO Div. 4T and 4Vn (November to April)) and American Plaice (NAFO Div. 4T)</t>
  </si>
  <si>
    <t>Atlantic Cod</t>
  </si>
  <si>
    <t>NAFO Div. 4T and 4Vn (November to April)</t>
  </si>
  <si>
    <t>1950s to 1992, landings were around 40000t. Annual landings since 2009 have varied between 103 and 172 t. For 2020, the three-year (2018 to 2020) average value of the survey index is 5,469 t of trawlable biomass in September which is well below the LRP threshold value of 47,900 t of trawlable biomass in September.  There is no directed fshery for either Atlantic Cod (Gadus morhua) or American Plaice (Hippoglossoides platessoides) in the southern Gulf of St. Lawrence. A total allowable catch (TAC) of 300 t exist for Atlantic Cod and 250 t for American Plaice to cover incidental catch, subsistence, and scientific surveys.</t>
  </si>
  <si>
    <t>Atlantic Cod (Gadus morhua) in NAFO Divisions 4X5Y</t>
  </si>
  <si>
    <t>Ford, J.S.</t>
  </si>
  <si>
    <t>NAFO Divisions 4X5Y</t>
  </si>
  <si>
    <t>Stock Assessment of Atlantic Cod (Gadus morhua) in NAFO Divisions 4X5Y</t>
  </si>
  <si>
    <t>SCR/2023/017</t>
  </si>
  <si>
    <t>https://www.dfo-mpo.gc.ca/csas-sccs/Publications/ScR-RS/2023/2023_017-eng.html</t>
  </si>
  <si>
    <t>Georges Bank shared US/Canada stock. The 2022 beginning of year estimate of Spawning Stock Biomass (SSB) from the VPA model is 4,918 mt. This value is below the Limit Reference Point of 22,193 mt meaning this stock remains in the Critical Zone.</t>
  </si>
  <si>
    <t>Atlantic Cod (Gadus morhua) Spawning Aggregations in NAFO Division 5Z (Georges Bank)</t>
  </si>
  <si>
    <t>NAFO Division 5Z (Georges Bank)</t>
  </si>
  <si>
    <t>Scallop Fishery Area/Time Closure to Protect Atlantic Cod (Gadus morhua) Spawning Aggregations in NAFO Division 5Z (Georges Bank)</t>
  </si>
  <si>
    <t>SCR/2019/019</t>
  </si>
  <si>
    <t>http://www.dfo-mpo.gc.ca/csas-sccs/Publications/ScR-RS/2019/2019_019-eng.html</t>
  </si>
  <si>
    <t>Northern cod (NAFO Divisions 2J3KL)</t>
  </si>
  <si>
    <t>NAFO Divisions 2J3KL</t>
  </si>
  <si>
    <t>Newfoundland and Labrador</t>
  </si>
  <si>
    <t>Stock assessment of Northern cod (NAFO Divisions 2J3KL) in 2019</t>
  </si>
  <si>
    <t>SAR/2019/050</t>
  </si>
  <si>
    <t>http://www.dfo-mpo.gc.ca/csas-sccs/Publications/SAR-AS/2019/2019_050-eng.html</t>
  </si>
  <si>
    <t>Northern component off the east coast of Newfoundland. Spawning Stock Biomass (SSB) remains in the critical zone in 2019, at 48% of the Limit Reference Point (LRP) (95% CI = 37-63%). SSB was 398 Kt in 2019 (95% CI = 306-518 Kt). The estimated fishing mortality rate remains low, with an average value of 0.02 over the last 5 years. Recruitment (age 2) has increased but remains around 20% of the pre-collapse period of the 1980s. SSB is below the LRP. Ecosystem conditions are indicative of an overall low productivity state including low levels of phytoplankton and zooplankton, and low abundance of key forage species such as capelin and shrimp. These conditions may negatively impact cod productivity.</t>
  </si>
  <si>
    <t>Cod NAFO Subdivision 3Ps</t>
  </si>
  <si>
    <t>NAFO Subdivision 3Ps</t>
  </si>
  <si>
    <t>Stock Assessment of NAFO Subdivision 3Ps Cod</t>
  </si>
  <si>
    <t>SAR/2021/031</t>
  </si>
  <si>
    <t>http://www.dfo-mpo.gc.ca/csas-sccs/Publications/SAR-AS/2021/2021_031-eng.html</t>
  </si>
  <si>
    <t>South coast of Newfoundland. Spawning Stock Biomass (SSB) at January 1, 2021 is projected to be 25 kt (18 kt 35 kt) with an assumed catch of 2,702 t in 2020. The stock is in the Critical Zone (38% of the Limit Reference Point (LRP); 27-53%). The stock has been below the LRP since the early 2000s.</t>
  </si>
  <si>
    <t>Atlantic Cod northern Gulf of St. Lawrence (3Pn, 4RS)</t>
  </si>
  <si>
    <t>Northern Gulf of St. Lawrence (3Pn, 4RS)</t>
  </si>
  <si>
    <t>Quebec</t>
  </si>
  <si>
    <t>Update of stock status indicators for northern Gulf of St. Lawrence (3Pn, 4RS) Atlantic Cod in 2020</t>
  </si>
  <si>
    <t>SCR/2022/009</t>
  </si>
  <si>
    <t>https://www.dfo-mpo.gc.ca/csas-sccs/Publications/ScR-RS/2022/2022_009-eng.html</t>
  </si>
  <si>
    <t>The 2022 update reaches the same conclusion. The northern Gulf of St. Lawrence cod stock remains in the critical zone, well below the limit reference point (LRP). The estimated spawning biomass is in the critical zone, at 10% of the 2019 LRP. No significant signs of recruitment permitting short term recovery have been detected. According to the precautionary approach, harvests from all sources should be as low as possible to promote the recovery of this stock.</t>
  </si>
  <si>
    <t>Atlantic Halibut (Hippoglossus hippoglossus) on the Scotian Shelf and Southern Grand Banks in NAFO Divisions 3NOPs4VWX5Zc</t>
  </si>
  <si>
    <t>Atlantic Halibut</t>
  </si>
  <si>
    <t>Scotian Shelf and Southern Grand Banks in NAFO Divisions 3NOPs4VWX5Zc</t>
  </si>
  <si>
    <t>Stock Status Update of Atlantic Halibut (Hippoglossus hippoglossus) on the Scotian Shelf and Southern Grand Banks in NAFO Divisions 3NOPs4VWX5ZcO for 2022</t>
  </si>
  <si>
    <t>SCR/2023/020</t>
  </si>
  <si>
    <t>https://www.dfo-mpo.gc.ca/csas-sccs/Publications/ScR-RS/2023/2023_020-eng.html</t>
  </si>
  <si>
    <t>Healthy Zone</t>
  </si>
  <si>
    <t xml:space="preserve">Fishing mortality rates estimated from the multi-year mark-recapture model have also declined between 2007 and 2013, and have been lower than natural mortality since 2008 (SAR/2015/012). The stock has increased from the depleted state observed in the early 1990s. The 2022 three-year mean biomass based on the Stratified Random halibut Survey is 1.9 BMSY. Stock biomass has been increasing, suggesting that the stock is not overfished. Most likely it is still in a fully exploited state. </t>
  </si>
  <si>
    <t>Atlantic Halibut Gulf of St. Lawrence (4RST)</t>
  </si>
  <si>
    <t>Gulf of St. Lawrence (4RST)</t>
  </si>
  <si>
    <t>Stock Assessment of Gulf of St. Lawrence (4RST) Atlantic Halibut in 2020</t>
  </si>
  <si>
    <t>SAR/2021/034</t>
  </si>
  <si>
    <t>http://www.dfo-mpo.gc.ca/csas-sccs/Publications/SAR-AS/2021/2021_034-eng.html</t>
  </si>
  <si>
    <t>From 2014/15 to 2016/17, total annual landings averaged 472 t, over twice the average of the previous 3-year period, though remaining below the 650 t total allowable catch (TAC). Spring research vessel (RV) survey biomass and abundance indices in 2016 and 2017 are at or among the highest in the time series. However, each of these indices is highly influenced by a single large survey tow resulting in high uncertainty. An interim Limit Reference Point (LRP) proxy of 40% BMSY was adopted and is based on the geometric mean of the survey biomass from 1983-93 winter surveys. The stock is currently above the LRP, and has been in most years of the time series (1983-2017). This stability indicates the stock was able to sustain the range of harvest rates over this time period. Current harvest needs to be reduce to keep the stock above the LRP however.</t>
  </si>
  <si>
    <t>Atlantic herring (Clupea harengus) southern Gulf of St. Lawrence (NAFO Div. 4T) spring and fall spawner components</t>
  </si>
  <si>
    <t>southern Gulf of St. Lawrence (NAFO Div. 4T) spring and fall spawner components</t>
  </si>
  <si>
    <t>Assessment of the southern Gulf of St. Lawrence (NAFO Div. 4T) spring and fall spawner components of Atlantic herring (Clupea harengus) with advice for the 2018 and 2019 fisheries</t>
  </si>
  <si>
    <t>SAR/2018/029</t>
  </si>
  <si>
    <t>http://www.dfo-mpo.gc.ca/csas-sccs/Publications/SAR-AS/2018/2018_029-eng.html</t>
  </si>
  <si>
    <t>Cautious-Critical Zone</t>
  </si>
  <si>
    <t>There are a spring and fall component, assessed separately. For the spring component (1500t), the SSB has been in the critical zone of the Precautionary Approach framework since 2004 and the probabilities that SSB remained in the critical zone at the beginning of 2017 and 2018 were over 90%. The average fishing mortality rates on ages 6 to 8 exceeded F0.1 (the removal reference level in the healthy zone, F = 0.35) during 2000 to 2011. F declined below F0.1 in 2012, reaching its lowest value of 0.19. The fishing mortality rate during 2015 to 2017 averaged 0.24 (annual exploitation rate of 0.21). Catches have been lower than the TAC. For the autumn spawners (25000t), the median of the projected SSB at the start of 2019 and 2020 remains below the USR at all annual catch levels of 10,000 t or greater with a probability of at least 90%. Overall these stocks are therefore fully exploited, but have low abundance.</t>
  </si>
  <si>
    <t>Atlantic Herring 4VWX</t>
  </si>
  <si>
    <t>4VWX</t>
  </si>
  <si>
    <t>Stock status update of 4VWX Herring for the 2023 fishing season</t>
  </si>
  <si>
    <t>SCR/2023/026</t>
  </si>
  <si>
    <t>https://www.dfo-mpo.gc.ca/csas-sccs/Publications/ScR-RS/2023/2023_026-eng.html</t>
  </si>
  <si>
    <t>Southwest Nova Scotia/Bay of Fundy is the largest spawning component. The acousic survey estimate of the spaning stock indicates it may be around the LRP, but moving average shows little improvement, so a sustained increse is required to change status and minimum catches are advised.</t>
  </si>
  <si>
    <t>Atlantic Herring - NAFO 5Y, 5Z (weirs)</t>
  </si>
  <si>
    <t>5Y, 5Z</t>
  </si>
  <si>
    <t>No direct info</t>
  </si>
  <si>
    <t>Atlantic Herring - NAFO 3KLPs</t>
  </si>
  <si>
    <t>3KLPs</t>
  </si>
  <si>
    <t>Stock Status Update For Atlantic Herring In NAFO Div. 3KLPs</t>
  </si>
  <si>
    <t>SCR/2022/035</t>
  </si>
  <si>
    <t>https://www.dfo-mpo.gc.ca/csas-sccs/Publications/ScR-RS/2022/2022_035-eng.html</t>
  </si>
  <si>
    <t>Atlantic Herring West Coast of Newfoundland (NAFO Division 4R)</t>
  </si>
  <si>
    <t>West Coast of Newfoundland (NAFO Division 4R)</t>
  </si>
  <si>
    <t>Assessment of the West Coast of Newfoundland (NAFO Division 4R) Herring Stock Assessment in 2019</t>
  </si>
  <si>
    <t>SAR/2021/005</t>
  </si>
  <si>
    <t>http://www.dfo-mpo.gc.ca/csas-sccs/Publications/SAR-AS/2021/2021_005-eng.html</t>
  </si>
  <si>
    <t>The recent stock assessment was rejected due to problems with the acoustic survey. The available evidence up to 2019 (commercial catch-at-age, age and length at maturity, abundance of young fish, low exploitation rate in 2019) indicate that current harvest levels do not pose significant risk to herring stocks in 4R in the short term. Overall, the stock is likely fully exploited.</t>
  </si>
  <si>
    <t>Atlantic Herring - Herring Fishing Area 15 (4S)</t>
  </si>
  <si>
    <t>HFA 15</t>
  </si>
  <si>
    <t>Update of stock status indicators for Quebec North Shore (Division 4S) herring in 2022</t>
  </si>
  <si>
    <t>SCR/2023/032</t>
  </si>
  <si>
    <t>https://www.dfo-mpo.gc.ca/csas-sccs/Publications/ScR-RS/2023/2023_032-eng.html</t>
  </si>
  <si>
    <t>"Evidence available up to 2022 (age composition of the commercial catch and the acoustic survey) indicates that current  catch levels are not expected to pose a significant short-term risk to herring stocks in 4S." So probably fully exploited.</t>
  </si>
  <si>
    <t>Atlantic Salmon in Newfoundland and Labrador</t>
  </si>
  <si>
    <t>Newfoundland &amp; Labrador</t>
  </si>
  <si>
    <t>2021 Stock Status Update of Atlantic Salmon in Newfoundland and Labrador</t>
  </si>
  <si>
    <t>SCR/2023/036</t>
  </si>
  <si>
    <t>https://www.dfo-mpo.gc.ca/csas-sccs/Publications/ScR-RS/2023/2023_036-eng.html</t>
  </si>
  <si>
    <t>Overall, 42% of all assessed rivers were below the LRP in 2021.</t>
  </si>
  <si>
    <t>Bocaccio</t>
  </si>
  <si>
    <t>Sebastes paucispinis</t>
  </si>
  <si>
    <t>British Columbia</t>
  </si>
  <si>
    <t>Pacific</t>
  </si>
  <si>
    <t>Update of the 2019 Bocaccio (Sebastes paucispinis) stock assessment for British Columbia in 2021</t>
  </si>
  <si>
    <t>SCR/2022/001</t>
  </si>
  <si>
    <t>http://www.dfo-mpo.gc.ca/csas-sccs/Publications/ScR-RS/2022/2022_001-eng.html</t>
  </si>
  <si>
    <t>Stock was very low in 2019 but very strong 2016 yclass detected so stock in theory has recovered. Latest assessment confirms previous more tentative conclusion, so now pretty certain recovery has occurred.</t>
  </si>
  <si>
    <t>Canary Rockfish</t>
  </si>
  <si>
    <t>Canary Rockfish (Sebastes pinniger) Stock Assessment for British Columbia in 2022</t>
  </si>
  <si>
    <t>SAR/2023/002</t>
  </si>
  <si>
    <t>https://www.dfo-mpo.gc.ca/csas-sccs/Publications/SAR-AS/2023/2023_002-eng.html</t>
  </si>
  <si>
    <t xml:space="preserve">The CAR stock was projected to remain above the limit reference point (LRP, 0.4BMSY) and upper stock reference (USR, 0.8BMSY) with a probability of &gt;0.99 over the next 10 years at catch levels ≤1500 t/y. </t>
  </si>
  <si>
    <t>Capelin Estuary and Gulf of St. Lawrence (Divisions 4RST)</t>
  </si>
  <si>
    <t>Mallotus villosus</t>
  </si>
  <si>
    <t xml:space="preserve">Capelin </t>
  </si>
  <si>
    <t>Estuary and Gulf of St. Lawrence (Divisions 4RST)</t>
  </si>
  <si>
    <t>Update of stock status indicators of the Estuary and Gulf of St. Lawrence (Divisions 4RST) capelin stock in 2022</t>
  </si>
  <si>
    <t>SCR/2023/030</t>
  </si>
  <si>
    <t>https://www.dfo-mpo.gc.ca/csas-sccs/Publications/ScR-RS/2023/2023_030-eng.html</t>
  </si>
  <si>
    <t>Current fishing mortality for 4RST capelin is unlikely to be deleteriously affecting the population, although estimates are vague.</t>
  </si>
  <si>
    <t>Capelin in SA2 and Divs. 3KL</t>
  </si>
  <si>
    <t>SA2 and Divs. 3KL</t>
  </si>
  <si>
    <t>2022 Stock Status Update for Capelin in NAFO Divisions 2J3KL</t>
  </si>
  <si>
    <t>SCR/2023/010</t>
  </si>
  <si>
    <t>http://www.dfo-mpo.gc.ca/csas-sccs/Publications/SAR-AS/2018/2018_030-eng.html</t>
  </si>
  <si>
    <t>All reviewed information indicates that the year class strength of capelin is primarily environmentally driven. Most likely fully exploited but advice is vague. TAC pretty much fully taken.</t>
  </si>
  <si>
    <t>Chinook Salmon - North Coast</t>
  </si>
  <si>
    <t>North Coast</t>
  </si>
  <si>
    <t>No catch info - arbitrary weight.</t>
  </si>
  <si>
    <t>Chinook Salmon - West Coast of Vancouver Island</t>
  </si>
  <si>
    <t>Vancouver Island</t>
  </si>
  <si>
    <t>Chinook Salmon - Yukon</t>
  </si>
  <si>
    <t>Yukon</t>
  </si>
  <si>
    <t>Estimates of Biological Benchmarks for the Canadian-Origin Yukon River Mainstem Chinook Salmon Stock Aggregate</t>
  </si>
  <si>
    <t>SAR/2022/007</t>
  </si>
  <si>
    <t>https://www.dfo-mpo.gc.ca/csas-sccs/Publications/SAR-AS/2022/2022_007-eng.html</t>
  </si>
  <si>
    <t>Chinook salmon - Okanagan</t>
  </si>
  <si>
    <t>Okanagan</t>
  </si>
  <si>
    <t>Recovery Potential Assessment - Okanagan Chinook Salmon (Oncorhynchus Tshawytscha) (2019)</t>
  </si>
  <si>
    <t>SAR/2019/052</t>
  </si>
  <si>
    <t>http://www.dfo-mpo.gc.ca/csas-sccs/Publications/SAR-AS/2019/2019_052-eng.html</t>
  </si>
  <si>
    <t>No catch information - weight used is arbitrary. Fishing one of many threats. Population recovery remote.</t>
  </si>
  <si>
    <t>Fraser Chum Salmon</t>
  </si>
  <si>
    <t>Chum salmon</t>
  </si>
  <si>
    <t>Fraser</t>
  </si>
  <si>
    <t>No catch info. Arbitrary weight.</t>
  </si>
  <si>
    <t>Inner South Coast Chum</t>
  </si>
  <si>
    <t>Inner South Coast</t>
  </si>
  <si>
    <t>Coho Salmon - North Coast</t>
  </si>
  <si>
    <t>Coho Salmon - Interior Fraser</t>
  </si>
  <si>
    <t>Interior Fraser</t>
  </si>
  <si>
    <t>Dogfish - Inside</t>
  </si>
  <si>
    <t>Dogfish</t>
  </si>
  <si>
    <t>Inside</t>
  </si>
  <si>
    <t>No recent assessment</t>
  </si>
  <si>
    <t>Dogfish - Outside</t>
  </si>
  <si>
    <t>Outside</t>
  </si>
  <si>
    <t>Dungeness Crab</t>
  </si>
  <si>
    <t>Metacarcinus magister</t>
  </si>
  <si>
    <t>Dungeness crab</t>
  </si>
  <si>
    <t>Development of Biological Reference Points and a Precautionary Approach Framework for the Dungeness Crab (Cancer Magister) Fishery in Crab Management Areas I and J</t>
  </si>
  <si>
    <t>SAR/2023/006</t>
  </si>
  <si>
    <t>https://www.dfo-mpo.gc.ca/csas-sccs/Publications/SAR-AS/2023/2023_006-eng.html</t>
  </si>
  <si>
    <t>7 management areas. 2 in cautious zone.</t>
  </si>
  <si>
    <t>American Eel and Elver</t>
  </si>
  <si>
    <t>Anguilla rostrata</t>
  </si>
  <si>
    <t>American Eel</t>
  </si>
  <si>
    <t>Assessment of the Maritimes Region American Eel and Elver Fisheries</t>
  </si>
  <si>
    <t>SAR/2019/054</t>
  </si>
  <si>
    <t>http://www.dfo-mpo.gc.ca/csas-sccs/Publications/SAR-AS/2019/2019_054-eng.html</t>
  </si>
  <si>
    <t>Direct evaluation of elver escapement past the localized East River-Chester elver fishery (years 1996-2002, 2008-2018) estimated that annual removals by elver fishing represented between 5% and 65% of the total elver run to the river. These removal rates are below the limit exploitation rate of 0.69 in all years but were above the target exploitation rate of 0.49 in 5 out of 17 years.</t>
  </si>
  <si>
    <t>Eulachon - Fraser River</t>
  </si>
  <si>
    <t>Eulachon</t>
  </si>
  <si>
    <t>Fraser River</t>
  </si>
  <si>
    <t>Recovery Potential Assessment For Eulachon - Fraser River Designatable Unit</t>
  </si>
  <si>
    <t>SAR/2015/002</t>
  </si>
  <si>
    <t>http://www.dfo-mpo.gc.ca/csas-sccs/Publications/SAR-AS/2015/2015_002-eng.html</t>
  </si>
  <si>
    <t>Info from 2015. Current status uncertain.</t>
  </si>
  <si>
    <t>Euphausiids</t>
  </si>
  <si>
    <t>Gaspereau</t>
  </si>
  <si>
    <t>Atlantic</t>
  </si>
  <si>
    <t>Geoduck</t>
  </si>
  <si>
    <t>Panopea generosa</t>
  </si>
  <si>
    <t>Stock status update of wild Geoducks in British Columbia for 2022</t>
  </si>
  <si>
    <t>SCR/2023/024</t>
  </si>
  <si>
    <t>https://www.dfo-mpo.gc.ca/csas-sccs/Publications/ScR-RS/2023/2023_024-eng.html</t>
  </si>
  <si>
    <t>Management and assessment on 5,248 sub-beds across BC. Based on biomass estimated in 2022 for the 2023-2024 Geoduck harvesting season, the coastwide Geoduck stock index (current biomass / unfished biomass) was 84% and 92%.</t>
  </si>
  <si>
    <t>Giant Red Sea Cucumber</t>
  </si>
  <si>
    <t>Apostichopus californicus</t>
  </si>
  <si>
    <t>Giant red sea cucumber</t>
  </si>
  <si>
    <t>Updated reference points and harvest options for the Giant Red Sea Cucumber (Apostichopus californicus) fishery in British Columbia using data from experimental fishing areas</t>
  </si>
  <si>
    <t>SAR/2022/051</t>
  </si>
  <si>
    <t>https://www.dfo-mpo.gc.ca/csas-sccs/Publications/SAR-AS/2022/2022_051-eng.html</t>
  </si>
  <si>
    <t>Based on survey density.</t>
  </si>
  <si>
    <t>Green Sea Urchin</t>
  </si>
  <si>
    <t>Green sea urchin</t>
  </si>
  <si>
    <t>Stock Status Update and Harvest Options for the Green Sea Urchin (Strongylocentrotus droebachiensis) fishery in British Columbia, 2021-2024</t>
  </si>
  <si>
    <t>SCR/2021/036</t>
  </si>
  <si>
    <t>http://www.dfo-mpo.gc.ca/csas-sccs/Publications/ScR-RS/2021/2021_036-eng.html</t>
  </si>
  <si>
    <t>The estimated mean density of legal-sized urchins in 2018 was 3.8 urchins/m2 in PFMA 12 and 4.3 urchins/m2 in PFMA 19 in 2020. This places the Green Sea Urchin stock in the Healthy Zone in both management regions, about 4x USR.</t>
  </si>
  <si>
    <t>Greenland Halibut - Cumberland Sound</t>
  </si>
  <si>
    <t>Cumberland Sound</t>
  </si>
  <si>
    <t>Greenland Halibut - NAFO 0A and 0B</t>
  </si>
  <si>
    <t>0A and 0B</t>
  </si>
  <si>
    <t>Greenland Halibut (Turbot) – 2 + 3KLMNO</t>
  </si>
  <si>
    <t>Greenland halibut Gulf of St. Lawrence (4RST)</t>
  </si>
  <si>
    <t>Greenland Halibut</t>
  </si>
  <si>
    <t>Update of stock status indicators for Greenland Halibut in the Gulf of St. Lawrence (4RST) in 2021</t>
  </si>
  <si>
    <t>SCR/2022/016</t>
  </si>
  <si>
    <t>http://www.dfo-mpo.gc.ca/csas-sccs/Publications/ScR-RS/2022/2022_016-eng.html</t>
  </si>
  <si>
    <t>The indicator stabilized from 2017 to 2020 and is midway between the limit reference point and the upper stock reference point. Analysis of the main stock status indicator in 2021 shows that the stock is at the top of the cautious zone.</t>
  </si>
  <si>
    <t>Grey Seal</t>
  </si>
  <si>
    <t>Grey seal</t>
  </si>
  <si>
    <t>National Capital Region</t>
  </si>
  <si>
    <t>Estuary &amp; Gulf Shrimp - SFA 8-12</t>
  </si>
  <si>
    <t>Pandalus borealis</t>
  </si>
  <si>
    <t>Gulf Shrimp</t>
  </si>
  <si>
    <t>SFA 8-12</t>
  </si>
  <si>
    <t>Update of stock status indicators for Northern Shrimp in the Estuary and Gulf of St. Lawrence</t>
  </si>
  <si>
    <t>SCR/2021/015</t>
  </si>
  <si>
    <t>http://www.dfo-mpo.gc.ca/csas-sccs/Publications/ScR-RS/2021/2021_015-eng.html</t>
  </si>
  <si>
    <t>Cautious-Healthy Zone</t>
  </si>
  <si>
    <t>4 units. All units above or on their USR.</t>
  </si>
  <si>
    <t>Haddock (Melanogrammus aeglefinus) in NAFO Divisions 4X5Y</t>
  </si>
  <si>
    <t>Stock Status Update of Haddock (Melanogrammus aeglefinus) in NAFO Divisions 4X5Y for 2022</t>
  </si>
  <si>
    <t>SCR/2023/018</t>
  </si>
  <si>
    <t>https://www.dfo-mpo.gc.ca/csas-sccs/Publications/ScR-RS/2023/2023_018-eng.html</t>
  </si>
  <si>
    <t xml:space="preserve">4X5Y south of Nova Scotia. Current biomass index is above the LRP and below the USR. Definitive status not provided (stock assessment model rejected). Stock at least full exploited and stable over last few decades.  The 2022 biomass index for Haddock in 4X5Y from the DFO Summer RV Survey places the stock in the Cautious Zone, relative to reference points used in the past. </t>
  </si>
  <si>
    <t>Haddock - 5Zjm</t>
  </si>
  <si>
    <t>5Zjm</t>
  </si>
  <si>
    <t>Harp Seal - Northwest Atlantic</t>
  </si>
  <si>
    <t>Harp seal</t>
  </si>
  <si>
    <t>Iceland Scallop in the Canada-France Transboundary Zone of St. Pierre Bank</t>
  </si>
  <si>
    <t>Chlamys islandica</t>
  </si>
  <si>
    <t>Iceland Scallop</t>
  </si>
  <si>
    <t>Canada-France Transboundary Zone of St. Pierre Bank</t>
  </si>
  <si>
    <t>An assessment of Iceland Scallop in the Canada-France Transboundary Zone of St. Pierre Bank</t>
  </si>
  <si>
    <t>SAR/2018/031</t>
  </si>
  <si>
    <t>http://www.dfo-mpo.gc.ca/csas-sccs/Publications/SAR-AS/2018/2018_031-eng.html</t>
  </si>
  <si>
    <t>Directed fishing started in 1989 and peaked at 6,000 t in 1992. There has been no fishing from 1997 to 2016 with minimal fishing activity in the CORE area in 2017, where the Total Allowable Catch (TAC) is 1,650 t (total). A Canadian research survey in September 2017 resulted in a minimum dredgeable biomass estimate of 1,200 t which is among the lowest in the survey time series, and a decrease of approximately 60% since 2009.</t>
  </si>
  <si>
    <t>Intertidal Clams - Central Coast-Heiltsuk Manila</t>
  </si>
  <si>
    <t>Intertidal clams</t>
  </si>
  <si>
    <t>Central Coast-Heiltsuk Manila</t>
  </si>
  <si>
    <t>Intertidal Clams - North Coast Haida Gwaii Razor</t>
  </si>
  <si>
    <t>North Coast Haida Gwaii Razor</t>
  </si>
  <si>
    <t>Intertidal Clams - South Coast-Vancouver Island</t>
  </si>
  <si>
    <t>South Coast-Vancouver Island</t>
  </si>
  <si>
    <t>Lingcod – Outside</t>
  </si>
  <si>
    <t>Lobster (Homarus americanus) stock of the southern Gulf of St. Lawrence</t>
  </si>
  <si>
    <t>Homarus americanus</t>
  </si>
  <si>
    <t>Lobster</t>
  </si>
  <si>
    <t>Southern Gulf of St. Lawrence</t>
  </si>
  <si>
    <t>Update of the stock status indicators of the American lobster (Homarus americanus) stock of the southern Gulf of St. Lawrence to 2018</t>
  </si>
  <si>
    <t>SCR/2019/008</t>
  </si>
  <si>
    <t>http://www.dfo-mpo.gc.ca/csas-sccs/Publications/ScR-RS/2019/2019_008-eng.html</t>
  </si>
  <si>
    <t>Five major Lobster Fishing Areas (LFAs; 23, 24, 25, 26A, and 26B) are defined in the sGSL for management purposes. The sGSL lobster stock indicators are positive, with landings at historically high levels.</t>
  </si>
  <si>
    <t>Lobster (Homarus americanus) in Lobster Fishing Areas 27-32</t>
  </si>
  <si>
    <t>LFA 27-32</t>
  </si>
  <si>
    <t>Stock Status of American Lobster (Homarus americanus) in Lobster Fishing Areas 27-32 for 2022</t>
  </si>
  <si>
    <t>SCR/2023/014</t>
  </si>
  <si>
    <t>https://www.dfo-mpo.gc.ca/csas-sccs/Publications/ScR-RS/2023/2023_014-eng.html</t>
  </si>
  <si>
    <t>6 units. The primary indicator of stock status, CPUE, decreased marginally in all LFAs (other than LFA 28) in 2020 from 2019. CPUE still remains at very high levels, at or near the highest value in the time series for each LFA, and remains well above the USR and LRP. All units are in the healthy zone.</t>
  </si>
  <si>
    <t>Lobster (Homarus americanus) in Lobster Fishing Area 33</t>
  </si>
  <si>
    <t>LFA 33</t>
  </si>
  <si>
    <t>Stock Status Update for American Lobster (Homarus americanus) in Lobster Fishing Area 33 for 2022</t>
  </si>
  <si>
    <t>SCR/2023/007</t>
  </si>
  <si>
    <t>http://www.dfo-mpo.gc.ca/csas-sccs/Publications/ScR-RS/2021/2021_019-eng.html</t>
  </si>
  <si>
    <t>1 unit.  The CPUE index is well above the USR, suggesting the current status of LFA 33 is in the healthy zone, and exploitation was below the RR for the 2019–20 fishing season.</t>
  </si>
  <si>
    <t>Lobster (Homarus americanus) in Lobster Fishing Area 34</t>
  </si>
  <si>
    <t>LFA 34</t>
  </si>
  <si>
    <t>Stock Status Update for American Lobster (Homarus americanus) in Lobster Fishing Area 34 for 2022</t>
  </si>
  <si>
    <t>SCR/2023/021</t>
  </si>
  <si>
    <t>https://www.dfo-mpo.gc.ca/csas-sccs/Publications/ScR-RS/2023/2023_021-eng.html</t>
  </si>
  <si>
    <t>1 unit. The primary indicators increased from 2010 through 2016 to the highest levels on record. Since then, biomass indicators have stabilized or decreased. Similarly, the fishing-pressure indicators have stabilized or increased over the past several years.</t>
  </si>
  <si>
    <t>Lobster (Homarus americanus) in Lobster Fishing Area 35</t>
  </si>
  <si>
    <t>LFA 35</t>
  </si>
  <si>
    <t>Stock Status Update of Lobster (Homarus americanus) in Lobster Fishing Area 35 for 2022</t>
  </si>
  <si>
    <t>SCR/2023/006</t>
  </si>
  <si>
    <t>https://www.dfo-mpo.gc.ca/csas-sccs/Publications/ScR-RS/2023/2023_006-eng.html</t>
  </si>
  <si>
    <t>1 unit. The primary indicator of stock status, CPUE, shows a positive signal for LFA 35 and remains well above the USR. Since 2011, LFA 35 has been in a high_x0002_productivity period and the stock is currently in the Healthy Zone</t>
  </si>
  <si>
    <t>Lobster (Homarus americanus) in Lobster Fishing Areas 35-38</t>
  </si>
  <si>
    <t>LFA 35-38</t>
  </si>
  <si>
    <t>Stock Status Update of Lobster (Homarus americanus) in Lobster Fishing Areas 36 and 38 for 2022</t>
  </si>
  <si>
    <t>SCR/2023/008</t>
  </si>
  <si>
    <t>https://www.dfo-mpo.gc.ca/csas-sccs/Publications/ScR-RS/2023/2023_008-eng.html</t>
  </si>
  <si>
    <t>Each of the SFA 35-38 are above the USR CPUE indicator, suggesting stocks are fully but not over- exploited. CPUE has been steady in recent years.</t>
  </si>
  <si>
    <t>Lobster (Homarus americanus) in Lobster Fishing Area 41 (4X +5Zc)</t>
  </si>
  <si>
    <t>LFA 41 (4X + 5Zc)</t>
  </si>
  <si>
    <t>Stock Status Update of Lobster (Homarus americanus) in Lobster Fishing Area 41 (4X + 5Ze) for 2022</t>
  </si>
  <si>
    <t>SCR/2023/012</t>
  </si>
  <si>
    <t>https://www.dfo-mpo.gc.ca/csas-sccs/Publications/ScR-RS/2023/2023_012-eng.html</t>
  </si>
  <si>
    <t xml:space="preserve">The primary indicators of stock status for Lobster in LFA 41 show the stock is in the Healthy Zone, with all four multispecies survey commercial biomass indices above their respective USIs. Reproductive potential estimates were also above the upper boundaries where defined. Despite not having a removal reference or estimates of removal rates, the TAC of 720 t poses minimal risk to the stock status falling into the Cautious Zone, as the stock has proven its resilience to this level of removal. </t>
  </si>
  <si>
    <t>Lobster in Newfoundland</t>
  </si>
  <si>
    <t>Newfoundland</t>
  </si>
  <si>
    <t>Assessment of American Lobster in Newfoundland</t>
  </si>
  <si>
    <t>SAR/2021/008</t>
  </si>
  <si>
    <t>http://www.dfo-mpo.gc.ca/csas-sccs/Publications/SAR-AS/2021/2021_008-eng.html</t>
  </si>
  <si>
    <t xml:space="preserve">12 units. Probably fully exploited although no precise status indicators. Total reported landings in 2019 were at their highest level in a century (4,400 t); this reflects increasing trends in the South and West regions, while reported landings in the Northeast and Avalon regions remain near historic lows. Since 2004, the CPUE index (unstandardized) has steadily increased to recent highs in the South and West Coast regions, while it has remained unchanged at low levels in the Northeast and Avalon regions. Size frequency distributions suggest higher fishing pressure on the South and West Coast regions, relative to the Northeast and Avalon regions. V-notching was shown to have a high level of efficacy at protecting egg-bearing females from fishing mortality. In all four regions, the majority of large surviving lobster in the population were v-notched females. </t>
  </si>
  <si>
    <t>Lobster - Lobster Fishing Area 17</t>
  </si>
  <si>
    <t>LFA 17</t>
  </si>
  <si>
    <t>Lobster (Homarus americanus) in the Magdalen Islands (LFA 22)</t>
  </si>
  <si>
    <t>LFA 22</t>
  </si>
  <si>
    <t>Update of stock status indicators of lobster (Homarus americanus) in the Magdalen Islands (LFA 22), Québec, in 2021</t>
  </si>
  <si>
    <t>SCR/2022/028</t>
  </si>
  <si>
    <t>http://www.dfo-mpo.gc.ca/csas-sccs/Publications/ScR-RS/2022/2022_028-eng.html</t>
  </si>
  <si>
    <t>1 unit. According to the precautionary approach, the Magdalen Islands lobster stock is currently in the healthy zone.</t>
  </si>
  <si>
    <t>Lobster (Homarus americanus) in the Gaspé (LFAs 19-21)</t>
  </si>
  <si>
    <t>LFA 19-21</t>
  </si>
  <si>
    <t>Update of stock status indicators of lobster (Homarus americanus) in the Gaspé (LFAs 19, 20 and 21), Québec, in 2021</t>
  </si>
  <si>
    <t>SCR/2022/029</t>
  </si>
  <si>
    <t>http://www.dfo-mpo.gc.ca/csas-sccs/Publications/ScR-RS/2022/2022_029-eng.html</t>
  </si>
  <si>
    <t xml:space="preserve">3 units. High abundance, productivity and landings indicate that the Gaspé lobster stock is in the healthy zone according to the precautionary approach. </t>
  </si>
  <si>
    <t>Longspine Thornyhead</t>
  </si>
  <si>
    <t>Longspine thornyhead</t>
  </si>
  <si>
    <t>Atlantic Mackerel stock for the Northwest Atlantic (Subareas 3 and 4)</t>
  </si>
  <si>
    <t>Atlantic Mackerel</t>
  </si>
  <si>
    <t>Northwest Atlantic (Subareas 3 and 4)</t>
  </si>
  <si>
    <t>Assessment of the Atlantic Mackerel stock for the Northwest Atlantic (Subareas 3 and 4) in 2018</t>
  </si>
  <si>
    <t>SAR/2019/035</t>
  </si>
  <si>
    <t>http://www.dfo-mpo.gc.ca/csas-sccs/Publications/SAR-AS/2019/2019_035-eng.html</t>
  </si>
  <si>
    <t>Northern contingent as above. Reported commercial landings in Canadian waters have decreased significantly in recent years. Between 2005 and 2013, they decreased from 54,726 t to 8,674 t before reaching a record low of 4,272 t in 2015. Preliminary landings in 2017 and 2018 were 9,430 t and 10,499 t. The TAC was reached for the first time in 2016. The TAC increased from 8,000 t to 10,000 t in 2017 and was surpassed in 2018. Total landings in US waters (commercial and estimated recreational and discards) also decreased significantly in recent years. In 2016 and 2017 landings were 10,277 t and 11,230 t. Based on the 2017 American assessment of the NW Atlantic stock, mackerel were determined overfished and overfishing is occurring. (shared stock?). According to the consensus model, the current estimate of the 2016 spawning stock biomass is 59% of the LRP compared to 77% in 2018. The estimated 2018 fishing mortality was 1.13 (exploitation rate of 68%). Recruitment levels in 2017 and 2018 are at all-time lows.</t>
  </si>
  <si>
    <t>Northern Shrimp (Pandalus borealis) and Striped Shrimp (Pandalus montagui) in the Eastern and Western Assessment Zones</t>
  </si>
  <si>
    <t>Northern Shrimp</t>
  </si>
  <si>
    <t>Eastern and Western Assessment Zones</t>
  </si>
  <si>
    <t>Update of stock status indicators for Northern Shrimp, Pandalus borealis, and Striped Shrimp, Pandalus montagui, in the Western and Eastern Assessment Zones, January 2022</t>
  </si>
  <si>
    <t>SCR/2022/013</t>
  </si>
  <si>
    <t>http://www.dfo-mpo.gc.ca/csas-sccs/Publications/ScR-RS/2022/2022_013-eng.html</t>
  </si>
  <si>
    <t>Both EAZ and WAZ above LRP and in healthy zone.</t>
  </si>
  <si>
    <t>Northern Shrimp (Borealis) - SFA 1</t>
  </si>
  <si>
    <t>Northern shrimp</t>
  </si>
  <si>
    <t>SFA 1</t>
  </si>
  <si>
    <t xml:space="preserve">No direct info. </t>
  </si>
  <si>
    <t>Northern Shrimp (Pandalus borealis) in Shrimp Fishing Areas 4-6</t>
  </si>
  <si>
    <t>SFA 4-6</t>
  </si>
  <si>
    <t>An Assessment of Northern Shrimp (Pandalus borealis) in Shrimp Fishing Areas 4-6 in 2019</t>
  </si>
  <si>
    <t>SAR/2021/010</t>
  </si>
  <si>
    <t>http://www.dfo-mpo.gc.ca/csas-sccs/Publications/SAR-AS/2021/2021_010-eng.html</t>
  </si>
  <si>
    <t>The SSB is in the crtitical zone for SFA 6, SFA 5 is helathy and SFA 4 cautious.</t>
  </si>
  <si>
    <t>Northern Shrimp - SFA 7</t>
  </si>
  <si>
    <t>SFA 7</t>
  </si>
  <si>
    <t>NAFO managed</t>
  </si>
  <si>
    <t>Pacific Hake – Offshore</t>
  </si>
  <si>
    <t>Offshore</t>
  </si>
  <si>
    <t>Also US fishery</t>
  </si>
  <si>
    <t>Pacific Herring - Central Coast</t>
  </si>
  <si>
    <t>Clupea pallasii</t>
  </si>
  <si>
    <t>Pacific herring</t>
  </si>
  <si>
    <t>Central Coast</t>
  </si>
  <si>
    <t>Stock status update with application of management procedures for Pacific Herring (Clupea pallasii) in British Columbia: Status in 2022 and forecast for 2023</t>
  </si>
  <si>
    <t>SCR/2022/046</t>
  </si>
  <si>
    <t>https://www.dfo-mpo.gc.ca/csas-sccs/Publications/ScR-RS/2022/2022_046-eng.html</t>
  </si>
  <si>
    <t>Catch from 2013. No current catch</t>
  </si>
  <si>
    <t>Pacific Herring - Haida Gwaii</t>
  </si>
  <si>
    <t>Haida Gwaii</t>
  </si>
  <si>
    <t>Spawning biomass in 2023 is forecast to be below the LRP of 0.3SB0 (6,839 t) with a 7.6% probability, in the absence of fishing. No fishing currently, but stock not recovering. Weight arbitrary</t>
  </si>
  <si>
    <t>Pacific Herring - Prince Rupert District</t>
  </si>
  <si>
    <t>Prince Rupert District</t>
  </si>
  <si>
    <t>Pacific Herring - Strait of Georgia</t>
  </si>
  <si>
    <t>Strait of Georgia</t>
  </si>
  <si>
    <t>20% prob being below LRP. Catches currently taken 5000t.</t>
  </si>
  <si>
    <t>Pacific Herring - West Coast of Vancouver Island</t>
  </si>
  <si>
    <t>West CVI</t>
  </si>
  <si>
    <t>No fishing currently, but stock not recovering. Weight arbitrary</t>
  </si>
  <si>
    <t>Pacific Ocean Perch - PMFC 3CD-WCVI</t>
  </si>
  <si>
    <t>PMFC 3CD-WCVI</t>
  </si>
  <si>
    <t>No direct recent info</t>
  </si>
  <si>
    <t>Pacific Ocean Perch - PMFC 5ABC-QCS</t>
  </si>
  <si>
    <t>PMFC 5ABC-QCS</t>
  </si>
  <si>
    <t>Pacific Ocean Perch - PMFC 5DE-HS/DE/WHG</t>
  </si>
  <si>
    <t>PMFC 5DE-HS/DE/WHG</t>
  </si>
  <si>
    <t>Pacific Oyster</t>
  </si>
  <si>
    <t>Pacific oyster</t>
  </si>
  <si>
    <t>Pink and Spiny Scallop</t>
  </si>
  <si>
    <t>Pink Salmon - Skeena-Nass</t>
  </si>
  <si>
    <t>Skeena-Nass</t>
  </si>
  <si>
    <t>Pink Salmon – Fraser</t>
  </si>
  <si>
    <t>Pollock (Pollachius virens) Western Component in NAFO Divisions 4Xopqrs5</t>
  </si>
  <si>
    <t>Western Component in NAFO Divisions 4Xopqrs5</t>
  </si>
  <si>
    <t>Harvest Control Rule Update for Western Component Pollock (Pollachius virens) in NAFO Divisions 4Xopqrs5 for 2020</t>
  </si>
  <si>
    <t>SCR/2021/025</t>
  </si>
  <si>
    <t>http://www.dfo-mpo.gc.ca/csas-sccs/Publications/ScR-RS/2021/2021_025-eng.html</t>
  </si>
  <si>
    <t>Index based assessment. Stock declined but now stable. Status not given.</t>
  </si>
  <si>
    <t>Queen / Snow Crab - CFA 1-12</t>
  </si>
  <si>
    <t>Queen / snow crab</t>
  </si>
  <si>
    <t>CFA 1-12</t>
  </si>
  <si>
    <t>Quillback Rockfish – Inside</t>
  </si>
  <si>
    <t>No direct info.</t>
  </si>
  <si>
    <t>Quillback Rockfish – Outside</t>
  </si>
  <si>
    <t>Red Sea Urchin</t>
  </si>
  <si>
    <t>Mesocentrotus franciscanus</t>
  </si>
  <si>
    <t>Red sea urchin</t>
  </si>
  <si>
    <t>The identification of provisional reference points and harvest rate options for the commercial Red Sea Urchin (Mesocentrotus franciscanus) fishery in British Columbia</t>
  </si>
  <si>
    <t>SAR/2019/036</t>
  </si>
  <si>
    <t>http://www.dfo-mpo.gc.ca/csas-sccs/Publications/SAR-AS/2019/2019_036-eng.html</t>
  </si>
  <si>
    <t>Assessment based on survey density. Weight assumed same as green sea urchin</t>
  </si>
  <si>
    <t>Redfish (Sebastes mentella and S. fasciatus) in Units 1 and 2</t>
  </si>
  <si>
    <t>Sebastes mentella and S. fasciatus</t>
  </si>
  <si>
    <t>Redfish</t>
  </si>
  <si>
    <t>Units 1 &amp; 2</t>
  </si>
  <si>
    <t>Redfish (Sebastes mentella and S. fasciatus) Stocks Assessment in Units 1 and 2 in 2019</t>
  </si>
  <si>
    <t>SAR/2020/019</t>
  </si>
  <si>
    <t>http://www.dfo-mpo.gc.ca/csas-sccs/Publications/SAR-AS/2020/2020_019-eng.html</t>
  </si>
  <si>
    <t>Unit 1. In 2019, based on the empirical reference points, S. mentella was well above its proposed USR and therefore would be considered in the Healthy Zone. Estimates of adult abundance for 2019 were at or above levels that preceded declines since the mid-1980s that led the COSEWIC to designate the Gulf of St. Lawrence and Laurentian Channel Designable Unit (equivalent to Units 1 and 2) as endangered in 2010. In 2019, based on the empirical reference points, S. fasciatus was between the LRP and proposed USR and therefore would be considered in the Cautious Zone. Advice for Redfish in Unit 2 could not be provided due to data limitations and meeting time constraints. Catches have been low.</t>
  </si>
  <si>
    <t>Redfish Unit 3</t>
  </si>
  <si>
    <t>Stock Status Update Of Unit 3 Redfish For 2020</t>
  </si>
  <si>
    <t>SCR/2021/026</t>
  </si>
  <si>
    <t>http://www.dfo-mpo.gc.ca/csas-sccs/Publications/ScR-RS/2021/2021_026-eng.html</t>
  </si>
  <si>
    <t>The DFO Summer RV Survey results indicate that the total and mature Unit 3 Redfish biomass has remained relatively stable since 2018 at levels comparable to the 1990s. The mature biomass index has never fallen below the LRP, and the stock has been above the USR since 2004, indicating the stock is in the Heathy Zone.</t>
  </si>
  <si>
    <t>Rock crab (Cancer irroratus) in the southern Gulf of St. Lawrence</t>
  </si>
  <si>
    <t>Cancer irroratus</t>
  </si>
  <si>
    <t>Rock crab</t>
  </si>
  <si>
    <t>southern Gulf of St. Lawrence</t>
  </si>
  <si>
    <t>Update to 2021 of the fishery indicators for rock crab (Cancer irroratus) in the southern Gulf of St. Lawrence</t>
  </si>
  <si>
    <t>SCR/2023/005</t>
  </si>
  <si>
    <t>https://www.dfo-mpo.gc.ca/csas-sccs/Publications/ScR-RS/2023/2023_005-eng.html</t>
  </si>
  <si>
    <t>While landings and the number of fishing trips are decreasing, catch rates varied throughout the time series (2000 to 2021) and the highest values are observed in different years according to the LFA. It is unsure whether the recent higher catch rate values observed in LFAs 24 and 25 are a reflection of increases in stock abundance or the result of changes in fishing practices. Also COVID-19... Recruitment indices seem low compared to historical values since 2016. So although it is likely the stock overall is at least fully exploited, it is not clear from the available information. Advice is very vague.</t>
  </si>
  <si>
    <t>Rougheye/Blackspotted Rockfish</t>
  </si>
  <si>
    <t>Sebastes aleutianus/melanostictus</t>
  </si>
  <si>
    <t>Rougheye rockfish</t>
  </si>
  <si>
    <t>Rougheye/Blackspotted Rockfish (Sebastes aleutianus/melanostictus) Stock Assessment for British Columbia in 2020</t>
  </si>
  <si>
    <t>SAR/2020/047</t>
  </si>
  <si>
    <t>http://www.dfo-mpo.gc.ca/csas-sccs/Publications/SAR-AS/2020/2020_047-eng.html</t>
  </si>
  <si>
    <t>Application of the British Columbia Sablefish (Anoplopoma fimbria) Management Procedure for the 2023-24 Fishing Year</t>
  </si>
  <si>
    <t>SCR/2023/009</t>
  </si>
  <si>
    <t>https://www.dfo-mpo.gc.ca/csas-sccs/Publications/ScR-RS/2023/2023_009-eng.html</t>
  </si>
  <si>
    <t>SSB low but increasing</t>
  </si>
  <si>
    <t>Sardine – Pacific</t>
  </si>
  <si>
    <t>Sardine</t>
  </si>
  <si>
    <t>Harvest Advice for Pacific Sardine (Sardinops sagax) in British Columbia Waters for 2022</t>
  </si>
  <si>
    <t>SCR/2022/032</t>
  </si>
  <si>
    <t>https://www.dfo-mpo.gc.ca/csas-sccs/Publications/ScR-RS/2022/2022_032-eng.html</t>
  </si>
  <si>
    <t>Stock is shared with USA. BC catch currently zero. Stock appears to be recovering and B0 biomass about 10% 2005. Quite a lot of environmental factors, but with zero catch stock increasing from historical low levels.</t>
  </si>
  <si>
    <t>Sea Scallop (Placopecten magellanicus) from the Southern Gulf of St. Lawrence</t>
  </si>
  <si>
    <t>Fishery and Stock Status of the Sea Scallop (Placopecten magellanicus) from the Southern Gulf of St. Lawrence to 2016</t>
  </si>
  <si>
    <t>SAR/2019/006</t>
  </si>
  <si>
    <t>http://www.dfo-mpo.gc.ca/csas-sccs/Publications/SAR-AS/2019/2019_006-eng.html</t>
  </si>
  <si>
    <t>Overall, stock looks overfished although status no known precisely. Indices of commercial sized biomass of scallop from research surveys on the major beds in singular years provide further evidence of relatively high exploitation rates in this fishery taking place on a stock at low abundance. The abundance indices, based on catch rates and densities, of scallop in the southern Gulf are considered to be at low levels relative to other areas of eastern Canada. Biological characteristics data from research surveys show evidence of recruitment (&lt; 80 mm shell height) in each SFA surveyed. There is no information available from the sea scallop stock of the sGSL with which to define abundance and removal rate reference points as per the Precautionary Approach.</t>
  </si>
  <si>
    <t>Sea Cucumber in NAFO Subdivision 3Ps</t>
  </si>
  <si>
    <t>Cucumaria frondosa</t>
  </si>
  <si>
    <t>Sea Cucumber</t>
  </si>
  <si>
    <t>Sea Cucumber stock status update in NAFO Subdivision 3Ps</t>
  </si>
  <si>
    <t>SCR/2018/010</t>
  </si>
  <si>
    <t>http://www.dfo-mpo.gc.ca/csas-sccs/publications/ScR-RS/2018/2018_010-eng.html</t>
  </si>
  <si>
    <t>Highly uncertain assessment. Indicators appear good, but may not be reliable. Current harvest is thought to be precautionary.</t>
  </si>
  <si>
    <t>Scallop (Placopecten Magellanicus) in Scallop Production Areas 1 to 6 in the Bay of Fundy</t>
  </si>
  <si>
    <t>Scallop Production Areas 1 to 6 in the Bay of Fundy</t>
  </si>
  <si>
    <t>Stock status update of Scallop (Placopecten magellanicus) in Scallop Production Areas 1 to 6 in the Bay of Fundy</t>
  </si>
  <si>
    <t>SCR/2023/011</t>
  </si>
  <si>
    <t>https://www.dfo-mpo.gc.ca/csas-sccs/Publications/ScR-RS/2023/2023_011-eng.html</t>
  </si>
  <si>
    <t>In 2022, estimates of commercial biomass for all SPAs remained in the Healthy Zone; however, recruitment for all SPAs was below their respective long-term medians and coincident with low levels of pre-recruits.</t>
  </si>
  <si>
    <t>Scallop (Placopecten magellanicus) in Scallop Fishing Area 29 West of Longitude 65°30'</t>
  </si>
  <si>
    <t>Scallop Fishing Area 29 West of Longitude 65°30'</t>
  </si>
  <si>
    <t>Stock Status Update for Scallop (Placopecten magellanicus) in Scallop Fishing Area 29 West of Longitude 65°30'</t>
  </si>
  <si>
    <t>SCR/2023/027</t>
  </si>
  <si>
    <t>https://www.dfo-mpo.gc.ca/csas-sccs/Publications/ScR-RS/2023/2023_027-eng.html</t>
  </si>
  <si>
    <t>In 2022, commercial biomass densities in Subareas B, C, and D are above their USRs and are considered to be in the Healthy Zone. Indications for Subareas A &amp; E are that the commercial abundance is relatively stable at the current level of removals.</t>
  </si>
  <si>
    <t>Scallop (Placpecten magellanicus) Browns Bank North in Scallop Fishing Area 26</t>
  </si>
  <si>
    <t>Browns Bank North in Scallop Fishing Area 26</t>
  </si>
  <si>
    <t>Stock Status Update of Browns Bank North Scallops (Placopecten magellanicus) for the 2023 Fishing Season</t>
  </si>
  <si>
    <t>SCR/2023/029</t>
  </si>
  <si>
    <t>https://www.dfo-mpo.gc.ca/csas-sccs/Publications/ScR-RS/2023/2023_029-eng.html</t>
  </si>
  <si>
    <t>No RP provided. Long term trends used. Stock low compared to historical levels and catches much reduced. While uncertain, looks overfished to me.</t>
  </si>
  <si>
    <t>Scallops (Placopecten magellanicus) Georges Bank 'a' in Scallop Fishing Area 27</t>
  </si>
  <si>
    <t>Georges Bank 'a' in Scallop Fishing Area 27</t>
  </si>
  <si>
    <t>Stock Status Update of Georges Bank 'a' Scallops (Placopecten magellanicus) for the 2023 Fishing Season</t>
  </si>
  <si>
    <t>SCR/2023/028</t>
  </si>
  <si>
    <t>https://www.dfo-mpo.gc.ca/csas-sccs/Publications/ScR-RS/2023/2023_028-eng.html</t>
  </si>
  <si>
    <t>Zones a and b are described. Both appear stable state in healthy zone.</t>
  </si>
  <si>
    <t>Scallop in Quebec coastal waters</t>
  </si>
  <si>
    <t>Quebec coastal waters</t>
  </si>
  <si>
    <t>Scallop stock assessment in Quebec coastal waters in 2019</t>
  </si>
  <si>
    <t>SAR/2020/054</t>
  </si>
  <si>
    <t>http://www.dfo-mpo.gc.ca/csas-sccs/Publications/SAR-AS/2020/2020_054-eng.html</t>
  </si>
  <si>
    <t>No definitive status provided. Levels of fishing reported as sustainable. Landings in meat weight, so raised by 8x</t>
  </si>
  <si>
    <t>Scallop in Subarea 20A in the Magdalen Islands</t>
  </si>
  <si>
    <t>Subarea 20A in the Magdalen Islands</t>
  </si>
  <si>
    <t>Update of Stock Status Indicators for Scallop in Subarea 20A in the Magdalen Islands</t>
  </si>
  <si>
    <t>SCR/2022/015</t>
  </si>
  <si>
    <t>http://www.dfo-mpo.gc.ca/csas-sccs/Publications/ScR-RS/2022/2022_015-eng.html</t>
  </si>
  <si>
    <t xml:space="preserve">Stock is between an upper and lower reference point. </t>
  </si>
  <si>
    <t>Shrimp - Scotian Shelf (SFA 13-15)</t>
  </si>
  <si>
    <t>Shrimp</t>
  </si>
  <si>
    <t>SFA 13-15</t>
  </si>
  <si>
    <t>2022 Stock Status Update of Eastern Scotian Shelf Northern Shrimp (SFAs 13-15)</t>
  </si>
  <si>
    <t>SCR/2023/023</t>
  </si>
  <si>
    <t>https://www.dfo-mpo.gc.ca/csas-sccs/Publications/ScR-RS/2023/2023_023-eng.html</t>
  </si>
  <si>
    <t>17 out of 24 indicators (3 indicators outstanding) describe adverse outcomes supports the PA framework that the stock is in the Cautious Zone.</t>
  </si>
  <si>
    <t>Shrimp Trawl</t>
  </si>
  <si>
    <t>No direct info. Multiple species and areas.</t>
  </si>
  <si>
    <t>Silver Hake (Merluccius bilinearis) Scotian Shelf in NAFO Divisions 4VWX</t>
  </si>
  <si>
    <t>Silver Hake</t>
  </si>
  <si>
    <t>Scotian Shelf in NAFO Divisions 4VWX</t>
  </si>
  <si>
    <t>Stock Status Update of Scotian Shelf Silver Hake (Merluccius bilinearis) in NAFO Divisions 4VWX</t>
  </si>
  <si>
    <t>SCR/2023/015</t>
  </si>
  <si>
    <t>https://www.dfo-mpo.gc.ca/csas-sccs/Publications/ScR-RS/2023/2023_015-eng.html</t>
  </si>
  <si>
    <t>The stock remains in the healthy zone, with biomass above the  USR of 47,200 t, and fishing mortality likely below the Removal Reference of 0.32 for the period covered by the model (1993–2021)</t>
  </si>
  <si>
    <t>Snow crab (Chionoecetes opilio) in the southern Gulf of St. Lawrence (Areas 12, 12E, 12F and 19)</t>
  </si>
  <si>
    <t>southern Gulf of St. Lawrence (Areas 12, 12E, 12F and 19)</t>
  </si>
  <si>
    <t>Assessment of snow crab (Chionoecetes opilio) in the southern Gulf of St. Lawrence (Areas 12, 12E, 12F and 19) to 2020 and advice for the 2021 fishery</t>
  </si>
  <si>
    <t>SAR/2021/021</t>
  </si>
  <si>
    <t>http://www.dfo-mpo.gc.ca/csas-sccs/Publications/SAR-AS/2021/2021_021-eng.html</t>
  </si>
  <si>
    <t>The stock continues to show signs of sustained recruitment and productivity. Overall, the stock is expected to remain in the healthy zone of the Precautionary Approach.</t>
  </si>
  <si>
    <t xml:space="preserve">Snow Crab Nova Scotia (4VWX) </t>
  </si>
  <si>
    <t xml:space="preserve">Nova Scotia (4VWX) </t>
  </si>
  <si>
    <t>Assessment of Nova Scotia (4VWX) Snow Crab</t>
  </si>
  <si>
    <t>SAR/2018/046</t>
  </si>
  <si>
    <t>http://www.dfo-mpo.gc.ca/csas-sccs/Publications/SAR-AS/2018/2018_046-eng.html</t>
  </si>
  <si>
    <t>There are 3 areas, two in a healthy state, one critical but due to environment etc. A reference points-based Precautionary Approach (PA) has been implemented in this fishery. The Limit Reference Point (LRP) is 25% of carrying capacity and the Upper Stock Reference (USR) is 50% of carrying capacity. The Target Removal reference is 20% of the fishable biomass in each area and the Removal reference is not to exceed fishing mortality at Maximum Sustainable Yield (FMSY). Various secondary (population and ecosystem) indicators are taken into consideration for management decisions. There are three areas being managed. Overall these stocks appear fully exploited. While one stock has low abundance, this appears due to environment affecting productivity rather than harvest rate being too  high.  The N-ENS population is considered to be in the “Healthy” zone. Current fishable biomass estimates are below the long-term mean. Recruitment is expected to continue in coming years. A moderate TAC reduction is recommended. The S-ENS population is considered to be in the “Healthy” zone. Fishable biomass estimates have continued to decline in spite of TAC reductions. Current fishable biomass estimates are below the long-term mean. Recruitment is expected for at least the next three to four years. A moderate TAC reduction is recommended. In 4X, low recruitment, high inter-annual temperature fluctuations and overall warm water temperatures create uncertainties about this population. The current assessment methodology indicates that the stock is in the “Critical” zone.</t>
  </si>
  <si>
    <t>Snow Crab (Chionoecetes opilio, O.Fabricius) Scotian Shelf</t>
  </si>
  <si>
    <t>Scotian Shelf</t>
  </si>
  <si>
    <t>Stock Status Update of Scotian Shelf Snow Crab (Chionoecetes opilio, O.Fabricius)</t>
  </si>
  <si>
    <t>SCR/2022/036</t>
  </si>
  <si>
    <t>http://www.dfo-mpo.gc.ca/csas-sccs/Publications/ScR-RS/2022/2022_036-eng.html</t>
  </si>
  <si>
    <t>Index based assessment relative to historical median for 3 units. Stocks seems stable over the period. Most likely fully exploited.</t>
  </si>
  <si>
    <t>Snow Crab Scotian Shelf</t>
  </si>
  <si>
    <t>Scotian Shelf (4VWX)</t>
  </si>
  <si>
    <t>Assessment of Scotian Shelf Snow Crab</t>
  </si>
  <si>
    <t>SAR/2020/042</t>
  </si>
  <si>
    <t>http://www.dfo-mpo.gc.ca/csas-sccs/Publications/SAR-AS/2020/2020_042-eng.html</t>
  </si>
  <si>
    <t>Same as 4VWX above. 4X is the southern-most extent of Snow Crab distribution in the North Atlantic. Snow Crab behavior and distribution in 4X is affected by increased volatility of ecosystem pressures such as water temperature, predation, and bycatch in other fisheries. Other areas in healthy condiction.</t>
  </si>
  <si>
    <t>Snow Crab - Crab Fishing Area 12A</t>
  </si>
  <si>
    <t>Northern Gulf of St. Lawrence (Areas 13 to 17, 12A, 12B, 12C and 16A)</t>
  </si>
  <si>
    <t>Assessment of the Estuary and Northern Gulf of St. Lawrence (Areas 13 to 17, 12A, 12B, 12C and 16A) Snow Crab Stocks in 2019</t>
  </si>
  <si>
    <t>SAR/2020/050</t>
  </si>
  <si>
    <t>http://www.dfo-mpo.gc.ca/csas-sccs/Publications/SAR-AS/2020/2020_050-eng.html</t>
  </si>
  <si>
    <t xml:space="preserve">The stocks are fully exploited in the sense that there is no room for expansion of catches and the harvest rates are sustainable, so not overfished. There are 9 management areas. For all areas combined, catches totalled 6,386 t in 2019, down 25.6% from 2018 (8,583 t). Anticipated removals in 2020 are lower in all nine areas because of a cyclical and natural decrease in recruitment. The trawl survey conducted in Sainte-Marguerite Bay (Area 16) and in Areas 13 and 14 indicates that Areas 13 to 16 should see improved recruitment within a few years, if ecosystem conditions remain favourable. The outlook for each area includes three possible scenarios for establishing the following season catches, with the intermediate scenario requiring some reduction in captures. </t>
  </si>
  <si>
    <t>Sockeye Salmon - Fraser (Early Stuart)</t>
  </si>
  <si>
    <t>Sockeye salmon</t>
  </si>
  <si>
    <t>Fraser (Early Stuart)</t>
  </si>
  <si>
    <t>Equal treatment</t>
  </si>
  <si>
    <t>Sockeye Salmon - Fraser (Early Summer)</t>
  </si>
  <si>
    <t>Fraser (Early Summer)</t>
  </si>
  <si>
    <t>Sockeye Salmon - Fraser (Late)</t>
  </si>
  <si>
    <t>Fraser (Late)</t>
  </si>
  <si>
    <t>Sockeye Salmon - Fraser (Summer)</t>
  </si>
  <si>
    <t>Fraser (Summer)</t>
  </si>
  <si>
    <t>Sockeye Salmon - Nass</t>
  </si>
  <si>
    <t>Nass</t>
  </si>
  <si>
    <t>Sockeye Salmon - Skeena</t>
  </si>
  <si>
    <t>Skeena</t>
  </si>
  <si>
    <t>Sockeye Salmon - Stikine</t>
  </si>
  <si>
    <t>Stikine</t>
  </si>
  <si>
    <t>WCVI Barkley Sockeye Salmon</t>
  </si>
  <si>
    <t>WCVI barkley</t>
  </si>
  <si>
    <t>Softshell clam stocks in Québec coastal waters</t>
  </si>
  <si>
    <t>Mya arenaria</t>
  </si>
  <si>
    <t>Softshell clam</t>
  </si>
  <si>
    <t>Québec coastal waters</t>
  </si>
  <si>
    <t>Assessment of softshell clam stocks in Québec coastal waters</t>
  </si>
  <si>
    <t>SAR/2020/032</t>
  </si>
  <si>
    <t>http://www.dfo-mpo.gc.ca/csas-sccs/Publications/SAR-AS/2020/2020_032-eng.html</t>
  </si>
  <si>
    <t xml:space="preserve">Management based on a 5% harvest rate. Status not known, but it appears that it is unlikely that the stock is overfished. Twenty-three shellfish areas on the Upper North Shore were surveyed from 2016 to 2019. Eight of these sectors had already been surveyed from 2002 to 2014. The commercial density increased significantly in five of these eight sectors. However, the area currently covered by a few beds is much smaller than that measured during surveys conducted from 1967 to 1977. The biomass of legal-size clams was calculated for each of the areas surveyed. In order to protect the reproductive potential of each shellfish area, it is suggested that the exploitation rate be limited to a maximum of 5% of the commercial biomass. Some sectors may be more vulnerable to a 5% exploitation rate. </t>
  </si>
  <si>
    <t>Spot Prawn</t>
  </si>
  <si>
    <t>Pandalus platyceros</t>
  </si>
  <si>
    <t>Spot prawn</t>
  </si>
  <si>
    <t>Stimpson's surfclam stocks of Quebec coastal waters</t>
  </si>
  <si>
    <t>Mactromeris polynyma</t>
  </si>
  <si>
    <t>Stimpson's surfclam</t>
  </si>
  <si>
    <t>Assessment of the Stimpson's surfclam stocks of Quebec coastal waters in 2017</t>
  </si>
  <si>
    <t>SAR/2018/022</t>
  </si>
  <si>
    <t>http://www.dfo-mpo.gc.ca/csas-sccs/Publications/SAR-AS/2018/2018_022-eng.html</t>
  </si>
  <si>
    <t>The Quebec surfclam inshore fishery uses dredges and is controlled through area based management. Since 2015, areas 2, 4C and 5A have not been exploited. Area 4A was exploited only in 2015, and areas 1B and 5B were exploited in 2015 and 2016. Areas 1A, 3A, 3B and 4B were exploited every year and, on average, more than 80% of the total allowable catch (TAC) was reached in these areas, with the exception of Area 1A (74%). Some concern expressed over 1A current harvest rate in the long term, but otherwise likely fully exploited.</t>
  </si>
  <si>
    <t>Striped Bass (Morone saxatilis) for the southern Gulf of St. Lawrence / Bay of Fundy</t>
  </si>
  <si>
    <t>Morone saxatilis</t>
  </si>
  <si>
    <t>Striped Bass</t>
  </si>
  <si>
    <t>Reference points for Striped Bass (Morone saxatilis) for the southern Gulf of St. Lawrence population</t>
  </si>
  <si>
    <t>SAR/2021/018</t>
  </si>
  <si>
    <t>http://www.dfo-mpo.gc.ca/csas-sccs/Publications/SAR-AS/2021/2021_018-eng.html</t>
  </si>
  <si>
    <t>Overall, the stock is probably overfished, or close to overfished. The status is presented in terms of estimated eggs from spawners and perspectives on status are model dependent. The highest estimated spawner abundance of approximately one million fish in 2017 was approximately at the USR or in the cautious zone depending on the model. Otherwise, the status was either below the LRP in all years except 2017, or below the LRP until 2015 and in the cautious zone since 2016.</t>
  </si>
  <si>
    <t>Striped Shrimp (Pandalus montagui) in the Eastern and Western Assessment Zones</t>
  </si>
  <si>
    <t>Pandalus montagui</t>
  </si>
  <si>
    <t>Striped Shrimp</t>
  </si>
  <si>
    <t>Based on the proposed USR the stock remains in the Healthy Zone of the PA Framework in both EAZ and WAZ. Stocks size fluctuates widely.</t>
  </si>
  <si>
    <t>Striped shrimp (Pandalus montagui) in SFA 4</t>
  </si>
  <si>
    <t>Striped shrimp</t>
  </si>
  <si>
    <t>SFA 4</t>
  </si>
  <si>
    <t>Stock Status Update of Shrimp Fishing Area 4 Striped Shrimp (Pandalus montagui) in 2021</t>
  </si>
  <si>
    <t>SCR/2022/012</t>
  </si>
  <si>
    <t>http://www.dfo-mpo.gc.ca/csas-sccs/Publications/ScR-RS/2020/2020_016-eng.html</t>
  </si>
  <si>
    <t>The overall status of the SFA 4 Striped Shrimp resource is unknown. There are large fluctuations in biomass from year to year, which are likely influenced by currents and tides in and around SFA 4. The status of this resource relative to a PA Framework could not be determined. Given that current biomass levels are near the long-term average and that ERIs remain low, there are no signals of concern for this resource. The recent exploitation rate has been stable, suggesting that the stock is at least fully exploited currently.</t>
  </si>
  <si>
    <t>Arctic Surfclam (Mactromeris polynyma) on Banquereau and Grand Bank</t>
  </si>
  <si>
    <t>Arctic Surfclam</t>
  </si>
  <si>
    <t>Banquereau and Grand Bank</t>
  </si>
  <si>
    <t>Stock Status Update of Arctic Surfclam (Mactromeris polynyma) on Banquereau and Grand Bank to the end of the 2021 Fishing Season</t>
  </si>
  <si>
    <t>SCR/2022/040</t>
  </si>
  <si>
    <t>http://www.dfo-mpo.gc.ca/csas-sccs/Publications/ScR-RS/2022/2022_040-eng.html</t>
  </si>
  <si>
    <t>The Banquereau fished area stock is considered to be in the Healthy Zone; the 2021 biomass estimate is above the LRP, USR, and CPUE70 references, and this is supported by the secondary indicators. All the secondary indicators for Grand Bank are positive relative to their respective thresholds.</t>
  </si>
  <si>
    <t>Thorny Skate - 3LNO</t>
  </si>
  <si>
    <t>3LNO</t>
  </si>
  <si>
    <t>Whelk in Québec's inshore waters</t>
  </si>
  <si>
    <t>Buccinum undatum</t>
  </si>
  <si>
    <t>Whelk</t>
  </si>
  <si>
    <t>3PS</t>
  </si>
  <si>
    <t>Assessment of the whelk fishery in Québec's inshore waters</t>
  </si>
  <si>
    <t>SAR/2018/028</t>
  </si>
  <si>
    <t>http://www.dfo-mpo.gc.ca/csas-sccs/Publications/SAR-AS/2018/2018_028-eng.html</t>
  </si>
  <si>
    <t>Precautionary harvest strategy advice, status not provided.</t>
  </si>
  <si>
    <t>White Hake from NAFO Div. 4T</t>
  </si>
  <si>
    <t>Updated indices of abundance to 2019 for Winter Flounder from NAFO Div. 4T, Witch Flounder from NAFO Divs. 4RST and White Hake from NAFO Div. 4T</t>
  </si>
  <si>
    <t>SCR/2020/008</t>
  </si>
  <si>
    <t>http://www.dfo-mpo.gc.ca/csas-sccs/Publications/ScR-RS/2020/2020_008-eng.html</t>
  </si>
  <si>
    <t>Index based assessment, but index is well below the LRP and low compared to historical levels. A sustained increase in SSB to or above 12,800 t, 40% of the SSB producing the maximum surplus production, is proposed as an abundance recovery target. Additionally, recovery would require an expansion in age structure to include substantial frequencies of fish older than 7 years, as observed in the mid-1980s and earlier. Estimated SSB in 2013 is about 30% of the abundance recovery target with no chance of being at or above this target. Estimated SSB has been below the abundance recovery target since 1995.</t>
  </si>
  <si>
    <t>White Hake (Urophycis tenuis) in NAFO Subdivision 3Ps</t>
  </si>
  <si>
    <t>Assessment of White Hake (Urophycis tenuis) in NAFO Subdivision 3Ps</t>
  </si>
  <si>
    <t>SAR/2018/005</t>
  </si>
  <si>
    <t>http://www.dfo-mpo.gc.ca/csas-sccs/Publications/SAR-AS/2018/2018_005-eng.html</t>
  </si>
  <si>
    <t>White Hake in Subdiv. 3Ps is part of the Divs. 3NOPs stock. Covered by NAFO. Difficulties in applying the Limit Reference Point (LRP) concepts to White Hake include its episodic recruitment, and other data limitations. LRP options were not accepted for this species. Stock probably at least fully exploited.</t>
  </si>
  <si>
    <t>Winter Flounder from NAFO Div. 4T, Witch Flounder from NAFO Divs. 4RST and White Hake from NAFO Div. 4T</t>
  </si>
  <si>
    <t>Winter Flounder</t>
  </si>
  <si>
    <t>Updated index of abundance to 2021 for Winter Flounder from NAFO Div. 4T</t>
  </si>
  <si>
    <t>SCR/2022/025</t>
  </si>
  <si>
    <t>https://www.dfo-mpo.gc.ca/csas-sccs/Publications/ScR-RS/2022/2022_025-eng.html</t>
  </si>
  <si>
    <t xml:space="preserve">Stock not recovering due to environment and high natural mortality. Catches are very low and fishing mortality is well below M, but the stock historically has declined significantly. The stock assessment (2017/022). </t>
  </si>
  <si>
    <t>Witch Flounder from NAFO Divs. 4RST</t>
  </si>
  <si>
    <t>Witch Flounder</t>
  </si>
  <si>
    <t>NAFO Div. 4RST</t>
  </si>
  <si>
    <t xml:space="preserve">Overall, the stock appears to be fully exploited, but close to being overexploited if the current low catches (around 300t) are exceeded. The Limit Reference Point (LRP), defined as 40% of biomass for maximum sustainable yield (Bmsy), is estimated at 10,480 t, the Upper Stock Reference default of 80% Bmsy at 20,960 t, and the maximum removal rate equivalent to Fmsy at 0.072. The 2016 median estimate of the spawning stock biomass (SSB) is 13,270 t, slightly above the LRP (10,480 t) with a 38% chance that the estimated biomass is at or below the LRP. The fishing removal rate was estimated at &lt; 0.04, below the maximum removal rate. </t>
  </si>
  <si>
    <t>Witch Flounder - 3NO</t>
  </si>
  <si>
    <t>3NO</t>
  </si>
  <si>
    <t>Witch Flounder (Glyptocephalus cynoglossus) in NAFO Subdivision 3Ps</t>
  </si>
  <si>
    <t>Stock assessment of Witch Flounder (Glyptocephalus cynoglossus) in NAFO Subdivision 3Ps</t>
  </si>
  <si>
    <t>SAR/2018/011</t>
  </si>
  <si>
    <t>http://www.dfo-mpo.gc.ca/csas-sccs/Publications/SAR-AS/2018/2018_011-eng.html</t>
  </si>
  <si>
    <t>From 2014/15 to 2016/17, total annual landings averaged 472 t, over twice the average of the previous 3-year period, though remaining below the 650 t total allowable catch (TAC). Spring research vessel (RV) survey biomass and abundance indices in 2016 and 2017 are at or among the highest in the time series. However, each of these indices is highly influenced by a single large survey tow resulting in high uncertainty. An interim Limit Reference Point (LRP) proxy of 40% BMSY was adopted and is based on the geometric mean of the survey biomass from 1983-93 winter surveys. The stock is currently above the LRP, and has been in most years of the time series (1983-2017). This stability indicates the stock was able to sustain the range of harvest rates over this time period.</t>
  </si>
  <si>
    <t>Yelloweye Rockfish - Inside Waters</t>
  </si>
  <si>
    <t>Recovery Potential Assessment for Yelloweye Rockfish (Sebastes ruberrimus) in British Columbia</t>
  </si>
  <si>
    <t>SCR/2023/003</t>
  </si>
  <si>
    <t>https://www.dfo-mpo.gc.ca/csas-sccs/Publications/ScR-RS/2023/2023_003-eng.html</t>
  </si>
  <si>
    <t>Species listed as "Threatened". Previous assessments conducted by Yamanaka et al. (2011, 2018) found that the inside and outside DUs were below their Limit Reference Points (LRPs). Current catch very low.</t>
  </si>
  <si>
    <t>Yelloweye Rockfish - Outside Waters</t>
  </si>
  <si>
    <t>Yellowmouth Rockfish</t>
  </si>
  <si>
    <t>Sebastes reedi</t>
  </si>
  <si>
    <t>Yellowmouth rockfish</t>
  </si>
  <si>
    <t>Yellowmouth Rockfish (Sebastes reedi) Stock Assessment for British Columbia in 2021</t>
  </si>
  <si>
    <t>SAR/2022/001</t>
  </si>
  <si>
    <t>http://www.dfo-mpo.gc.ca/csas-sccs/Publications/SAR-AS/2022/2022_001-eng.html</t>
  </si>
  <si>
    <t xml:space="preserve">The median (with 5th and 95th percentiles) female spawning biomass at the beginning of 2022 (B2022) was estimated to be 0.69 (0.44, 1.08) of the equilibrium unfished female spawning biomass (B0). </t>
  </si>
  <si>
    <t>Yellowtail Flounder (Limanda ferruginea) of the southern Gulf of St. Lawrence (NAFO Div. 4T)</t>
  </si>
  <si>
    <t>Bradford, R.G.</t>
  </si>
  <si>
    <t>Yellowtail Flounder</t>
  </si>
  <si>
    <t>Southern Gulf of St. Lawrence (NAFO Div. 4T)</t>
  </si>
  <si>
    <t>Stock Assessment of Yellowtail Flounder (Limanda ferruginea) of the southern Gulf of St. Lawrence (NAFO Div. 4T) to 2020</t>
  </si>
  <si>
    <t>SAR/2021/022</t>
  </si>
  <si>
    <t>https://www.dfo-mpo.gc.ca/csas-sccs/Publications/SAR-AS/2021/2021_022-eng.html</t>
  </si>
  <si>
    <t>The estimated biomass at the end of the projection was 22% (0-100 t) or 20% (300 t) of the LRP. Yellowtail Flounder is currently caught in a relatively small directed fishery concentrated around the Magdalen Islands with landings averaging 120 tonnes (t) over the past 10 years. Based on the research vessel (RV) survey, the abundance of fish &lt; 25 cm in length increased 10-fold from 1985 to 2013 while the abundance of larger fish declined by 94% from 1981 to 2011 and has remained at a very low level. This suggests that mortality is high for larger fish and low for smaller fish. Based on a population model of the 4T stock, natural mortality of larger and older Yellowtail Flounder increased from 21% annually in 1985-1990 to 86% or more annually since 2009. In contrast, estimated natural mortality of small and young Yellowtail Flounder has remained below 53% annually from 1985 to 2020. Similar changes in natural mortality have occurred in many fish species in the southern Gulf of St. Lawrence (sGSL). There is strong evidence that predation by grey seals is an important cause of the exceptionally high natural mortality experienced by larger and older individuals of these species. Estimated spawning stock biomass (SSB) has declined by 50% from its peak observed value in the early 2000s. In addition, the composition of the SSB has changed (7 years and older have declined from 30% of the SSB to less than 0.1%). Fishing mortality (F) is estimated to be very low for ages 6, and younger. The stock is considered to have been in the critical zone since 2009, and the index in 2020 was 39% of the LRP. The contraction in size structure of Yellowtail Flounder, the large decline in the estimated size at 50% maturity, and the decline in abundance indices of the previously abundant commercial sized group are consistent with a stock experiencing very high levels of mortality. The population was projected forward 10 years assuming recent productivity conditions would persist. The probability that the stock would remain below the LRP was estimated to be 100% in all years of the projection and at all three catch levels examined (0, 100 and 300 t).</t>
  </si>
  <si>
    <t>Yellowtail Flounder - 5Z</t>
  </si>
  <si>
    <t>5Z</t>
  </si>
  <si>
    <t>Yellowtail Flounder - 3LNO</t>
  </si>
  <si>
    <t>Arctic Cod (Boreogadus saida) bycatch in Canadian Arctic Shrimp Fisheries</t>
  </si>
  <si>
    <t>Boreogadus saida</t>
  </si>
  <si>
    <t>Arctic Cod</t>
  </si>
  <si>
    <t>Review of Arctic Cod (Boreogadus saida) bycatch in Canadian Arctic Shrimp Fisheries</t>
  </si>
  <si>
    <t>SAR/2020/007</t>
  </si>
  <si>
    <t>http://www.dfo-mpo.gc.ca/csas-sccs/Publications/SAR-AS/2020/2020_007-eng.html</t>
  </si>
  <si>
    <t>Arctic Cod transfers energy from lower to higher trophic levels and thus is considered a pivotal species in the Arctic marine ecosystem, providing food for numerous species of seabirds, marine mammals, and fishes. A substantial total biomass of Arctic Cod is required for ecosystem maintenance. This report deals with bycatch and doesn't provide definitive status. It is likely that bycatch is low, and because there is no directed fishery, the stock is probably not fully exploited.</t>
  </si>
  <si>
    <t>Cusk (Brosme brosme) in NAFO Divisions 4VWX5Z</t>
  </si>
  <si>
    <t>Brosme brosme</t>
  </si>
  <si>
    <t>Cusk</t>
  </si>
  <si>
    <t>NAFO Divisions 4VWX5YZ</t>
  </si>
  <si>
    <t>Update on the status of Cusk (Brosme brosme) in NAFO Divisions 4VWX5Z for 2022</t>
  </si>
  <si>
    <t>SCR/2023/013</t>
  </si>
  <si>
    <t>https://www.dfo-mpo.gc.ca/csas-sccs/Publications/ScR-RS/2023/2023_013-eng.html</t>
  </si>
  <si>
    <t>Cusk was assessed as threatened by the Committee on the Status of Endangered Wildlife in Canada (COSEWIC) in 2003 and later reassessed as endangered (COSEWIC 2012). The 3-year geometric mean (2020–2022) of the Halibut Survey biomass index for Cusk has declined to the LRP at 13.3 kg/1000 hooks.</t>
  </si>
  <si>
    <t>Rock crab in Quebec</t>
  </si>
  <si>
    <t>Assessment of rock crab stock status in Quebec in 2016</t>
  </si>
  <si>
    <t>SAR/2018/044</t>
  </si>
  <si>
    <t>http://www.dfo-mpo.gc.ca/csas-sccs/Publications/SAR-AS/2018/2018_044-eng.html</t>
  </si>
  <si>
    <t>Size structures and average sizes have remained generally stable or have even improved compared to 2012 in the Gaspé Peninsula and the North Shore where fishing effort and landings saw a sharp decline. However, they are still deteriorated in the Magdalen Islands and, in 2016, the average size was less than or equal to historical lows. The decrease in fishing effort and deterioration of the rock crab population indicators seem inversely correlated to the increase in landings of its main predator, the American lobster. Natural mortality resulting from predation by lobster has certainly increased sharply, adding to mortality caused by fishing. This suggests that the stocks are fully exploited rather than overefished.</t>
  </si>
  <si>
    <t>Snow Crab Newfoundland and Labrador (Divisions 2HJ3KLNOP4R)</t>
  </si>
  <si>
    <t>Newfoundland and Labrador (Divisions 2HJ3KLNOP4R)</t>
  </si>
  <si>
    <t>Assessment of Newfoundland and Labrador (Divisions 2HJ3KLNOP4R) Snow Crab</t>
  </si>
  <si>
    <t>SAR/2021/009</t>
  </si>
  <si>
    <t>http://www.dfo-mpo.gc.ca/csas-sccs/Publications/SAR-AS/2021/2021_009-eng.html</t>
  </si>
  <si>
    <t xml:space="preserve">The available information suggests that the stocks are being fully exploited. Landings have declined since 2009 (53,400 t) to their lowest level in 25 years (total 26,400 t in 2019), reflecting decreasing TACs. Only Assessment Division (AD) 3Ps experienced increased landings in recent years. The overall exploitable biomass has increased in both trawl and trap surveys during the past 1-2 years, but remains near historic lows. Fishery Exploitation Rate Indices (ERIs) were near or below time-series averages in all ADs in 2019, with the exception of ADs 2HJ and 3L Inshore. Total mortality in exploitable crab has decreased in all ADs over the past 3 years. It remains highest in AD 2HJ and lowest in AD 3LNO Offshore. Recent climate conditions and pre-recruit abundance indices suggest favourable prospects for recruitment into the exploitable biomass over the next 2-4 years in most ADs. In 2020, all ADs are projected to be in the provisional cautious zone of the DFO Science proposed Precautionary Approach Framework, with the exception of AD 3LNO Offshore, which is projected to be in the provisional healthy zone. </t>
  </si>
  <si>
    <t>Herring Newfoundland east and south coast</t>
  </si>
  <si>
    <t>Newfoundland east and south coast</t>
  </si>
  <si>
    <t>Assessment of Newfoundland east and south coast Herring in 2017 and 2018</t>
  </si>
  <si>
    <t>SAR/2019/049</t>
  </si>
  <si>
    <t>http://www.dfo-mpo.gc.ca/csas-sccs/Publications/SAR-AS/2019/2019_049-eng.html</t>
  </si>
  <si>
    <t>This assessment includes six components. Given the absence of a quantitative indicator to evaluate stock trajectory, the group was unable to provide advice on stock status for White Bay-Notre Dame Bay or Conception Bay-Southern Shore. In all areas except Fortune Bay, spawning stock composition changed in the early 2000s from spring spawner to fall spawner dominance. Although strong recruitment of several spring spawner year classes increased the percentage of spring spawners in 2016-2017, the proportion remains below those observed prior to the 2000s. No precise estimate of status is provided, but it is most likely these components are currently fully exploited.</t>
  </si>
  <si>
    <t>Herring Quebec North Shore (Division 4S)</t>
  </si>
  <si>
    <t>Quebec North Shore (Division 4S)</t>
  </si>
  <si>
    <t>Assessment of the Quebec North Shore (Division 4S) herring stocks in 2018</t>
  </si>
  <si>
    <t>SAR/2019/037</t>
  </si>
  <si>
    <t>http://www.dfo-mpo.gc.ca/csas-sccs/Publications/SAR-AS/2019/2019_037-eng.html</t>
  </si>
  <si>
    <t>Mix of spring and fall spawners. Six acoustic surveys were conducted between 2009 and 2018 in the 4Sw unit area. After a significant decrease from 2010 to 2016, the biomass index for spring and fall spawners increased in 2018. Cohorts are mainly monitored in commercial fisheries catches. A limited spring fishery (May-June) would better track cohorts of the spring spawning herring stock. Given the understanding of the status and productivity of the stock, maintaining the TAC at status quo should allow to maintain or increase the stock.</t>
  </si>
  <si>
    <t>Sea cucumber stock status indicators for Areas B and C in the Gaspé Peninsula</t>
  </si>
  <si>
    <t>Areas B and C in the Gaspé Peninsula</t>
  </si>
  <si>
    <t>Update of sea cucumber stock status indicators for Areas B and C in the Gaspé Peninsula in 2019</t>
  </si>
  <si>
    <t>SCR/2020/038</t>
  </si>
  <si>
    <t>http://www.dfo-mpo.gc.ca/csas-sccs/Publications/ScR-RS/2020/2020_038-eng.html</t>
  </si>
  <si>
    <t>Two areas managed with separate TAC. First area B the 2019 CPUE update shows that the CPUE remains above the average of the reference year so the 2019 TAC does not need to be adjusted for the 2020 fishing season. Whereas Area C, the 2019 CPUE update shows a decrease in CPUE of 22.8% compared to the 2015-2016 reference average resulting in a downward adjustment in TAC.</t>
  </si>
  <si>
    <t>Sea Cucumber (Cucumaria frondosa) Fishery in the Maritimes Region, and SWNB Sea</t>
  </si>
  <si>
    <t>Maritimes Region, and SWNB Sea</t>
  </si>
  <si>
    <t>Guidance for Setting Reference Points for the Sea Cucumber (Cucumaria frondosa) Fishery in the Maritimes Region, and Status of the SWNB Sea Cucumber Fishery 2019</t>
  </si>
  <si>
    <t>SAR/2021/007</t>
  </si>
  <si>
    <t>http://www.dfo-mpo.gc.ca/csas-sccs/Publications/SAR-AS/2021/2021_007-eng.html</t>
  </si>
  <si>
    <t>The catch rate indicator for SWNB Zone 1 is near the LRP and in the cautious zone. Focus should be on rebuilding. Other stocks in the area are in good condition. Overall, fishery is being sustained.</t>
  </si>
  <si>
    <t>Common Lumpfish (Cyclopterus lumpus) in Canadian Waters</t>
  </si>
  <si>
    <t>Cyclopterus lumpus</t>
  </si>
  <si>
    <t>Common Lumpfish</t>
  </si>
  <si>
    <t>Recovery Potential Assessment for Common Lumpfish (Cyclopterus lumpus) in Canadian Waters</t>
  </si>
  <si>
    <t>SAR/2021/019</t>
  </si>
  <si>
    <t>http://www.dfo-mpo.gc.ca/csas-sccs/Publications/SAR-AS/2021/2021_019-eng.html</t>
  </si>
  <si>
    <t>Abundance and biomass indices for Subdiv. 3Ps (spring survey) and Div. 2J3KL (fall survey) have declined precipitously since the mid-2000s and remain low; these indices are considered to reflect stock status. Landings are low but there is a directed fishery for roe. The stock may also depend on crtical limiting habitat for spawning.</t>
  </si>
  <si>
    <t>American Plaice NAFO Subdivision 3Ps</t>
  </si>
  <si>
    <t>Stock assessment of NAFO Subdivision 3Ps American Plaice in 2019</t>
  </si>
  <si>
    <t>SAR/2020/017</t>
  </si>
  <si>
    <t>http://www.dfo-mpo.gc.ca/csas-sccs/Publications/SAR-AS/2020/2020_017-eng.html</t>
  </si>
  <si>
    <t>Based on survey indicators, the stock is still at a very low level. This stock has been under moratorium in Canadian waters since 1995, and in the NAFO regulatory area since 1998. Bycatch of Witch Flounder has been relatively stable, averaging 174 t annually from 2013-17, primarily taken in the Canadian Greenland Halibut fishery. This stock is assessed using fall DFO research vessel (RV) survey indices. In 2016 and 2017, indices of abundance and biomass reached the highest levels since 1990, but remained below the levels of the mid-1980s. The abundance index of fish &lt;23 cm indicate improved recruitment since 2013. Following a contraction of the stock to shelf slope areas through the 1990s, the distribution of the stock has expanded in recent years, returning to deep channels occupied in the mid‑1980s. A proxy for BMSY was accepted as the mean of the survey biomass indices from the 1983-84 fall RV surveys. Consistent with the DFO decision-making framework incorporating the precautionary approach, a Limit Reference Point (LRP) of 40% BMSY was adopted. The stock is currently in the critical zone. A variable proportion of the population inhabits the deep water of Div. 3L which has only been surveyed in 3 of the last 10 years. In years with incomplete coverage the survey index may underestimate stock size. The magnitude of this cannot be determined, but is not considered to impact stock status relative to the LRP.</t>
  </si>
  <si>
    <t>Lobster (Homarus americanus) on the North Shore (LFAs 15, 16 and 18) and at Anticosti Island (LFA 17)</t>
  </si>
  <si>
    <t>LFA 15-18</t>
  </si>
  <si>
    <t>Update of stock status indicators for lobster (Homarus americanus) on the North Shore (LFA 15, 16 and 18) and Anticosti Island (LFA 17), Quebec, in 2021</t>
  </si>
  <si>
    <t>SCR/2022/030</t>
  </si>
  <si>
    <t>http://www.dfo-mpo.gc.ca/csas-sccs/Publications/ScR-RS/2022/2022_030-eng.html</t>
  </si>
  <si>
    <t xml:space="preserve">4 units. Abundance indicators (landings and CPUE) are up sharply on the North Shore and at Anticosti Island. Lobster populations in these areas appear to be in good condition, but are characterized by slow growth as well as late sexual maturity and at larger size (90 mm and over). </t>
  </si>
  <si>
    <t>Monkfish (Lophius americanus) in NAFO Divisions 3LNO and Subdivision 3Ps</t>
  </si>
  <si>
    <t>NAFO Divisions 3LNO and Subdivision 3Ps</t>
  </si>
  <si>
    <t>Stock assessment of Monkfish (Lophius americanus) in NAFO Divisions 3LNO and Subdivision 3Ps</t>
  </si>
  <si>
    <t>SAR/2018/010</t>
  </si>
  <si>
    <t>http://www.dfo-mpo.gc.ca/csas-sccs/Publications/SAR-AS/2018/2018_010-eng.html</t>
  </si>
  <si>
    <t>The Monkfish biomass index for Divs. 3LNOPs (B2017=5,010 t) was estimated to be 2.5 times larger than the accepted LRP (2,000 t).</t>
  </si>
  <si>
    <t>Capelin 2J3KL</t>
  </si>
  <si>
    <t>2J3KL</t>
  </si>
  <si>
    <t>Assessment of 2J3KL Capelin in 2018</t>
  </si>
  <si>
    <t>SAR/2019/048</t>
  </si>
  <si>
    <t>http://www.dfo-mpo.gc.ca/csas-sccs/Publications/SAR-AS/2019/2019_048-eng.html</t>
  </si>
  <si>
    <t>An offshore foreign fishery for Capelin occurred from the 1970s to early 1990s with a  peak catch of 250,000 t in 1976. The offshore fishery was closed in Divs. 3L in 1979 and in Divs. 2J3K in 1992 after the stock collapsed. Recent landings have averaged around 25,000 t.The 2018 Capelin abundance index is still only ~25% of the post-collapse (1990-91) high in 2014, and much much lower than the previous pre-1990 period. The current low values of the Capelin abundance indices are likely attributable to environmental conditions (e.g., bottom-up processes) as catches are kept low. Capelin abundance is also affected by a shift to earlier maturation since 1991, which reduces the total number of older aged individuals in the population due to high post-spawning mortality. The age structure of the stock has truncated compared to the 1980s with substantially fewer Capelin in older age classes (4-5) and no age 6’s in recent years.</t>
  </si>
  <si>
    <t>Haddock NAFO Divisions 3LNO</t>
  </si>
  <si>
    <t>NAFO Divisions 3LNO</t>
  </si>
  <si>
    <t>Stock Assessment of NAFO Divisions 3LNO Haddock</t>
  </si>
  <si>
    <t>SAR/2018/009</t>
  </si>
  <si>
    <t>http://www.dfo-mpo.gc.ca/csas-sccs/Publications/SAR-AS/2018/2018_009-eng.html</t>
  </si>
  <si>
    <t>This stock has been under moratorium since 1993. From 1973 to 1992, landings averaged 2,378 t annually. From 1993 to 2015, landings averaged 146 t annually but reported landings increased to 371 t in 2016. Both the spring and fall research vessel (RV) survey indices of biomass have varied without trend since the mid-1990s. A recruitment index based on fish less than 20 cm in the fall RV surveys was lower in 2015 than the 1995-2016 average. No fish less than 20 cm were caught in 2016 or 2017 RV surveys. Several candidate limit reference points based on proxies of BMSY derived from survey indices of total biomass were considered. However, none were accepted. In the absence of a model of population dynamics and the lack of trend in the survey indices, advice could not be provided on whether to maintain a moratorium on fishing. Mixed catch with moratorium on cod, so opportunities to fish haddock limited anyway. Surveys seem to start after stock collapse.</t>
  </si>
  <si>
    <t>Haddock (Melanogrammus aeglefinus) in NAFO Subdivision 3Ps</t>
  </si>
  <si>
    <t>Stock Assessment of Haddock (Melanogrammus aeglefinus) in NAFO Subdivision 3Ps</t>
  </si>
  <si>
    <t>SAR/2019/007</t>
  </si>
  <si>
    <t>http://www.dfo-mpo.gc.ca/csas-sccs/Publications/SAR-AS/2019/2019_007-eng.html</t>
  </si>
  <si>
    <t>This stock has been under moratorium since 1993. Bycatch of Haddock averaged 332 t from 2014‑17, with the largest proportion taken in the Atlantic Cod fishery. The ecosystem in Subdivision 3Ps remains under reduced productivity conditions. Spring bloom magnitude and zooplankton biomass have shown very low levels since 2014, with late spring blooms from 2013-17. These conditions could negatively impact transfer of energy to higher trophic levels. Abundance, Biomass, and SSB from the RV survey have been at or below the Campelen series (1996-2018) average for the last four years. This stock is characterized by sporadic large recruitment events. The last significant recruitment index (&lt;20.5 cm) was observed in 2007. No recruits were caught during research vessel (RV) surveys in 2017 or 2018. A Limit Reference Point (LRP) was accepted for this stock with BLIM defined at the lowest SSB in the Campelen series where a large recruitment event was observed (BLIM = SSB 1998). The stock is currently at 34% of BLIM. The LRP will be re-evaluated when the next large recruitment event is observed. This stock is currently in the Critical Zone. Consistent with the DFO decision-making framework incorporating the Precautionary Approach, removals from all sources must be kept at the lowest possible level until the stock clears the Critical Zone.</t>
  </si>
  <si>
    <t xml:space="preserve">Longhorn Sculpin (Myoxocephalus octodecemspinosus) St. Mary's Bay </t>
  </si>
  <si>
    <t>Myoxocephalus octodecemspinosus</t>
  </si>
  <si>
    <t>Longhorn Sculpin</t>
  </si>
  <si>
    <t xml:space="preserve">St. Mary's Bay </t>
  </si>
  <si>
    <t>Assessment of St. Mary's Bay Longhorn Sculpin (Myoxocephalus octodecemspinosus)</t>
  </si>
  <si>
    <t>SAR/2020/041</t>
  </si>
  <si>
    <t>http://www.dfo-mpo.gc.ca/csas-sccs/Publications/SAR-AS/2020/2020_041-eng.html</t>
  </si>
  <si>
    <t>The median of the Catch Per Unit Effort (CPUE) time series was used as a proxy of biomass at maximum sustainable yield (BMSY). The Limit Reference Point (LRP) was calculated as 40% of BMSY. The 3-year median CPUE is used for determining stock status. The CPUE declined rapidly to levels approaching 40% of the time series median (LRP proxy) in 2006 and 2019, in close proximity to the Cautious/Critical zone boundary. Overall, it is probably not overexploited.</t>
  </si>
  <si>
    <t>Hagfish (Myxine glutinosa) Fishery in the Maritimes Region</t>
  </si>
  <si>
    <t>Myxine glutinosa</t>
  </si>
  <si>
    <t>Hagfish</t>
  </si>
  <si>
    <t>Status of the Hagfish (Myxine glutinosa) Fishery in the Maritimes Region</t>
  </si>
  <si>
    <t>SCR/2018/048</t>
  </si>
  <si>
    <t>http://www.dfo-mpo.gc.ca/csas-sccs/Publications/ScR-RS/2018/2018_048-eng.html</t>
  </si>
  <si>
    <t xml:space="preserve">While the fishery is very limited, it is unclear whether local areas can be over-depleted. At this time, stock status is unknown, as are sustainable levels of effort or removals. Despite stable catch rates, effort and removal levels should be very conservative due to the risk factors associated with the life-history of this species, and the risk that catch rates are not reflective of population trends. </t>
  </si>
  <si>
    <t>Northern Shrimp in the Estuary and Gulf of St. Lawrence</t>
  </si>
  <si>
    <t>Estuary and Gulf of St. Lawrence</t>
  </si>
  <si>
    <t>The analysis of the main stock status indicator shows that three of the stocks in the Gulf of St. Lawrence are in the healthy zone, namely the Estuary, Anticosti and Esquiman stocks. The fourth stock, Sept-Iles, is in the cautious zone and its situation has been improving for two years. Its main indicator is now very close to the healthy zone.</t>
  </si>
  <si>
    <t>Northern Shrimp Eastern Scotian Shelf (SFAs 13-15)</t>
  </si>
  <si>
    <t>2020 Stock Status Update of the Eastern Scotian Shelf Northern Shrimp (SFAs 13-15)</t>
  </si>
  <si>
    <t>SCR/2021/014</t>
  </si>
  <si>
    <t>http://www.dfo-mpo.gc.ca/csas-sccs/Publications/ScR-RS/2021/2021_014-eng.html</t>
  </si>
  <si>
    <t>Stocks are at least fully exploited and tracking recruitment. The overall mean summary indicator, condensing the 24 indicators, decreased and is still in the yellow zone in 2020 due to three out of four summary characteristics showing positive responses. The Fishing Effects characteristic saw a continued decrease in 2020 and is at an all_x0002_time low, benefitting the Shrimp stoc</t>
  </si>
  <si>
    <t>Pollock (Pollachius virens) NAFO Subdivision 3Ps</t>
  </si>
  <si>
    <t>Stock Assessment of NAFO Subdivision 3Ps Pollock (Pollachius virens)</t>
  </si>
  <si>
    <t>SAR/2019/039</t>
  </si>
  <si>
    <t>http://www.dfo-mpo.gc.ca/csas-sccs/Publications/SAR-AS/2019/2019_039-eng.html</t>
  </si>
  <si>
    <t xml:space="preserve">Pollock in the Northwest Atlantic Fisheries Organization (NAFO) Subdivision 3Ps have been under moratorium since 1993 and bycatches from 2014-17 were in the range of 600 t or less. Due to the fact that they are at their northern limit within 3Ps, Pollock do not generally occur in Newfoundland waters in sufficient numbers to support a commercial fishery. The ecosystem in Subdivision 3Ps remains under reduced productivity conditions. </t>
  </si>
  <si>
    <t>Atlantic Salmon in SFA 19-21</t>
  </si>
  <si>
    <t>SFAs 19-21 and 23</t>
  </si>
  <si>
    <t>Stock Status Update of Atlantic Salmon to 2021 in Salmon Fishing Areas (SFAs) 19-21 and 23</t>
  </si>
  <si>
    <t>SCR/2023/019</t>
  </si>
  <si>
    <t>https://www.dfo-mpo.gc.ca/csas-sccs/Publications/ScR-RS/2023/2023_019-eng.html</t>
  </si>
  <si>
    <t>All Atlantic Salmon index populations within DFO’s Maritimes Region were assessed to be below conservation egg requirements in 2021. Populations very small.</t>
  </si>
  <si>
    <t>northern contingent</t>
  </si>
  <si>
    <t>SAR/2021/029</t>
  </si>
  <si>
    <t>http://www.dfo-mpo.gc.ca/csas-sccs/Publications/SAR-AS/2021/2021_029-eng.html</t>
  </si>
  <si>
    <t>The Spawning Stock Biomass (SSB) of the northern contingent of Atlantic mackerel is was at the lowest value estimated and was at 58% of the Limit Reference Point (LRP) in 2020. The stock has been near or below the LRP for the past decade according to the Precautionary Approach. Stock shared with US.</t>
  </si>
  <si>
    <t>Redfish in NAFO SA 2 + Divs. 3K</t>
  </si>
  <si>
    <t>NAFO SA 2 + Divs. 3K</t>
  </si>
  <si>
    <t>Stock status of Redfish in NAFO SA 2 + Divs. 3K</t>
  </si>
  <si>
    <t>SAR/2020/021</t>
  </si>
  <si>
    <t>http://www.dfo-mpo.gc.ca/csas-sccs/Publications/SAR-AS/2020/2020_021-eng.html</t>
  </si>
  <si>
    <t>Biomass increased considerably from 2003 to 2010. Biomass during 2010-2015 was approximately half of the pre-collapse (1978-1990) levels. Recruitment (abundance of Redfish &lt;15 cm) since 2000 was above the long term average with a time-series high in 2014. A fishing mortality proxy has been very low (&lt;1%) since 2006. The fishery remains under moratorium, and average bycatch (including discards) since 2006 has been approximately 500 t. No LRP examined was considered applicable at this time. In the absence of a LRP, it is not possible to identify what zone of the precautionary Approach (PA) framework this stock is currently within. It is recommended that adaptive and cautious management be applied to any reopened fishery.</t>
  </si>
  <si>
    <t>Atlantic Surfclam Îles-de-la-Madeleine</t>
  </si>
  <si>
    <t>Atlantic Surfclam</t>
  </si>
  <si>
    <t>Îles-de-la-Madeleine</t>
  </si>
  <si>
    <t>Assessment of the Îles-de-la-Madeleine Atlantic Surfclam stock in 2018</t>
  </si>
  <si>
    <t>SAR/2019/031</t>
  </si>
  <si>
    <t>http://www.dfo-mpo.gc.ca/csas-sccs/Publications/SAR-AS/2019/2019_031-eng.html</t>
  </si>
  <si>
    <t>The Atlantic Surfclam fishery is probably fully exploited. The Atlantic Surfclam fishery in the Îles-de-la-Madeleine is conducted with hydraulic dredges in sub-areas 5A1 and 5B1 or using hand tools, on foot or while diving, in about 10 shellfish areas located in lagoons or near coasts. Since 2013, the total allowable catches (TACs) have been reached in 5A1 (125 t) and 5B1 (113 t) and fishing effort is stable. The average size of landed clams has been over 130 mm for several years. The proportion of this bed dredged annually has ranged from 4.5% to 6.7% since 2010. About another 100t is taken by hand.</t>
  </si>
  <si>
    <t xml:space="preserve">White Hake (Urophycis tenuis) southern Gulf of St. Lawrence </t>
  </si>
  <si>
    <t xml:space="preserve">southern Gulf of St. Lawrence </t>
  </si>
  <si>
    <t>Impact of an expanding Redfish (Sebastes spp.) fishery on southern Gulf of St. Lawrence White Hake (Urophycis tenuis)</t>
  </si>
  <si>
    <t>SAR/2021/033</t>
  </si>
  <si>
    <t>http://www.dfo-mpo.gc.ca/csas-sccs/Publications/SAR-AS/2021/2021_033-eng.html</t>
  </si>
  <si>
    <t>Not relevant - estimating bycatch</t>
  </si>
  <si>
    <t>Greenland</t>
  </si>
  <si>
    <t>Offshore West Greenland Cod</t>
  </si>
  <si>
    <t>ICES</t>
  </si>
  <si>
    <t>NAFO divisions 1A-1E, offshore</t>
  </si>
  <si>
    <t>ICES Advice cod.21.1a-e</t>
  </si>
  <si>
    <t>Exact status unknown. Catches have been 200-300000t before 1970, but dropped off rapidly. Catches have been very low since 1990. Surveys after 2010 show some recovery, but biomass remains very low.</t>
  </si>
  <si>
    <t>Inshore West Greenland Cod</t>
  </si>
  <si>
    <t>NAFO Subarea 1 (Inshore)</t>
  </si>
  <si>
    <t>ICES Advice cod.21.1</t>
  </si>
  <si>
    <t>Clear overexploitation between 1990 and 2005, evidence of recovery but F still high, so suggests recovery not down to management.</t>
  </si>
  <si>
    <t>Atlantic salmon at West Greenland</t>
  </si>
  <si>
    <t>West Greenland</t>
  </si>
  <si>
    <t>ICES Advice sal.wgc.all</t>
  </si>
  <si>
    <t>Recommended catch is zero. Catches pre-1990 were around 1000t, and since then have been kept as low as possible. Survivorship very low. No commercial fishing for export, but full fishing is allowed with some limits on gear. Current quota 30t.</t>
  </si>
  <si>
    <t>NAFO</t>
  </si>
  <si>
    <t>Cod stock in Flemish Cap (NAFO Div. 3M)</t>
  </si>
  <si>
    <t>NAFO Div. 3M</t>
  </si>
  <si>
    <t>Stock above Blim in 2020. Bmsy is unknown. Recent catch very low, so some recovery possible.</t>
  </si>
  <si>
    <t>American plaice in Division 3M</t>
  </si>
  <si>
    <t>The stock has recovered to the levels of the mid 1990s, when the fishery was closed. SC considers that there is not sufficient evidence that the stock would be able to sustain a fishery at this time and recommends that there be no directed fishing in 2021, 2022 and 2023. Bycatch should be kept  at the lowest possible level.</t>
  </si>
  <si>
    <t>Redfish (Sebastes mentella and Sebastes fasciatus) in division 3M</t>
  </si>
  <si>
    <t>Sebastes spp.</t>
  </si>
  <si>
    <t>S. mentella, S. norvegicus (=S. marinus) and S. fasciatus</t>
  </si>
  <si>
    <t>Bmsy unknown. Stock above historical average level. FMSY unknown. Catch low over last 25 years. YPR reference points unconfirmed. Maybe not fully exploited, unsure as past fishing quite high.</t>
  </si>
  <si>
    <t>Witch Flounder (Glyptocephalus cynoglossus) in NAFO Divisions 2J3KL</t>
  </si>
  <si>
    <t>Stock Assessment of Witch Flounder (Glyptocephalus cynoglossus) in NAFO Divisions 2J3KL</t>
  </si>
  <si>
    <t>SAR/2018/053</t>
  </si>
  <si>
    <t>http://www.dfo-mpo.gc.ca/csas-sccs/Publications/SAR-AS/2018/2018_053-eng.html</t>
  </si>
  <si>
    <t>This stock has been under moratorium in Canadian waters since 1995, and in the NAFO regulatory area since 1998. Bycatch of Witch Flounder has been relatively stable, averaging 174 t annually from 2013-17, primarily taken in the Canadian Greenland Halibut fishery. This stock is assessed using fall DFO research vessel (RV) survey indices. In 2016 and 2017, indices of abundance and biomass reached the highest levels since 1990, but remained below the levels of the mid-1980s. A proxy for BMSY was accepted as the mean of the survey biomass indices from the 1983-84 fall RV surveys. Consistent with the DFO decision-making framework incorporating the precautionary approach, a Limit Reference Point (LRP) of 40% BMSY was adopted. The stock is currently in the critical zone.</t>
  </si>
  <si>
    <t>Iceland Scallop (Chlamys islandica) in the Strait of Belle Isle</t>
  </si>
  <si>
    <t>Strait of Belle Isle</t>
  </si>
  <si>
    <t>An Assessment of Iceland Scallop (Chlamys islandica) in the Strait of Belle Isle</t>
  </si>
  <si>
    <t>SAR/2020/009</t>
  </si>
  <si>
    <t>http://www.dfo-mpo.gc.ca/csas-sccs/Publications/SAR-AS/2020/2020_009-eng.html</t>
  </si>
  <si>
    <t>Fisheries and Oceans Canada (DFO) research surveys from September 2011 and 2018 resulted in minimum dredgeable biomass (MDB) estimates of 4,123 t and 3,432 t respectively. For the duration of the survey time series since 1995 the biomass estimates have varied without trend.</t>
  </si>
  <si>
    <t>American Plaice in NAFO Subarea 2 + Div. 3K</t>
  </si>
  <si>
    <t>NAFO Subarea 2 + Div. 3K</t>
  </si>
  <si>
    <t>2020 Stock Status Update for American Plaice in NAFO Subarea 2 + Div. 3K</t>
  </si>
  <si>
    <t>SCR/2021/043</t>
  </si>
  <si>
    <t>http://www.dfo-mpo.gc.ca/csas-sccs/Publications/ScR-RS/2021/2021_043-eng.html</t>
  </si>
  <si>
    <t>SSB and survey biomass are below the LRP.</t>
  </si>
  <si>
    <t>Big skate / Longnose skate British Columbia</t>
  </si>
  <si>
    <t>Raja binocuata / R. rhina</t>
  </si>
  <si>
    <t>Big skate / longnose skate</t>
  </si>
  <si>
    <t>Big skate (Raja binoculata) and Longnose skate (R. rhina) stock assessments for British Columbia</t>
  </si>
  <si>
    <t>SAR/2014/027</t>
  </si>
  <si>
    <t>http://www.dfo-mpo.gc.ca/csas-sccs/Publications/SAR-AS/2014/2014_027-eng.html</t>
  </si>
  <si>
    <t>Probably neither stock overfished in 2014, but no recent information so current status uncertain.</t>
  </si>
  <si>
    <t>Chinook salmon Fraser, Nanaimo, Taku, Tahltan etc.</t>
  </si>
  <si>
    <t>Recovery Potential Assessment for Southern British Columbian Chinook Populations, Fraser and Southern Mainland Chinook Designatable Units (1, 6, 13, and 15)</t>
  </si>
  <si>
    <t>SAR/2022/035</t>
  </si>
  <si>
    <t>Proposed Changes to the Conservation Unit for Nanaimo River Watershed Spring Chinook</t>
  </si>
  <si>
    <t>No (commercial) fisheries. Threatened populations from environmental factors.</t>
  </si>
  <si>
    <t>Pacific Cod (Gadus macrocephalus) for West Coast Vancouver Island (area 3CD), and Hecate strait and Queen Charlotte sound (area 5ABCD)</t>
  </si>
  <si>
    <t>West Coast Vancouver Island (area 3CD), and Hecate strait and Queen Charlotte sound (area 5ABCD)</t>
  </si>
  <si>
    <t>Status update of Pacific Cod (Gadus macrocephalus) for West Coast Vancouver Island (area 3CD), and Hecate strait and Queen Charlotte sound (area 5ABCD) in 2020</t>
  </si>
  <si>
    <t>SCR/2021/002</t>
  </si>
  <si>
    <t>http://www.dfo-mpo.gc.ca/csas-sccs/Publications/ScR-RS/2021/2021_002-eng.html</t>
  </si>
  <si>
    <t>2 stocks</t>
  </si>
  <si>
    <t xml:space="preserve">Walleye Pollock in British Columbia </t>
  </si>
  <si>
    <t>Theragra chalcogramma</t>
  </si>
  <si>
    <t>Walleye Pollock</t>
  </si>
  <si>
    <t>British Columbia (2 stocks)</t>
  </si>
  <si>
    <t>Walleye Pollock (Theragra chalcogramma) stock assessment for British Columbia in 2017</t>
  </si>
  <si>
    <t>SAR/2018/020</t>
  </si>
  <si>
    <t>http://www.dfo-mpo.gc.ca/csas-sccs/Publications/SAR-AS/2018/2018_020-eng.html</t>
  </si>
  <si>
    <t>The probabilities that the estimated spawning biomass at the beginning of 2017 (B2017) was greater than the limit reference point (Bmin), and greater than the upper stock reference point (2Bmin) are 0.99 and 0.62, respectively. Sometime since assessment.</t>
  </si>
  <si>
    <t>Widow Rockfish</t>
  </si>
  <si>
    <t>Sebastes entomelas</t>
  </si>
  <si>
    <t>Widow Rockfish (Sebastes entomelas) stock assessment for British Columbia in 2019</t>
  </si>
  <si>
    <t>SAR/2019/044</t>
  </si>
  <si>
    <t>http://www.dfo-mpo.gc.ca/csas-sccs/Publications/SAR-AS/2019/2019_044-eng.html</t>
  </si>
  <si>
    <t>At current catch levels, there is an estimated probability of &gt;0.99 that B2019 &gt; 0.4BMSY and a probability of 0.98 that B2019 &gt; 0.8BMSY (i.e. of being in the healthy zone). The probability that the exploitation rate in 2018 was below that associated with MSY is 0.82.</t>
  </si>
  <si>
    <t>Yellowtail rockfish</t>
  </si>
  <si>
    <t>Sebastes flavidus</t>
  </si>
  <si>
    <t>Yellowtail Rockfish (Sebastes flavidus) Stock Assessment for the Coast of British Columbia, Canada</t>
  </si>
  <si>
    <t>SAR/2015/010</t>
  </si>
  <si>
    <t>http://www.dfo-mpo.gc.ca/csas-sccs/Publications/SAR-AS/2015/2015_010-eng.html</t>
  </si>
  <si>
    <t>No recent assessment.</t>
  </si>
  <si>
    <t>Arrowtooth Flounder the west coast of British Columbia</t>
  </si>
  <si>
    <t>Atheresthes stomias</t>
  </si>
  <si>
    <t>Arrowtooth Flounder (Atheresthes stomias) stock assessment for the west coast of British Columbia</t>
  </si>
  <si>
    <t>SAR/2015/055</t>
  </si>
  <si>
    <t>http://www.dfo-mpo.gc.ca/csas-sccs/Publications/SAR-AS/2015/2015_055-eng.html</t>
  </si>
  <si>
    <t>The stock is above the LRP and USR and is not likely to decrease at any of the projected catch levels tested. Assessment not recent though.</t>
  </si>
  <si>
    <t>Oncorhynchus keta</t>
  </si>
  <si>
    <t>Thaleichthys pacificus</t>
  </si>
  <si>
    <t>Alosa pseudoharengus</t>
  </si>
  <si>
    <t>Strongylocentrotus droebachiensis</t>
  </si>
  <si>
    <t>Halichoerus grypus</t>
  </si>
  <si>
    <t>Pagophilus groenlandicus</t>
  </si>
  <si>
    <t>Sebastolobus altivelis</t>
  </si>
  <si>
    <t>Magallana gigas</t>
  </si>
  <si>
    <t>Oncorhynchus nerka</t>
  </si>
  <si>
    <t>Catch_t</t>
  </si>
  <si>
    <t>Weighted_Category</t>
  </si>
  <si>
    <t>Row Labels</t>
  </si>
  <si>
    <t>Grand Total</t>
  </si>
  <si>
    <t>River eels</t>
  </si>
  <si>
    <t>Krill, planktonic crustaceans</t>
  </si>
  <si>
    <t>Shads</t>
  </si>
  <si>
    <t>Sea-urchins and other echinoderms</t>
  </si>
  <si>
    <t>Eared seals, hair seals, walruses</t>
  </si>
  <si>
    <t>Shrimps, prawns</t>
  </si>
  <si>
    <t>Oysters</t>
  </si>
  <si>
    <t>Miscellaneous diadromous fishes</t>
  </si>
  <si>
    <t>Abalones, winkles, conchs</t>
  </si>
  <si>
    <t>Sum of Weight</t>
  </si>
  <si>
    <t>Sum of Weighted_Score</t>
  </si>
  <si>
    <t>Count of Weighted_Score</t>
  </si>
  <si>
    <t>Column Labels</t>
  </si>
  <si>
    <t>Ref not very relevant. Georges Bank cod is overfished. The need to reduce the fishing mortality experienced by Atlantic Cod (Gadus morhua) on the Canadian portion of Georges Bank has led to efforts by the offshore Scallop fishery to reduce Cod bycatch. Along with active avoidance protocols adopted by the offshore Scallop fleet, Fisheries and Oceans Canada (DFO) has implemented area/time closures from early February to the end of March since 2005. The objectives of these closures are to reduce bycatch and minimize disturbance to spawning aggregations of Cod by the offshore Scallop fishery on Georges Bank.</t>
  </si>
  <si>
    <t>Count of State</t>
  </si>
  <si>
    <t>Atlantic Mackerel (Scomber scombrus) northern contingent</t>
  </si>
  <si>
    <t>Assessment of the northern contingent of Atlantic Mackerel (Scomber scombrus) in 2020</t>
  </si>
  <si>
    <t>Lobster (Homarus americanus) GOM/GBK stock</t>
  </si>
  <si>
    <t>Gulf of Maine/Georges Bank</t>
  </si>
  <si>
    <t>ASMFC Stock Assessment Overview: American Lobster</t>
  </si>
  <si>
    <t>Based on available reference points, the GOM/GBK stock is not depleted and overfishing is not occurring. The average abundance from 2016-2018 was 256 million lobster, which is greater than the fishery/industry target of 212 million lobster. The average exploitation from 2016-2018 was 0.459, below the exploitation target of 0.461.</t>
  </si>
  <si>
    <t>Lobster (Homarus americanus) SNE stock</t>
  </si>
  <si>
    <t>Southern New England</t>
  </si>
  <si>
    <t>The SNE stock is significantly depleted and overfishing is not occurring.  The average abundance from 2016-2018 was 7 million lobster, well below the abundance threshold of 20 million lobster. The average exploitation from 2016-2018 was 0.274, falling between the exploitation threshold of 0.290 and the exploitation target of 0.257.</t>
  </si>
  <si>
    <t>Atlantic coast</t>
  </si>
  <si>
    <t>American lobster</t>
  </si>
  <si>
    <t>(Multiple Items)</t>
  </si>
  <si>
    <t>Index based: current catch is zero, but no TAC because uncertain</t>
  </si>
  <si>
    <t>Index based: current catch is close to TAC. F based assessment. Probably fully exploited.</t>
  </si>
  <si>
    <t>Biomass based estimate using Blim, just over Blim. Currently closed to fishing.</t>
  </si>
  <si>
    <t>Bmsy_Metric Tons converted to MSY approx</t>
  </si>
  <si>
    <t>Pandalus sp.</t>
  </si>
  <si>
    <t>NOT FOUND</t>
  </si>
  <si>
    <t>Sustainable catch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</si>
</sst>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Calibri"/>
      <family val="2"/>
      <scheme val="minor"/>
    </font>
    <font>
      <b/>
      <sz val="11"/>
      <color theme="1"/>
      <name val="Calibri"/>
      <family val="2"/>
      <scheme val="minor"/>
    </font>
    <font>
      <sz val="9"/>
      <name val="Arial"/>
      <family val="2"/>
    </font>
    <font>
      <b/>
      <sz val="8"/>
      <color indexed="81"/>
      <name val="Tahoma"/>
      <family val="2"/>
    </font>
    <font>
      <sz val="11"/>
      <color indexed="8"/>
      <name val="Calibri"/>
      <family val="2"/>
      <scheme val="minor"/>
    </font>
    <font>
      <u/>
      <sz val="11"/>
      <color indexed="12"/>
      <name val="Calibri"/>
      <family val="2"/>
    </font>
    <font>
      <sz val="11"/>
      <name val="Calibri"/>
      <family val="2"/>
      <scheme val="minor"/>
    </font>
    <font>
      <u/>
      <sz val="11"/>
      <color theme="10"/>
      <name val="Calibri"/>
      <family val="2"/>
      <scheme val="minor"/>
    </font>
    <font>
      <sz val="12"/>
      <color rgb="FF333333"/>
      <name val="Arial"/>
      <family val="2"/>
    </font>
    <font>
      <sz val="11"/>
      <color rgb="FF202122"/>
      <name val="Calibri"/>
      <family val="2"/>
      <scheme val="minor"/>
    </font>
    <font>
      <u/>
      <sz val="9"/>
      <color theme="10"/>
      <name val="Arial"/>
      <family val="2"/>
    </font>
    <font>
      <sz val="11"/>
      <color rgb="FF333333"/>
      <name val="Calibri"/>
      <family val="2"/>
      <scheme val="minor"/>
    </font>
    <font>
      <sz val="9"/>
      <color theme="1"/>
      <name val="Arial"/>
      <family val="2"/>
    </font>
  </fonts>
  <fills count="4">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style="thin">
        <color rgb="FF999999"/>
      </left>
      <right/>
      <top style="thin">
        <color indexed="65"/>
      </top>
      <bottom style="thin">
        <color rgb="FF999999"/>
      </bottom>
      <diagonal/>
    </border>
  </borders>
  <cellStyleXfs count="5">
    <xf numFmtId="0" fontId="0" fillId="0" borderId="0"/>
    <xf numFmtId="9" fontId="1" fillId="0" borderId="0" applyFont="0" applyFill="0" applyBorder="0" applyAlignment="0" applyProtection="0"/>
    <xf numFmtId="0" fontId="5" fillId="0" borderId="0"/>
    <xf numFmtId="0" fontId="3" fillId="0" borderId="0"/>
    <xf numFmtId="0" fontId="11" fillId="0" borderId="0" applyNumberFormat="0" applyFill="0" applyBorder="0" applyAlignment="0" applyProtection="0"/>
  </cellStyleXfs>
  <cellXfs count="50">
    <xf numFmtId="0" fontId="0" fillId="0" borderId="0" xfId="0"/>
    <xf numFmtId="0" fontId="5" fillId="0" borderId="1" xfId="2" applyBorder="1" applyAlignment="1">
      <alignment vertical="top"/>
    </xf>
    <xf numFmtId="0" fontId="5" fillId="0" borderId="0" xfId="2"/>
    <xf numFmtId="0" fontId="6" fillId="0" borderId="1" xfId="2" applyFont="1" applyBorder="1" applyAlignment="1">
      <alignment vertical="top"/>
    </xf>
    <xf numFmtId="0" fontId="5" fillId="0" borderId="0" xfId="2" applyAlignment="1">
      <alignment vertical="top"/>
    </xf>
    <xf numFmtId="0" fontId="7" fillId="0" borderId="0" xfId="0" applyFont="1"/>
    <xf numFmtId="9" fontId="0" fillId="0" borderId="0" xfId="1" applyFont="1" applyFill="1" applyBorder="1" applyAlignment="1"/>
    <xf numFmtId="0" fontId="2" fillId="0" borderId="0" xfId="0" applyFont="1"/>
    <xf numFmtId="0" fontId="3" fillId="0" borderId="0" xfId="0" applyFont="1"/>
    <xf numFmtId="0" fontId="3" fillId="2" borderId="0" xfId="0" applyFont="1" applyFill="1"/>
    <xf numFmtId="0" fontId="5" fillId="2" borderId="1" xfId="2" applyFill="1" applyBorder="1" applyAlignment="1">
      <alignment vertical="top"/>
    </xf>
    <xf numFmtId="0" fontId="5" fillId="2" borderId="0" xfId="2" applyFill="1"/>
    <xf numFmtId="0" fontId="6" fillId="2" borderId="1" xfId="2" applyFont="1" applyFill="1" applyBorder="1" applyAlignment="1">
      <alignment vertical="top"/>
    </xf>
    <xf numFmtId="0" fontId="5" fillId="2" borderId="0" xfId="2" applyFill="1" applyAlignment="1">
      <alignment vertical="top"/>
    </xf>
    <xf numFmtId="0" fontId="3" fillId="0" borderId="0" xfId="3"/>
    <xf numFmtId="0" fontId="3" fillId="2" borderId="0" xfId="3" applyFill="1"/>
    <xf numFmtId="0" fontId="9" fillId="0" borderId="0" xfId="3" applyFont="1" applyAlignment="1">
      <alignment vertical="top"/>
    </xf>
    <xf numFmtId="0" fontId="7" fillId="0" borderId="0" xfId="3" applyFont="1"/>
    <xf numFmtId="0" fontId="3" fillId="0" borderId="0" xfId="3" applyAlignment="1">
      <alignment vertical="top"/>
    </xf>
    <xf numFmtId="0" fontId="10" fillId="0" borderId="0" xfId="3" applyFont="1"/>
    <xf numFmtId="0" fontId="8" fillId="0" borderId="0" xfId="4" applyFont="1" applyFill="1" applyBorder="1" applyAlignment="1"/>
    <xf numFmtId="2" fontId="7" fillId="0" borderId="0" xfId="3" applyNumberFormat="1" applyFont="1"/>
    <xf numFmtId="0" fontId="12" fillId="0" borderId="0" xfId="3" applyFont="1" applyAlignment="1">
      <alignment vertical="top"/>
    </xf>
    <xf numFmtId="3" fontId="3" fillId="0" borderId="0" xfId="3" quotePrefix="1" applyNumberFormat="1"/>
    <xf numFmtId="0" fontId="9" fillId="0" borderId="0" xfId="3" applyFont="1"/>
    <xf numFmtId="3" fontId="3" fillId="2" borderId="0" xfId="3" quotePrefix="1" applyNumberFormat="1" applyFill="1"/>
    <xf numFmtId="0" fontId="1" fillId="0" borderId="0" xfId="0" applyFont="1"/>
    <xf numFmtId="0" fontId="12" fillId="0" borderId="0" xfId="3" applyFont="1"/>
    <xf numFmtId="0" fontId="0" fillId="0" borderId="0" xfId="0" pivotButton="1"/>
    <xf numFmtId="0" fontId="0" fillId="0" borderId="0" xfId="0" applyAlignment="1">
      <alignment horizontal="left"/>
    </xf>
    <xf numFmtId="2" fontId="0" fillId="0" borderId="0" xfId="0" applyNumberFormat="1"/>
    <xf numFmtId="2" fontId="5" fillId="0" borderId="0" xfId="2" applyNumberFormat="1"/>
    <xf numFmtId="0" fontId="13" fillId="0" borderId="5" xfId="0" pivotButton="1" applyFont="1" applyBorder="1"/>
    <xf numFmtId="0" fontId="13" fillId="0" borderId="0" xfId="0" applyFont="1"/>
    <xf numFmtId="0" fontId="13" fillId="0" borderId="5" xfId="0" applyFont="1" applyBorder="1"/>
    <xf numFmtId="0" fontId="13" fillId="0" borderId="2" xfId="0" pivotButton="1" applyFont="1" applyBorder="1"/>
    <xf numFmtId="0" fontId="13" fillId="0" borderId="3" xfId="0" pivotButton="1" applyFont="1" applyBorder="1"/>
    <xf numFmtId="0" fontId="13" fillId="0" borderId="2" xfId="0" applyFont="1" applyBorder="1"/>
    <xf numFmtId="0" fontId="13" fillId="0" borderId="3" xfId="0" applyFont="1" applyBorder="1"/>
    <xf numFmtId="0" fontId="13" fillId="0" borderId="4" xfId="0" applyFont="1" applyBorder="1"/>
    <xf numFmtId="2" fontId="7" fillId="0" borderId="0" xfId="0" applyNumberFormat="1" applyFont="1"/>
    <xf numFmtId="0" fontId="13" fillId="0" borderId="0" xfId="0" pivotButton="1" applyFont="1"/>
    <xf numFmtId="0" fontId="13" fillId="0" borderId="0" xfId="0" applyFont="1" applyAlignment="1">
      <alignment horizontal="left"/>
    </xf>
    <xf numFmtId="1" fontId="0" fillId="0" borderId="0" xfId="0" applyNumberFormat="1"/>
    <xf numFmtId="0" fontId="0" fillId="2" borderId="0" xfId="0" applyFill="1"/>
    <xf numFmtId="2" fontId="0" fillId="2" borderId="0" xfId="0" applyNumberFormat="1" applyFill="1"/>
    <xf numFmtId="0" fontId="13" fillId="0" borderId="6" xfId="0" applyFont="1" applyBorder="1"/>
    <xf numFmtId="0" fontId="5" fillId="3" borderId="0" xfId="2" applyFill="1" applyAlignment="1">
      <alignment vertical="top"/>
    </xf>
    <xf numFmtId="0" fontId="5" fillId="3" borderId="0" xfId="2" applyFill="1"/>
    <xf numFmtId="0" fontId="7" fillId="0" borderId="0" xfId="4" applyFont="1" applyFill="1" applyBorder="1" applyAlignment="1"/>
  </cellXfs>
  <cellStyles count="5">
    <cellStyle name="Hyperlink 2" xfId="4" xr:uid="{1F8ADE97-D0C0-499A-82CD-CB792B575BCE}"/>
    <cellStyle name="Normal" xfId="0" builtinId="0"/>
    <cellStyle name="Normal 2" xfId="2" xr:uid="{6C99BE10-2159-41E6-A635-BFD875626A63}"/>
    <cellStyle name="Normal 3" xfId="3" xr:uid="{909074FE-74B3-420F-970C-90054D03A056}"/>
    <cellStyle name="Percent" xfId="1" builtinId="5"/>
  </cellStyles>
  <dxfs count="78">
    <dxf>
      <numFmt numFmtId="1" formatCode="0"/>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ulahmedley@gmail.com" refreshedDate="45189.440040393521" createdVersion="8" refreshedVersion="8" minRefreshableVersion="3" recordCount="375" xr:uid="{0529D475-C80E-4475-B089-BEF83BE7524D}">
  <cacheSource type="worksheet">
    <worksheetSource ref="A3:R378" sheet="MainTable"/>
  </cacheSource>
  <cacheFields count="18">
    <cacheField name="ISSCAAP Group" numFmtId="0">
      <sharedItems count="23">
        <s v="Abalones, winkles, conchs"/>
        <s v="Clams, cockles, arkshells"/>
        <s v="Cods, hakes, haddocks"/>
        <s v="Crabs, sea-spiders"/>
        <s v="Eared seals, hair seals, walruses"/>
        <s v="Flounders, halibuts, soles"/>
        <s v="Herrings, sardines, anchovies"/>
        <s v="Lobsters, spiny-rock lobsters"/>
        <s v="Miscellaneous coastal fishes"/>
        <s v="Miscellaneous demersal fishes"/>
        <s v="Miscellaneous diadromous fishes"/>
        <s v="Miscellaneous pelagic fishes"/>
        <s v="River eels"/>
        <s v="Salmons, trouts, smelts"/>
        <s v="Scallops, pectens"/>
        <s v="Sea-urchins and other echinoderms"/>
        <s v="Shads"/>
        <s v="Sharks, rays, chimaeras"/>
        <s v="Shrimps, prawns"/>
        <s v="Squids, cuttlefishes, octopuses"/>
        <s v="King crabs, squat-lobsters"/>
        <s v="Krill, planktonic crustaceans"/>
        <s v="Oysters"/>
      </sharedItems>
    </cacheField>
    <cacheField name="FAO Area" numFmtId="0">
      <sharedItems containsMixedTypes="1" containsNumber="1" containsInteger="1" minValue="21" maxValue="67" count="3">
        <n v="21"/>
        <n v="67"/>
        <s v="67(77)"/>
      </sharedItems>
    </cacheField>
    <cacheField name="Year" numFmtId="0">
      <sharedItems containsSemiMixedTypes="0" containsString="0" containsNumber="1" containsInteger="1" minValue="2014" maxValue="2023"/>
    </cacheField>
    <cacheField name="Country" numFmtId="0">
      <sharedItems count="4">
        <s v="Canada"/>
        <s v="USA"/>
        <s v="Greenland"/>
        <s v="NAFO"/>
      </sharedItems>
    </cacheField>
    <cacheField name="StockID" numFmtId="0">
      <sharedItems containsSemiMixedTypes="0" containsString="0" containsNumber="1" containsInteger="1" minValue="0" maxValue="15415"/>
    </cacheField>
    <cacheField name="Stock" numFmtId="0">
      <sharedItems count="375">
        <s v="Whelk in Québec's inshore waters"/>
        <s v="Ocean quahog - Atlantic Coast"/>
        <s v="Stimpson's surfclam stocks of Quebec coastal waters"/>
        <s v="Arctic Surfclam (Mactromeris polynyma) on Banquereau and Grand Bank"/>
        <s v="Softshell clam stocks in Québec coastal waters"/>
        <s v="Atlantic surfclam - Mid-Atlantic Coast"/>
        <s v="Atlantic Surfclam Îles-de-la-Madeleine"/>
        <s v="Arctic Cod (Boreogadus saida) bycatch in Canadian Arctic Shrimp Fisheries"/>
        <s v="Cusk (Brosme brosme) in NAFO Divisions 4VWX5Z"/>
        <s v="Atlantic cod - Gulf of Maine"/>
        <s v="Atlantic cod - Georges Bank"/>
        <s v="Atlantic Cod (NAFO Div. 4T and 4Vn (November to April)) and American Plaice (NAFO Div. 4T)"/>
        <s v="Atlantic Cod (Gadus morhua) in NAFO Divisions 4X5Y"/>
        <s v="Atlantic Cod (Gadus morhua) Spawning Aggregations in NAFO Division 5Z (Georges Bank)"/>
        <s v="Northern cod (NAFO Divisions 2J3KL)"/>
        <s v="Cod NAFO Subdivision 3Ps"/>
        <s v="Atlantic Cod northern Gulf of St. Lawrence (3Pn, 4RS)"/>
        <s v="Offshore West Greenland Cod"/>
        <s v="Inshore West Greenland Cod"/>
        <s v="Cod stock in Flemish Cap (NAFO Div. 3M)"/>
        <s v="Haddock - Gulf of Maine"/>
        <s v="Haddock - Georges Bank"/>
        <s v="Haddock (Melanogrammus aeglefinus) in NAFO Divisions 4X5Y"/>
        <s v="Haddock - 5Zjm"/>
        <s v="Haddock NAFO Divisions 3LNO"/>
        <s v="Haddock (Melanogrammus aeglefinus) in NAFO Subdivision 3Ps"/>
        <s v="Silver hake - Gulf of Maine / Northern Georges Bank"/>
        <s v="Silver hake - Southern Georges Bank / Mid-Atlantic"/>
        <s v="Silver Hake (Merluccius bilinearis) Scotian Shelf in NAFO Divisions 4VWX"/>
        <s v="Pollock - Gulf of Maine / Georges Bank"/>
        <s v="Pollock (Pollachius virens) Western Component in NAFO Divisions 4Xopqrs5"/>
        <s v="Pollock (Pollachius virens) NAFO Subdivision 3Ps"/>
        <s v="Red hake - Gulf of Maine / Northern Georges Bank"/>
        <s v="Red hake - Southern Georges Bank / Mid-Atlantic"/>
        <s v="White hake - Gulf of Maine / Georges Bank"/>
        <s v="White Hake from NAFO Div. 4T"/>
        <s v="White Hake (Urophycis tenuis) in NAFO Subdivision 3Ps"/>
        <s v="White Hake (Urophycis tenuis) southern Gulf of St. Lawrence "/>
        <s v="Rock crab (Cancer irroratus) in the southern Gulf of St. Lawrence"/>
        <s v="Rock crab in Quebec"/>
        <s v="Snow crab (Chionoecetes opilio) in the southern Gulf of St. Lawrence (Areas 12, 12E, 12F and 19)"/>
        <s v="Snow Crab Nova Scotia (4VWX) "/>
        <s v="Snow Crab (Chionoecetes opilio, O.Fabricius) Scotian Shelf"/>
        <s v="Snow Crab - Crab Fishing Area 12A"/>
        <s v="Snow Crab Newfoundland and Labrador (Divisions 2HJ3KLNOP4R)"/>
        <s v="Queen / Snow Crab - CFA 1-12"/>
        <s v="Grey Seal"/>
        <s v="Harp Seal - Northwest Atlantic"/>
        <s v="Witch flounder - Northwestern Atlantic Coast"/>
        <s v="Witch Flounder from NAFO Divs. 4RST"/>
        <s v="Witch Flounder - 3NO"/>
        <s v="Witch Flounder (Glyptocephalus cynoglossus) in NAFO Subdivision 3Ps"/>
        <s v="Witch Flounder (Glyptocephalus cynoglossus) in NAFO Divisions 2J3KL"/>
        <s v="American plaice - Gulf of Maine / Georges Bank"/>
        <s v="American Plaice (NAFO Div. 4T)"/>
        <s v="American Plaice NAFO Subdivision 3Ps"/>
        <s v="American plaice in Division 3M"/>
        <s v="American Plaice in NAFO Subarea 2 + Div. 3K"/>
        <s v="Atlantic halibut - Northwestern Atlantic Coast"/>
        <s v="Atlantic Halibut (Hippoglossus hippoglossus) on the Scotian Shelf and Southern Grand Banks in NAFO Divisions 3NOPs4VWX5Zc"/>
        <s v="Atlantic Halibut Gulf of St. Lawrence (4RST)"/>
        <s v="Yellowtail flounder - Southern New England / Mid-Atlantic"/>
        <s v="Yellowtail flounder - Cape Cod / Gulf of Maine"/>
        <s v="Yellowtail flounder - Georges Bank"/>
        <s v="Yellowtail Flounder (Limanda ferruginea) of the southern Gulf of St. Lawrence (NAFO Div. 4T)"/>
        <s v="Yellowtail Flounder - 5Z"/>
        <s v="Yellowtail Flounder - 3LNO"/>
        <s v="Summer flounder - Mid-Atlantic Coast"/>
        <s v="Winter flounder - Gulf of Maine"/>
        <s v="Winter flounder - Georges Bank"/>
        <s v="Winter flounder - Southern New England / Mid-Atlantic"/>
        <s v="Winter Flounder from NAFO Div. 4T, Witch Flounder from NAFO Divs. 4RST and White Hake from NAFO Div. 4T"/>
        <s v="Greenland Halibut - Cumberland Sound"/>
        <s v="Greenland Halibut - NAFO 0A and 0B"/>
        <s v="Greenland Halibut (Turbot) – 2 + 3KLMNO"/>
        <s v="Greenland halibut Gulf of St. Lawrence (4RST)"/>
        <s v="Windowpane - Gulf of Maine / Georges Bank"/>
        <s v="Windowpane - Southern New England / Mid-Atlantic"/>
        <s v="Atlantic menhaden - Atlantic Coast"/>
        <s v="Atlantic herring - Northwestern Atlantic Coast"/>
        <s v="Atlantic herring (Clupea harengus) southern Gulf of St. Lawrence (NAFO Div. 4T) spring and fall spawner components"/>
        <s v="Atlantic Herring 4VWX"/>
        <s v="Atlantic Herring - NAFO 5Y, 5Z (weirs)"/>
        <s v="Atlantic Herring - NAFO 3KLPs"/>
        <s v="Atlantic Herring West Coast of Newfoundland (NAFO Division 4R)"/>
        <s v="Atlantic Herring - Herring Fishing Area 15 (4S)"/>
        <s v="Herring Newfoundland east and south coast"/>
        <s v="Herring Quebec North Shore (Division 4S)"/>
        <s v="Lobster (Homarus americanus) stock of the southern Gulf of St. Lawrence"/>
        <s v="Lobster (Homarus americanus) in Lobster Fishing Areas 27-32"/>
        <s v="Lobster (Homarus americanus) in Lobster Fishing Area 33"/>
        <s v="Lobster (Homarus americanus) in Lobster Fishing Area 34"/>
        <s v="Lobster (Homarus americanus) in Lobster Fishing Area 35"/>
        <s v="Lobster (Homarus americanus) in Lobster Fishing Areas 35-38"/>
        <s v="Lobster (Homarus americanus) in Lobster Fishing Area 41 (4X +5Zc)"/>
        <s v="Lobster in Newfoundland"/>
        <s v="Lobster - Lobster Fishing Area 17"/>
        <s v="Lobster (Homarus americanus) in the Magdalen Islands (LFA 22)"/>
        <s v="Lobster (Homarus americanus) in the Gaspé (LFAs 19-21)"/>
        <s v="Lobster (Homarus americanus) on the North Shore (LFAs 15, 16 and 18) and at Anticosti Island (LFA 17)"/>
        <s v="Lobster (Homarus americanus) GOM/GBK stock"/>
        <s v="Lobster (Homarus americanus) SNE stock"/>
        <s v="Black sea bass - Mid-Atlantic Coast"/>
        <s v="Longhorn Sculpin (Myoxocephalus octodecemspinosus) St. Mary's Bay "/>
        <s v="Hagfish (Myxine glutinosa) Fishery in the Maritimes Region"/>
        <s v="Scup - Atlantic Coast"/>
        <s v="Ocean pout - Northwestern Atlantic Coast"/>
        <s v="Atlantic wolffish - Gulf of Maine / Georges Bank"/>
        <s v="Common Lumpfish (Cyclopterus lumpus) in Canadian Waters"/>
        <s v="Goosefish - Gulf of Maine / Northern Georges Bank"/>
        <s v="Goosefish - Southern Georges Bank / Mid-Atlantic"/>
        <s v="Monkfish (Lophius americanus) in NAFO Divisions 3LNO and Subdivision 3Ps"/>
        <s v="Tilefish - Mid-Atlantic Coast"/>
        <s v="Acadian redfish - Gulf of Maine / Georges Bank"/>
        <s v="Acadian Redfish - Unit 3"/>
        <s v="Redfish (Sebastes mentella and S. fasciatus) in Units 1 and 2"/>
        <s v="Redfish Unit 3"/>
        <s v="Redfish in NAFO SA 2 + Divs. 3K"/>
        <s v="Redfish (Sebastes mentella and Sebastes fasciatus) in division 3M"/>
        <s v="Striped Bass (Morone saxatilis) for the southern Gulf of St. Lawrence / Bay of Fundy"/>
        <s v="Capelin Estuary and Gulf of St. Lawrence (Divisions 4RST)"/>
        <s v="Capelin in SA2 and Divs. 3KL"/>
        <s v="Capelin 2J3KL"/>
        <s v="Butterfish - Gulf of Maine / Cape Hatteras"/>
        <s v="Bluefish - Atlantic Coast"/>
        <s v="Atlantic mackerel - Gulf of Maine / Cape Hatteras"/>
        <s v="Atlantic Mackerel stock for the Northwest Atlantic (Subareas 3 and 4)"/>
        <s v="Atlantic Mackerel (Scomber scombrus) northern contingent"/>
        <s v="American Eel and Elver"/>
        <s v="Atlantic salmon - Gulf of Maine"/>
        <s v="Atlantic Salmon (Salmo salar) in DFO Gulf Region Salmon Fishing Areas 15 - 18"/>
        <s v="Atlantic Salmon in Newfoundland and Labrador"/>
        <s v="Atlantic Salmon in SFA 19-21"/>
        <s v="Atlantic salmon at West Greenland"/>
        <s v="Arctic Char in Ijaruvung Lake, Iqalujjuaq Fiord and Irvine Inlet, Cumberland Sound, Nunavut"/>
        <s v="Iceland Scallop in the Canada-France Transboundary Zone of St. Pierre Bank"/>
        <s v="Iceland Scallop (Chlamys islandica) in the Strait of Belle Isle"/>
        <s v="Sea scallop - Northwestern Atlantic Coast"/>
        <s v="Sea Scallop (Placopecten magellanicus) from the Southern Gulf of St. Lawrence"/>
        <s v="Scallop (Placopecten Magellanicus) in Scallop Production Areas 1 to 6 in the Bay of Fundy"/>
        <s v="Scallop (Placopecten magellanicus) in Scallop Fishing Area 29 West of Longitude 65°30'"/>
        <s v="Scallop (Placpecten magellanicus) Browns Bank North in Scallop Fishing Area 26"/>
        <s v="Scallops (Placopecten magellanicus) Georges Bank 'a' in Scallop Fishing Area 27"/>
        <s v="Scallop in Quebec coastal waters"/>
        <s v="Scallop in Subarea 20A in the Magdalen Islands"/>
        <s v="Sea Cucumber in NAFO Subdivision 3Ps"/>
        <s v="Sea cucumber stock status indicators for Areas B and C in the Gaspé Peninsula"/>
        <s v="Sea Cucumber (Cucumaria frondosa) Fishery in the Maritimes Region, and SWNB Sea"/>
        <s v="Gaspereau"/>
        <s v="Thorny skate - Gulf of Maine"/>
        <s v="Thorny Skate - 3LNO"/>
        <s v="Barndoor skate - Georges Bank / Southern New England"/>
        <s v="Little skate - Georges Bank / Southern New England"/>
        <s v="Rosette skate - Southern New England / Mid-Atlantic"/>
        <s v="Winter skate - Georges Bank / Southern New England"/>
        <s v="Smooth skate - Gulf of Maine"/>
        <s v="Clearnose skate - Southern New England / Mid-Atlantic"/>
        <s v="Estuary &amp; Gulf Shrimp - SFA 8-12"/>
        <s v="Northern Shrimp (Pandalus borealis) and Striped Shrimp (Pandalus montagui) in the Eastern and Western Assessment Zones"/>
        <s v="Northern Shrimp (Borealis) - SFA 1"/>
        <s v="Northern Shrimp (Pandalus borealis) in Shrimp Fishing Areas 4-6"/>
        <s v="Northern Shrimp - SFA 7"/>
        <s v="Shrimp - Scotian Shelf (SFA 13-15)"/>
        <s v="Northern Shrimp in the Estuary and Gulf of St. Lawrence"/>
        <s v="Northern Shrimp Eastern Scotian Shelf (SFAs 13-15)"/>
        <s v="Striped Shrimp (Pandalus montagui) in the Eastern and Western Assessment Zones"/>
        <s v="Striped shrimp (Pandalus montagui) in SFA 4"/>
        <s v="Northern shortfin squid - Northwestern Atlantic Coast"/>
        <s v="Longfin inshore squid - Georges Bank / Cape Hatteras"/>
        <s v="Geoduck"/>
        <s v="Intertidal Clams - Central Coast-Heiltsuk Manila"/>
        <s v="Intertidal Clams - North Coast Haida Gwaii Razor"/>
        <s v="Intertidal Clams - South Coast-Vancouver Island"/>
        <s v="Walleye pollock - Aleutian Islands"/>
        <s v="Walleye pollock - Bogoslof"/>
        <s v="Walleye pollock - Western / Central / West Yakutat Gulf of Alaska"/>
        <s v="Walleye pollock - Southeast Gulf of Alaska"/>
        <s v="Walleye pollock - Eastern Bering Sea"/>
        <s v="Pacific cod - Gulf of Alaska"/>
        <s v="Pacific cod - Aleutian Islands"/>
        <s v="Pacific cod - Bering Sea"/>
        <s v="Pacific Cod (Gadus macrocephalus) for West Coast Vancouver Island (area 3CD), and Hecate strait and Queen Charlotte sound (area 5ABCD)"/>
        <s v="Pacific Hake – Offshore"/>
        <s v="Walleye Pollock in British Columbia "/>
        <s v="Southern Tanner crab - Bering Sea"/>
        <s v="Snow crab - Bering Sea"/>
        <s v="Dungeness Crab"/>
        <s v="Arrowtooth Flounder the west coast of British Columbia"/>
        <s v="Rex sole - Eastern Gulf of Alaska"/>
        <s v="Rex sole - Western / Central Gulf of Alaska"/>
        <s v="Flathead sole - Bering Sea / Aleutian Islands"/>
        <s v="Flathead sole - Gulf of Alaska"/>
        <s v="Pacific halibut - Pacific Coast / Alaska"/>
        <s v="Rock sole - Central Gulf of Alaska"/>
        <s v="Rock sole - Western Gulf of Alaska"/>
        <s v="Rock sole - Gulf of Alaska"/>
        <s v="Northern rock sole - Bering Sea / Aleutian Islands"/>
        <s v="Northern rock sole - Central Gulf of Alaska"/>
        <s v="Northern rock sole - Western Gulf of Alaska"/>
        <s v="Northern rock sole - Gulf of Alaska"/>
        <s v="Yellowfin sole - Bering Sea / Aleutian Islands"/>
        <s v="Dover sole - Gulf of Alaska"/>
        <s v="Alaska plaice - Bering Sea / Aleutian Islands"/>
        <s v="Kamchatka flounder - Bering Sea / Aleutian Islands"/>
        <s v="Greenland halibut - Bering Sea / Aleutian Islands"/>
        <s v="Arrowtooth flounder - Bering Sea / Aleutian Islands"/>
        <s v="Arrowtooth flounder - Gulf of Alaska"/>
        <s v="Arrowtooth flounder - Pacific Coast"/>
        <s v="Gulf of Alaska Other Shallow Water Flatfish Complex"/>
        <s v="Bering Sea / Aleutian Islands Other Flatfish Complex"/>
        <s v="Pacific Herring - Central Coast"/>
        <s v="Pacific Herring - Haida Gwaii"/>
        <s v="Pacific Herring - Prince Rupert District"/>
        <s v="Pacific Herring - Strait of Georgia"/>
        <s v="Pacific Herring - West Coast of Vancouver Island"/>
        <s v="Sardine – Pacific"/>
        <s v="Golden king crab - Western Aleutian Islands"/>
        <s v="Golden king crab - Eastern Aleutian Islands"/>
        <s v="Red king crab - Bristol Bay"/>
        <s v="Red king crab - Norton Sound"/>
        <s v="Blue king crab - Saint Matthew Island"/>
        <s v="Blue king crab - Pribilof Islands"/>
        <s v="Euphausiids"/>
        <s v="Lingcod - Northern Pacific Coast"/>
        <s v="Lingcod – Outside"/>
        <s v="Atka mackerel - Bering Sea / Aleutian Islands"/>
        <s v="Sablefish - Eastern Bering Sea / Aleutian Islands / Gulf of Alaska"/>
        <s v="Sablefish"/>
        <s v="Rougheye/Blackspotted Rockfish"/>
        <s v="Pacific ocean perch - Bering Sea / Aleutian Islands"/>
        <s v="Pacific ocean perch - Gulf of Alaska"/>
        <s v="Pacific Ocean Perch - PMFC 3CD-WCVI"/>
        <s v="Pacific Ocean Perch - PMFC 5ABC-QCS"/>
        <s v="Pacific Ocean Perch - PMFC 5DE-HS/DE/WHG"/>
        <s v="Shortraker rockfish - Bering Sea / Aleutian Islands"/>
        <s v="Shortraker rockfish - Gulf of Alaska"/>
        <s v="Copper rockfish - Washington"/>
        <s v="Copper rockfish - Oregon"/>
        <s v="Darkblotched rockfish - Pacific Coast"/>
        <s v="Widow Rockfish"/>
        <s v="Yellowtail rockfish"/>
        <s v="Quillback rockfish - Oregon"/>
        <s v="Quillback rockfish - Washington"/>
        <s v="Quillback Rockfish – Inside"/>
        <s v="Quillback Rockfish – Outside"/>
        <s v="Vermilion rockfish - Oregon"/>
        <s v="Vermilion rockfish - Washington"/>
        <s v="Bocaccio"/>
        <s v="Canary rockfish - Pacific Coast"/>
        <s v="Canary Rockfish"/>
        <s v="Northern rockfish - Bering Sea / Aleutian Islands"/>
        <s v="Northern rockfish - Western / Central Gulf of Alaska"/>
        <s v="Yellowmouth Rockfish"/>
        <s v="Yelloweye rockfish - Gulf of Alaska"/>
        <s v="Yelloweye Rockfish - Inside Waters"/>
        <s v="Yelloweye Rockfish - Outside Waters"/>
        <s v="Dusky rockfish - Gulf of Alaska"/>
        <s v="Shortspine thornyhead - Gulf of Alaska"/>
        <s v="Longspine Thornyhead"/>
        <s v="Bering Sea / Aleutian Islands Other Rockfish Complex"/>
        <s v="Gulf of Alaska Blackspotted and Rougheye Rockfish Complex"/>
        <s v="Gulf of Alaska Other Rockfish Complex"/>
        <s v="Bering Sea / Aleutian Islands Blackspotted and Rougheye Rockfish Complex"/>
        <s v="Vermilion and Sunset rockfish Complex - Northern California"/>
        <s v="Pacific Oyster"/>
        <s v="Pink salmon - Puget Sound"/>
        <s v="Pink Salmon - Skeena-Nass"/>
        <s v="Pink Salmon – Fraser"/>
        <s v="Fraser Chum Salmon"/>
        <s v="Inner South Coast Chum"/>
        <s v="Coho salmon - Auke Creek"/>
        <s v="Coho salmon - Berners River"/>
        <s v="Coho salmon - Hugh Smith Lake"/>
        <s v="Coho salmon - Oregon Production Index Area: Central California Coast"/>
        <s v="Coho salmon - Oregon Production Index Area: Southern Oregon/Northern California Coast"/>
        <s v="Coho salmon - Oregon Production Index Area: Oregon Coast Natural"/>
        <s v="Coho salmon - Oregon Production Index Area: Columbia River Late Hatchery"/>
        <s v="Coho salmon - Oregon Production Index Area: Columbia River Early Hatchery"/>
        <s v="Coho salmon - Oregon Production Index Area: Lower Columbia Natural"/>
        <s v="Coho salmon - Washington Coast: Willapa Bay Hatchery"/>
        <s v="Coho salmon - Washington Coast: Grays Harbor"/>
        <s v="Coho salmon - Washington Coast: Quinault Hatchery"/>
        <s v="Coho salmon - Washington Coast: Queets"/>
        <s v="Coho salmon - Washington Coast: Hoh"/>
        <s v="Coho salmon - Washington Coast: Quillayute Fall"/>
        <s v="Coho salmon - Washington Coast: Quillayute Summer Hatchery"/>
        <s v="Coho salmon - Puget Sound: Hood Canal"/>
        <s v="Coho salmon - Puget Sound: Skagit"/>
        <s v="Coho salmon - Puget Sound: Stillaguamish"/>
        <s v="Coho salmon - Puget Sound: Snohomish"/>
        <s v="Coho salmon - Puget Sound: South Puget Sound Hatchery"/>
        <s v="Coho salmon - Washington Coast: Strait of Juan de Fuca"/>
        <s v="Coho salmon - Oregon Production Index Area: Oregon Coast Hatchery"/>
        <s v="Coho salmon - Washington Coast: Willapa Bay Natural"/>
        <s v="Coho Salmon - North Coast"/>
        <s v="Coho Salmon - Interior Fraser"/>
        <s v="Sockeye Salmon - Fraser (Early Stuart)"/>
        <s v="Sockeye Salmon - Fraser (Early Summer)"/>
        <s v="Sockeye Salmon - Fraser (Late)"/>
        <s v="Sockeye Salmon - Fraser (Summer)"/>
        <s v="Sockeye Salmon - Nass"/>
        <s v="Sockeye Salmon - Skeena"/>
        <s v="Sockeye Salmon - Stikine"/>
        <s v="WCVI Barkley Sockeye Salmon"/>
        <s v="Chinook salmon - Eastern North Pacific Far North Migrating"/>
        <s v="Chinook salmon - Washington Coast: Hoko Summer/Fall"/>
        <s v="Chinook salmon - Puget Sound: Nooksack Spring Early"/>
        <s v="Chinook salmon - Puget Sound: Skagit Summer/Fall"/>
        <s v="Chinook salmon - Puget Sound: Skagit Spring"/>
        <s v="Chinook salmon - Puget Sound: Stillaguamish Summer/Fall"/>
        <s v="Chinook salmon - Puget Sound: Snohomish Summer/Fall"/>
        <s v="Chinook salmon - Puget Sound: Cedar River Summer/Fall"/>
        <s v="Chinook salmon - Puget Sound: White River Spring"/>
        <s v="Chinook salmon - Puget Sound: Green River Summer/Fall"/>
        <s v="Chinook salmon - Puget Sound: Nisqually River Summer/Fall"/>
        <s v="Chinook salmon - Northern California Coast: Klamath River Fall"/>
        <s v="Chinook salmon - Oregon Coast: Southern Oregon"/>
        <s v="Chinook salmon - Oregon Coast: Central and Northern Oregon"/>
        <s v="Chinook salmon - Columbia River Basin: North Lewis River Fall"/>
        <s v="Chinook salmon - Columbia River Basin: Lower River Hatchery Fall"/>
        <s v="Chinook salmon - Columbia River Basin: Lower River Hatchery Spring"/>
        <s v="Chinook salmon - Columbia River Basin: Upper Willamette Spring"/>
        <s v="Chinook salmon - Columbia River Basin: Mid-River Bright Hatchery Fall"/>
        <s v="Chinook salmon - Columbia River Basin: Spring Creek Hatchery Fall"/>
        <s v="Chinook salmon - Columbia River Basin: Snake River Fall"/>
        <s v="Chinook salmon - Columbia River Basin: Snake River Spring/Summer"/>
        <s v="Chinook salmon - Columbia River Basin: Upper River Bright Fall"/>
        <s v="Chinook salmon - Columbia River Basin: Upper River Summer"/>
        <s v="Chinook salmon - Columbia River Basin: Upper River Spring"/>
        <s v="Chinook salmon - Washington Coast: Grays Harbor Fall"/>
        <s v="Chinook salmon - Washington Coast: Grays Harbor Spring"/>
        <s v="Chinook salmon - Washington Coast: Quinault Fall Hatchery"/>
        <s v="Chinook salmon - Washington Coast: Queets Fall"/>
        <s v="Chinook salmon - Washington Coast: Queets Spring/Summer"/>
        <s v="Chinook salmon - Washington Coast: Hoh Fall"/>
        <s v="Chinook salmon - Washington Coast: Hoh Spring/Summer"/>
        <s v="Chinook salmon - Washington Coast: Quillayute Fall"/>
        <s v="Chinook salmon - Washington Coast: Quillayute Spring/Summer"/>
        <s v="Chinook salmon - Washington Coast: Willapa Bay Fall Hatchery"/>
        <s v="Chinook salmon - Washington Coast: Willapa Bay Fall Natural"/>
        <s v="Chinook salmon - Puget Sound: Mid Hood Canal Summer/Fall"/>
        <s v="Chinook salmon - Puget Sound: Puyallup Summer/Fall"/>
        <s v="Chinook salmon - Northern California Coast: California Coastal"/>
        <s v="Chinook salmon - Puget Sound: Eastern Strait of Juan de Fuca Summer/Fall"/>
        <s v="Chinook Salmon - North Coast"/>
        <s v="Chinook Salmon - West Coast of Vancouver Island"/>
        <s v="Chinook Salmon - Yukon"/>
        <s v="Chinook salmon - Okanagan"/>
        <s v="Chinook salmon Fraser, Nanaimo, Taku, Tahltan etc."/>
        <s v="Eulachon - Fraser River"/>
        <s v="Weathervane scallop - Alaska"/>
        <s v="Pink and Spiny Scallop"/>
        <s v="Giant Red Sea Cucumber"/>
        <s v="Red Sea Urchin"/>
        <s v="Green Sea Urchin"/>
        <s v="Alaska skate - Bering Sea / Aleutian Islands"/>
        <s v="Big skate / Longnose skate British Columbia"/>
        <s v="Big skate - Gulf of Alaska"/>
        <s v="Longnose skate - Gulf of Alaska"/>
        <s v="Dogfish - Inside"/>
        <s v="Dogfish - Outside"/>
        <s v="North Pacific spiny dogfish - Gulf of Alaska"/>
        <s v="Bering Sea / Aleutian Islands Other Skates Complex"/>
        <s v="Gulf of Alaska Skate Complex"/>
        <s v="Gulf of Alaska Shark Complex"/>
        <s v="Spot Prawn"/>
        <s v="Shrimp Trawl"/>
        <s v="Giant octopus - Bering Sea / Aleutian Islands"/>
        <s v="Pacific hake - Pacific Coast"/>
        <s v="Petrale sole - Pacific Coast"/>
        <s v="Dover sole - Pacific Coast"/>
        <s v="Sablefish - Pacific Coast"/>
        <s v="Copper rockfish - Northern California"/>
        <s v="Black rockfish - Oregon"/>
        <s v="Spiny dogfish - Pacific Coast"/>
      </sharedItems>
    </cacheField>
    <cacheField name="Area" numFmtId="0">
      <sharedItems/>
    </cacheField>
    <cacheField name="Species" numFmtId="0">
      <sharedItems containsBlank="1" count="129">
        <s v="Buccinum undatum"/>
        <s v="Arctica islandica"/>
        <s v="Mactromeris polynyma"/>
        <s v="Mya arenaria"/>
        <s v="Spisula solidissima"/>
        <s v="Boreogadus saida"/>
        <s v="Brosme brosme"/>
        <s v="Gadus morhua"/>
        <s v="Melanogrammus aeglefinus"/>
        <s v="Merluccius bilinearis"/>
        <s v="Pollachius virens"/>
        <s v="Urophycis chuss"/>
        <s v="Urophycis tenuis"/>
        <s v="Cancer irroratus"/>
        <s v="Chionoecetes opilio"/>
        <m/>
        <s v="Halichoerus grypus"/>
        <s v="Pagophilus groenlandicus"/>
        <s v="Glyptocephalus cynoglossus"/>
        <s v="Hippoglossoides platessoides"/>
        <s v="Hippoglossus hippoglossus"/>
        <s v="Limanda ferruginea"/>
        <s v="Paralichthys dentatus"/>
        <s v="Pseudopleuronectes americanus"/>
        <s v="Reinhardtius hippoglossoides"/>
        <s v="Scophthalmus aquosus"/>
        <s v="Brevoortia tyrannus"/>
        <s v="Clupea harengus"/>
        <s v="Homarus americanus"/>
        <s v="Centropristis striata"/>
        <s v="Myoxocephalus octodecemspinosus"/>
        <s v="Myxine glutinosa"/>
        <s v="Stenotomus chrysops"/>
        <s v="Zoarces americanus"/>
        <s v="Anarhichas lupus"/>
        <s v="Cyclopterus lumpus"/>
        <s v="Lophius americanus"/>
        <s v="Lopholatilus chamaeleonticeps"/>
        <s v="Sebastes fasciatus"/>
        <s v="Sebastes mentella and S. fasciatus"/>
        <s v="Sebastes spp."/>
        <s v="Morone saxatilis"/>
        <s v="Mallotus villosus"/>
        <s v="Peprilus triacanthus"/>
        <s v="Pomatomus saltatrix"/>
        <s v="Scomber scombrus"/>
        <s v="Anguilla rostrata"/>
        <s v="Salmo salar"/>
        <s v="Salvelinus alpinus"/>
        <s v="Chlamys islandica"/>
        <s v="Placopecten magellanicus"/>
        <s v="Cucumaria frondosa"/>
        <s v="Alosa pseudoharengus"/>
        <s v="Amblyraja radiata"/>
        <s v="Dipturus laevis"/>
        <s v="Leucoraja erinacea"/>
        <s v="Leucoraja garmani"/>
        <s v="Leucoraja ocellata"/>
        <s v="Malacoraja senta"/>
        <s v="Raja eglanteria"/>
        <s v="Pandalus borealis"/>
        <s v="Pandalus montagui"/>
        <s v="Illex illecebrosus"/>
        <s v="Loligo pealeii"/>
        <s v="Panopea generosa"/>
        <s v="Gadus chalcogrammus"/>
        <s v="Gadus macrocephalus"/>
        <s v="Merluccius productus"/>
        <s v="Theragra chalcogramma"/>
        <s v="Chionoecetes bairdi"/>
        <s v="Metacarcinus magister"/>
        <s v="Atheresthes stomias"/>
        <s v="Glyptocephalus zachirus"/>
        <s v="Hippoglossoides elassodon"/>
        <s v="Hippoglossus stenolepis"/>
        <s v="Lepidopsetta bilineata"/>
        <s v="Lepidopsetta polyxystra"/>
        <s v="Limanda aspera"/>
        <s v="Microstomus pacificus"/>
        <s v="Pleuronectes quadrituberculatus"/>
        <s v="Reinhardtius evermanni"/>
        <s v="Reinhardtius stomias"/>
        <s v="Clupea pallasii"/>
        <s v="Sardinops sagax"/>
        <s v="Lithodes aequispinus"/>
        <s v="Paralithodes camtschaticus"/>
        <s v="Paralithodes platypus"/>
        <s v="Ophiodon elongatus"/>
        <s v="Pleurogrammus monopterygius"/>
        <s v="Anoplopoma fimbria"/>
        <s v="Sebastes aleutianus/melanostictus"/>
        <s v="Sebastes alutus"/>
        <s v="Sebastes borealis"/>
        <s v="Sebastes caurinus"/>
        <s v="Sebastes crameri"/>
        <s v="Sebastes entomelas"/>
        <s v="Sebastes flavidus"/>
        <s v="Sebastes maliger"/>
        <s v="Sebastes miniatus"/>
        <s v="Sebastes paucispinis"/>
        <s v="Sebastes pinniger"/>
        <s v="Sebastes polyspinis"/>
        <s v="Sebastes reedi"/>
        <s v="Sebastes ruberrimus"/>
        <s v="Sebastes variabilis"/>
        <s v="Sebastolobus alascanus"/>
        <s v="Sebastolobus altivelis"/>
        <s v="Magallana gigas"/>
        <s v="Oncorhynchus gorbuscha"/>
        <s v="Oncorhynchus keta"/>
        <s v="Oncorhynchus kisutch"/>
        <s v="Oncorhynchus nerka"/>
        <s v="Oncorhynchus tshawytscha"/>
        <s v="Thaleichthys pacificus"/>
        <s v="Patinopecten caurinus"/>
        <s v="Apostichopus californicus"/>
        <s v="Mesocentrotus franciscanus"/>
        <s v="Strongylocentrotus droebachiensis"/>
        <s v="Bathyraja parmifera"/>
        <s v="Raja binocuata / R. rhina"/>
        <s v="Raja binoculata"/>
        <s v="Raja rhina"/>
        <s v="Squalus acanthias"/>
        <s v="Squalus suckleyi"/>
        <s v="Pandalus platyceros"/>
        <s v="Pandalus sp."/>
        <s v="Enteroctopus dofleini"/>
        <s v="Eopsetta jordani"/>
        <s v="Sebastes melanops"/>
      </sharedItems>
    </cacheField>
    <cacheField name="Common name" numFmtId="0">
      <sharedItems count="141">
        <s v="Whelk"/>
        <s v="Ocean quahog"/>
        <s v="Stimpson's surfclam"/>
        <s v="Arctic Surfclam"/>
        <s v="Softshell clam"/>
        <s v="Atlantic surfclam"/>
        <s v="Arctic Cod"/>
        <s v="Cusk"/>
        <s v="Atlantic cod"/>
        <s v="Haddock"/>
        <s v="Silver hake"/>
        <s v="Pollock"/>
        <s v="Red hake"/>
        <s v="White hake"/>
        <s v="Rock crab"/>
        <s v="Snow crab"/>
        <s v="Queen / snow crab"/>
        <s v="Grey seal"/>
        <s v="Harp seal"/>
        <s v="Witch flounder"/>
        <s v="American plaice"/>
        <s v="Atlantic halibut"/>
        <s v="Yellowtail flounder"/>
        <s v="Summer flounder"/>
        <s v="Winter flounder"/>
        <s v="Greenland halibut"/>
        <s v="Windowpane"/>
        <s v="Atlantic menhaden"/>
        <s v="Atlantic herring"/>
        <s v="American lobster"/>
        <s v="Lobster"/>
        <s v="Black sea bass"/>
        <s v="Longhorn Sculpin"/>
        <s v="Hagfish"/>
        <s v="Scup"/>
        <s v="Ocean pout"/>
        <s v="Atlantic wolffish"/>
        <s v="Common Lumpfish"/>
        <s v="Goosefish"/>
        <s v="Monkfish"/>
        <s v="Tilefish"/>
        <s v="Acadian redfish"/>
        <s v="Redfish"/>
        <s v="S. mentella, S. norvegicus (=S. marinus) and S. fasciatus"/>
        <s v="Striped Bass"/>
        <s v="Capelin "/>
        <s v="Butterfish"/>
        <s v="Bluefish"/>
        <s v="Atlantic mackerel"/>
        <s v="American Eel"/>
        <s v="Atlantic salmon"/>
        <s v="Arctic Char"/>
        <s v="Iceland Scallop"/>
        <s v="Sea scallop"/>
        <s v="Sea Cucumber"/>
        <s v="Gaspereau"/>
        <s v="Thorny skate"/>
        <s v="Barndoor skate"/>
        <s v="Little skate"/>
        <s v="Rosette skate"/>
        <s v="Winter skate"/>
        <s v="Smooth skate"/>
        <s v="Clearnose skate"/>
        <s v="Gulf Shrimp"/>
        <s v="Northern Shrimp"/>
        <s v="Shrimp"/>
        <s v="Striped Shrimp"/>
        <s v="Northern shortfin squid"/>
        <s v="Longfin inshore squid"/>
        <s v="Geoduck"/>
        <s v="Intertidal clams"/>
        <s v="Walleye pollock"/>
        <s v="Pacific cod"/>
        <s v="Pacific hake"/>
        <s v="Southern Tanner crab"/>
        <s v="Dungeness crab"/>
        <s v="Arrowtooth flounder"/>
        <s v="Rex sole"/>
        <s v="Flathead sole"/>
        <s v="Pacific halibut"/>
        <s v="Rock sole"/>
        <s v="Northern rock sole"/>
        <s v="Yellowfin sole"/>
        <s v="Dover sole"/>
        <s v="Alaska plaice"/>
        <s v="Kamchatka flounder"/>
        <s v="Flatfish"/>
        <s v="Pacific herring"/>
        <s v="Sardine"/>
        <s v="Golden king crab"/>
        <s v="Red king crab"/>
        <s v="Blue king crab"/>
        <s v="Euphausiids"/>
        <s v="Lingcod"/>
        <s v="Atka mackerel"/>
        <s v="Sablefish"/>
        <s v="Rougheye rockfish"/>
        <s v="Pacific ocean perch"/>
        <s v="Shortraker rockfish"/>
        <s v="Copper rockfish"/>
        <s v="Darkblotched rockfish"/>
        <s v="Widow Rockfish"/>
        <s v="Yellowtail rockfish"/>
        <s v="Quillback rockfish"/>
        <s v="Vermilion rockfish"/>
        <s v="Bocaccio"/>
        <s v="Canary rockfish"/>
        <s v="Northern rockfish"/>
        <s v="Yellowmouth rockfish"/>
        <s v="Yelloweye rockfish"/>
        <s v="Dusky rockfish"/>
        <s v="Shortspine thornyhead"/>
        <s v="Longspine thornyhead"/>
        <s v="Rockfish"/>
        <s v="Blackspotted/Rougheye Rockfish"/>
        <s v="Vermilion/Sunset Rockfish"/>
        <s v="Pacific oyster"/>
        <s v="Pink salmon"/>
        <s v="Chum salmon"/>
        <s v="Coho salmon"/>
        <s v="Sockeye salmon"/>
        <s v="Chinook salmon"/>
        <s v="Eulachon"/>
        <s v="Weathervane scallop"/>
        <s v="Pink and Spiny Scallop"/>
        <s v="Giant red sea cucumber"/>
        <s v="Red sea urchin"/>
        <s v="Green sea urchin"/>
        <s v="Alaska skate"/>
        <s v="Big skate / longnose skate"/>
        <s v="Big skate"/>
        <s v="Longnose skate"/>
        <s v="Dogfish"/>
        <s v="North Pacific spiny dogfish"/>
        <s v="Skates"/>
        <s v="Sharks"/>
        <s v="Spot prawn"/>
        <s v="Giant octopus"/>
        <s v="Petrale sole"/>
        <s v="Black rockfish"/>
        <s v="Spiny dogfish"/>
      </sharedItems>
    </cacheField>
    <cacheField name="State" numFmtId="0">
      <sharedItems count="5">
        <s v="U"/>
        <s v="F"/>
        <s v="O"/>
        <s v="N"/>
        <s v="O-F"/>
      </sharedItems>
    </cacheField>
    <cacheField name="Weight_Type" numFmtId="0">
      <sharedItems containsBlank="1"/>
    </cacheField>
    <cacheField name="Weight" numFmtId="0">
      <sharedItems containsBlank="1" containsMixedTypes="1" containsNumber="1" minValue="0" maxValue="2257000"/>
    </cacheField>
    <cacheField name="Reference" numFmtId="0">
      <sharedItems containsBlank="1" containsMixedTypes="1" containsNumber="1" containsInteger="1" minValue="0" maxValue="0"/>
    </cacheField>
    <cacheField name="Category" numFmtId="0">
      <sharedItems containsSemiMixedTypes="0" containsString="0" containsNumber="1" containsInteger="1" minValue="0" maxValue="5"/>
    </cacheField>
    <cacheField name="Score" numFmtId="0">
      <sharedItems containsBlank="1" containsMixedTypes="1" containsNumber="1" minValue="0" maxValue="3"/>
    </cacheField>
    <cacheField name="Weighted_Score" numFmtId="0">
      <sharedItems containsString="0" containsBlank="1" containsNumber="1" minValue="0" maxValue="4514000"/>
    </cacheField>
    <cacheField name="Weighted_Category" numFmtId="0">
      <sharedItems containsString="0" containsBlank="1" containsNumber="1" minValue="0" maxValue="4228545"/>
    </cacheField>
    <cacheField name="Notes" numFmtId="0">
      <sharedItems containsMixedTypes="1" containsNumber="1" containsInteger="1" minValue="0" maxValue="0"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5">
  <r>
    <x v="0"/>
    <x v="0"/>
    <n v="2018"/>
    <x v="0"/>
    <n v="159"/>
    <x v="0"/>
    <s v="3PS"/>
    <x v="0"/>
    <x v="0"/>
    <x v="0"/>
    <s v="Catch_t"/>
    <n v="1500"/>
    <s v="http://www.dfo-mpo.gc.ca/csas-sccs/Publications/SAR-AS/2018/2018_028-eng.html"/>
    <n v="3"/>
    <m/>
    <m/>
    <n v="4500"/>
    <s v="Precautionary harvest strategy advice, status not provided."/>
  </r>
  <r>
    <x v="1"/>
    <x v="0"/>
    <n v="2020"/>
    <x v="1"/>
    <n v="10788"/>
    <x v="1"/>
    <s v="Atlantic Coast"/>
    <x v="1"/>
    <x v="1"/>
    <x v="1"/>
    <s v="Bmsy_Thousand Metric Tons"/>
    <n v="2113"/>
    <s v=""/>
    <n v="1"/>
    <n v="2"/>
    <n v="4226"/>
    <n v="2113"/>
    <s v="Biomass based estimate using Blim"/>
  </r>
  <r>
    <x v="1"/>
    <x v="0"/>
    <n v="2018"/>
    <x v="0"/>
    <n v="150"/>
    <x v="2"/>
    <s v="Québec coastal waters"/>
    <x v="2"/>
    <x v="2"/>
    <x v="1"/>
    <s v="Catch_t"/>
    <n v="800"/>
    <s v="http://www.dfo-mpo.gc.ca/csas-sccs/Publications/SAR-AS/2018/2018_022-eng.html"/>
    <n v="2"/>
    <n v="2"/>
    <n v="1600"/>
    <n v="1600"/>
    <s v="The Quebec surfclam inshore fishery uses dredges and is controlled through area based management. Since 2015, areas 2, 4C and 5A have not been exploited. Area 4A was exploited only in 2015, and areas 1B and 5B were exploited in 2015 and 2016. Areas 1A, 3A, 3B and 4B were exploited every year and, on average, more than 80% of the total allowable catch (TAC) was reached in these areas, with the exception of Area 1A (74%). Some concern expressed over 1A current harvest rate in the long term, but otherwise likely fully exploited."/>
  </r>
  <r>
    <x v="1"/>
    <x v="0"/>
    <n v="2022"/>
    <x v="0"/>
    <n v="155"/>
    <x v="3"/>
    <s v="Banquereau and Grand Bank"/>
    <x v="2"/>
    <x v="3"/>
    <x v="1"/>
    <s v="Catch_t"/>
    <n v="20000"/>
    <s v="http://www.dfo-mpo.gc.ca/csas-sccs/Publications/ScR-RS/2022/2022_040-eng.html"/>
    <n v="1"/>
    <n v="2"/>
    <n v="40000"/>
    <n v="20000"/>
    <s v="The Banquereau fished area stock is considered to be in the Healthy Zone; the 2021 biomass estimate is above the LRP, USR, and CPUE70 references, and this is supported by the secondary indicators. All the secondary indicators for Grand Bank are positive relative to their respective thresholds."/>
  </r>
  <r>
    <x v="1"/>
    <x v="0"/>
    <n v="2020"/>
    <x v="0"/>
    <n v="148"/>
    <x v="4"/>
    <s v="Québec coastal waters"/>
    <x v="3"/>
    <x v="4"/>
    <x v="1"/>
    <s v="Catch_t"/>
    <n v="500"/>
    <s v="http://www.dfo-mpo.gc.ca/csas-sccs/Publications/SAR-AS/2020/2020_032-eng.html"/>
    <n v="2"/>
    <n v="2"/>
    <n v="1000"/>
    <n v="1000"/>
    <s v="Management based on a 5% harvest rate. Status not known, but it appears that it is unlikely that the stock is overfished. Twenty-three shellfish areas on the Upper North Shore were surveyed from 2016 to 2019. Eight of these sectors had already been surveyed from 2002 to 2014. The commercial density increased significantly in five of these eight sectors. However, the area currently covered by a few beds is much smaller than that measured during surveys conducted from 1967 to 1977. The biomass of legal-size clams was calculated for each of the areas surveyed. In order to protect the reproductive potential of each shellfish area, it is suggested that the exploitation rate be limited to a maximum of 5% of the commercial biomass. Some sectors may be more vulnerable to a 5% exploitation rate. "/>
  </r>
  <r>
    <x v="1"/>
    <x v="0"/>
    <n v="2020"/>
    <x v="1"/>
    <n v="10787"/>
    <x v="5"/>
    <s v="Mid-Atlantic Coast"/>
    <x v="4"/>
    <x v="5"/>
    <x v="1"/>
    <s v="Bmsy_Thousand Metric Tons"/>
    <n v="1027"/>
    <s v=""/>
    <n v="1"/>
    <n v="2"/>
    <n v="2054"/>
    <n v="1027"/>
    <s v="Biomass based estimate using Blim"/>
  </r>
  <r>
    <x v="1"/>
    <x v="0"/>
    <n v="2019"/>
    <x v="0"/>
    <n v="203"/>
    <x v="6"/>
    <s v="Îles-de-la-Madeleine"/>
    <x v="4"/>
    <x v="5"/>
    <x v="1"/>
    <s v="Catch_t"/>
    <n v="300"/>
    <s v="http://www.dfo-mpo.gc.ca/csas-sccs/Publications/SAR-AS/2019/2019_031-eng.html"/>
    <n v="2"/>
    <n v="2"/>
    <n v="600"/>
    <n v="600"/>
    <s v="The Atlantic Surfclam fishery is probably fully exploited. The Atlantic Surfclam fishery in the Îles-de-la-Madeleine is conducted with hydraulic dredges in sub-areas 5A1 and 5B1 or using hand tools, on foot or while diving, in about 10 shellfish areas located in lagoons or near coasts. Since 2013, the total allowable catches (TACs) have been reached in 5A1 (125 t) and 5B1 (113 t) and fishing effort is stable. The average size of landed clams has been over 130 mm for several years. The proportion of this bed dredged annually has ranged from 4.5% to 6.7% since 2010. About another 100t is taken by hand."/>
  </r>
  <r>
    <x v="2"/>
    <x v="0"/>
    <n v="2020"/>
    <x v="0"/>
    <n v="172"/>
    <x v="7"/>
    <s v="Maritimes"/>
    <x v="5"/>
    <x v="6"/>
    <x v="0"/>
    <s v="Catch_t"/>
    <m/>
    <s v="http://www.dfo-mpo.gc.ca/csas-sccs/Publications/SAR-AS/2020/2020_007-eng.html"/>
    <n v="5"/>
    <m/>
    <m/>
    <m/>
    <s v="Arctic Cod transfers energy from lower to higher trophic levels and thus is considered a pivotal species in the Arctic marine ecosystem, providing food for numerous species of seabirds, marine mammals, and fishes. A substantial total biomass of Arctic Cod is required for ecosystem maintenance. This report deals with bycatch and doesn't provide definitive status. It is likely that bycatch is low, and because there is no directed fishery, the stock is probably not fully exploited."/>
  </r>
  <r>
    <x v="2"/>
    <x v="0"/>
    <n v="2023"/>
    <x v="0"/>
    <n v="173"/>
    <x v="8"/>
    <s v="NAFO Divisions 4VWX5YZ"/>
    <x v="6"/>
    <x v="7"/>
    <x v="2"/>
    <s v="Catch_t"/>
    <n v="500"/>
    <s v="https://www.dfo-mpo.gc.ca/csas-sccs/Publications/ScR-RS/2023/2023_013-eng.html"/>
    <n v="1"/>
    <n v="1"/>
    <n v="500"/>
    <n v="500"/>
    <s v="Cusk was assessed as threatened by the Committee on the Status of Endangered Wildlife in Canada (COSEWIC) in 2003 and later reassessed as endangered (COSEWIC 2012). The 3-year geometric mean (2020–2022) of the Halibut Survey biomass index for Cusk has declined to the LRP at 13.3 kg/1000 hooks."/>
  </r>
  <r>
    <x v="2"/>
    <x v="0"/>
    <n v="2021"/>
    <x v="1"/>
    <n v="10508"/>
    <x v="9"/>
    <s v="Gulf of Maine"/>
    <x v="7"/>
    <x v="8"/>
    <x v="0"/>
    <s v="None"/>
    <s v=""/>
    <s v="Gulf of Maine Atlantic Cod 2021 Update Assessment Report"/>
    <n v="1"/>
    <s v=""/>
    <m/>
    <m/>
    <s v="No status information"/>
  </r>
  <r>
    <x v="2"/>
    <x v="0"/>
    <n v="2021"/>
    <x v="1"/>
    <n v="10509"/>
    <x v="10"/>
    <s v="Georges Bank"/>
    <x v="7"/>
    <x v="8"/>
    <x v="0"/>
    <s v="None"/>
    <s v=""/>
    <s v="Georges Bank Atlantic Cod 2021 Management Track Assessment Report"/>
    <n v="3"/>
    <s v=""/>
    <m/>
    <m/>
    <s v="No status information"/>
  </r>
  <r>
    <x v="2"/>
    <x v="0"/>
    <n v="2021"/>
    <x v="0"/>
    <n v="5"/>
    <x v="11"/>
    <s v="NAFO Div. 4T and 4Vn (November to April)"/>
    <x v="7"/>
    <x v="8"/>
    <x v="2"/>
    <s v="Catch_t"/>
    <n v="30000"/>
    <s v="http://www.dfo-mpo.gc.ca/csas-sccs/Publications/ScR-RS/2021/2021_011-eng.html"/>
    <n v="1"/>
    <n v="1"/>
    <n v="30000"/>
    <n v="30000"/>
    <s v="1950s to 1992, landings were around 40000t. Annual landings since 2009 have varied between 103 and 172 t. For 2020, the three-year (2018 to 2020) average value of the survey index is 5,469 t of trawlable biomass in September which is well below the LRP threshold value of 47,900 t of trawlable biomass in September.  There is no directed fshery for either Atlantic Cod (Gadus morhua) or American Plaice (Hippoglossoides platessoides) in the southern Gulf of St. Lawrence. A total allowable catch (TAC) of 300 t exist for Atlantic Cod and 250 t for American Plaice to cover incidental catch, subsistence, and scientific surveys."/>
  </r>
  <r>
    <x v="2"/>
    <x v="0"/>
    <n v="2023"/>
    <x v="0"/>
    <n v="6"/>
    <x v="12"/>
    <s v="NAFO Divisions 4X5Y"/>
    <x v="7"/>
    <x v="8"/>
    <x v="2"/>
    <s v="Catch_t"/>
    <n v="25000"/>
    <s v="https://www.dfo-mpo.gc.ca/csas-sccs/Publications/ScR-RS/2023/2023_017-eng.html"/>
    <n v="1"/>
    <n v="1"/>
    <n v="25000"/>
    <n v="25000"/>
    <s v="Georges Bank shared US/Canada stock. The 2022 beginning of year estimate of Spawning Stock Biomass (SSB) from the VPA model is 4,918 mt. This value is below the Limit Reference Point of 22,193 mt meaning this stock remains in the Critical Zone."/>
  </r>
  <r>
    <x v="2"/>
    <x v="0"/>
    <n v="2019"/>
    <x v="0"/>
    <n v="7"/>
    <x v="13"/>
    <s v="NAFO Division 5Z (Georges Bank)"/>
    <x v="7"/>
    <x v="8"/>
    <x v="2"/>
    <m/>
    <m/>
    <s v="http://www.dfo-mpo.gc.ca/csas-sccs/Publications/ScR-RS/2019/2019_019-eng.html"/>
    <n v="1"/>
    <m/>
    <m/>
    <m/>
    <s v="Ref not very relevant. Georges Bank cod is overfished. The need to reduce the fishing mortality experienced by Atlantic Cod (Gadus morhua) on the Canadian portion of Georges Bank has led to efforts by the offshore Scallop fishery to reduce Cod bycatch. Along with active avoidance protocols adopted by the offshore Scallop fleet, Fisheries and Oceans Canada (DFO) has implemented area/time closures from early February to the end of March since 2005. The objectives of these closures are to reduce bycatch and minimize disturbance to spawning aggregations of Cod by the offshore Scallop fishery on Georges Bank."/>
  </r>
  <r>
    <x v="2"/>
    <x v="0"/>
    <n v="2019"/>
    <x v="0"/>
    <n v="8"/>
    <x v="14"/>
    <s v="NAFO Divisions 2J3KL"/>
    <x v="7"/>
    <x v="8"/>
    <x v="2"/>
    <s v="Catch_t"/>
    <n v="250000"/>
    <s v="http://www.dfo-mpo.gc.ca/csas-sccs/Publications/SAR-AS/2019/2019_050-eng.html"/>
    <n v="1"/>
    <n v="1"/>
    <n v="250000"/>
    <n v="250000"/>
    <s v="Northern component off the east coast of Newfoundland. Spawning Stock Biomass (SSB) remains in the critical zone in 2019, at 48% of the Limit Reference Point (LRP) (95% CI = 37-63%). SSB was 398 Kt in 2019 (95% CI = 306-518 Kt). The estimated fishing mortality rate remains low, with an average value of 0.02 over the last 5 years. Recruitment (age 2) has increased but remains around 20% of the pre-collapse period of the 1980s. SSB is below the LRP. Ecosystem conditions are indicative of an overall low productivity state including low levels of phytoplankton and zooplankton, and low abundance of key forage species such as capelin and shrimp. These conditions may negatively impact cod productivity."/>
  </r>
  <r>
    <x v="2"/>
    <x v="0"/>
    <n v="2021"/>
    <x v="0"/>
    <n v="9"/>
    <x v="15"/>
    <s v="NAFO Subdivision 3Ps"/>
    <x v="7"/>
    <x v="8"/>
    <x v="2"/>
    <s v="Catch_t"/>
    <n v="40000"/>
    <s v="http://www.dfo-mpo.gc.ca/csas-sccs/Publications/SAR-AS/2021/2021_031-eng.html"/>
    <n v="1"/>
    <n v="1"/>
    <n v="40000"/>
    <n v="40000"/>
    <s v="South coast of Newfoundland. Spawning Stock Biomass (SSB) at January 1, 2021 is projected to be 25 kt (18 kt 35 kt) with an assumed catch of 2,702 t in 2020. The stock is in the Critical Zone (38% of the Limit Reference Point (LRP); 27-53%). The stock has been below the LRP since the early 2000s."/>
  </r>
  <r>
    <x v="2"/>
    <x v="0"/>
    <n v="2022"/>
    <x v="0"/>
    <n v="10"/>
    <x v="16"/>
    <s v="Northern Gulf of St. Lawrence (3Pn, 4RS)"/>
    <x v="7"/>
    <x v="8"/>
    <x v="2"/>
    <s v="Catch_t"/>
    <n v="60000"/>
    <s v="https://www.dfo-mpo.gc.ca/csas-sccs/Publications/ScR-RS/2022/2022_009-eng.html"/>
    <n v="1"/>
    <n v="1"/>
    <n v="60000"/>
    <n v="60000"/>
    <s v="The 2022 update reaches the same conclusion. The northern Gulf of St. Lawrence cod stock remains in the critical zone, well below the limit reference point (LRP). The estimated spawning biomass is in the critical zone, at 10% of the 2019 LRP. No significant signs of recruitment permitting short term recovery have been detected. According to the precautionary approach, harvests from all sources should be as low as possible to promote the recovery of this stock."/>
  </r>
  <r>
    <x v="2"/>
    <x v="0"/>
    <n v="2020"/>
    <x v="2"/>
    <n v="205"/>
    <x v="17"/>
    <s v="NAFO divisions 1A-1E, offshore"/>
    <x v="7"/>
    <x v="8"/>
    <x v="2"/>
    <s v="Catch_t"/>
    <n v="50000"/>
    <s v="ICES Advice cod.21.1a-e"/>
    <n v="3"/>
    <n v="1"/>
    <n v="50000"/>
    <n v="150000"/>
    <s v="Exact status unknown. Catches have been 200-300000t before 1970, but dropped off rapidly. Catches have been very low since 1990. Surveys after 2010 show some recovery, but biomass remains very low."/>
  </r>
  <r>
    <x v="2"/>
    <x v="0"/>
    <n v="2021"/>
    <x v="2"/>
    <n v="206"/>
    <x v="18"/>
    <s v="NAFO Subarea 1 (Inshore)"/>
    <x v="7"/>
    <x v="8"/>
    <x v="1"/>
    <s v="Catch_t"/>
    <n v="20000"/>
    <s v="ICES Advice cod.21.1"/>
    <n v="1"/>
    <n v="2"/>
    <n v="40000"/>
    <n v="20000"/>
    <s v="Clear overexploitation between 1990 and 2005, evidence of recovery but F still high, so suggests recovery not down to management."/>
  </r>
  <r>
    <x v="2"/>
    <x v="0"/>
    <n v="2021"/>
    <x v="3"/>
    <n v="208"/>
    <x v="19"/>
    <s v="NAFO Div. 3M"/>
    <x v="7"/>
    <x v="8"/>
    <x v="1"/>
    <s v="Catch_t"/>
    <n v="7500"/>
    <m/>
    <n v="2"/>
    <n v="2"/>
    <n v="15000"/>
    <n v="15000"/>
    <s v="Stock above Blim in 2020. Bmsy is unknown. Recent catch very low, so some recovery possible."/>
  </r>
  <r>
    <x v="2"/>
    <x v="0"/>
    <n v="2022"/>
    <x v="1"/>
    <n v="10519"/>
    <x v="20"/>
    <s v="Gulf of Maine"/>
    <x v="8"/>
    <x v="9"/>
    <x v="3"/>
    <s v="Bmsy_Metric Tons"/>
    <n v="6123"/>
    <s v="Gulf of Maine Haddock 2022 Management Track Assessment Report"/>
    <n v="1"/>
    <n v="3"/>
    <n v="18369"/>
    <n v="6123"/>
    <s v="Biomass based estimate using Blim"/>
  </r>
  <r>
    <x v="2"/>
    <x v="0"/>
    <n v="2022"/>
    <x v="1"/>
    <n v="10520"/>
    <x v="21"/>
    <s v="Georges Bank"/>
    <x v="8"/>
    <x v="9"/>
    <x v="1"/>
    <s v="Bmsy_Metric Tons"/>
    <n v="120580"/>
    <s v="2022 Georges Bank Haddock Management Track Assessment Report"/>
    <n v="1"/>
    <n v="2"/>
    <n v="241160"/>
    <n v="120580"/>
    <s v="Biomass based estimate using Blim"/>
  </r>
  <r>
    <x v="2"/>
    <x v="0"/>
    <n v="2021"/>
    <x v="0"/>
    <n v="55"/>
    <x v="22"/>
    <s v="NAFO Divisions 4X5Y"/>
    <x v="8"/>
    <x v="9"/>
    <x v="1"/>
    <s v="Catch_t"/>
    <n v="8000"/>
    <s v="https://www.dfo-mpo.gc.ca/csas-sccs/Publications/ScR-RS/2023/2023_018-eng.html"/>
    <n v="1"/>
    <n v="2"/>
    <n v="16000"/>
    <n v="8000"/>
    <s v="4X5Y south of Nova Scotia. Current biomass index is above the LRP and below the USR. Definitive status not provided (stock assessment model rejected). Stock at least full exploited and stable over last few decades.  The 2022 biomass index for Haddock in 4X5Y from the DFO Summer RV Survey places the stock in the Cautious Zone, relative to reference points used in the past. "/>
  </r>
  <r>
    <x v="2"/>
    <x v="0"/>
    <n v="2021"/>
    <x v="0"/>
    <n v="56"/>
    <x v="23"/>
    <s v="5Zjm"/>
    <x v="8"/>
    <x v="9"/>
    <x v="0"/>
    <s v="Catch_t"/>
    <m/>
    <m/>
    <n v="0"/>
    <m/>
    <m/>
    <m/>
    <n v="0"/>
  </r>
  <r>
    <x v="2"/>
    <x v="0"/>
    <n v="2018"/>
    <x v="0"/>
    <n v="186"/>
    <x v="24"/>
    <s v="NAFO Divisions 3LNO"/>
    <x v="8"/>
    <x v="9"/>
    <x v="2"/>
    <s v="Catch_t"/>
    <n v="5000"/>
    <s v="http://www.dfo-mpo.gc.ca/csas-sccs/Publications/SAR-AS/2018/2018_009-eng.html"/>
    <n v="2"/>
    <n v="1"/>
    <n v="5000"/>
    <n v="10000"/>
    <s v="This stock has been under moratorium since 1993. From 1973 to 1992, landings averaged 2,378 t annually. From 1993 to 2015, landings averaged 146 t annually but reported landings increased to 371 t in 2016. Both the spring and fall research vessel (RV) survey indices of biomass have varied without trend since the mid-1990s. A recruitment index based on fish less than 20 cm in the fall RV surveys was lower in 2015 than the 1995-2016 average. No fish less than 20 cm were caught in 2016 or 2017 RV surveys. Several candidate limit reference points based on proxies of BMSY derived from survey indices of total biomass were considered. However, none were accepted. In the absence of a model of population dynamics and the lack of trend in the survey indices, advice could not be provided on whether to maintain a moratorium on fishing. Mixed catch with moratorium on cod, so opportunities to fish haddock limited anyway. Surveys seem to start after stock collapse."/>
  </r>
  <r>
    <x v="2"/>
    <x v="0"/>
    <n v="2019"/>
    <x v="0"/>
    <n v="187"/>
    <x v="25"/>
    <s v="NAFO Subdivision 3Ps"/>
    <x v="8"/>
    <x v="9"/>
    <x v="2"/>
    <s v="Catch_t"/>
    <n v="5000"/>
    <s v="http://www.dfo-mpo.gc.ca/csas-sccs/Publications/SAR-AS/2019/2019_007-eng.html"/>
    <n v="1"/>
    <n v="1"/>
    <n v="5000"/>
    <n v="5000"/>
    <s v="This stock has been under moratorium since 1993. Bycatch of Haddock averaged 332 t from 2014‑17, with the largest proportion taken in the Atlantic Cod fishery. The ecosystem in Subdivision 3Ps remains under reduced productivity conditions. Spring bloom magnitude and zooplankton biomass have shown very low levels since 2014, with late spring blooms from 2013-17. These conditions could negatively impact transfer of energy to higher trophic levels. Abundance, Biomass, and SSB from the RV survey have been at or below the Campelen series (1996-2018) average for the last four years. This stock is characterized by sporadic large recruitment events. The last significant recruitment index (&lt;20.5 cm) was observed in 2007. No recruits were caught during research vessel (RV) surveys in 2017 or 2018. A Limit Reference Point (LRP) was accepted for this stock with BLIM defined at the lowest SSB in the Campelen series where a large recruitment event was observed (BLIM = SSB 1998). The stock is currently at 34% of BLIM. The LRP will be re-evaluated when the next large recruitment event is observed. This stock is currently in the Critical Zone. Consistent with the DFO decision-making framework incorporating the Precautionary Approach, removals from all sources must be kept at the lowest possible level until the stock clears the Critical Zone."/>
  </r>
  <r>
    <x v="2"/>
    <x v="0"/>
    <n v="2020"/>
    <x v="1"/>
    <n v="10521"/>
    <x v="26"/>
    <s v="Gulf of Maine / Northern Georges Bank"/>
    <x v="9"/>
    <x v="10"/>
    <x v="3"/>
    <s v="Bmsy_kg * 2000 / tow"/>
    <n v="12840.000152587891"/>
    <s v="Northern Silver hake - 2020 Assessment Update Report"/>
    <n v="3"/>
    <n v="3"/>
    <n v="38520.000457763672"/>
    <n v="38520.000457763672"/>
    <s v="Biomass based estimate using Blim"/>
  </r>
  <r>
    <x v="2"/>
    <x v="0"/>
    <n v="2020"/>
    <x v="1"/>
    <n v="10522"/>
    <x v="27"/>
    <s v="Southern Georges Bank / Mid-Atlantic"/>
    <x v="9"/>
    <x v="10"/>
    <x v="1"/>
    <s v="Bmsy_kg * 2000 / tow"/>
    <n v="3299.9999523162842"/>
    <s v=""/>
    <n v="3"/>
    <n v="2"/>
    <n v="6599.9999046325684"/>
    <n v="9899.9998569488525"/>
    <s v="Biomass based estimate using Blim"/>
  </r>
  <r>
    <x v="2"/>
    <x v="0"/>
    <n v="2023"/>
    <x v="0"/>
    <n v="126"/>
    <x v="28"/>
    <s v="Scotian Shelf in NAFO Divisions 4VWX"/>
    <x v="9"/>
    <x v="10"/>
    <x v="1"/>
    <s v="Catch_t"/>
    <n v="10000"/>
    <s v="https://www.dfo-mpo.gc.ca/csas-sccs/Publications/ScR-RS/2023/2023_015-eng.html"/>
    <n v="1"/>
    <n v="2"/>
    <n v="20000"/>
    <n v="10000"/>
    <s v="The stock remains in the healthy zone, with biomass above the  USR of 47,200 t, and fishing mortality likely below the Removal Reference of 0.32 for the period covered by the model (1993–2021)"/>
  </r>
  <r>
    <x v="2"/>
    <x v="0"/>
    <n v="2022"/>
    <x v="1"/>
    <n v="10515"/>
    <x v="29"/>
    <s v="Gulf of Maine / Georges Bank"/>
    <x v="10"/>
    <x v="11"/>
    <x v="3"/>
    <s v="Bmsy_Metric Tons"/>
    <n v="92130"/>
    <s v="Pollock - 2022 Update Assessment Report"/>
    <n v="1"/>
    <n v="3"/>
    <n v="276390"/>
    <n v="92130"/>
    <s v="Biomass based estimate using Blim"/>
  </r>
  <r>
    <x v="2"/>
    <x v="0"/>
    <n v="2021"/>
    <x v="0"/>
    <n v="104"/>
    <x v="30"/>
    <s v="Western Component in NAFO Divisions 4Xopqrs5"/>
    <x v="10"/>
    <x v="11"/>
    <x v="1"/>
    <s v="Catch_t"/>
    <n v="3500"/>
    <s v="http://www.dfo-mpo.gc.ca/csas-sccs/Publications/ScR-RS/2021/2021_025-eng.html"/>
    <n v="3"/>
    <m/>
    <m/>
    <n v="10500"/>
    <s v="Index based assessment. Stock declined but now stable. Status not given."/>
  </r>
  <r>
    <x v="2"/>
    <x v="0"/>
    <n v="2019"/>
    <x v="0"/>
    <n v="198"/>
    <x v="31"/>
    <s v="NAFO Subdivision 3Ps"/>
    <x v="10"/>
    <x v="11"/>
    <x v="0"/>
    <s v="Catch_t"/>
    <n v="600"/>
    <s v="http://www.dfo-mpo.gc.ca/csas-sccs/Publications/SAR-AS/2019/2019_039-eng.html"/>
    <n v="3"/>
    <n v="0"/>
    <n v="0"/>
    <n v="1800"/>
    <s v="Pollock in the Northwest Atlantic Fisheries Organization (NAFO) Subdivision 3Ps have been under moratorium since 1993 and bycatches from 2014-17 were in the range of 600 t or less. Due to the fact that they are at their northern limit within 3Ps, Pollock do not generally occur in Newfoundland waters in sufficient numbers to support a commercial fishery. The ecosystem in Subdivision 3Ps remains under reduced productivity conditions. "/>
  </r>
  <r>
    <x v="2"/>
    <x v="0"/>
    <n v="2020"/>
    <x v="1"/>
    <n v="10516"/>
    <x v="32"/>
    <s v="Gulf of Maine / Northern Georges Bank"/>
    <x v="11"/>
    <x v="12"/>
    <x v="0"/>
    <s v="None"/>
    <s v=""/>
    <s v=""/>
    <n v="3"/>
    <s v=""/>
    <m/>
    <m/>
    <s v="No reference points"/>
  </r>
  <r>
    <x v="2"/>
    <x v="0"/>
    <n v="2020"/>
    <x v="1"/>
    <n v="10517"/>
    <x v="33"/>
    <s v="Southern Georges Bank / Mid-Atlantic"/>
    <x v="11"/>
    <x v="12"/>
    <x v="0"/>
    <s v="None"/>
    <s v=""/>
    <s v="Southern red hake - 2020 Assessment Update Report"/>
    <n v="3"/>
    <s v=""/>
    <m/>
    <m/>
    <s v="No reference points"/>
  </r>
  <r>
    <x v="2"/>
    <x v="0"/>
    <n v="2022"/>
    <x v="1"/>
    <n v="10518"/>
    <x v="34"/>
    <s v="Gulf of Maine / Georges Bank"/>
    <x v="12"/>
    <x v="13"/>
    <x v="1"/>
    <s v="Bmsy_Metric Tons"/>
    <n v="28191"/>
    <s v="White Hake"/>
    <n v="1"/>
    <n v="2"/>
    <n v="56382"/>
    <n v="28191"/>
    <s v="Biomass based estimate using Blim"/>
  </r>
  <r>
    <x v="2"/>
    <x v="0"/>
    <n v="2020"/>
    <x v="0"/>
    <n v="160"/>
    <x v="35"/>
    <s v="NAFO Div. 4T"/>
    <x v="12"/>
    <x v="13"/>
    <x v="2"/>
    <s v="Catch_t"/>
    <n v="3000"/>
    <s v="http://www.dfo-mpo.gc.ca/csas-sccs/Publications/ScR-RS/2020/2020_008-eng.html"/>
    <n v="1"/>
    <n v="1"/>
    <n v="3000"/>
    <n v="3000"/>
    <s v="Index based assessment, but index is well below the LRP and low compared to historical levels. A sustained increase in SSB to or above 12,800 t, 40% of the SSB producing the maximum surplus production, is proposed as an abundance recovery target. Additionally, recovery would require an expansion in age structure to include substantial frequencies of fish older than 7 years, as observed in the mid-1980s and earlier. Estimated SSB in 2013 is about 30% of the abundance recovery target with no chance of being at or above this target. Estimated SSB has been below the abundance recovery target since 1995."/>
  </r>
  <r>
    <x v="2"/>
    <x v="0"/>
    <n v="2018"/>
    <x v="0"/>
    <n v="161"/>
    <x v="36"/>
    <s v="NAFO Subdivision 3Ps"/>
    <x v="12"/>
    <x v="13"/>
    <x v="0"/>
    <s v="Catch_t"/>
    <n v="1000"/>
    <s v="http://www.dfo-mpo.gc.ca/csas-sccs/Publications/SAR-AS/2018/2018_005-eng.html"/>
    <n v="3"/>
    <m/>
    <m/>
    <n v="3000"/>
    <s v="White Hake in Subdiv. 3Ps is part of the Divs. 3NOPs stock. Covered by NAFO. Difficulties in applying the Limit Reference Point (LRP) concepts to White Hake include its episodic recruitment, and other data limitations. LRP options were not accepted for this species. Stock probably at least fully exploited."/>
  </r>
  <r>
    <x v="2"/>
    <x v="0"/>
    <n v="2021"/>
    <x v="0"/>
    <n v="204"/>
    <x v="37"/>
    <s v="southern Gulf of St. Lawrence "/>
    <x v="12"/>
    <x v="13"/>
    <x v="0"/>
    <s v="Catch_t"/>
    <n v="0"/>
    <s v="http://www.dfo-mpo.gc.ca/csas-sccs/Publications/SAR-AS/2021/2021_033-eng.html"/>
    <n v="0"/>
    <n v="0"/>
    <n v="0"/>
    <n v="0"/>
    <s v="Not relevant - estimating bycatch"/>
  </r>
  <r>
    <x v="3"/>
    <x v="0"/>
    <n v="2023"/>
    <x v="0"/>
    <n v="113"/>
    <x v="38"/>
    <s v="southern Gulf of St. Lawrence"/>
    <x v="13"/>
    <x v="14"/>
    <x v="0"/>
    <s v="Catch_t"/>
    <n v="3000"/>
    <s v="https://www.dfo-mpo.gc.ca/csas-sccs/Publications/ScR-RS/2023/2023_005-eng.html"/>
    <n v="3"/>
    <m/>
    <m/>
    <n v="9000"/>
    <s v="While landings and the number of fishing trips are decreasing, catch rates varied throughout the time series (2000 to 2021) and the highest values are observed in different years according to the LFA. It is unsure whether the recent higher catch rate values observed in LFAs 24 and 25 are a reflection of increases in stock abundance or the result of changes in fishing practices. Also COVID-19... Recruitment indices seem low compared to historical values since 2016. So although it is likely the stock overall is at least fully exploited, it is not clear from the available information. Advice is very vague."/>
  </r>
  <r>
    <x v="3"/>
    <x v="0"/>
    <n v="2018"/>
    <x v="0"/>
    <n v="174"/>
    <x v="39"/>
    <s v="Quebec"/>
    <x v="13"/>
    <x v="14"/>
    <x v="1"/>
    <s v="Catch_t"/>
    <n v="1000"/>
    <s v="http://www.dfo-mpo.gc.ca/csas-sccs/Publications/SAR-AS/2018/2018_044-eng.html"/>
    <n v="2"/>
    <n v="2"/>
    <n v="2000"/>
    <n v="2000"/>
    <s v="Size structures and average sizes have remained generally stable or have even improved compared to 2012 in the Gaspé Peninsula and the North Shore where fishing effort and landings saw a sharp decline. However, they are still deteriorated in the Magdalen Islands and, in 2016, the average size was less than or equal to historical lows. The decrease in fishing effort and deterioration of the rock crab population indicators seem inversely correlated to the increase in landings of its main predator, the American lobster. Natural mortality resulting from predation by lobster has certainly increased sharply, adding to mortality caused by fishing. This suggests that the stocks are fully exploited rather than overefished."/>
  </r>
  <r>
    <x v="3"/>
    <x v="0"/>
    <n v="2021"/>
    <x v="0"/>
    <n v="127"/>
    <x v="40"/>
    <s v="southern Gulf of St. Lawrence (Areas 12, 12E, 12F and 19)"/>
    <x v="14"/>
    <x v="15"/>
    <x v="1"/>
    <s v="Catch_t"/>
    <n v="30000"/>
    <s v="http://www.dfo-mpo.gc.ca/csas-sccs/Publications/SAR-AS/2021/2021_021-eng.html"/>
    <n v="1"/>
    <n v="2"/>
    <n v="60000"/>
    <n v="30000"/>
    <s v="The stock continues to show signs of sustained recruitment and productivity. Overall, the stock is expected to remain in the healthy zone of the Precautionary Approach."/>
  </r>
  <r>
    <x v="3"/>
    <x v="0"/>
    <n v="2018"/>
    <x v="0"/>
    <n v="128"/>
    <x v="41"/>
    <s v="Nova Scotia (4VWX) "/>
    <x v="14"/>
    <x v="15"/>
    <x v="1"/>
    <s v="Catch_t"/>
    <n v="7000"/>
    <s v="http://www.dfo-mpo.gc.ca/csas-sccs/Publications/SAR-AS/2018/2018_046-eng.html"/>
    <n v="1"/>
    <n v="2"/>
    <n v="14000"/>
    <n v="7000"/>
    <s v="There are 3 areas, two in a healthy state, one critical but due to environment etc. A reference points-based Precautionary Approach (PA) has been implemented in this fishery. The Limit Reference Point (LRP) is 25% of carrying capacity and the Upper Stock Reference (USR) is 50% of carrying capacity. The Target Removal reference is 20% of the fishable biomass in each area and the Removal reference is not to exceed fishing mortality at Maximum Sustainable Yield (FMSY). Various secondary (population and ecosystem) indicators are taken into consideration for management decisions. There are three areas being managed. Overall these stocks appear fully exploited. While one stock has low abundance, this appears due to environment affecting productivity rather than harvest rate being too  high.  The N-ENS population is considered to be in the “Healthy” zone. Current fishable biomass estimates are below the long-term mean. Recruitment is expected to continue in coming years. A moderate TAC reduction is recommended. The S-ENS population is considered to be in the “Healthy” zone. Fishable biomass estimates have continued to decline in spite of TAC reductions. Current fishable biomass estimates are below the long-term mean. Recruitment is expected for at least the next three to four years. A moderate TAC reduction is recommended. In 4X, low recruitment, high inter-annual temperature fluctuations and overall warm water temperatures create uncertainties about this population. The current assessment methodology indicates that the stock is in the “Critical” zone."/>
  </r>
  <r>
    <x v="3"/>
    <x v="0"/>
    <n v="2021"/>
    <x v="0"/>
    <n v="129"/>
    <x v="42"/>
    <s v="Scotian Shelf"/>
    <x v="14"/>
    <x v="15"/>
    <x v="1"/>
    <s v="Catch_t"/>
    <n v="9000"/>
    <s v="http://www.dfo-mpo.gc.ca/csas-sccs/Publications/ScR-RS/2022/2022_036-eng.html"/>
    <n v="3"/>
    <n v="2"/>
    <n v="18000"/>
    <n v="27000"/>
    <s v="Index based assessment relative to historical median for 3 units. Stocks seems stable over the period. Most likely fully exploited."/>
  </r>
  <r>
    <x v="3"/>
    <x v="0"/>
    <n v="2020"/>
    <x v="0"/>
    <n v="131"/>
    <x v="43"/>
    <s v="Northern Gulf of St. Lawrence (Areas 13 to 17, 12A, 12B, 12C and 16A)"/>
    <x v="14"/>
    <x v="15"/>
    <x v="1"/>
    <s v="Catch_t"/>
    <n v="7000"/>
    <s v="http://www.dfo-mpo.gc.ca/csas-sccs/Publications/SAR-AS/2020/2020_050-eng.html"/>
    <n v="2"/>
    <n v="2"/>
    <n v="14000"/>
    <n v="14000"/>
    <s v="The stocks are fully exploited in the sense that there is no room for expansion of catches and the harvest rates are sustainable, so not overfished. There are 9 management areas. For all areas combined, catches totalled 6,386 t in 2019, down 25.6% from 2018 (8,583 t). Anticipated removals in 2020 are lower in all nine areas because of a cyclical and natural decrease in recruitment. The trawl survey conducted in Sainte-Marguerite Bay (Area 16) and in Areas 13 and 14 indicates that Areas 13 to 16 should see improved recruitment within a few years, if ecosystem conditions remain favourable. The outlook for each area includes three possible scenarios for establishing the following season catches, with the intermediate scenario requiring some reduction in captures. "/>
  </r>
  <r>
    <x v="3"/>
    <x v="0"/>
    <n v="2021"/>
    <x v="0"/>
    <n v="175"/>
    <x v="44"/>
    <s v="Newfoundland and Labrador (Divisions 2HJ3KLNOP4R)"/>
    <x v="14"/>
    <x v="15"/>
    <x v="1"/>
    <s v="Catch_t"/>
    <n v="25000"/>
    <s v="http://www.dfo-mpo.gc.ca/csas-sccs/Publications/SAR-AS/2021/2021_009-eng.html"/>
    <n v="1"/>
    <n v="2"/>
    <n v="50000"/>
    <n v="25000"/>
    <s v="The available information suggests that the stocks are being fully exploited. Landings have declined since 2009 (53,400 t) to their lowest level in 25 years (total 26,400 t in 2019), reflecting decreasing TACs. Only Assessment Division (AD) 3Ps experienced increased landings in recent years. The overall exploitable biomass has increased in both trawl and trap surveys during the past 1-2 years, but remains near historic lows. Fishery Exploitation Rate Indices (ERIs) were near or below time-series averages in all ADs in 2019, with the exception of ADs 2HJ and 3L Inshore. Total mortality in exploitable crab has decreased in all ADs over the past 3 years. It remains highest in AD 2HJ and lowest in AD 3LNO Offshore. Recent climate conditions and pre-recruit abundance indices suggest favourable prospects for recruitment into the exploitable biomass over the next 2-4 years in most ADs. In 2020, all ADs are projected to be in the provisional cautious zone of the DFO Science proposed Precautionary Approach Framework, with the exception of AD 3LNO Offshore, which is projected to be in the provisional healthy zone. "/>
  </r>
  <r>
    <x v="3"/>
    <x v="0"/>
    <n v="2021"/>
    <x v="0"/>
    <n v="105"/>
    <x v="45"/>
    <s v="CFA 1-12"/>
    <x v="15"/>
    <x v="16"/>
    <x v="0"/>
    <m/>
    <m/>
    <m/>
    <n v="0"/>
    <m/>
    <m/>
    <m/>
    <n v="0"/>
  </r>
  <r>
    <x v="4"/>
    <x v="0"/>
    <n v="2021"/>
    <x v="0"/>
    <n v="50"/>
    <x v="46"/>
    <s v="Atlantic"/>
    <x v="16"/>
    <x v="17"/>
    <x v="1"/>
    <s v="Catch_t"/>
    <n v="1"/>
    <m/>
    <n v="0"/>
    <n v="1"/>
    <n v="1"/>
    <m/>
    <s v="No direct info"/>
  </r>
  <r>
    <x v="4"/>
    <x v="0"/>
    <n v="2021"/>
    <x v="0"/>
    <n v="57"/>
    <x v="47"/>
    <s v="Atlantic"/>
    <x v="17"/>
    <x v="18"/>
    <x v="1"/>
    <s v="Catch_t"/>
    <n v="1"/>
    <m/>
    <n v="0"/>
    <n v="1"/>
    <n v="1"/>
    <m/>
    <s v="No direct info"/>
  </r>
  <r>
    <x v="5"/>
    <x v="0"/>
    <n v="2022"/>
    <x v="1"/>
    <n v="10014"/>
    <x v="48"/>
    <s v="Northwestern Atlantic Coast"/>
    <x v="18"/>
    <x v="19"/>
    <x v="0"/>
    <s v="Current Biomass_Metric Tons"/>
    <s v=""/>
    <s v="WITCH FLOUNDER - 2022 Management Track Assessment Report"/>
    <n v="3"/>
    <s v=""/>
    <m/>
    <m/>
    <s v="No reference points"/>
  </r>
  <r>
    <x v="5"/>
    <x v="0"/>
    <n v="2020"/>
    <x v="0"/>
    <n v="163"/>
    <x v="49"/>
    <s v="NAFO Div. 4RST"/>
    <x v="18"/>
    <x v="19"/>
    <x v="1"/>
    <s v="Catch_t"/>
    <n v="500"/>
    <s v="http://www.dfo-mpo.gc.ca/csas-sccs/Publications/ScR-RS/2020/2020_008-eng.html"/>
    <n v="1"/>
    <n v="2"/>
    <n v="1000"/>
    <n v="500"/>
    <s v="Overall, the stock appears to be fully exploited, but close to being overexploited if the current low catches (around 300t) are exceeded. The Limit Reference Point (LRP), defined as 40% of biomass for maximum sustainable yield (Bmsy), is estimated at 10,480 t, the Upper Stock Reference default of 80% Bmsy at 20,960 t, and the maximum removal rate equivalent to Fmsy at 0.072. The 2016 median estimate of the spawning stock biomass (SSB) is 13,270 t, slightly above the LRP (10,480 t) with a 38% chance that the estimated biomass is at or below the LRP. The fishing removal rate was estimated at &lt; 0.04, below the maximum removal rate. "/>
  </r>
  <r>
    <x v="5"/>
    <x v="0"/>
    <n v="2021"/>
    <x v="0"/>
    <n v="164"/>
    <x v="50"/>
    <s v="3NO"/>
    <x v="18"/>
    <x v="19"/>
    <x v="1"/>
    <s v="Catch_t"/>
    <n v="1000"/>
    <m/>
    <n v="1"/>
    <n v="2"/>
    <n v="2000"/>
    <n v="1000"/>
    <s v="No direct info."/>
  </r>
  <r>
    <x v="5"/>
    <x v="0"/>
    <n v="2018"/>
    <x v="0"/>
    <n v="165"/>
    <x v="51"/>
    <s v="NAFO Subdivision 3Ps"/>
    <x v="18"/>
    <x v="19"/>
    <x v="1"/>
    <s v="Catch_t"/>
    <n v="600"/>
    <s v="http://www.dfo-mpo.gc.ca/csas-sccs/Publications/SAR-AS/2018/2018_011-eng.html"/>
    <n v="2"/>
    <n v="2"/>
    <n v="1200"/>
    <n v="1200"/>
    <s v="From 2014/15 to 2016/17, total annual landings averaged 472 t, over twice the average of the previous 3-year period, though remaining below the 650 t total allowable catch (TAC). Spring research vessel (RV) survey biomass and abundance indices in 2016 and 2017 are at or among the highest in the time series. However, each of these indices is highly influenced by a single large survey tow resulting in high uncertainty. An interim Limit Reference Point (LRP) proxy of 40% BMSY was adopted and is based on the geometric mean of the survey biomass from 1983-93 winter surveys. The stock is currently above the LRP, and has been in most years of the time series (1983-2017). This stability indicates the stock was able to sustain the range of harvest rates over this time period."/>
  </r>
  <r>
    <x v="5"/>
    <x v="0"/>
    <n v="2018"/>
    <x v="0"/>
    <n v="211"/>
    <x v="52"/>
    <s v="NAFO Divisions 2J3KL"/>
    <x v="18"/>
    <x v="19"/>
    <x v="2"/>
    <s v="Catch_t"/>
    <n v="4000"/>
    <s v="http://www.dfo-mpo.gc.ca/csas-sccs/Publications/SAR-AS/2018/2018_053-eng.html"/>
    <n v="1"/>
    <n v="1"/>
    <n v="4000"/>
    <n v="4000"/>
    <s v="This stock has been under moratorium in Canadian waters since 1995, and in the NAFO regulatory area since 1998. Bycatch of Witch Flounder has been relatively stable, averaging 174 t annually from 2013-17, primarily taken in the Canadian Greenland Halibut fishery. This stock is assessed using fall DFO research vessel (RV) survey indices. In 2016 and 2017, indices of abundance and biomass reached the highest levels since 1990, but remained below the levels of the mid-1980s. A proxy for BMSY was accepted as the mean of the survey biomass indices from the 1983-84 fall RV surveys. Consistent with the DFO decision-making framework incorporating the precautionary approach, a Limit Reference Point (LRP) of 40% BMSY was adopted. The stock is currently in the critical zone."/>
  </r>
  <r>
    <x v="5"/>
    <x v="0"/>
    <n v="2022"/>
    <x v="1"/>
    <n v="10019"/>
    <x v="53"/>
    <s v="Gulf of Maine / Georges Bank"/>
    <x v="19"/>
    <x v="20"/>
    <x v="1"/>
    <s v="Bmsy_Metric Tons"/>
    <n v="19051"/>
    <s v="American Plaice 2022 Management Track Assessment Report"/>
    <n v="1"/>
    <n v="2"/>
    <n v="38102"/>
    <n v="19051"/>
    <s v="Biomass based estimate using Blim"/>
  </r>
  <r>
    <x v="5"/>
    <x v="0"/>
    <n v="2021"/>
    <x v="0"/>
    <n v="2"/>
    <x v="54"/>
    <s v="NAFO Div. 4T"/>
    <x v="19"/>
    <x v="20"/>
    <x v="2"/>
    <s v="Catch_t"/>
    <n v="7000"/>
    <s v="http://www.dfo-mpo.gc.ca/csas-sccs/Publications/ScR-RS/2021/2021_011-eng.html"/>
    <n v="1"/>
    <n v="1"/>
    <n v="7000"/>
    <n v="7000"/>
    <s v="Under current productivity conditions, the SSB is expected to remain in the critical zone with essentially zero chance of the SSB being above the LRP during 2016 to 2021 (2016/031). The rebuilding prospects for this stock under current conditions are low because of the high level of natural mortality. Predation by grey seals is thought to be a major component of the high level of natural mortality. American plaice is currently caught as bycatch in fisheries primarily directed for witch flounder and Greenland halibut. Preliminary landings in 2015 were 40 t. For 2020, the three-year (2018 to 2020) average value of the survey index is 5,469 t of trawlable biomass in September which is well below the LRP threshold value of 47,900 t of trawlable biomass in September.  There is no directed fshery for either Atlantic Cod (Gadus morhua) or American Plaice (Hippoglossoides platessoides) in the southern Gulf of St. Lawrence. A total allowable catch (TAC) of 300 t exist for Atlantic Cod and 250 t for American Plaice to cover incidental catch, subsistence, and scientific surveys."/>
  </r>
  <r>
    <x v="5"/>
    <x v="0"/>
    <n v="2020"/>
    <x v="0"/>
    <n v="181"/>
    <x v="55"/>
    <s v="NAFO Subdivision 3Ps"/>
    <x v="19"/>
    <x v="20"/>
    <x v="2"/>
    <s v="Catch_t"/>
    <n v="500"/>
    <s v="http://www.dfo-mpo.gc.ca/csas-sccs/Publications/SAR-AS/2020/2020_017-eng.html"/>
    <n v="1"/>
    <n v="1"/>
    <n v="500"/>
    <n v="500"/>
    <s v="Based on survey indicators, the stock is still at a very low level. This stock has been under moratorium in Canadian waters since 1995, and in the NAFO regulatory area since 1998. Bycatch of Witch Flounder has been relatively stable, averaging 174 t annually from 2013-17, primarily taken in the Canadian Greenland Halibut fishery. This stock is assessed using fall DFO research vessel (RV) survey indices. In 2016 and 2017, indices of abundance and biomass reached the highest levels since 1990, but remained below the levels of the mid-1980s. The abundance index of fish &lt;23 cm indicate improved recruitment since 2013. Following a contraction of the stock to shelf slope areas through the 1990s, the distribution of the stock has expanded in recent years, returning to deep channels occupied in the mid‑1980s. A proxy for BMSY was accepted as the mean of the survey biomass indices from the 1983-84 fall RV surveys. Consistent with the DFO decision-making framework incorporating the precautionary approach, a Limit Reference Point (LRP) of 40% BMSY was adopted. The stock is currently in the critical zone. A variable proportion of the population inhabits the deep water of Div. 3L which has only been surveyed in 3 of the last 10 years. In years with incomplete coverage the survey index may underestimate stock size. The magnitude of this cannot be determined, but is not considered to impact stock status relative to the LRP."/>
  </r>
  <r>
    <x v="5"/>
    <x v="0"/>
    <n v="2020"/>
    <x v="3"/>
    <n v="209"/>
    <x v="56"/>
    <s v="NAFO Div. 3M"/>
    <x v="19"/>
    <x v="20"/>
    <x v="2"/>
    <s v="Catch_t"/>
    <n v="1000"/>
    <m/>
    <n v="3"/>
    <n v="1"/>
    <n v="1000"/>
    <n v="3000"/>
    <s v="The stock has recovered to the levels of the mid 1990s, when the fishery was closed. SC considers that there is not sufficient evidence that the stock would be able to sustain a fishery at this time and recommends that there be no directed fishing in 2021, 2022 and 2023. Bycatch should be kept  at the lowest possible level."/>
  </r>
  <r>
    <x v="5"/>
    <x v="0"/>
    <n v="2021"/>
    <x v="0"/>
    <n v="213"/>
    <x v="57"/>
    <s v="NAFO Subarea 2 + Div. 3K"/>
    <x v="19"/>
    <x v="20"/>
    <x v="2"/>
    <s v="Catch_t"/>
    <n v="3000"/>
    <s v="http://www.dfo-mpo.gc.ca/csas-sccs/Publications/ScR-RS/2021/2021_043-eng.html"/>
    <n v="1"/>
    <n v="1"/>
    <n v="3000"/>
    <n v="3000"/>
    <s v="SSB and survey biomass are below the LRP."/>
  </r>
  <r>
    <x v="5"/>
    <x v="0"/>
    <n v="2022"/>
    <x v="1"/>
    <n v="10056"/>
    <x v="58"/>
    <s v="Northwestern Atlantic Coast"/>
    <x v="20"/>
    <x v="21"/>
    <x v="0"/>
    <s v="None"/>
    <s v=""/>
    <s v="Atlantic Halibut 2022 Management Track Assessment Report"/>
    <n v="3"/>
    <s v=""/>
    <m/>
    <m/>
    <s v="No status information"/>
  </r>
  <r>
    <x v="5"/>
    <x v="0"/>
    <n v="2023"/>
    <x v="0"/>
    <n v="11"/>
    <x v="59"/>
    <s v="Scotian Shelf and Southern Grand Banks in NAFO Divisions 3NOPs4VWX5Zc"/>
    <x v="20"/>
    <x v="21"/>
    <x v="1"/>
    <s v="Catch_t"/>
    <n v="5000"/>
    <s v="https://www.dfo-mpo.gc.ca/csas-sccs/Publications/ScR-RS/2023/2023_020-eng.html"/>
    <n v="2"/>
    <n v="2"/>
    <n v="10000"/>
    <n v="10000"/>
    <s v="Fishing mortality rates estimated from the multi-year mark-recapture model have also declined between 2007 and 2013, and have been lower than natural mortality since 2008 (SAR/2015/012). The stock has increased from the depleted state observed in the early 1990s. The 2022 three-year mean biomass based on the Stratified Random halibut Survey is 1.9 BMSY. Stock biomass has been increasing, suggesting that the stock is not overfished. Most likely it is still in a fully exploited state. "/>
  </r>
  <r>
    <x v="5"/>
    <x v="0"/>
    <n v="2021"/>
    <x v="0"/>
    <n v="12"/>
    <x v="60"/>
    <s v="Gulf of St. Lawrence (4RST)"/>
    <x v="20"/>
    <x v="21"/>
    <x v="1"/>
    <s v="Catch_t"/>
    <n v="650"/>
    <s v="http://www.dfo-mpo.gc.ca/csas-sccs/Publications/SAR-AS/2021/2021_034-eng.html"/>
    <n v="2"/>
    <n v="2"/>
    <n v="1300"/>
    <n v="1300"/>
    <s v="From 2014/15 to 2016/17, total annual landings averaged 472 t, over twice the average of the previous 3-year period, though remaining below the 650 t total allowable catch (TAC). Spring research vessel (RV) survey biomass and abundance indices in 2016 and 2017 are at or among the highest in the time series. However, each of these indices is highly influenced by a single large survey tow resulting in high uncertainty. An interim Limit Reference Point (LRP) proxy of 40% BMSY was adopted and is based on the geometric mean of the survey biomass from 1983-93 winter surveys. The stock is currently above the LRP, and has been in most years of the time series (1983-2017). This stability indicates the stock was able to sustain the range of harvest rates over this time period. Current harvest needs to be reduce to keep the stock above the LRP however."/>
  </r>
  <r>
    <x v="5"/>
    <x v="0"/>
    <n v="2022"/>
    <x v="1"/>
    <n v="10034"/>
    <x v="61"/>
    <s v="Southern New England / Mid-Atlantic"/>
    <x v="21"/>
    <x v="22"/>
    <x v="2"/>
    <s v="Bmsy_Metric Tons"/>
    <n v="1715"/>
    <s v="Southern New England-Mid Atlantic yellowtail flounder"/>
    <n v="1"/>
    <n v="1"/>
    <n v="1715"/>
    <n v="1715"/>
    <s v="Biomass based estimate using Blim"/>
  </r>
  <r>
    <x v="5"/>
    <x v="0"/>
    <n v="2022"/>
    <x v="1"/>
    <n v="10035"/>
    <x v="62"/>
    <s v="Cape Cod / Gulf of Maine"/>
    <x v="21"/>
    <x v="22"/>
    <x v="1"/>
    <s v="Bmsy_Metric Tons"/>
    <n v="3068"/>
    <s v="Cape Cod-Gulf of Maine yellowtail flounder"/>
    <n v="1"/>
    <n v="2"/>
    <n v="6136"/>
    <n v="3068"/>
    <s v="Biomass based estimate using Blim"/>
  </r>
  <r>
    <x v="5"/>
    <x v="0"/>
    <n v="2022"/>
    <x v="1"/>
    <n v="10033"/>
    <x v="63"/>
    <s v="Georges Bank"/>
    <x v="21"/>
    <x v="22"/>
    <x v="3"/>
    <s v="Current Biomass_Metric Tons"/>
    <n v="1500"/>
    <s v="GEORGES BANK YELLOWTAIL FLOUNDER"/>
    <n v="3"/>
    <n v="3"/>
    <n v="4500"/>
    <n v="4500"/>
    <s v="F (MSY) based estimate using Fmsy (F/Fmsy &lt; 0.5)"/>
  </r>
  <r>
    <x v="5"/>
    <x v="0"/>
    <n v="2021"/>
    <x v="0"/>
    <n v="169"/>
    <x v="64"/>
    <s v="Southern Gulf of St. Lawrence (NAFO Div. 4T)"/>
    <x v="21"/>
    <x v="22"/>
    <x v="2"/>
    <s v="Catch_t"/>
    <n v="200"/>
    <s v="https://www.dfo-mpo.gc.ca/csas-sccs/Publications/SAR-AS/2021/2021_022-eng.html"/>
    <n v="1"/>
    <n v="1"/>
    <n v="200"/>
    <n v="200"/>
    <s v="The estimated biomass at the end of the projection was 22% (0-100 t) or 20% (300 t) of the LRP. Yellowtail Flounder is currently caught in a relatively small directed fishery concentrated around the Magdalen Islands with landings averaging 120 tonnes (t) over the past 10 years. Based on the research vessel (RV) survey, the abundance of fish &lt; 25 cm in length increased 10-fold from 1985 to 2013 while the abundance of larger fish declined by 94% from 1981 to 2011 and has remained at a very low level. This suggests that mortality is high for larger fish and low for smaller fish. Based on a population model of the 4T stock, natural mortality of larger and older Yellowtail Flounder increased from 21% annually in 1985-1990 to 86% or more annually since 2009. In contrast, estimated natural mortality of small and young Yellowtail Flounder has remained below 53% annually from 1985 to 2020. Similar changes in natural mortality have occurred in many fish species in the southern Gulf of St. Lawrence (sGSL). There is strong evidence that predation by grey seals is an important cause of the exceptionally high natural mortality experienced by larger and older individuals of these species. Estimated spawning stock biomass (SSB) has declined by 50% from its peak observed value in the early 2000s. In addition, the composition of the SSB has changed (7 years and older have declined from 30% of the SSB to less than 0.1%). Fishing mortality (F) is estimated to be very low for ages 6, and younger. The stock is considered to have been in the critical zone since 2009, and the index in 2020 was 39% of the LRP. The contraction in size structure of Yellowtail Flounder, the large decline in the estimated size at 50% maturity, and the decline in abundance indices of the previously abundant commercial sized group are consistent with a stock experiencing very high levels of mortality. The population was projected forward 10 years assuming recent productivity conditions would persist. The probability that the stock would remain below the LRP was estimated to be 100% in all years of the projection and at all three catch levels examined (0, 100 and 300 t)."/>
  </r>
  <r>
    <x v="5"/>
    <x v="0"/>
    <n v="2021"/>
    <x v="0"/>
    <n v="170"/>
    <x v="65"/>
    <s v="5Z"/>
    <x v="21"/>
    <x v="22"/>
    <x v="2"/>
    <s v="Catch_t"/>
    <n v="90"/>
    <m/>
    <n v="1"/>
    <n v="1"/>
    <n v="90"/>
    <n v="90"/>
    <s v="No direct info"/>
  </r>
  <r>
    <x v="5"/>
    <x v="0"/>
    <n v="2021"/>
    <x v="0"/>
    <n v="171"/>
    <x v="66"/>
    <s v="3LNO"/>
    <x v="21"/>
    <x v="22"/>
    <x v="1"/>
    <s v="Catch_t"/>
    <n v="15000"/>
    <m/>
    <n v="1"/>
    <n v="2"/>
    <n v="30000"/>
    <n v="15000"/>
    <n v="0"/>
  </r>
  <r>
    <x v="5"/>
    <x v="0"/>
    <n v="2021"/>
    <x v="1"/>
    <n v="10191"/>
    <x v="67"/>
    <s v="Mid-Atlantic Coast"/>
    <x v="22"/>
    <x v="23"/>
    <x v="1"/>
    <s v="Bmsy_Metric Tons"/>
    <n v="55217"/>
    <s v="Summer Flounder Management Track Assessment for 2021"/>
    <n v="1"/>
    <n v="2"/>
    <n v="110434"/>
    <n v="55217"/>
    <s v="Biomass based estimate using Blim"/>
  </r>
  <r>
    <x v="5"/>
    <x v="0"/>
    <n v="2022"/>
    <x v="1"/>
    <n v="10028"/>
    <x v="68"/>
    <s v="Gulf of Maine"/>
    <x v="23"/>
    <x v="24"/>
    <x v="0"/>
    <s v="Current Biomass_Metric Tons"/>
    <s v=""/>
    <s v="Gulf of Maine winter flounder"/>
    <n v="3"/>
    <s v=""/>
    <m/>
    <m/>
    <n v="0"/>
  </r>
  <r>
    <x v="5"/>
    <x v="0"/>
    <n v="2022"/>
    <x v="1"/>
    <n v="10029"/>
    <x v="69"/>
    <s v="Georges Bank"/>
    <x v="23"/>
    <x v="24"/>
    <x v="1"/>
    <s v="Bmsy_Metric Tons"/>
    <n v="7503"/>
    <s v="Georges Bank Winter Flounder"/>
    <n v="1"/>
    <n v="2"/>
    <n v="15006"/>
    <n v="7503"/>
    <s v="Biomass based estimate using Blim"/>
  </r>
  <r>
    <x v="5"/>
    <x v="0"/>
    <n v="2022"/>
    <x v="1"/>
    <n v="10030"/>
    <x v="70"/>
    <s v="Southern New England / Mid-Atlantic"/>
    <x v="23"/>
    <x v="24"/>
    <x v="1"/>
    <s v="Bmsy_Metric Tons"/>
    <n v="3314"/>
    <s v="Southern New England Mid-Atlantic winter flounder 2022 Management Track Assessment Report"/>
    <n v="1"/>
    <n v="2"/>
    <n v="6628"/>
    <n v="3314"/>
    <s v="Biomass based estimate using Blim"/>
  </r>
  <r>
    <x v="5"/>
    <x v="0"/>
    <n v="2020"/>
    <x v="0"/>
    <n v="162"/>
    <x v="71"/>
    <s v="NAFO Div. 4T"/>
    <x v="23"/>
    <x v="24"/>
    <x v="2"/>
    <s v="Catch_t"/>
    <n v="2000"/>
    <s v="https://www.dfo-mpo.gc.ca/csas-sccs/Publications/ScR-RS/2022/2022_025-eng.html"/>
    <n v="1"/>
    <n v="1"/>
    <n v="2000"/>
    <n v="2000"/>
    <s v="Stock not recovering due to environment and high natural mortality. Catches are very low and fishing mortality is well below M, but the stock historically has declined significantly. The stock assessment (2017/022). "/>
  </r>
  <r>
    <x v="5"/>
    <x v="0"/>
    <n v="2021"/>
    <x v="0"/>
    <n v="46"/>
    <x v="72"/>
    <s v="Cumberland Sound"/>
    <x v="24"/>
    <x v="25"/>
    <x v="0"/>
    <s v="Catch_t"/>
    <m/>
    <m/>
    <n v="0"/>
    <m/>
    <m/>
    <m/>
    <n v="0"/>
  </r>
  <r>
    <x v="5"/>
    <x v="0"/>
    <n v="2021"/>
    <x v="0"/>
    <n v="47"/>
    <x v="73"/>
    <s v="0A and 0B"/>
    <x v="24"/>
    <x v="25"/>
    <x v="1"/>
    <s v="Catch_t"/>
    <n v="30000"/>
    <n v="0"/>
    <n v="3"/>
    <n v="2"/>
    <n v="60000"/>
    <n v="90000"/>
    <s v="No direct info"/>
  </r>
  <r>
    <x v="5"/>
    <x v="0"/>
    <n v="2021"/>
    <x v="0"/>
    <n v="48"/>
    <x v="74"/>
    <s v="British Columbia"/>
    <x v="24"/>
    <x v="25"/>
    <x v="0"/>
    <s v="Catch_t"/>
    <m/>
    <m/>
    <n v="0"/>
    <m/>
    <m/>
    <m/>
    <n v="0"/>
  </r>
  <r>
    <x v="5"/>
    <x v="0"/>
    <n v="2022"/>
    <x v="0"/>
    <n v="49"/>
    <x v="75"/>
    <s v="Gulf of St. Lawrence (4RST)"/>
    <x v="24"/>
    <x v="25"/>
    <x v="1"/>
    <s v="Catch_t"/>
    <n v="3000"/>
    <s v="http://www.dfo-mpo.gc.ca/csas-sccs/Publications/ScR-RS/2022/2022_016-eng.html"/>
    <n v="1"/>
    <n v="2"/>
    <n v="6000"/>
    <n v="3000"/>
    <s v="The indicator stabilized from 2017 to 2020 and is midway between the limit reference point and the upper stock reference point. Analysis of the main stock status indicator in 2021 shows that the stock is at the top of the cautious zone."/>
  </r>
  <r>
    <x v="5"/>
    <x v="0"/>
    <n v="2020"/>
    <x v="1"/>
    <n v="10192"/>
    <x v="76"/>
    <s v="Gulf of Maine / Georges Bank"/>
    <x v="25"/>
    <x v="26"/>
    <x v="3"/>
    <s v="Current Biomass_Metric Tons"/>
    <n v="12505"/>
    <s v="Northern windowpane flounder - 2020 Assessmen"/>
    <n v="3"/>
    <n v="3"/>
    <n v="37515"/>
    <n v="37515"/>
    <s v="F (MSY) based estimate using Fmsy (F/Fmsy &lt; 0.5)"/>
  </r>
  <r>
    <x v="5"/>
    <x v="0"/>
    <n v="2020"/>
    <x v="1"/>
    <n v="10193"/>
    <x v="77"/>
    <s v="Southern New England / Mid-Atlantic"/>
    <x v="25"/>
    <x v="26"/>
    <x v="1"/>
    <s v="Bmsy_kg * 2000 / tow"/>
    <n v="384.00000333786011"/>
    <s v=""/>
    <n v="3"/>
    <n v="2"/>
    <n v="768.00000667572021"/>
    <n v="1152.0000100135803"/>
    <s v="Biomass based estimate using Blim"/>
  </r>
  <r>
    <x v="6"/>
    <x v="0"/>
    <n v="2020"/>
    <x v="1"/>
    <n v="11089"/>
    <x v="78"/>
    <s v="Atlantic Coast"/>
    <x v="26"/>
    <x v="27"/>
    <x v="1"/>
    <s v="Blimit_Billion Eggs"/>
    <n v="1463344"/>
    <s v="SEDAR 69 Benchmark Stock Assessment Report Atlantic Menhaden"/>
    <n v="1"/>
    <n v="2"/>
    <n v="2926688"/>
    <n v="1463344"/>
    <s v="Biomass based estimate using Blim"/>
  </r>
  <r>
    <x v="6"/>
    <x v="0"/>
    <n v="2022"/>
    <x v="1"/>
    <n v="10572"/>
    <x v="79"/>
    <s v="Northwestern Atlantic Coast"/>
    <x v="27"/>
    <x v="28"/>
    <x v="2"/>
    <s v="Bmsy_Metric Tons"/>
    <n v="185750"/>
    <s v="Atlantic Herring 2022 Management Track Assessment Report"/>
    <n v="1"/>
    <n v="1"/>
    <n v="185750"/>
    <n v="185750"/>
    <s v="Biomass based estimate using Blim"/>
  </r>
  <r>
    <x v="6"/>
    <x v="0"/>
    <n v="2018"/>
    <x v="0"/>
    <n v="13"/>
    <x v="80"/>
    <s v="southern Gulf of St. Lawrence (NAFO Div. 4T) spring and fall spawner components"/>
    <x v="27"/>
    <x v="28"/>
    <x v="1"/>
    <s v="Catch_t"/>
    <n v="26500"/>
    <s v="http://www.dfo-mpo.gc.ca/csas-sccs/Publications/SAR-AS/2018/2018_029-eng.html"/>
    <n v="1"/>
    <n v="2"/>
    <n v="53000"/>
    <n v="26500"/>
    <s v="There are a spring and fall component, assessed separately. For the spring component (1500t), the SSB has been in the critical zone of the Precautionary Approach framework since 2004 and the probabilities that SSB remained in the critical zone at the beginning of 2017 and 2018 were over 90%. The average fishing mortality rates on ages 6 to 8 exceeded F0.1 (the removal reference level in the healthy zone, F = 0.35) during 2000 to 2011. F declined below F0.1 in 2012, reaching its lowest value of 0.19. The fishing mortality rate during 2015 to 2017 averaged 0.24 (annual exploitation rate of 0.21). Catches have been lower than the TAC. For the autumn spawners (25000t), the median of the projected SSB at the start of 2019 and 2020 remains below the USR at all annual catch levels of 10,000 t or greater with a probability of at least 90%. Overall these stocks are therefore fully exploited, but have low abundance."/>
  </r>
  <r>
    <x v="6"/>
    <x v="0"/>
    <n v="2023"/>
    <x v="0"/>
    <n v="15"/>
    <x v="81"/>
    <s v="4VWX"/>
    <x v="27"/>
    <x v="28"/>
    <x v="2"/>
    <s v="Catch_t"/>
    <n v="90000"/>
    <s v="https://www.dfo-mpo.gc.ca/csas-sccs/Publications/ScR-RS/2023/2023_026-eng.html"/>
    <n v="1"/>
    <n v="1"/>
    <n v="90000"/>
    <n v="90000"/>
    <s v="Southwest Nova Scotia/Bay of Fundy is the largest spawning component. The acousic survey estimate of the spaning stock indicates it may be around the LRP, but moving average shows little improvement, so a sustained increse is required to change status and minimum catches are advised."/>
  </r>
  <r>
    <x v="6"/>
    <x v="0"/>
    <n v="2021"/>
    <x v="0"/>
    <n v="16"/>
    <x v="82"/>
    <s v="5Y, 5Z"/>
    <x v="27"/>
    <x v="28"/>
    <x v="2"/>
    <s v="Catch_t"/>
    <n v="20000"/>
    <m/>
    <n v="3"/>
    <n v="1"/>
    <n v="20000"/>
    <n v="60000"/>
    <s v="No direct info"/>
  </r>
  <r>
    <x v="6"/>
    <x v="0"/>
    <n v="2022"/>
    <x v="0"/>
    <n v="17"/>
    <x v="83"/>
    <s v="3KLPs"/>
    <x v="27"/>
    <x v="28"/>
    <x v="0"/>
    <m/>
    <m/>
    <s v="https://www.dfo-mpo.gc.ca/csas-sccs/Publications/ScR-RS/2022/2022_035-eng.html"/>
    <n v="0"/>
    <m/>
    <m/>
    <m/>
    <n v="0"/>
  </r>
  <r>
    <x v="6"/>
    <x v="0"/>
    <n v="2021"/>
    <x v="0"/>
    <n v="18"/>
    <x v="84"/>
    <s v="West Coast of Newfoundland (NAFO Division 4R)"/>
    <x v="27"/>
    <x v="28"/>
    <x v="1"/>
    <s v="Catch_t"/>
    <n v="20000"/>
    <s v="http://www.dfo-mpo.gc.ca/csas-sccs/Publications/SAR-AS/2021/2021_005-eng.html"/>
    <n v="3"/>
    <n v="2"/>
    <n v="40000"/>
    <n v="60000"/>
    <s v="The recent stock assessment was rejected due to problems with the acoustic survey. The available evidence up to 2019 (commercial catch-at-age, age and length at maturity, abundance of young fish, low exploitation rate in 2019) indicate that current harvest levels do not pose significant risk to herring stocks in 4R in the short term. Overall, the stock is likely fully exploited."/>
  </r>
  <r>
    <x v="6"/>
    <x v="0"/>
    <n v="2023"/>
    <x v="0"/>
    <n v="20"/>
    <x v="85"/>
    <s v="HFA 15"/>
    <x v="27"/>
    <x v="28"/>
    <x v="1"/>
    <s v="Catch_t"/>
    <n v="3000"/>
    <s v="https://www.dfo-mpo.gc.ca/csas-sccs/Publications/ScR-RS/2023/2023_032-eng.html"/>
    <n v="1"/>
    <n v="2"/>
    <n v="6000"/>
    <n v="3000"/>
    <s v="&quot;Evidence available up to 2022 (age composition of the commercial catch and the acoustic survey) indicates that current  catch levels are not expected to pose a significant short-term risk to herring stocks in 4S.&quot; So probably fully exploited."/>
  </r>
  <r>
    <x v="6"/>
    <x v="0"/>
    <n v="2019"/>
    <x v="0"/>
    <n v="176"/>
    <x v="86"/>
    <s v="Newfoundland east and south coast"/>
    <x v="27"/>
    <x v="28"/>
    <x v="1"/>
    <s v="Catch_t"/>
    <n v="4500"/>
    <s v="http://www.dfo-mpo.gc.ca/csas-sccs/Publications/SAR-AS/2019/2019_049-eng.html"/>
    <n v="3"/>
    <n v="2"/>
    <n v="9000"/>
    <n v="13500"/>
    <s v="This assessment includes six components. Given the absence of a quantitative indicator to evaluate stock trajectory, the group was unable to provide advice on stock status for White Bay-Notre Dame Bay or Conception Bay-Southern Shore. In all areas except Fortune Bay, spawning stock composition changed in the early 2000s from spring spawner to fall spawner dominance. Although strong recruitment of several spring spawner year classes increased the percentage of spring spawners in 2016-2017, the proportion remains below those observed prior to the 2000s. No precise estimate of status is provided, but it is most likely these components are currently fully exploited."/>
  </r>
  <r>
    <x v="6"/>
    <x v="0"/>
    <n v="2019"/>
    <x v="0"/>
    <n v="177"/>
    <x v="87"/>
    <s v="Quebec North Shore (Division 4S)"/>
    <x v="27"/>
    <x v="28"/>
    <x v="1"/>
    <s v="Catch_t"/>
    <n v="3000"/>
    <s v="http://www.dfo-mpo.gc.ca/csas-sccs/Publications/SAR-AS/2019/2019_037-eng.html"/>
    <n v="2"/>
    <n v="2"/>
    <n v="6000"/>
    <n v="6000"/>
    <s v="Mix of spring and fall spawners. Six acoustic surveys were conducted between 2009 and 2018 in the 4Sw unit area. After a significant decrease from 2010 to 2016, the biomass index for spring and fall spawners increased in 2018. Cohorts are mainly monitored in commercial fisheries catches. A limited spring fishery (May-June) would better track cohorts of the spring spawning herring stock. Given the understanding of the status and productivity of the stock, maintaining the TAC at status quo should allow to maintain or increase the stock."/>
  </r>
  <r>
    <x v="7"/>
    <x v="0"/>
    <n v="2023"/>
    <x v="0"/>
    <n v="63"/>
    <x v="88"/>
    <s v="Southern Gulf of St. Lawrence"/>
    <x v="28"/>
    <x v="29"/>
    <x v="1"/>
    <s v="Catch_t"/>
    <n v="11000"/>
    <s v="http://www.dfo-mpo.gc.ca/csas-sccs/Publications/ScR-RS/2019/2019_008-eng.html"/>
    <n v="1"/>
    <n v="2"/>
    <n v="22000"/>
    <n v="11000"/>
    <s v="Five major Lobster Fishing Areas (LFAs; 23, 24, 25, 26A, and 26B) are defined in the sGSL for management purposes. The sGSL lobster stock indicators are positive, with landings at historically high levels."/>
  </r>
  <r>
    <x v="7"/>
    <x v="0"/>
    <n v="2023"/>
    <x v="0"/>
    <n v="64"/>
    <x v="89"/>
    <s v="LFA 27-32"/>
    <x v="28"/>
    <x v="29"/>
    <x v="1"/>
    <s v="Catch_t"/>
    <n v="5500"/>
    <s v="https://www.dfo-mpo.gc.ca/csas-sccs/Publications/ScR-RS/2023/2023_014-eng.html"/>
    <n v="1"/>
    <n v="2"/>
    <n v="11000"/>
    <n v="5500"/>
    <s v="6 units. The primary indicator of stock status, CPUE, decreased marginally in all LFAs (other than LFA 28) in 2020 from 2019. CPUE still remains at very high levels, at or near the highest value in the time series for each LFA, and remains well above the USR and LRP. All units are in the healthy zone."/>
  </r>
  <r>
    <x v="7"/>
    <x v="0"/>
    <n v="2023"/>
    <x v="0"/>
    <n v="71"/>
    <x v="90"/>
    <s v="LFA 33"/>
    <x v="28"/>
    <x v="29"/>
    <x v="1"/>
    <s v="Catch_t"/>
    <n v="5000"/>
    <s v="http://www.dfo-mpo.gc.ca/csas-sccs/Publications/ScR-RS/2021/2021_019-eng.html"/>
    <n v="1"/>
    <n v="2"/>
    <n v="10000"/>
    <n v="5000"/>
    <s v="1 unit.  The CPUE index is well above the USR, suggesting the current status of LFA 33 is in the healthy zone, and exploitation was below the RR for the 2019–20 fishing season."/>
  </r>
  <r>
    <x v="7"/>
    <x v="0"/>
    <n v="2023"/>
    <x v="0"/>
    <n v="72"/>
    <x v="91"/>
    <s v="LFA 34"/>
    <x v="28"/>
    <x v="29"/>
    <x v="1"/>
    <s v="Catch_t"/>
    <n v="20000"/>
    <s v="https://www.dfo-mpo.gc.ca/csas-sccs/Publications/ScR-RS/2023/2023_021-eng.html"/>
    <n v="1"/>
    <n v="2"/>
    <n v="40000"/>
    <n v="20000"/>
    <s v="1 unit. The primary indicators increased from 2010 through 2016 to the highest levels on record. Since then, biomass indicators have stabilized or decreased. Similarly, the fishing-pressure indicators have stabilized or increased over the past several years."/>
  </r>
  <r>
    <x v="7"/>
    <x v="0"/>
    <n v="2023"/>
    <x v="0"/>
    <n v="73"/>
    <x v="92"/>
    <s v="LFA 35"/>
    <x v="28"/>
    <x v="29"/>
    <x v="1"/>
    <s v="Catch_t"/>
    <n v="2000"/>
    <s v="https://www.dfo-mpo.gc.ca/csas-sccs/Publications/ScR-RS/2023/2023_006-eng.html"/>
    <n v="1"/>
    <n v="2"/>
    <n v="4000"/>
    <n v="2000"/>
    <s v="1 unit. The primary indicator of stock status, CPUE, shows a positive signal for LFA 35 and remains well above the USR. Since 2011, LFA 35 has been in a high_x0002_productivity period and the stock is currently in the Healthy Zone"/>
  </r>
  <r>
    <x v="7"/>
    <x v="0"/>
    <n v="2023"/>
    <x v="0"/>
    <n v="74"/>
    <x v="93"/>
    <s v="LFA 35-38"/>
    <x v="28"/>
    <x v="29"/>
    <x v="1"/>
    <s v="Catch_t"/>
    <n v="9000"/>
    <s v="https://www.dfo-mpo.gc.ca/csas-sccs/Publications/ScR-RS/2023/2023_008-eng.html"/>
    <n v="1"/>
    <n v="2"/>
    <n v="18000"/>
    <n v="9000"/>
    <s v="Each of the SFA 35-38 are above the USR CPUE indicator, suggesting stocks are fully but not over- exploited. CPUE has been steady in recent years."/>
  </r>
  <r>
    <x v="7"/>
    <x v="0"/>
    <n v="2023"/>
    <x v="0"/>
    <n v="76"/>
    <x v="94"/>
    <s v="LFA 41 (4X + 5Zc)"/>
    <x v="28"/>
    <x v="29"/>
    <x v="1"/>
    <s v="Catch_t"/>
    <n v="700"/>
    <s v="https://www.dfo-mpo.gc.ca/csas-sccs/Publications/ScR-RS/2023/2023_012-eng.html"/>
    <n v="1"/>
    <n v="2"/>
    <n v="1400"/>
    <n v="700"/>
    <s v="The primary indicators of stock status for Lobster in LFA 41 show the stock is in the Healthy Zone, with all four multispecies survey commercial biomass indices above their respective USIs. Reproductive potential estimates were also above the upper boundaries where defined. Despite not having a removal reference or estimates of removal rates, the TAC of 720 t poses minimal risk to the stock status falling into the Cautious Zone, as the stock has proven its resilience to this level of removal. "/>
  </r>
  <r>
    <x v="7"/>
    <x v="0"/>
    <n v="2021"/>
    <x v="0"/>
    <n v="77"/>
    <x v="95"/>
    <s v="Newfoundland"/>
    <x v="28"/>
    <x v="29"/>
    <x v="1"/>
    <s v="Catch_t"/>
    <n v="4000"/>
    <s v="http://www.dfo-mpo.gc.ca/csas-sccs/Publications/SAR-AS/2021/2021_008-eng.html"/>
    <n v="3"/>
    <n v="2"/>
    <n v="8000"/>
    <n v="12000"/>
    <s v="12 units. Probably fully exploited although no precise status indicators. Total reported landings in 2019 were at their highest level in a century (4,400 t); this reflects increasing trends in the South and West regions, while reported landings in the Northeast and Avalon regions remain near historic lows. Since 2004, the CPUE index (unstandardized) has steadily increased to recent highs in the South and West Coast regions, while it has remained unchanged at low levels in the Northeast and Avalon regions. Size frequency distributions suggest higher fishing pressure on the South and West Coast regions, relative to the Northeast and Avalon regions. V-notching was shown to have a high level of efficacy at protecting egg-bearing females from fishing mortality. In all four regions, the majority of large surviving lobster in the population were v-notched females. "/>
  </r>
  <r>
    <x v="7"/>
    <x v="0"/>
    <n v="2021"/>
    <x v="0"/>
    <n v="78"/>
    <x v="96"/>
    <s v="LFA 17"/>
    <x v="28"/>
    <x v="29"/>
    <x v="0"/>
    <m/>
    <m/>
    <m/>
    <n v="0"/>
    <m/>
    <m/>
    <m/>
    <n v="0"/>
  </r>
  <r>
    <x v="7"/>
    <x v="0"/>
    <n v="2022"/>
    <x v="0"/>
    <n v="79"/>
    <x v="97"/>
    <s v="LFA 22"/>
    <x v="28"/>
    <x v="29"/>
    <x v="1"/>
    <s v="Catch_t"/>
    <n v="4000"/>
    <s v="http://www.dfo-mpo.gc.ca/csas-sccs/Publications/ScR-RS/2022/2022_028-eng.html"/>
    <n v="1"/>
    <n v="2"/>
    <n v="8000"/>
    <n v="4000"/>
    <s v="1 unit. According to the precautionary approach, the Magdalen Islands lobster stock is currently in the healthy zone."/>
  </r>
  <r>
    <x v="7"/>
    <x v="0"/>
    <n v="2022"/>
    <x v="0"/>
    <n v="80"/>
    <x v="98"/>
    <s v="LFA 19-21"/>
    <x v="28"/>
    <x v="29"/>
    <x v="1"/>
    <s v="Catch_t"/>
    <n v="2000"/>
    <s v="http://www.dfo-mpo.gc.ca/csas-sccs/Publications/ScR-RS/2022/2022_029-eng.html"/>
    <n v="1"/>
    <n v="2"/>
    <n v="4000"/>
    <n v="2000"/>
    <s v="3 units. High abundance, productivity and landings indicate that the Gaspé lobster stock is in the healthy zone according to the precautionary approach. "/>
  </r>
  <r>
    <x v="7"/>
    <x v="0"/>
    <n v="2022"/>
    <x v="0"/>
    <n v="182"/>
    <x v="99"/>
    <s v="LFA 15-18"/>
    <x v="28"/>
    <x v="30"/>
    <x v="1"/>
    <s v="Catch_t"/>
    <n v="1000"/>
    <s v="http://www.dfo-mpo.gc.ca/csas-sccs/Publications/ScR-RS/2022/2022_030-eng.html"/>
    <n v="2"/>
    <n v="2"/>
    <n v="2000"/>
    <n v="2000"/>
    <s v="4 units. Abundance indicators (landings and CPUE) are up sharply on the North Shore and at Anticosti Island. Lobster populations in these areas appear to be in good condition, but are characterized by slow growth as well as late sexual maturity and at larger size (90 mm and over). "/>
  </r>
  <r>
    <x v="7"/>
    <x v="0"/>
    <n v="2021"/>
    <x v="1"/>
    <n v="0"/>
    <x v="100"/>
    <s v="Gulf of Maine"/>
    <x v="28"/>
    <x v="29"/>
    <x v="1"/>
    <s v="Bmsy_Metric Tons"/>
    <n v="45372.050816696916"/>
    <s v="ASMFC Stock Assessment Overview: American Lobster"/>
    <n v="1"/>
    <n v="2"/>
    <n v="90744.101633393831"/>
    <n v="45372.050816696916"/>
    <s v="Based on available reference points, the GOM/GBK stock is not depleted and overfishing is not occurring. The average abundance from 2016-2018 was 256 million lobster, which is greater than the fishery/industry target of 212 million lobster. The average exploitation from 2016-2018 was 0.459, below the exploitation target of 0.461."/>
  </r>
  <r>
    <x v="7"/>
    <x v="0"/>
    <n v="2021"/>
    <x v="1"/>
    <n v="1"/>
    <x v="101"/>
    <s v="Atlantic coast"/>
    <x v="28"/>
    <x v="29"/>
    <x v="2"/>
    <s v="Bmsy_Metric Tons"/>
    <n v="9074.4101633393821"/>
    <s v="ASMFC Stock Assessment Overview: American Lobster"/>
    <n v="1"/>
    <n v="1"/>
    <n v="9074.4101633393821"/>
    <n v="9074.4101633393821"/>
    <s v="The SNE stock is significantly depleted and overfishing is not occurring.  The average abundance from 2016-2018 was 7 million lobster, well below the abundance threshold of 20 million lobster. The average exploitation from 2016-2018 was 0.274, falling between the exploitation threshold of 0.290 and the exploitation target of 0.257."/>
  </r>
  <r>
    <x v="8"/>
    <x v="0"/>
    <n v="2021"/>
    <x v="1"/>
    <n v="10311"/>
    <x v="102"/>
    <s v="Mid-Atlantic Coast"/>
    <x v="29"/>
    <x v="31"/>
    <x v="3"/>
    <s v="Bmsy_Metric Tons"/>
    <n v="14441"/>
    <s v="Black Sea Bass Operational Assessment for 2021"/>
    <n v="1"/>
    <n v="3"/>
    <n v="43323"/>
    <n v="14441"/>
    <s v="Biomass based estimate using Blim"/>
  </r>
  <r>
    <x v="8"/>
    <x v="0"/>
    <n v="2020"/>
    <x v="0"/>
    <n v="189"/>
    <x v="103"/>
    <s v="St. Mary's Bay "/>
    <x v="30"/>
    <x v="32"/>
    <x v="1"/>
    <s v="Catch_t"/>
    <n v="100"/>
    <s v="http://www.dfo-mpo.gc.ca/csas-sccs/Publications/SAR-AS/2020/2020_041-eng.html"/>
    <n v="2"/>
    <n v="2"/>
    <n v="200"/>
    <n v="200"/>
    <s v="The median of the Catch Per Unit Effort (CPUE) time series was used as a proxy of biomass at maximum sustainable yield (BMSY). The Limit Reference Point (LRP) was calculated as 40% of BMSY. The 3-year median CPUE is used for determining stock status. The CPUE declined rapidly to levels approaching 40% of the time series median (LRP proxy) in 2006 and 2019, in close proximity to the Cautious/Critical zone boundary. Overall, it is probably not overexploited."/>
  </r>
  <r>
    <x v="8"/>
    <x v="0"/>
    <n v="2018"/>
    <x v="0"/>
    <n v="190"/>
    <x v="104"/>
    <s v="Maritimes"/>
    <x v="31"/>
    <x v="33"/>
    <x v="0"/>
    <s v="Catch_t"/>
    <n v="500"/>
    <s v="http://www.dfo-mpo.gc.ca/csas-sccs/Publications/ScR-RS/2018/2018_048-eng.html"/>
    <n v="3"/>
    <n v="0"/>
    <n v="0"/>
    <n v="1500"/>
    <s v="While the fishery is very limited, it is unclear whether local areas can be over-depleted. At this time, stock status is unknown, as are sustainable levels of effort or removals. Despite stable catch rates, effort and removal levels should be very conservative due to the risk factors associated with the life-history of this species, and the risk that catch rates are not reflective of population trends. "/>
  </r>
  <r>
    <x v="8"/>
    <x v="0"/>
    <n v="2021"/>
    <x v="1"/>
    <n v="10286"/>
    <x v="105"/>
    <s v="Atlantic Coast"/>
    <x v="32"/>
    <x v="34"/>
    <x v="3"/>
    <s v="Bmsy_Metric Tons"/>
    <n v="90019"/>
    <s v="Scup Management Track Assessment for 2021"/>
    <n v="1"/>
    <n v="3"/>
    <n v="270057"/>
    <n v="90019"/>
    <s v="Biomass based estimate using Blim"/>
  </r>
  <r>
    <x v="8"/>
    <x v="0"/>
    <n v="2022"/>
    <x v="1"/>
    <n v="10525"/>
    <x v="106"/>
    <s v="Northwestern Atlantic Coast"/>
    <x v="33"/>
    <x v="35"/>
    <x v="2"/>
    <s v="Bmsy_kg * 2000 / tow"/>
    <n v="9880.000114440918"/>
    <s v="Ocean pout - 2022 Management Track Assessment Report"/>
    <n v="3"/>
    <n v="1"/>
    <n v="9880.000114440918"/>
    <n v="29640.000343322754"/>
    <s v="Biomass based estimate using Blim"/>
  </r>
  <r>
    <x v="9"/>
    <x v="0"/>
    <n v="2022"/>
    <x v="1"/>
    <n v="11562"/>
    <x v="107"/>
    <s v="Gulf of Maine / Georges Bank"/>
    <x v="34"/>
    <x v="36"/>
    <x v="2"/>
    <s v="Bmsy_Metric Tons"/>
    <n v="1509"/>
    <s v="Atlantic Wolffish 2022 Management Track Assessment Report"/>
    <n v="1"/>
    <n v="1"/>
    <n v="1509"/>
    <n v="1509"/>
    <s v="Biomass based estimate using Blim"/>
  </r>
  <r>
    <x v="9"/>
    <x v="0"/>
    <n v="2021"/>
    <x v="0"/>
    <n v="180"/>
    <x v="108"/>
    <s v="Maritimes"/>
    <x v="35"/>
    <x v="37"/>
    <x v="2"/>
    <s v="Catch_t"/>
    <n v="300"/>
    <s v="http://www.dfo-mpo.gc.ca/csas-sccs/Publications/SAR-AS/2021/2021_019-eng.html"/>
    <n v="3"/>
    <n v="1"/>
    <n v="300"/>
    <n v="900"/>
    <s v="Abundance and biomass indices for Subdiv. 3Ps (spring survey) and Div. 2J3KL (fall survey) have declined precipitously since the mid-2000s and remain low; these indices are considered to reflect stock status. Landings are low but there is a directed fishery for roe. The stock may also depend on crtical limiting habitat for spawning."/>
  </r>
  <r>
    <x v="9"/>
    <x v="0"/>
    <n v="2022"/>
    <x v="1"/>
    <n v="10500"/>
    <x v="109"/>
    <s v="Gulf of Maine / Northern Georges Bank"/>
    <x v="36"/>
    <x v="38"/>
    <x v="0"/>
    <s v="None"/>
    <s v=""/>
    <s v="Draft 2022 Monkfish Management Track Assessment Report"/>
    <n v="3"/>
    <s v=""/>
    <m/>
    <m/>
    <s v="No status information"/>
  </r>
  <r>
    <x v="9"/>
    <x v="0"/>
    <n v="2022"/>
    <x v="1"/>
    <n v="10501"/>
    <x v="110"/>
    <s v="Southern Georges Bank / Mid-Atlantic"/>
    <x v="36"/>
    <x v="38"/>
    <x v="1"/>
    <s v="Catch_Metric Tons"/>
    <n v="4346"/>
    <s v="Draft 2022 Monkfish Management Track Assessment Report"/>
    <n v="3"/>
    <n v="2"/>
    <n v="8692"/>
    <n v="13038"/>
    <s v="F (limit) based estimate using Flim (F/Flim &lt; 1)"/>
  </r>
  <r>
    <x v="9"/>
    <x v="0"/>
    <n v="2018"/>
    <x v="0"/>
    <n v="184"/>
    <x v="111"/>
    <s v="NAFO Divisions 3LNO and Subdivision 3Ps"/>
    <x v="36"/>
    <x v="39"/>
    <x v="1"/>
    <s v="Catch_t"/>
    <n v="300"/>
    <s v="http://www.dfo-mpo.gc.ca/csas-sccs/Publications/SAR-AS/2018/2018_010-eng.html"/>
    <n v="2"/>
    <n v="2"/>
    <n v="600"/>
    <n v="600"/>
    <s v="The Monkfish biomass index for Divs. 3LNOPs (B2017=5,010 t) was estimated to be 2.5 times larger than the accepted LRP (2,000 t)."/>
  </r>
  <r>
    <x v="9"/>
    <x v="0"/>
    <n v="2021"/>
    <x v="1"/>
    <n v="10385"/>
    <x v="112"/>
    <s v="Mid-Atlantic Coast"/>
    <x v="37"/>
    <x v="40"/>
    <x v="1"/>
    <s v="Bmsy_Metric Tons"/>
    <n v="10995"/>
    <s v="Golden Tilefish, Lopholatilus chamaeleonticeps, Management Track Assessment through 2020 in the Middle Atlantic-Southern New England Region"/>
    <n v="1"/>
    <n v="2"/>
    <n v="21990"/>
    <n v="10995"/>
    <s v="Biomass based estimate using Blim"/>
  </r>
  <r>
    <x v="9"/>
    <x v="0"/>
    <n v="2020"/>
    <x v="1"/>
    <n v="10455"/>
    <x v="113"/>
    <s v="Gulf of Maine / Georges Bank"/>
    <x v="38"/>
    <x v="41"/>
    <x v="1"/>
    <s v="Bmsy_Metric Tons"/>
    <n v="200586"/>
    <s v=""/>
    <n v="1"/>
    <n v="2"/>
    <n v="401172"/>
    <n v="200586"/>
    <s v="Biomass based estimate using Blim"/>
  </r>
  <r>
    <x v="9"/>
    <x v="0"/>
    <n v="2022"/>
    <x v="0"/>
    <n v="1"/>
    <x v="114"/>
    <s v="Unit 3"/>
    <x v="38"/>
    <x v="41"/>
    <x v="1"/>
    <s v="Catch_t"/>
    <n v="10000"/>
    <s v="https://www.dfo-mpo.gc.ca/csas-sccs/Publications/ScR-RS/2023/2023_022-eng.html"/>
    <n v="1"/>
    <n v="2"/>
    <n v="20000"/>
    <n v="10000"/>
    <s v="The DFO summer RV survey results indicate that total and mature biomass has remained low since 2018, at levels comparable to the 1990s. The mature biomass index has never fallen below the LRP but the index fell to 44,467 t in 2022 which is below the USR (58,000 t) and in the Cautious Zone. Note - majority of catch now thought to be S. fasciatus although S. mentella also present."/>
  </r>
  <r>
    <x v="9"/>
    <x v="0"/>
    <n v="2020"/>
    <x v="0"/>
    <n v="109"/>
    <x v="115"/>
    <s v="Units 1 &amp; 2"/>
    <x v="39"/>
    <x v="42"/>
    <x v="1"/>
    <s v="Catch_t"/>
    <n v="6000"/>
    <s v="http://www.dfo-mpo.gc.ca/csas-sccs/Publications/SAR-AS/2020/2020_019-eng.html"/>
    <n v="1"/>
    <n v="2"/>
    <n v="12000"/>
    <n v="6000"/>
    <s v="Unit 1. In 2019, based on the empirical reference points, S. mentella was well above its proposed USR and therefore would be considered in the Healthy Zone. Estimates of adult abundance for 2019 were at or above levels that preceded declines since the mid-1980s that led the COSEWIC to designate the Gulf of St. Lawrence and Laurentian Channel Designable Unit (equivalent to Units 1 and 2) as endangered in 2010. In 2019, based on the empirical reference points, S. fasciatus was between the LRP and proposed USR and therefore would be considered in the Cautious Zone. Advice for Redfish in Unit 2 could not be provided due to data limitations and meeting time constraints. Catches have been low."/>
  </r>
  <r>
    <x v="9"/>
    <x v="0"/>
    <n v="2021"/>
    <x v="0"/>
    <n v="111"/>
    <x v="116"/>
    <s v="Unit 3"/>
    <x v="39"/>
    <x v="42"/>
    <x v="1"/>
    <s v="Catch_t"/>
    <n v="9000"/>
    <s v="http://www.dfo-mpo.gc.ca/csas-sccs/Publications/ScR-RS/2021/2021_026-eng.html"/>
    <n v="1"/>
    <n v="2"/>
    <n v="18000"/>
    <n v="9000"/>
    <s v="The DFO Summer RV Survey results indicate that the total and mature Unit 3 Redfish biomass has remained relatively stable since 2018 at levels comparable to the 1990s. The mature biomass index has never fallen below the LRP, and the stock has been above the USR since 2004, indicating the stock is in the Heathy Zone."/>
  </r>
  <r>
    <x v="9"/>
    <x v="0"/>
    <n v="2020"/>
    <x v="0"/>
    <n v="202"/>
    <x v="117"/>
    <s v="NAFO SA 2 + Divs. 3K"/>
    <x v="39"/>
    <x v="42"/>
    <x v="2"/>
    <s v="Catch_t"/>
    <n v="5000"/>
    <s v="http://www.dfo-mpo.gc.ca/csas-sccs/Publications/SAR-AS/2020/2020_021-eng.html"/>
    <n v="3"/>
    <n v="1"/>
    <n v="5000"/>
    <n v="15000"/>
    <s v="Biomass increased considerably from 2003 to 2010. Biomass during 2010-2015 was approximately half of the pre-collapse (1978-1990) levels. Recruitment (abundance of Redfish &lt;15 cm) since 2000 was above the long term average with a time-series high in 2014. A fishing mortality proxy has been very low (&lt;1%) since 2006. The fishery remains under moratorium, and average bycatch (including discards) since 2006 has been approximately 500 t. No LRP examined was considered applicable at this time. In the absence of a LRP, it is not possible to identify what zone of the precautionary Approach (PA) framework this stock is currently within. It is recommended that adaptive and cautious management be applied to any reopened fishery."/>
  </r>
  <r>
    <x v="9"/>
    <x v="0"/>
    <n v="2021"/>
    <x v="3"/>
    <n v="210"/>
    <x v="118"/>
    <s v="NAFO Div. 3M"/>
    <x v="40"/>
    <x v="43"/>
    <x v="1"/>
    <s v="Catch_t"/>
    <n v="5000"/>
    <m/>
    <n v="2"/>
    <n v="2"/>
    <n v="10000"/>
    <n v="10000"/>
    <s v="Bmsy unknown. Stock above historical average level. FMSY unknown. Catch low over last 25 years. YPR reference points unconfirmed. Maybe not fully exploited, unsure as past fishing quite high."/>
  </r>
  <r>
    <x v="10"/>
    <x v="0"/>
    <n v="2021"/>
    <x v="0"/>
    <n v="151"/>
    <x v="119"/>
    <s v="southern Gulf of St. Lawrence"/>
    <x v="41"/>
    <x v="44"/>
    <x v="1"/>
    <s v="Catch_t"/>
    <n v="500"/>
    <s v="http://www.dfo-mpo.gc.ca/csas-sccs/Publications/SAR-AS/2021/2021_018-eng.html"/>
    <n v="1"/>
    <n v="2"/>
    <n v="1000"/>
    <n v="500"/>
    <s v="Overall, the stock is probably overfished, or close to overfished. The status is presented in terms of estimated eggs from spawners and perspectives on status are model dependent. The highest estimated spawner abundance of approximately one million fish in 2017 was approximately at the USR or in the cautious zone depending on the model. Otherwise, the status was either below the LRP in all years except 2017, or below the LRP until 2015 and in the cautious zone since 2016."/>
  </r>
  <r>
    <x v="11"/>
    <x v="0"/>
    <n v="2023"/>
    <x v="0"/>
    <n v="24"/>
    <x v="120"/>
    <s v="Estuary and Gulf of St. Lawrence (Divisions 4RST)"/>
    <x v="42"/>
    <x v="45"/>
    <x v="1"/>
    <s v="Catch_t"/>
    <n v="8000"/>
    <s v="https://www.dfo-mpo.gc.ca/csas-sccs/Publications/ScR-RS/2023/2023_030-eng.html"/>
    <n v="2"/>
    <n v="2"/>
    <n v="16000"/>
    <n v="16000"/>
    <s v="Current fishing mortality for 4RST capelin is unlikely to be deleteriously affecting the population, although estimates are vague."/>
  </r>
  <r>
    <x v="11"/>
    <x v="0"/>
    <n v="2023"/>
    <x v="0"/>
    <n v="25"/>
    <x v="121"/>
    <s v="SA2 and Divs. 3KL"/>
    <x v="42"/>
    <x v="45"/>
    <x v="1"/>
    <s v="Catch_t"/>
    <n v="20000"/>
    <s v="http://www.dfo-mpo.gc.ca/csas-sccs/Publications/SAR-AS/2018/2018_030-eng.html"/>
    <n v="3"/>
    <n v="2"/>
    <n v="40000"/>
    <n v="60000"/>
    <s v="All reviewed information indicates that the year class strength of capelin is primarily environmentally driven. Most likely fully exploited but advice is vague. TAC pretty much fully taken."/>
  </r>
  <r>
    <x v="11"/>
    <x v="0"/>
    <n v="2019"/>
    <x v="0"/>
    <n v="185"/>
    <x v="122"/>
    <s v="2J3KL"/>
    <x v="42"/>
    <x v="45"/>
    <x v="4"/>
    <s v="Catch_t"/>
    <n v="25000"/>
    <s v="http://www.dfo-mpo.gc.ca/csas-sccs/Publications/SAR-AS/2019/2019_048-eng.html"/>
    <n v="2"/>
    <n v="1.5"/>
    <n v="37500"/>
    <n v="50000"/>
    <s v="An offshore foreign fishery for Capelin occurred from the 1970s to early 1990s with a  peak catch of 250,000 t in 1976. The offshore fishery was closed in Divs. 3L in 1979 and in Divs. 2J3K in 1992 after the stock collapsed. Recent landings have averaged around 25,000 t.The 2018 Capelin abundance index is still only ~25% of the post-collapse (1990-91) high in 2014, and much much lower than the previous pre-1990 period. The current low values of the Capelin abundance indices are likely attributable to environmental conditions (e.g., bottom-up processes) as catches are kept low. Capelin abundance is also affected by a shift to earlier maturation since 1991, which reduces the total number of older aged individuals in the population due to high post-spawning mortality. The age structure of the stock has truncated compared to the 1980s with substantially fewer Capelin in older age classes (4-5) and no age 6’s in recent years."/>
  </r>
  <r>
    <x v="11"/>
    <x v="0"/>
    <n v="2022"/>
    <x v="1"/>
    <n v="10187"/>
    <x v="123"/>
    <s v="Gulf of Maine / Cape Hatteras"/>
    <x v="43"/>
    <x v="46"/>
    <x v="3"/>
    <s v="Bmsy_Metric Tons"/>
    <n v="37597"/>
    <s v="Butterfish 2022 Management Track Assessment Report"/>
    <n v="1"/>
    <n v="3"/>
    <n v="112791"/>
    <n v="37597"/>
    <s v="Biomass based estimate using Blim"/>
  </r>
  <r>
    <x v="11"/>
    <x v="0"/>
    <n v="2021"/>
    <x v="1"/>
    <n v="10388"/>
    <x v="124"/>
    <s v="Atlantic Coast"/>
    <x v="44"/>
    <x v="47"/>
    <x v="2"/>
    <s v="Bmsy_Metric Tons"/>
    <n v="201729"/>
    <s v="Atlantic Bluefish Operational Assessment for 2021"/>
    <n v="1"/>
    <n v="1"/>
    <n v="201729"/>
    <n v="201729"/>
    <s v="Biomass based estimate using Blim"/>
  </r>
  <r>
    <x v="11"/>
    <x v="0"/>
    <n v="2021"/>
    <x v="1"/>
    <n v="10164"/>
    <x v="125"/>
    <s v="Gulf of Maine / Cape Hatteras"/>
    <x v="45"/>
    <x v="48"/>
    <x v="2"/>
    <s v="Bmsy_Metric Tons"/>
    <n v="181090"/>
    <s v="Northwest Atlantic Mackerel 2021 Management Track Assessment Report"/>
    <n v="1"/>
    <n v="1"/>
    <n v="181090"/>
    <n v="181090"/>
    <s v="Biomass based estimate using Blim"/>
  </r>
  <r>
    <x v="11"/>
    <x v="0"/>
    <n v="2019"/>
    <x v="0"/>
    <n v="82"/>
    <x v="126"/>
    <s v="Northwest Atlantic (Subareas 3 and 4)"/>
    <x v="45"/>
    <x v="48"/>
    <x v="2"/>
    <m/>
    <m/>
    <s v="http://www.dfo-mpo.gc.ca/csas-sccs/Publications/SAR-AS/2019/2019_035-eng.html"/>
    <n v="1"/>
    <m/>
    <m/>
    <m/>
    <s v="Northern contingent as above. Reported commercial landings in Canadian waters have decreased significantly in recent years. Between 2005 and 2013, they decreased from 54,726 t to 8,674 t before reaching a record low of 4,272 t in 2015. Preliminary landings in 2017 and 2018 were 9,430 t and 10,499 t. The TAC was reached for the first time in 2016. The TAC increased from 8,000 t to 10,000 t in 2017 and was surpassed in 2018. Total landings in US waters (commercial and estimated recreational and discards) also decreased significantly in recent years. In 2016 and 2017 landings were 10,277 t and 11,230 t. Based on the 2017 American assessment of the NW Atlantic stock, mackerel were determined overfished and overfishing is occurring. (shared stock?). According to the consensus model, the current estimate of the 2016 spawning stock biomass is 59% of the LRP compared to 77% in 2018. The estimated 2018 fishing mortality was 1.13 (exploitation rate of 68%). Recruitment levels in 2017 and 2018 are at all-time lows."/>
  </r>
  <r>
    <x v="11"/>
    <x v="0"/>
    <n v="2021"/>
    <x v="0"/>
    <n v="201"/>
    <x v="127"/>
    <s v="northern contingent"/>
    <x v="45"/>
    <x v="48"/>
    <x v="2"/>
    <s v="Catch_t"/>
    <n v="10000"/>
    <s v="http://www.dfo-mpo.gc.ca/csas-sccs/Publications/SAR-AS/2021/2021_029-eng.html"/>
    <n v="1"/>
    <n v="1"/>
    <n v="10000"/>
    <n v="10000"/>
    <s v="The Spawning Stock Biomass (SSB) of the northern contingent of Atlantic mackerel is was at the lowest value estimated and was at 58% of the Limit Reference Point (LRP) in 2020. The stock has been near or below the LRP for the past decade according to the Precautionary Approach. Stock shared with US."/>
  </r>
  <r>
    <x v="12"/>
    <x v="0"/>
    <n v="2019"/>
    <x v="0"/>
    <n v="38"/>
    <x v="128"/>
    <s v="Maritimes"/>
    <x v="46"/>
    <x v="49"/>
    <x v="1"/>
    <s v="Catch_t"/>
    <n v="50"/>
    <s v="http://www.dfo-mpo.gc.ca/csas-sccs/Publications/SAR-AS/2019/2019_054-eng.html"/>
    <n v="3"/>
    <n v="2"/>
    <n v="100"/>
    <n v="150"/>
    <s v="Direct evaluation of elver escapement past the localized East River-Chester elver fishery (years 1996-2002, 2008-2018) estimated that annual removals by elver fishing represented between 5% and 65% of the total elver run to the river. These removal rates are below the limit exploitation rate of 0.69 in all years but were above the target exploitation rate of 0.49 in 5 out of 17 years."/>
  </r>
  <r>
    <x v="13"/>
    <x v="0"/>
    <n v="2022"/>
    <x v="1"/>
    <n v="10498"/>
    <x v="129"/>
    <s v="Gulf of Maine"/>
    <x v="47"/>
    <x v="50"/>
    <x v="2"/>
    <s v="None"/>
    <s v=""/>
    <s v="ANNUAL REPORT OF THE U.S. ATLANTIC SALMON ASSESSMENT COMMITTEE"/>
    <n v="3"/>
    <n v="1"/>
    <m/>
    <m/>
    <s v="No status information"/>
  </r>
  <r>
    <x v="13"/>
    <x v="0"/>
    <n v="2023"/>
    <x v="0"/>
    <n v="4"/>
    <x v="130"/>
    <s v="DFO Gulf Region Salmon Fishing Areas 15 - 20"/>
    <x v="47"/>
    <x v="50"/>
    <x v="4"/>
    <s v="Catch_t"/>
    <n v="200"/>
    <s v="https://www.dfo-mpo.gc.ca/csas-sccs/Publications/ScR-RS/2023/2023_035-eng.html"/>
    <n v="2"/>
    <n v="1.5"/>
    <n v="300"/>
    <n v="400"/>
    <s v="4 units (SFA 15-18) vary being in the critical-healthy zones, with a mjority in the cautious zone. Full to over exploited."/>
  </r>
  <r>
    <x v="13"/>
    <x v="0"/>
    <n v="2023"/>
    <x v="0"/>
    <n v="21"/>
    <x v="131"/>
    <s v="Newfoundland &amp; Labrador"/>
    <x v="47"/>
    <x v="50"/>
    <x v="4"/>
    <s v="Catch_t"/>
    <n v="250"/>
    <s v="https://www.dfo-mpo.gc.ca/csas-sccs/Publications/ScR-RS/2023/2023_036-eng.html"/>
    <n v="1"/>
    <n v="1.5"/>
    <n v="375"/>
    <n v="250"/>
    <s v="Overall, 42% of all assessed rivers were below the LRP in 2021."/>
  </r>
  <r>
    <x v="13"/>
    <x v="0"/>
    <n v="2023"/>
    <x v="0"/>
    <n v="200"/>
    <x v="132"/>
    <s v="SFAs 19-21 and 23"/>
    <x v="47"/>
    <x v="50"/>
    <x v="2"/>
    <s v="Catch_t"/>
    <n v="250"/>
    <s v="https://www.dfo-mpo.gc.ca/csas-sccs/Publications/ScR-RS/2023/2023_019-eng.html"/>
    <n v="1"/>
    <n v="1"/>
    <n v="250"/>
    <n v="250"/>
    <s v="All Atlantic Salmon index populations within DFO’s Maritimes Region were assessed to be below conservation egg requirements in 2021. Populations very small."/>
  </r>
  <r>
    <x v="13"/>
    <x v="0"/>
    <n v="2021"/>
    <x v="2"/>
    <n v="207"/>
    <x v="133"/>
    <s v="West Greenland"/>
    <x v="47"/>
    <x v="50"/>
    <x v="2"/>
    <s v="Catch_t"/>
    <n v="500"/>
    <s v="ICES Advice sal.wgc.all"/>
    <n v="2"/>
    <n v="1"/>
    <n v="500"/>
    <n v="1000"/>
    <s v="Recommended catch is zero. Catches pre-1990 were around 1000t, and since then have been kept as low as possible. Survivorship very low. No commercial fishing for export, but full fishing is allowed with some limits on gear. Current quota 30t."/>
  </r>
  <r>
    <x v="13"/>
    <x v="0"/>
    <n v="2018"/>
    <x v="0"/>
    <n v="3"/>
    <x v="134"/>
    <s v="Ijaruvung Lake, Iqalujjuaq Fiord and Irvine Inlet, Cumberland Sound, Nunavut"/>
    <x v="48"/>
    <x v="51"/>
    <x v="1"/>
    <s v="Catch_t"/>
    <n v="1.6"/>
    <s v="http://www.dfo-mpo.gc.ca/csas-sccs/Publications/SAR-AS/2018/2018_021-eng.html"/>
    <n v="1"/>
    <n v="2"/>
    <n v="3.2"/>
    <n v="1.6"/>
    <s v="Overall, the results of the trends in size and age data, population indices, quantitative models and observations from the local fishers all suggest the Arctic Char stocks in Ijaruvung Lake, Iqalujjuaq Fiord and Irvine Inlet are in the Healthy Zone of the Precautionary Approach framework and the current harvest levels are sustainable. (freshwater)"/>
  </r>
  <r>
    <x v="14"/>
    <x v="0"/>
    <n v="2018"/>
    <x v="0"/>
    <n v="58"/>
    <x v="135"/>
    <s v="Canada-France Transboundary Zone of St. Pierre Bank"/>
    <x v="49"/>
    <x v="52"/>
    <x v="2"/>
    <s v="Catch_t"/>
    <n v="1650"/>
    <s v="http://www.dfo-mpo.gc.ca/csas-sccs/Publications/SAR-AS/2018/2018_031-eng.html"/>
    <n v="2"/>
    <n v="1"/>
    <n v="1650"/>
    <n v="3300"/>
    <s v="Directed fishing started in 1989 and peaked at 6,000 t in 1992. There has been no fishing from 1997 to 2016 with minimal fishing activity in the CORE area in 2017, where the Total Allowable Catch (TAC) is 1,650 t (total). A Canadian research survey in September 2017 resulted in a minimum dredgeable biomass estimate of 1,200 t which is among the lowest in the survey time series, and a decrease of approximately 60% since 2009."/>
  </r>
  <r>
    <x v="14"/>
    <x v="0"/>
    <n v="2020"/>
    <x v="0"/>
    <n v="212"/>
    <x v="136"/>
    <s v="Strait of Belle Isle"/>
    <x v="49"/>
    <x v="52"/>
    <x v="1"/>
    <s v="Catch_t"/>
    <n v="1000"/>
    <s v="http://www.dfo-mpo.gc.ca/csas-sccs/Publications/SAR-AS/2020/2020_009-eng.html"/>
    <n v="2"/>
    <n v="2"/>
    <n v="2000"/>
    <n v="2000"/>
    <s v="Fisheries and Oceans Canada (DFO) research surveys from September 2011 and 2018 resulted in minimum dredgeable biomass (MDB) estimates of 4,123 t and 3,432 t respectively. For the duration of the survey time series since 1995 the biomass estimates have varied without trend."/>
  </r>
  <r>
    <x v="14"/>
    <x v="0"/>
    <n v="2020"/>
    <x v="1"/>
    <n v="10786"/>
    <x v="137"/>
    <s v="Northwestern Atlantic Coast"/>
    <x v="50"/>
    <x v="53"/>
    <x v="1"/>
    <s v="Bmsy_Metric Tons converted to MSY approx"/>
    <n v="46878.230631340775"/>
    <s v="Assessment update for Atlantic sea scallops for 2020"/>
    <n v="1"/>
    <n v="2"/>
    <n v="93756.461262681551"/>
    <n v="46878.230631340775"/>
    <s v="Biomass based estimate using Blim"/>
  </r>
  <r>
    <x v="14"/>
    <x v="0"/>
    <n v="2019"/>
    <x v="0"/>
    <n v="117"/>
    <x v="138"/>
    <s v="Southern Gulf of St. Lawrence"/>
    <x v="50"/>
    <x v="53"/>
    <x v="2"/>
    <s v="Catch_t"/>
    <n v="800"/>
    <s v="http://www.dfo-mpo.gc.ca/csas-sccs/Publications/SAR-AS/2019/2019_006-eng.html"/>
    <n v="3"/>
    <n v="1"/>
    <n v="800"/>
    <n v="2400"/>
    <s v="Overall, stock looks overfished although status no known precisely. Indices of commercial sized biomass of scallop from research surveys on the major beds in singular years provide further evidence of relatively high exploitation rates in this fishery taking place on a stock at low abundance. The abundance indices, based on catch rates and densities, of scallop in the southern Gulf are considered to be at low levels relative to other areas of eastern Canada. Biological characteristics data from research surveys show evidence of recruitment (&lt; 80 mm shell height) in each SFA surveyed. There is no information available from the sea scallop stock of the sGSL with which to define abundance and removal rate reference points as per the Precautionary Approach."/>
  </r>
  <r>
    <x v="14"/>
    <x v="0"/>
    <n v="2023"/>
    <x v="0"/>
    <n v="119"/>
    <x v="139"/>
    <s v="Scallop Production Areas 1 to 6 in the Bay of Fundy"/>
    <x v="50"/>
    <x v="53"/>
    <x v="1"/>
    <s v="Catch_t"/>
    <n v="1100"/>
    <s v="https://www.dfo-mpo.gc.ca/csas-sccs/Publications/ScR-RS/2023/2023_011-eng.html"/>
    <n v="1"/>
    <n v="2"/>
    <n v="2200"/>
    <n v="1100"/>
    <s v="In 2022, estimates of commercial biomass for all SPAs remained in the Healthy Zone; however, recruitment for all SPAs was below their respective long-term medians and coincident with low levels of pre-recruits."/>
  </r>
  <r>
    <x v="14"/>
    <x v="0"/>
    <n v="2023"/>
    <x v="0"/>
    <n v="120"/>
    <x v="140"/>
    <s v="Scallop Fishing Area 29 West of Longitude 65°30'"/>
    <x v="50"/>
    <x v="53"/>
    <x v="1"/>
    <s v="Catch_t"/>
    <n v="1600"/>
    <s v="https://www.dfo-mpo.gc.ca/csas-sccs/Publications/ScR-RS/2023/2023_027-eng.html"/>
    <n v="1"/>
    <n v="2"/>
    <n v="3200"/>
    <n v="1600"/>
    <s v="In 2022, commercial biomass densities in Subareas B, C, and D are above their USRs and are considered to be in the Healthy Zone. Indications for Subareas A &amp; E are that the commercial abundance is relatively stable at the current level of removals."/>
  </r>
  <r>
    <x v="14"/>
    <x v="0"/>
    <n v="2023"/>
    <x v="0"/>
    <n v="121"/>
    <x v="141"/>
    <s v="Browns Bank North in Scallop Fishing Area 26"/>
    <x v="50"/>
    <x v="53"/>
    <x v="2"/>
    <s v="Catch_t"/>
    <n v="650"/>
    <s v="https://www.dfo-mpo.gc.ca/csas-sccs/Publications/ScR-RS/2023/2023_029-eng.html"/>
    <n v="2"/>
    <n v="1"/>
    <n v="650"/>
    <n v="1300"/>
    <s v="No RP provided. Long term trends used. Stock low compared to historical levels and catches much reduced. While uncertain, looks overfished to me."/>
  </r>
  <r>
    <x v="14"/>
    <x v="0"/>
    <n v="2023"/>
    <x v="0"/>
    <n v="122"/>
    <x v="142"/>
    <s v="Georges Bank 'a' in Scallop Fishing Area 27"/>
    <x v="50"/>
    <x v="53"/>
    <x v="1"/>
    <s v="Catch_t"/>
    <n v="7000"/>
    <s v="https://www.dfo-mpo.gc.ca/csas-sccs/Publications/ScR-RS/2023/2023_028-eng.html"/>
    <n v="1"/>
    <n v="2"/>
    <n v="14000"/>
    <n v="7000"/>
    <s v="Zones a and b are described. Both appear stable state in healthy zone."/>
  </r>
  <r>
    <x v="14"/>
    <x v="0"/>
    <n v="2020"/>
    <x v="0"/>
    <n v="123"/>
    <x v="143"/>
    <s v="Quebec coastal waters"/>
    <x v="50"/>
    <x v="53"/>
    <x v="1"/>
    <s v="Catch_t"/>
    <n v="800"/>
    <s v="http://www.dfo-mpo.gc.ca/csas-sccs/Publications/SAR-AS/2020/2020_054-eng.html"/>
    <n v="3"/>
    <n v="2"/>
    <n v="1600"/>
    <n v="2400"/>
    <s v="No definitive status provided. Levels of fishing reported as sustainable. Landings in meat weight, so raised by 8x"/>
  </r>
  <r>
    <x v="14"/>
    <x v="0"/>
    <n v="2022"/>
    <x v="0"/>
    <n v="123"/>
    <x v="144"/>
    <s v="Subarea 20A in the Magdalen Islands"/>
    <x v="50"/>
    <x v="53"/>
    <x v="1"/>
    <s v="Catch_t"/>
    <n v="800"/>
    <s v="http://www.dfo-mpo.gc.ca/csas-sccs/Publications/SAR-AS/2020/2020_054-eng.html"/>
    <n v="3"/>
    <n v="2"/>
    <n v="1600"/>
    <n v="2400"/>
    <s v="No definitive status provided. Levels of fishing reported as sustainable. Landings in meat weight, so raised by 8x"/>
  </r>
  <r>
    <x v="15"/>
    <x v="0"/>
    <n v="2018"/>
    <x v="0"/>
    <n v="118"/>
    <x v="145"/>
    <s v="NAFO Subdivision 3Ps"/>
    <x v="51"/>
    <x v="54"/>
    <x v="1"/>
    <s v="Catch_t"/>
    <n v="300"/>
    <s v="http://www.dfo-mpo.gc.ca/csas-sccs/publications/ScR-RS/2018/2018_010-eng.html"/>
    <n v="3"/>
    <n v="2"/>
    <n v="600"/>
    <n v="900"/>
    <s v="Highly uncertain assessment. Indicators appear good, but may not be reliable. Current harvest is thought to be precautionary."/>
  </r>
  <r>
    <x v="15"/>
    <x v="0"/>
    <n v="2020"/>
    <x v="0"/>
    <n v="178"/>
    <x v="146"/>
    <s v="Areas B and C in the Gaspé Peninsula"/>
    <x v="51"/>
    <x v="54"/>
    <x v="1"/>
    <s v="Catch_t"/>
    <n v="500"/>
    <s v="http://www.dfo-mpo.gc.ca/csas-sccs/Publications/ScR-RS/2020/2020_038-eng.html"/>
    <n v="2"/>
    <n v="2"/>
    <n v="1000"/>
    <n v="1000"/>
    <s v="Two areas managed with separate TAC. First area B the 2019 CPUE update shows that the CPUE remains above the average of the reference year so the 2019 TAC does not need to be adjusted for the 2020 fishing season. Whereas Area C, the 2019 CPUE update shows a decrease in CPUE of 22.8% compared to the 2015-2016 reference average resulting in a downward adjustment in TAC."/>
  </r>
  <r>
    <x v="15"/>
    <x v="0"/>
    <n v="2021"/>
    <x v="0"/>
    <n v="179"/>
    <x v="147"/>
    <s v="Maritimes Region, and SWNB Sea"/>
    <x v="51"/>
    <x v="54"/>
    <x v="1"/>
    <s v="Catch_t"/>
    <n v="2500"/>
    <s v="http://www.dfo-mpo.gc.ca/csas-sccs/Publications/SAR-AS/2021/2021_007-eng.html"/>
    <n v="1"/>
    <n v="2"/>
    <n v="5000"/>
    <n v="2500"/>
    <s v="The catch rate indicator for SWNB Zone 1 is near the LRP and in the cautious zone. Focus should be on rebuilding. Other stocks in the area are in good condition. Overall, fishery is being sustained."/>
  </r>
  <r>
    <x v="16"/>
    <x v="0"/>
    <n v="2021"/>
    <x v="0"/>
    <n v="42"/>
    <x v="148"/>
    <s v="Atlantic"/>
    <x v="52"/>
    <x v="55"/>
    <x v="0"/>
    <m/>
    <m/>
    <m/>
    <n v="0"/>
    <m/>
    <m/>
    <m/>
    <n v="0"/>
  </r>
  <r>
    <x v="17"/>
    <x v="0"/>
    <n v="2022"/>
    <x v="1"/>
    <n v="11076"/>
    <x v="149"/>
    <s v="Gulf of Maine"/>
    <x v="53"/>
    <x v="56"/>
    <x v="2"/>
    <s v="Bmsy_kg * 2000 / tow"/>
    <n v="8260.0002288818359"/>
    <s v="Annual Monitoring Report for Fishing Year 2021"/>
    <n v="3"/>
    <n v="1"/>
    <n v="8260.0002288818359"/>
    <n v="24780.000686645508"/>
    <s v="Biomass based estimate using Blim"/>
  </r>
  <r>
    <x v="17"/>
    <x v="0"/>
    <n v="2021"/>
    <x v="0"/>
    <n v="158"/>
    <x v="150"/>
    <s v="3LNO"/>
    <x v="53"/>
    <x v="56"/>
    <x v="0"/>
    <m/>
    <m/>
    <m/>
    <n v="0"/>
    <m/>
    <m/>
    <m/>
    <n v="0"/>
  </r>
  <r>
    <x v="17"/>
    <x v="0"/>
    <n v="2022"/>
    <x v="1"/>
    <n v="11269"/>
    <x v="151"/>
    <s v="Georges Bank / Southern New England"/>
    <x v="54"/>
    <x v="57"/>
    <x v="1"/>
    <s v="Bmsy_kg * 2000 / tow"/>
    <n v="3140.0001049041748"/>
    <s v="Annual Monitoring Report for Fishing Year 2021"/>
    <n v="3"/>
    <n v="2"/>
    <n v="6280.0002098083496"/>
    <n v="9420.0003147125244"/>
    <s v="Biomass based estimate using Blim"/>
  </r>
  <r>
    <x v="17"/>
    <x v="0"/>
    <n v="2022"/>
    <x v="1"/>
    <n v="11047"/>
    <x v="152"/>
    <s v="Georges Bank / Southern New England"/>
    <x v="55"/>
    <x v="58"/>
    <x v="1"/>
    <s v="Bmsy_kg * 2000 / tow"/>
    <n v="12300.000190734863"/>
    <s v="Annual Monitoring Report for Fishing Year 2021"/>
    <n v="3"/>
    <n v="2"/>
    <n v="24600.000381469727"/>
    <n v="36900.00057220459"/>
    <s v="Biomass based estimate using Blim"/>
  </r>
  <r>
    <x v="17"/>
    <x v="0"/>
    <n v="2022"/>
    <x v="1"/>
    <n v="11063"/>
    <x v="153"/>
    <s v="Southern New England / Mid-Atlantic"/>
    <x v="56"/>
    <x v="59"/>
    <x v="1"/>
    <s v="Bmsy_kg * 2000 / tow"/>
    <n v="96.000000834465027"/>
    <s v="Annual Monitoring Report for Fishing Year 2021"/>
    <n v="3"/>
    <n v="2"/>
    <n v="192.00000166893005"/>
    <n v="288.00000250339508"/>
    <s v="Biomass based estimate using Blim"/>
  </r>
  <r>
    <x v="17"/>
    <x v="0"/>
    <n v="2022"/>
    <x v="1"/>
    <n v="11080"/>
    <x v="154"/>
    <s v="Georges Bank / Southern New England"/>
    <x v="57"/>
    <x v="60"/>
    <x v="3"/>
    <s v="Bmsy_kg * 2000 / tow"/>
    <n v="11319.999694824219"/>
    <s v="Annual Monitoring Report for Fishing Year 2021"/>
    <n v="3"/>
    <n v="3"/>
    <n v="33959.999084472656"/>
    <n v="33959.999084472656"/>
    <s v="Biomass based estimate using Blim"/>
  </r>
  <r>
    <x v="17"/>
    <x v="0"/>
    <n v="2022"/>
    <x v="1"/>
    <n v="11071"/>
    <x v="155"/>
    <s v="Gulf of Maine"/>
    <x v="58"/>
    <x v="61"/>
    <x v="1"/>
    <s v="Bmsy_kg * 2000 / tow"/>
    <n v="540.00002145767212"/>
    <s v="Annual Monitoring Report for Fishing Year 2021"/>
    <n v="3"/>
    <n v="2"/>
    <n v="1080.0000429153442"/>
    <n v="1620.0000643730164"/>
    <s v="Biomass based estimate using Blim"/>
  </r>
  <r>
    <x v="17"/>
    <x v="0"/>
    <n v="2022"/>
    <x v="1"/>
    <n v="11036"/>
    <x v="156"/>
    <s v="Southern New England / Mid-Atlantic"/>
    <x v="59"/>
    <x v="62"/>
    <x v="1"/>
    <s v="Bmsy_kg * 2000 / tow"/>
    <n v="1320.0000524520874"/>
    <s v="Annual Monitoring Report for Fishing Year 2021"/>
    <n v="3"/>
    <n v="2"/>
    <n v="2640.0001049041748"/>
    <n v="3960.0001573562622"/>
    <s v="Biomass based estimate using Blim"/>
  </r>
  <r>
    <x v="18"/>
    <x v="0"/>
    <n v="2021"/>
    <x v="0"/>
    <n v="51"/>
    <x v="157"/>
    <s v="SFA 8-12"/>
    <x v="60"/>
    <x v="63"/>
    <x v="1"/>
    <s v="Catch_t"/>
    <n v="23000"/>
    <s v="http://www.dfo-mpo.gc.ca/csas-sccs/Publications/ScR-RS/2021/2021_015-eng.html"/>
    <n v="1"/>
    <n v="2"/>
    <n v="46000"/>
    <n v="23000"/>
    <s v="4 units. All units above or on their USR."/>
  </r>
  <r>
    <x v="18"/>
    <x v="0"/>
    <n v="2022"/>
    <x v="0"/>
    <n v="83"/>
    <x v="158"/>
    <s v="Eastern and Western Assessment Zones"/>
    <x v="60"/>
    <x v="64"/>
    <x v="1"/>
    <s v="Catch_t"/>
    <n v="8000"/>
    <s v="http://www.dfo-mpo.gc.ca/csas-sccs/Publications/ScR-RS/2022/2022_013-eng.html"/>
    <n v="3"/>
    <n v="2"/>
    <n v="16000"/>
    <n v="24000"/>
    <s v="Both EAZ and WAZ above LRP and in healthy zone."/>
  </r>
  <r>
    <x v="18"/>
    <x v="0"/>
    <n v="2021"/>
    <x v="0"/>
    <n v="84"/>
    <x v="159"/>
    <s v="SFA 1"/>
    <x v="60"/>
    <x v="64"/>
    <x v="1"/>
    <s v="Catch_t"/>
    <n v="15000"/>
    <m/>
    <n v="1"/>
    <n v="2"/>
    <n v="30000"/>
    <n v="15000"/>
    <s v="No direct info. "/>
  </r>
  <r>
    <x v="18"/>
    <x v="0"/>
    <n v="2021"/>
    <x v="0"/>
    <n v="85"/>
    <x v="160"/>
    <s v="SFA 4-6"/>
    <x v="60"/>
    <x v="64"/>
    <x v="4"/>
    <s v="Catch_t"/>
    <n v="50000"/>
    <s v="http://www.dfo-mpo.gc.ca/csas-sccs/Publications/SAR-AS/2021/2021_010-eng.html"/>
    <n v="1"/>
    <n v="1.5"/>
    <n v="75000"/>
    <n v="50000"/>
    <s v="The SSB is in the crtitical zone for SFA 6, SFA 5 is helathy and SFA 4 cautious."/>
  </r>
  <r>
    <x v="18"/>
    <x v="0"/>
    <n v="2021"/>
    <x v="0"/>
    <n v="89"/>
    <x v="161"/>
    <s v="SFA 7"/>
    <x v="60"/>
    <x v="64"/>
    <x v="2"/>
    <s v="Catch_t"/>
    <n v="11000"/>
    <m/>
    <n v="1"/>
    <n v="1"/>
    <n v="11000"/>
    <n v="11000"/>
    <s v="NAFO managed"/>
  </r>
  <r>
    <x v="18"/>
    <x v="0"/>
    <n v="2023"/>
    <x v="0"/>
    <n v="124"/>
    <x v="162"/>
    <s v="SFA 13-15"/>
    <x v="60"/>
    <x v="65"/>
    <x v="1"/>
    <s v="Catch_t"/>
    <n v="3000"/>
    <s v="https://www.dfo-mpo.gc.ca/csas-sccs/Publications/ScR-RS/2023/2023_023-eng.html"/>
    <n v="1"/>
    <n v="2"/>
    <n v="6000"/>
    <n v="3000"/>
    <s v="17 out of 24 indicators (3 indicators outstanding) describe adverse outcomes supports the PA framework that the stock is in the Cautious Zone."/>
  </r>
  <r>
    <x v="18"/>
    <x v="0"/>
    <n v="2021"/>
    <x v="0"/>
    <n v="192"/>
    <x v="163"/>
    <s v="Estuary and Gulf of St. Lawrence"/>
    <x v="60"/>
    <x v="64"/>
    <x v="1"/>
    <s v="Catch_t"/>
    <n v="16000"/>
    <s v="http://www.dfo-mpo.gc.ca/csas-sccs/Publications/ScR-RS/2021/2021_015-eng.html"/>
    <n v="2"/>
    <n v="2"/>
    <n v="32000"/>
    <n v="32000"/>
    <s v="The analysis of the main stock status indicator shows that three of the stocks in the Gulf of St. Lawrence are in the healthy zone, namely the Estuary, Anticosti and Esquiman stocks. The fourth stock, Sept-Iles, is in the cautious zone and its situation has been improving for two years. Its main indicator is now very close to the healthy zone."/>
  </r>
  <r>
    <x v="18"/>
    <x v="0"/>
    <n v="2021"/>
    <x v="0"/>
    <n v="193"/>
    <x v="164"/>
    <s v="SFA 13-15"/>
    <x v="60"/>
    <x v="64"/>
    <x v="1"/>
    <s v="Catch_t"/>
    <n v="2500"/>
    <s v="http://www.dfo-mpo.gc.ca/csas-sccs/Publications/ScR-RS/2021/2021_014-eng.html"/>
    <n v="3"/>
    <n v="2"/>
    <n v="5000"/>
    <n v="7500"/>
    <s v="Stocks are at least fully exploited and tracking recruitment. The overall mean summary indicator, condensing the 24 indicators, decreased and is still in the yellow zone in 2020 due to three out of four summary characteristics showing positive responses. The Fishing Effects characteristic saw a continued decrease in 2020 and is at an all_x0002_time low, benefitting the Shrimp stoc"/>
  </r>
  <r>
    <x v="18"/>
    <x v="0"/>
    <n v="2022"/>
    <x v="0"/>
    <n v="152"/>
    <x v="165"/>
    <s v="Eastern and Western Assessment Zones"/>
    <x v="61"/>
    <x v="66"/>
    <x v="1"/>
    <s v="Catch_t"/>
    <n v="12840"/>
    <s v="http://www.dfo-mpo.gc.ca/csas-sccs/Publications/ScR-RS/2022/2022_013-eng.html"/>
    <n v="3"/>
    <n v="2"/>
    <n v="25680"/>
    <n v="38520"/>
    <s v="Based on the proposed USR the stock remains in the Healthy Zone of the PA Framework in both EAZ and WAZ. Stocks size fluctuates widely."/>
  </r>
  <r>
    <x v="18"/>
    <x v="0"/>
    <n v="2022"/>
    <x v="0"/>
    <n v="153"/>
    <x v="166"/>
    <s v="SFA 4"/>
    <x v="61"/>
    <x v="66"/>
    <x v="1"/>
    <s v="Catch_t"/>
    <n v="2000"/>
    <s v="http://www.dfo-mpo.gc.ca/csas-sccs/Publications/ScR-RS/2020/2020_016-eng.html"/>
    <n v="3"/>
    <n v="2"/>
    <n v="4000"/>
    <n v="6000"/>
    <s v="The overall status of the SFA 4 Striped Shrimp resource is unknown. There are large fluctuations in biomass from year to year, which are likely influenced by currents and tides in and around SFA 4. The status of this resource relative to a PA Framework could not be determined. Given that current biomass levels are near the long-term average and that ERIs remain low, there are no signals of concern for this resource. The recent exploitation rate has been stable, suggesting that the stock is at least fully exploited currently."/>
  </r>
  <r>
    <x v="19"/>
    <x v="0"/>
    <n v="2022"/>
    <x v="1"/>
    <n v="10798"/>
    <x v="167"/>
    <s v="Northwestern Atlantic Coast"/>
    <x v="62"/>
    <x v="67"/>
    <x v="2"/>
    <s v="None"/>
    <s v=""/>
    <s v="Northern shortfin squid"/>
    <n v="3"/>
    <n v="1"/>
    <m/>
    <m/>
    <s v="No status information"/>
  </r>
  <r>
    <x v="19"/>
    <x v="0"/>
    <n v="2020"/>
    <x v="1"/>
    <n v="10792"/>
    <x v="168"/>
    <s v="Georges Bank / Cape Hatteras"/>
    <x v="63"/>
    <x v="68"/>
    <x v="3"/>
    <s v="Bmsy_Metric Tons"/>
    <n v="42405"/>
    <s v=""/>
    <n v="3"/>
    <n v="3"/>
    <n v="127215"/>
    <n v="127215"/>
    <s v="Biomass based estimate using Blim"/>
  </r>
  <r>
    <x v="1"/>
    <x v="1"/>
    <n v="2023"/>
    <x v="0"/>
    <n v="43"/>
    <x v="169"/>
    <s v="British Columbia"/>
    <x v="64"/>
    <x v="69"/>
    <x v="3"/>
    <s v="Catch_t"/>
    <n v="1500"/>
    <s v="https://www.dfo-mpo.gc.ca/csas-sccs/Publications/ScR-RS/2023/2023_024-eng.html"/>
    <n v="1"/>
    <n v="3"/>
    <n v="4500"/>
    <n v="1500"/>
    <s v="Management and assessment on 5,248 sub-beds across BC. Based on biomass estimated in 2022 for the 2023-2024 Geoduck harvesting season, the coastwide Geoduck stock index (current biomass / unfished biomass) was 84% and 92%."/>
  </r>
  <r>
    <x v="1"/>
    <x v="1"/>
    <n v="2021"/>
    <x v="0"/>
    <n v="59"/>
    <x v="170"/>
    <s v="Central Coast-Heiltsuk Manila"/>
    <x v="15"/>
    <x v="70"/>
    <x v="0"/>
    <s v="Catch_t"/>
    <m/>
    <m/>
    <n v="0"/>
    <m/>
    <m/>
    <m/>
    <n v="0"/>
  </r>
  <r>
    <x v="1"/>
    <x v="1"/>
    <n v="2021"/>
    <x v="0"/>
    <n v="60"/>
    <x v="171"/>
    <s v="North Coast Haida Gwaii Razor"/>
    <x v="15"/>
    <x v="70"/>
    <x v="2"/>
    <s v="Catch_t"/>
    <n v="500"/>
    <m/>
    <n v="3"/>
    <n v="1"/>
    <n v="500"/>
    <n v="1500"/>
    <s v="No direct info"/>
  </r>
  <r>
    <x v="1"/>
    <x v="1"/>
    <n v="2021"/>
    <x v="0"/>
    <n v="61"/>
    <x v="172"/>
    <s v="South Coast-Vancouver Island"/>
    <x v="15"/>
    <x v="70"/>
    <x v="0"/>
    <s v="Catch_t"/>
    <m/>
    <m/>
    <n v="0"/>
    <m/>
    <m/>
    <m/>
    <n v="0"/>
  </r>
  <r>
    <x v="2"/>
    <x v="1"/>
    <n v="2022"/>
    <x v="1"/>
    <n v="10511"/>
    <x v="173"/>
    <s v="Aleutian Islands"/>
    <x v="65"/>
    <x v="71"/>
    <x v="1"/>
    <s v="Bmsy_Metric Tons"/>
    <n v="60976"/>
    <s v="Assessment of the pollock stock in the Aleutian Islands"/>
    <n v="1"/>
    <n v="2"/>
    <n v="121952"/>
    <n v="60976"/>
    <s v="Biomass based estimate using Bmsy"/>
  </r>
  <r>
    <x v="2"/>
    <x v="1"/>
    <n v="2022"/>
    <x v="1"/>
    <n v="10512"/>
    <x v="174"/>
    <s v="Bogoslof"/>
    <x v="65"/>
    <x v="71"/>
    <x v="0"/>
    <s v="Current Biomass_Metric Tons"/>
    <n v="367880"/>
    <s v="Assessment of walleye pollock in the Bogoslof Island Region"/>
    <n v="3"/>
    <s v=""/>
    <n v="0"/>
    <n v="1103640"/>
    <s v="Index based: current catch is zero, but no TAC because uncertain"/>
  </r>
  <r>
    <x v="2"/>
    <x v="1"/>
    <n v="2022"/>
    <x v="1"/>
    <n v="10513"/>
    <x v="175"/>
    <s v="Western / Central / West Yakutat Gulf of Alaska"/>
    <x v="65"/>
    <x v="71"/>
    <x v="1"/>
    <s v="Bmsy_Metric Tons"/>
    <n v="164000"/>
    <s v="Assessment of the Walleye Pollock Stock in the Gulf of Alaska"/>
    <n v="1"/>
    <n v="2"/>
    <n v="328000"/>
    <n v="164000"/>
    <s v="Biomass based estimate using Bmsy"/>
  </r>
  <r>
    <x v="2"/>
    <x v="1"/>
    <n v="2022"/>
    <x v="1"/>
    <n v="10514"/>
    <x v="176"/>
    <s v="Southeast Gulf of Alaska"/>
    <x v="65"/>
    <x v="71"/>
    <x v="1"/>
    <s v="Current Biomass_Metric Tons"/>
    <n v="50500"/>
    <s v="Assessment of the Walleye Pollock Stock in the Gulf of Alaska"/>
    <n v="3"/>
    <n v="2"/>
    <n v="101000"/>
    <n v="151500"/>
    <s v="Index based: current catch is close to TAC. F based assessment. Probably fully exploited."/>
  </r>
  <r>
    <x v="2"/>
    <x v="1"/>
    <n v="2021"/>
    <x v="1"/>
    <n v="10510"/>
    <x v="177"/>
    <s v="Eastern Bering Sea"/>
    <x v="65"/>
    <x v="71"/>
    <x v="1"/>
    <s v="Bmsy_Metric Tons"/>
    <n v="2257000"/>
    <s v="Assessment of the Walleye Pollock Stock in the Eastern Bering Sea"/>
    <n v="1"/>
    <n v="2"/>
    <n v="4514000"/>
    <n v="2257000"/>
    <s v="Biomass based estimate using Bmsy"/>
  </r>
  <r>
    <x v="2"/>
    <x v="1"/>
    <n v="2022"/>
    <x v="1"/>
    <n v="10506"/>
    <x v="178"/>
    <s v="Gulf of Alaska"/>
    <x v="66"/>
    <x v="72"/>
    <x v="1"/>
    <s v="Bmsy_Metric Tons"/>
    <n v="58959"/>
    <s v="Assessment of the Pacific cod stock  in the Gulf of Alaska"/>
    <n v="1"/>
    <n v="2"/>
    <n v="117918"/>
    <n v="58959"/>
    <s v="Biomass based estimate using Bmsy"/>
  </r>
  <r>
    <x v="2"/>
    <x v="1"/>
    <n v="2022"/>
    <x v="1"/>
    <n v="12745"/>
    <x v="179"/>
    <s v="Aleutian Islands"/>
    <x v="66"/>
    <x v="72"/>
    <x v="1"/>
    <s v="Current Biomass_Metric Tons"/>
    <n v="54166"/>
    <s v="Assessment of the Pacific cod stock in the Aleutian Islands"/>
    <n v="3"/>
    <n v="2"/>
    <n v="108332"/>
    <n v="162498"/>
    <s v="F based estimate using Fmsy (F/Fmsy &gt; 0.5)"/>
  </r>
  <r>
    <x v="2"/>
    <x v="1"/>
    <n v="2022"/>
    <x v="1"/>
    <n v="12746"/>
    <x v="180"/>
    <s v="Bering Sea"/>
    <x v="66"/>
    <x v="72"/>
    <x v="1"/>
    <s v="Bmsy_Metric Tons"/>
    <n v="233934"/>
    <s v="Assessment of the Pacific Cod Stock in the Eastern Bering Sea"/>
    <n v="1"/>
    <n v="2"/>
    <n v="467868"/>
    <n v="233934"/>
    <s v="Biomass based estimate using Bmsy"/>
  </r>
  <r>
    <x v="2"/>
    <x v="1"/>
    <n v="2021"/>
    <x v="0"/>
    <n v="216"/>
    <x v="181"/>
    <s v="West Coast Vancouver Island (area 3CD), and Hecate strait and Queen Charlotte sound (area 5ABCD)"/>
    <x v="66"/>
    <x v="72"/>
    <x v="1"/>
    <s v="Catch_t"/>
    <n v="3000"/>
    <s v="http://www.dfo-mpo.gc.ca/csas-sccs/Publications/ScR-RS/2021/2021_002-eng.html"/>
    <n v="1"/>
    <n v="2"/>
    <n v="6000"/>
    <n v="3000"/>
    <s v="2 stocks"/>
  </r>
  <r>
    <x v="2"/>
    <x v="1"/>
    <n v="2021"/>
    <x v="0"/>
    <n v="90"/>
    <x v="182"/>
    <s v="Offshore"/>
    <x v="67"/>
    <x v="73"/>
    <x v="1"/>
    <s v="Catch_t"/>
    <n v="70000"/>
    <m/>
    <n v="1"/>
    <n v="2"/>
    <n v="140000"/>
    <n v="70000"/>
    <s v="Also US fishery"/>
  </r>
  <r>
    <x v="2"/>
    <x v="1"/>
    <n v="2018"/>
    <x v="0"/>
    <n v="217"/>
    <x v="183"/>
    <s v="British Columbia (2 stocks)"/>
    <x v="68"/>
    <x v="71"/>
    <x v="1"/>
    <s v="Catch_t"/>
    <n v="4250"/>
    <s v="http://www.dfo-mpo.gc.ca/csas-sccs/Publications/SAR-AS/2018/2018_020-eng.html"/>
    <n v="1"/>
    <n v="2"/>
    <n v="8500"/>
    <n v="4250"/>
    <s v="The probabilities that the estimated spawning biomass at the beginning of 2017 (B2017) was greater than the limit reference point (Bmin), and greater than the upper stock reference point (2Bmin) are 0.99 and 0.62, respectively. Sometime since assessment."/>
  </r>
  <r>
    <x v="3"/>
    <x v="1"/>
    <n v="2021"/>
    <x v="1"/>
    <n v="10821"/>
    <x v="184"/>
    <s v="Bering Sea"/>
    <x v="69"/>
    <x v="74"/>
    <x v="1"/>
    <s v="Bmsy_Metric Tons"/>
    <n v="35939.998626708984"/>
    <s v="2021 Stock Assessment and Fishery Evaluation Report for the Tanner Crab Fisheries of the Bering Sea and Aleutian Islands Regions"/>
    <n v="1"/>
    <n v="2"/>
    <n v="71879.997253417969"/>
    <n v="35939.998626708984"/>
    <s v="Biomass based estimate using Blim"/>
  </r>
  <r>
    <x v="3"/>
    <x v="1"/>
    <n v="2022"/>
    <x v="1"/>
    <n v="10820"/>
    <x v="185"/>
    <s v="Bering Sea"/>
    <x v="14"/>
    <x v="15"/>
    <x v="2"/>
    <s v="Bmsy_Metric Tons"/>
    <n v="183200"/>
    <s v="An assessment for eastern Bering Sea snow crab"/>
    <n v="1"/>
    <n v="1"/>
    <n v="183200"/>
    <n v="183200"/>
    <s v="Biomass based estimate using Blim"/>
  </r>
  <r>
    <x v="3"/>
    <x v="1"/>
    <n v="2021"/>
    <x v="0"/>
    <n v="37"/>
    <x v="186"/>
    <s v="British Columbia"/>
    <x v="70"/>
    <x v="75"/>
    <x v="1"/>
    <s v="Catch_t"/>
    <n v="2000"/>
    <s v="https://www.dfo-mpo.gc.ca/csas-sccs/Publications/SAR-AS/2023/2023_006-eng.html"/>
    <n v="2"/>
    <n v="2"/>
    <n v="4000"/>
    <n v="4000"/>
    <s v="7 management areas. 2 in cautious zone."/>
  </r>
  <r>
    <x v="5"/>
    <x v="1"/>
    <n v="2015"/>
    <x v="0"/>
    <n v="220"/>
    <x v="187"/>
    <s v="British Columbia"/>
    <x v="71"/>
    <x v="76"/>
    <x v="1"/>
    <s v="Catch_t"/>
    <n v="8500"/>
    <s v="http://www.dfo-mpo.gc.ca/csas-sccs/Publications/SAR-AS/2015/2015_055-eng.html"/>
    <n v="1"/>
    <n v="2"/>
    <n v="17000"/>
    <n v="8500"/>
    <s v="The stock is above the LRP and USR and is not likely to decrease at any of the projected catch levels tested. Assessment not recent though."/>
  </r>
  <r>
    <x v="5"/>
    <x v="1"/>
    <n v="2022"/>
    <x v="1"/>
    <n v="15410"/>
    <x v="188"/>
    <s v="Eastern Gulf of Alaska"/>
    <x v="72"/>
    <x v="77"/>
    <x v="3"/>
    <s v="Bmsy_Metric Tons"/>
    <n v="3149"/>
    <s v="Assessment of the rex sole stock in the Gulf of Alaska"/>
    <n v="1"/>
    <n v="3"/>
    <n v="9447"/>
    <n v="3149"/>
    <s v="Biomass based estimate using Blim"/>
  </r>
  <r>
    <x v="5"/>
    <x v="1"/>
    <n v="2022"/>
    <x v="1"/>
    <n v="15411"/>
    <x v="189"/>
    <s v="Western / Central Gulf of Alaska"/>
    <x v="72"/>
    <x v="77"/>
    <x v="3"/>
    <s v="Bmsy_Metric Tons"/>
    <n v="16369"/>
    <s v="Assessment of the rex sole stock in the Gulf of Alaska"/>
    <n v="1"/>
    <n v="3"/>
    <n v="49107"/>
    <n v="16369"/>
    <s v="Biomass based estimate using Blim"/>
  </r>
  <r>
    <x v="5"/>
    <x v="1"/>
    <n v="2022"/>
    <x v="1"/>
    <n v="10015"/>
    <x v="190"/>
    <s v="Bering Sea / Aleutian Islands"/>
    <x v="73"/>
    <x v="78"/>
    <x v="3"/>
    <s v="Bmsy_Metric Tons"/>
    <n v="71280"/>
    <s v="Assessment of the Flathead sole-Bering flounder Stock in the Bering Sea and Aleutian Islands"/>
    <n v="1"/>
    <n v="3"/>
    <n v="213840"/>
    <n v="71280"/>
    <s v="Biomass based estimate using Bmsy"/>
  </r>
  <r>
    <x v="5"/>
    <x v="1"/>
    <n v="2022"/>
    <x v="1"/>
    <n v="10016"/>
    <x v="191"/>
    <s v="Gulf of Alaska"/>
    <x v="73"/>
    <x v="78"/>
    <x v="3"/>
    <s v="Bmsy_Metric Tons"/>
    <n v="32404"/>
    <s v="Assessment of the Flathead Sole Stock in the Gulf of Alaska"/>
    <n v="1"/>
    <n v="3"/>
    <n v="97212"/>
    <n v="32404"/>
    <s v="Biomass based estimate using Bmsy"/>
  </r>
  <r>
    <x v="5"/>
    <x v="1"/>
    <n v="2020"/>
    <x v="1"/>
    <n v="11082"/>
    <x v="192"/>
    <s v="Pacific Coast / Alaska"/>
    <x v="74"/>
    <x v="79"/>
    <x v="1"/>
    <s v="Current biomass (t)"/>
    <n v="87114.337568058079"/>
    <s v="Assessment of the Pacific halibut (Hippoglossus stenolepis) stock at the end of 2020"/>
    <n v="1"/>
    <n v="2"/>
    <n v="174228.67513611616"/>
    <n v="87114.337568058079"/>
    <s v="F based estimate using Fmsy (F/Fmsy &gt; 0.5)"/>
  </r>
  <r>
    <x v="5"/>
    <x v="1"/>
    <n v="2022"/>
    <x v="1"/>
    <n v="15414"/>
    <x v="193"/>
    <s v="Central Gulf of Alaska"/>
    <x v="75"/>
    <x v="80"/>
    <x v="3"/>
    <s v="Bmsy_Metric Tons"/>
    <n v="18704"/>
    <s v="Assessment of the Northern and Southern Rock Sole Stock in the Gulf of Alaska"/>
    <n v="1"/>
    <n v="3"/>
    <n v="56112"/>
    <n v="18704"/>
    <s v="Biomass based estimate using Bmsy"/>
  </r>
  <r>
    <x v="5"/>
    <x v="1"/>
    <n v="2022"/>
    <x v="1"/>
    <n v="15415"/>
    <x v="194"/>
    <s v="Western Gulf of Alaska"/>
    <x v="75"/>
    <x v="80"/>
    <x v="3"/>
    <s v="Bmsy_Metric Tons"/>
    <n v="15326"/>
    <s v="Assessment of the Northern and Southern Rock Sole Stock in the Gulf of Alaska"/>
    <n v="1"/>
    <n v="3"/>
    <n v="45978"/>
    <n v="15326"/>
    <s v="Biomass based estimate using Bmsy"/>
  </r>
  <r>
    <x v="5"/>
    <x v="1"/>
    <n v="2020"/>
    <x v="1"/>
    <n v="10040"/>
    <x v="195"/>
    <s v="Gulf of Alaska"/>
    <x v="75"/>
    <x v="80"/>
    <x v="3"/>
    <s v="Bmsy_Metric Tons"/>
    <n v="32731"/>
    <s v="Assessment of Northern and Southern rock sole (Lepidopsetta polyxstra and bilineata) stocks in the Gulf of Alaska"/>
    <n v="1"/>
    <n v="3"/>
    <n v="98193"/>
    <n v="32731"/>
    <s v="Biomass based estimate using Bmsy"/>
  </r>
  <r>
    <x v="5"/>
    <x v="1"/>
    <n v="2022"/>
    <x v="1"/>
    <n v="11050"/>
    <x v="196"/>
    <s v="Bering Sea / Aleutian Islands"/>
    <x v="76"/>
    <x v="81"/>
    <x v="1"/>
    <s v="Bmsy_Thousand Metric Tons"/>
    <n v="155.29299926757813"/>
    <s v="Assessment of the northern rock sole stock in the Bering Sea and Aleutian Islands"/>
    <n v="1"/>
    <n v="2"/>
    <n v="310.58599853515625"/>
    <n v="155.29299926757813"/>
    <s v="Biomass based estimate using Bmsy"/>
  </r>
  <r>
    <x v="5"/>
    <x v="1"/>
    <n v="2022"/>
    <x v="1"/>
    <n v="15412"/>
    <x v="197"/>
    <s v="Central Gulf of Alaska"/>
    <x v="76"/>
    <x v="81"/>
    <x v="1"/>
    <s v="Bmsy_Metric Tons"/>
    <n v="7320"/>
    <s v="Assessment of the Northern and Southern Rock Sole Stock in the Gulf of Alaska"/>
    <n v="1"/>
    <n v="2"/>
    <n v="14640"/>
    <n v="7320"/>
    <s v="Biomass based estimate using Bmsy"/>
  </r>
  <r>
    <x v="5"/>
    <x v="1"/>
    <n v="2022"/>
    <x v="1"/>
    <n v="15413"/>
    <x v="198"/>
    <s v="Western Gulf of Alaska"/>
    <x v="76"/>
    <x v="81"/>
    <x v="3"/>
    <s v="Bmsy_Metric Tons"/>
    <n v="10046"/>
    <s v="Assessment of the Northern and Southern Rock Sole Stock in the Gulf of Alaska"/>
    <n v="1"/>
    <n v="3"/>
    <n v="30138"/>
    <n v="10046"/>
    <s v="Biomass based estimate using Bmsy"/>
  </r>
  <r>
    <x v="5"/>
    <x v="1"/>
    <n v="2020"/>
    <x v="1"/>
    <n v="10836"/>
    <x v="199"/>
    <s v="Gulf of Alaska"/>
    <x v="76"/>
    <x v="81"/>
    <x v="3"/>
    <s v="Bmsy_Metric Tons"/>
    <n v="17985"/>
    <s v="Assessment of Northern and Southern rock sole (Lepidopsetta polyxstra and bilineata) stocks in the Gulf of Alaska"/>
    <n v="1"/>
    <n v="3"/>
    <n v="53955"/>
    <n v="17985"/>
    <s v="Biomass based estimate using Bmsy"/>
  </r>
  <r>
    <x v="5"/>
    <x v="1"/>
    <n v="2022"/>
    <x v="1"/>
    <n v="10031"/>
    <x v="200"/>
    <s v="Bering Sea / Aleutian Islands"/>
    <x v="77"/>
    <x v="82"/>
    <x v="3"/>
    <s v="Bmsy_Metric Tons"/>
    <n v="475199"/>
    <s v="Assessment of the Yellowfin Sole Stock in the Bering Sea and Aleutian Islands"/>
    <n v="1"/>
    <n v="3"/>
    <n v="1425597"/>
    <n v="475199"/>
    <s v="Biomass based estimate using Bmsy"/>
  </r>
  <r>
    <x v="5"/>
    <x v="1"/>
    <n v="2021"/>
    <x v="1"/>
    <n v="10021"/>
    <x v="201"/>
    <s v="Gulf of Alaska"/>
    <x v="78"/>
    <x v="83"/>
    <x v="3"/>
    <s v="Bmsy_Metric Tons"/>
    <n v="6661"/>
    <s v="Assessment of the Deepwater Flatfish Stock Complex in the Gulf of Alaska"/>
    <n v="1"/>
    <n v="3"/>
    <n v="19983"/>
    <n v="6661"/>
    <s v="Biomass based estimate using Bmsy"/>
  </r>
  <r>
    <x v="5"/>
    <x v="1"/>
    <n v="2022"/>
    <x v="1"/>
    <n v="10026"/>
    <x v="202"/>
    <s v="Bering Sea / Aleutian Islands"/>
    <x v="79"/>
    <x v="84"/>
    <x v="1"/>
    <s v="Bmsy_Metric Tons"/>
    <n v="100306"/>
    <s v="Assessment of the Alaska plaice stock in the Bering Sea and Aleutian Islands"/>
    <n v="1"/>
    <n v="2"/>
    <n v="200612"/>
    <n v="100306"/>
    <s v="Biomass based estimate using Bmsy"/>
  </r>
  <r>
    <x v="5"/>
    <x v="1"/>
    <n v="2022"/>
    <x v="1"/>
    <n v="10002"/>
    <x v="203"/>
    <s v="Bering Sea / Aleutian Islands"/>
    <x v="80"/>
    <x v="85"/>
    <x v="1"/>
    <s v="Bmsy_Metric Tons"/>
    <n v="33029"/>
    <s v="Assessment of the Kamchatka Flounder stock in the Bering Sea and Aleutian Islands"/>
    <n v="1"/>
    <n v="2"/>
    <n v="66058"/>
    <n v="33029"/>
    <s v="Biomass based estimate using Bmsy"/>
  </r>
  <r>
    <x v="5"/>
    <x v="1"/>
    <n v="2022"/>
    <x v="1"/>
    <n v="10054"/>
    <x v="204"/>
    <s v="Bering Sea / Aleutian Islands"/>
    <x v="24"/>
    <x v="25"/>
    <x v="1"/>
    <s v="Bmsy_Metric Tons"/>
    <n v="23676"/>
    <s v="Assessment of the Greenland turbot stock in the Bering Sea and Aleutian Islands"/>
    <n v="1"/>
    <n v="2"/>
    <n v="47352"/>
    <n v="23676"/>
    <s v="Biomass based estimate using Bmsy"/>
  </r>
  <r>
    <x v="5"/>
    <x v="1"/>
    <n v="2022"/>
    <x v="1"/>
    <n v="10003"/>
    <x v="205"/>
    <s v="Bering Sea / Aleutian Islands"/>
    <x v="81"/>
    <x v="76"/>
    <x v="3"/>
    <s v="Bmsy_Metric Tons"/>
    <n v="196427"/>
    <s v="Assessment of the arrowtooth flounder stock in the  Bering Sea and Aleutian Islands"/>
    <n v="1"/>
    <n v="3"/>
    <n v="589281"/>
    <n v="196427"/>
    <s v="Biomass based estimate using Bmsy"/>
  </r>
  <r>
    <x v="5"/>
    <x v="1"/>
    <n v="2022"/>
    <x v="1"/>
    <n v="10004"/>
    <x v="206"/>
    <s v="Gulf of Alaska"/>
    <x v="81"/>
    <x v="76"/>
    <x v="3"/>
    <s v="Bmsy_Metric Tons"/>
    <n v="356544"/>
    <s v="Assessment of the arrowtooth flounder stock in the Gulf of Alaska"/>
    <n v="1"/>
    <n v="3"/>
    <n v="1069632"/>
    <n v="356544"/>
    <s v="Biomass based estimate using Bmsy"/>
  </r>
  <r>
    <x v="5"/>
    <x v="1"/>
    <n v="2021"/>
    <x v="1"/>
    <n v="10005"/>
    <x v="207"/>
    <s v="Pacific Coast"/>
    <x v="81"/>
    <x v="76"/>
    <x v="3"/>
    <s v="Bmsy_Metric Tons"/>
    <n v="16362"/>
    <s v="Catch Only Projection for Arrowtooth Flounder (Atheresthes stomias) in 2021"/>
    <n v="1"/>
    <n v="3"/>
    <n v="49086"/>
    <n v="16362"/>
    <s v="Biomass based estimate using Blim"/>
  </r>
  <r>
    <x v="5"/>
    <x v="1"/>
    <n v="2021"/>
    <x v="1"/>
    <n v="11803"/>
    <x v="208"/>
    <s v="Gulf of Alaska"/>
    <x v="15"/>
    <x v="86"/>
    <x v="3"/>
    <s v="Current Biomass_Metric Tons"/>
    <n v="98205"/>
    <s v="Assessment of the Shallow-water F"/>
    <n v="3"/>
    <n v="3"/>
    <n v="294615"/>
    <n v="294615"/>
    <s v="Multispecies: F based estimate using Fmsy (F/Fmsy &lt; 0.5)"/>
  </r>
  <r>
    <x v="5"/>
    <x v="1"/>
    <n v="2020"/>
    <x v="1"/>
    <n v="10973"/>
    <x v="209"/>
    <s v="Bering Sea / Aleutian Islands"/>
    <x v="15"/>
    <x v="86"/>
    <x v="3"/>
    <s v="Current Biomass_Metric Tons"/>
    <n v="146679"/>
    <s v="Assessment of the other flatfish stock complex in the Bering Sea and Aleutian Islands"/>
    <n v="3"/>
    <n v="3"/>
    <n v="440037"/>
    <n v="440037"/>
    <s v="Multispecies: F based estimate using Fmsy (F/Fmsy &lt; 0.5)"/>
  </r>
  <r>
    <x v="6"/>
    <x v="1"/>
    <n v="2022"/>
    <x v="0"/>
    <n v="92"/>
    <x v="210"/>
    <s v="Central Coast"/>
    <x v="82"/>
    <x v="87"/>
    <x v="1"/>
    <s v="Catch_t"/>
    <n v="600"/>
    <s v="https://www.dfo-mpo.gc.ca/csas-sccs/Publications/ScR-RS/2022/2022_046-eng.html"/>
    <n v="1"/>
    <n v="2"/>
    <n v="1200"/>
    <n v="600"/>
    <s v="Catch from 2013. No current catch"/>
  </r>
  <r>
    <x v="6"/>
    <x v="1"/>
    <n v="2021"/>
    <x v="0"/>
    <n v="93"/>
    <x v="211"/>
    <s v="Haida Gwaii"/>
    <x v="82"/>
    <x v="87"/>
    <x v="1"/>
    <s v="Catch_t"/>
    <n v="500"/>
    <s v="https://www.dfo-mpo.gc.ca/csas-sccs/Publications/ScR-RS/2022/2022_046-eng.html"/>
    <n v="1"/>
    <n v="2"/>
    <n v="1000"/>
    <n v="500"/>
    <s v="Spawning biomass in 2023 is forecast to be below the LRP of 0.3SB0 (6,839 t) with a 7.6% probability, in the absence of fishing. No fishing currently, but stock not recovering. Weight arbitrary"/>
  </r>
  <r>
    <x v="6"/>
    <x v="1"/>
    <n v="2021"/>
    <x v="0"/>
    <n v="94"/>
    <x v="212"/>
    <s v="Prince Rupert District"/>
    <x v="82"/>
    <x v="87"/>
    <x v="1"/>
    <s v="Catch_t"/>
    <n v="2000"/>
    <s v="https://www.dfo-mpo.gc.ca/csas-sccs/Publications/ScR-RS/2022/2022_046-eng.html"/>
    <n v="1"/>
    <n v="2"/>
    <n v="4000"/>
    <n v="2000"/>
    <s v="Catch from 2013. No current catch"/>
  </r>
  <r>
    <x v="6"/>
    <x v="1"/>
    <n v="2021"/>
    <x v="0"/>
    <n v="95"/>
    <x v="213"/>
    <s v="Strait of Georgia"/>
    <x v="82"/>
    <x v="87"/>
    <x v="1"/>
    <s v="Catch_t"/>
    <n v="10000"/>
    <s v="https://www.dfo-mpo.gc.ca/csas-sccs/Publications/ScR-RS/2022/2022_046-eng.html"/>
    <n v="1"/>
    <n v="2"/>
    <n v="20000"/>
    <n v="10000"/>
    <s v="20% prob being below LRP. Catches currently taken 5000t."/>
  </r>
  <r>
    <x v="6"/>
    <x v="1"/>
    <n v="2021"/>
    <x v="0"/>
    <n v="96"/>
    <x v="214"/>
    <s v="West CVI"/>
    <x v="82"/>
    <x v="87"/>
    <x v="1"/>
    <s v="Catch_t"/>
    <n v="500"/>
    <s v="https://www.dfo-mpo.gc.ca/csas-sccs/Publications/ScR-RS/2022/2022_046-eng.html"/>
    <n v="1"/>
    <n v="2"/>
    <n v="1000"/>
    <n v="500"/>
    <s v="No fishing currently, but stock not recovering. Weight arbitrary"/>
  </r>
  <r>
    <x v="6"/>
    <x v="1"/>
    <n v="2022"/>
    <x v="0"/>
    <n v="116"/>
    <x v="215"/>
    <s v="British Columbia"/>
    <x v="83"/>
    <x v="88"/>
    <x v="2"/>
    <s v="Catch_t"/>
    <n v="30000"/>
    <s v="https://www.dfo-mpo.gc.ca/csas-sccs/Publications/ScR-RS/2022/2022_032-eng.html"/>
    <n v="3"/>
    <n v="1"/>
    <n v="30000"/>
    <n v="90000"/>
    <s v="Stock is shared with USA. BC catch currently zero. Stock appears to be recovering and B0 biomass about 10% 2005. Quite a lot of environmental factors, but with zero catch stock increasing from historical low levels."/>
  </r>
  <r>
    <x v="20"/>
    <x v="1"/>
    <n v="2022"/>
    <x v="1"/>
    <n v="14841"/>
    <x v="216"/>
    <s v="Western Aleutian Islands"/>
    <x v="84"/>
    <x v="89"/>
    <x v="1"/>
    <s v="Bmsy_Metric Tons"/>
    <n v="5093.18017578125"/>
    <s v="Aleutian Islands Golden King Crab Stock Assessment"/>
    <n v="1"/>
    <n v="2"/>
    <n v="10186.3603515625"/>
    <n v="5093.18017578125"/>
    <s v="Biomass based estimate using Bmsy"/>
  </r>
  <r>
    <x v="20"/>
    <x v="1"/>
    <n v="2022"/>
    <x v="1"/>
    <n v="14842"/>
    <x v="217"/>
    <s v="Eastern Aleutian Islands"/>
    <x v="84"/>
    <x v="89"/>
    <x v="1"/>
    <s v="Bmsy_Metric Tons"/>
    <n v="6625"/>
    <s v="Aleutian Islands Golden King Crab Stock Assessment"/>
    <n v="1"/>
    <n v="2"/>
    <n v="13250"/>
    <n v="6625"/>
    <s v="Biomass based estimate using Bmsy"/>
  </r>
  <r>
    <x v="20"/>
    <x v="1"/>
    <n v="2021"/>
    <x v="1"/>
    <n v="10809"/>
    <x v="218"/>
    <s v="Bristol Bay"/>
    <x v="85"/>
    <x v="90"/>
    <x v="1"/>
    <s v="Bmsy_Thousand Metric Tons"/>
    <n v="24.200000762939453"/>
    <s v="BRISTOL BAY RED KING CRAB STOCK ASSESSMENT IN FALL 2021"/>
    <n v="1"/>
    <n v="2"/>
    <n v="48.400001525878906"/>
    <n v="24.200000762939453"/>
    <s v="Biomass based estimate using Blim, just over Blim. Currently closed to fishing."/>
  </r>
  <r>
    <x v="20"/>
    <x v="1"/>
    <n v="2022"/>
    <x v="1"/>
    <n v="10810"/>
    <x v="219"/>
    <s v="Norton Sound"/>
    <x v="85"/>
    <x v="90"/>
    <x v="1"/>
    <s v="Bmsy_Thousand Metric Tons"/>
    <n v="1.8999999761581421"/>
    <s v="Norton Sound Red King Crab Stock Assessment for the fishing year 2022"/>
    <n v="1"/>
    <n v="2"/>
    <n v="3.7999999523162842"/>
    <n v="1.8999999761581421"/>
    <s v="Biomass based estimate using Blim"/>
  </r>
  <r>
    <x v="20"/>
    <x v="1"/>
    <n v="2022"/>
    <x v="1"/>
    <n v="10814"/>
    <x v="220"/>
    <s v="Saint Matthew Island"/>
    <x v="86"/>
    <x v="91"/>
    <x v="2"/>
    <s v="Bmsy_Metric Tons"/>
    <n v="3260"/>
    <s v="Saint Matthew Island Blue King "/>
    <n v="1"/>
    <n v="1"/>
    <n v="3260"/>
    <n v="3260"/>
    <s v="Biomass based estimate using Blim"/>
  </r>
  <r>
    <x v="20"/>
    <x v="1"/>
    <n v="2021"/>
    <x v="1"/>
    <n v="10813"/>
    <x v="221"/>
    <s v="Pribilof Islands"/>
    <x v="86"/>
    <x v="91"/>
    <x v="2"/>
    <s v="Bmsy_Metric Tons"/>
    <n v="4099"/>
    <s v="2021 Stock Assessment and Fishery Evaluation Report for the Pribilof Islands Blue King Crab Fisheries of the Bering Sea and Aleutian Islands Regions"/>
    <n v="3"/>
    <n v="1"/>
    <n v="4099"/>
    <n v="12297"/>
    <s v="Biomass based estimate using Blim"/>
  </r>
  <r>
    <x v="21"/>
    <x v="1"/>
    <n v="2021"/>
    <x v="0"/>
    <n v="41"/>
    <x v="222"/>
    <s v="British Columbia"/>
    <x v="15"/>
    <x v="92"/>
    <x v="0"/>
    <m/>
    <m/>
    <m/>
    <n v="0"/>
    <m/>
    <m/>
    <m/>
    <n v="0"/>
  </r>
  <r>
    <x v="8"/>
    <x v="1"/>
    <n v="2021"/>
    <x v="1"/>
    <n v="12194"/>
    <x v="223"/>
    <s v="Northern Pacific Coast"/>
    <x v="87"/>
    <x v="93"/>
    <x v="1"/>
    <s v="Bmsy_Metric Tons"/>
    <n v="6864"/>
    <s v="Status of lingcod (Ophiodon elongatus) along the northern U.S. west coast in 2021"/>
    <n v="1"/>
    <n v="2"/>
    <n v="13728"/>
    <n v="6864"/>
    <s v="Biomass based estimate using Blim"/>
  </r>
  <r>
    <x v="8"/>
    <x v="1"/>
    <n v="2021"/>
    <x v="0"/>
    <n v="62"/>
    <x v="224"/>
    <s v="Outside"/>
    <x v="87"/>
    <x v="93"/>
    <x v="1"/>
    <s v="Catch_t"/>
    <n v="4000"/>
    <m/>
    <n v="3"/>
    <n v="2"/>
    <n v="8000"/>
    <n v="12000"/>
    <s v="No direct info"/>
  </r>
  <r>
    <x v="8"/>
    <x v="1"/>
    <n v="2021"/>
    <x v="1"/>
    <n v="11662"/>
    <x v="225"/>
    <s v="Bering Sea / Aleutian Islands"/>
    <x v="88"/>
    <x v="94"/>
    <x v="1"/>
    <s v="Bmsy_Metric Tons"/>
    <n v="97535.703125"/>
    <s v="Assessment of the Atka mackerel stock in the  Bering Sea and Aleutian Islands"/>
    <n v="1"/>
    <n v="2"/>
    <n v="195071.40625"/>
    <n v="97535.703125"/>
    <s v="Biomass based estimate using Bmsy"/>
  </r>
  <r>
    <x v="9"/>
    <x v="1"/>
    <n v="2022"/>
    <x v="1"/>
    <n v="10956"/>
    <x v="226"/>
    <s v="Eastern Bering Sea / Aleutian Islands / Gulf of Alaska"/>
    <x v="89"/>
    <x v="95"/>
    <x v="1"/>
    <s v="Bmsy_Thousand Metric Tons"/>
    <n v="106.95700073242188"/>
    <s v="Assessment of the Sablefish Stock in Alaska"/>
    <n v="1"/>
    <n v="2"/>
    <n v="213.91400146484375"/>
    <n v="106.95700073242188"/>
    <s v="Biomass based estimate using Bmsy"/>
  </r>
  <r>
    <x v="9"/>
    <x v="1"/>
    <n v="2023"/>
    <x v="0"/>
    <n v="115"/>
    <x v="227"/>
    <s v="British Columbia"/>
    <x v="89"/>
    <x v="95"/>
    <x v="1"/>
    <s v="Catch_t"/>
    <n v="2500"/>
    <s v="https://www.dfo-mpo.gc.ca/csas-sccs/Publications/ScR-RS/2023/2023_009-eng.html"/>
    <n v="1"/>
    <n v="2"/>
    <n v="5000"/>
    <n v="2500"/>
    <s v="SSB low but increasing"/>
  </r>
  <r>
    <x v="9"/>
    <x v="1"/>
    <n v="2021"/>
    <x v="0"/>
    <n v="114"/>
    <x v="228"/>
    <s v="British Columbia"/>
    <x v="90"/>
    <x v="96"/>
    <x v="1"/>
    <s v="Catch_t"/>
    <n v="900"/>
    <s v="http://www.dfo-mpo.gc.ca/csas-sccs/Publications/SAR-AS/2020/2020_047-eng.html"/>
    <n v="1"/>
    <n v="2"/>
    <n v="1800"/>
    <n v="900"/>
    <n v="0"/>
  </r>
  <r>
    <x v="9"/>
    <x v="1"/>
    <n v="2022"/>
    <x v="1"/>
    <n v="11055"/>
    <x v="229"/>
    <s v="Bering Sea / Aleutian Islands"/>
    <x v="91"/>
    <x v="97"/>
    <x v="1"/>
    <s v="Bmsy_Metric Tons"/>
    <n v="228419"/>
    <s v="Assessment of the Pacific ocean perch stock in the Bering Sea/Aleutian Islands"/>
    <n v="1"/>
    <n v="2"/>
    <n v="456838"/>
    <n v="228419"/>
    <s v="Biomass based estimate using Bmsy"/>
  </r>
  <r>
    <x v="9"/>
    <x v="1"/>
    <n v="2022"/>
    <x v="1"/>
    <n v="11056"/>
    <x v="230"/>
    <s v="Gulf of Alaska"/>
    <x v="91"/>
    <x v="97"/>
    <x v="3"/>
    <s v="Bmsy_Metric Tons"/>
    <n v="116171"/>
    <s v="Assessment of the Pacific ocean perch stock in the Gulf of Alaska"/>
    <n v="1"/>
    <n v="3"/>
    <n v="348513"/>
    <n v="116171"/>
    <s v="Biomass based estimate using Bmsy"/>
  </r>
  <r>
    <x v="9"/>
    <x v="1"/>
    <n v="2021"/>
    <x v="0"/>
    <n v="97"/>
    <x v="231"/>
    <s v="PMFC 3CD-WCVI"/>
    <x v="91"/>
    <x v="97"/>
    <x v="1"/>
    <s v="Catch_t"/>
    <n v="1900"/>
    <m/>
    <n v="1"/>
    <n v="2"/>
    <n v="3800"/>
    <n v="1900"/>
    <s v="No direct recent info"/>
  </r>
  <r>
    <x v="9"/>
    <x v="1"/>
    <n v="2021"/>
    <x v="0"/>
    <n v="98"/>
    <x v="232"/>
    <s v="PMFC 5ABC-QCS"/>
    <x v="91"/>
    <x v="97"/>
    <x v="1"/>
    <s v="Catch_t"/>
    <n v="1900"/>
    <m/>
    <n v="1"/>
    <n v="2"/>
    <n v="3800"/>
    <n v="1900"/>
    <s v="No direct recent info"/>
  </r>
  <r>
    <x v="9"/>
    <x v="1"/>
    <n v="2021"/>
    <x v="0"/>
    <n v="99"/>
    <x v="233"/>
    <s v="PMFC 5DE-HS/DE/WHG"/>
    <x v="91"/>
    <x v="97"/>
    <x v="1"/>
    <s v="Catch_t"/>
    <n v="1900"/>
    <m/>
    <n v="1"/>
    <n v="2"/>
    <n v="3800"/>
    <n v="1900"/>
    <s v="No direct recent info"/>
  </r>
  <r>
    <x v="9"/>
    <x v="1"/>
    <n v="2022"/>
    <x v="1"/>
    <n v="10553"/>
    <x v="234"/>
    <s v="Bering Sea / Aleutian Islands"/>
    <x v="92"/>
    <x v="98"/>
    <x v="1"/>
    <s v="Current Biomass_Metric Tons"/>
    <n v="23547"/>
    <s v="Assessment of the shortraker rockfish stock in the  Bering Sea and Aleutian Islands"/>
    <n v="3"/>
    <n v="2"/>
    <n v="47094"/>
    <n v="70641"/>
    <s v="F based estimate using Fmsy"/>
  </r>
  <r>
    <x v="9"/>
    <x v="1"/>
    <n v="2021"/>
    <x v="1"/>
    <n v="10554"/>
    <x v="235"/>
    <s v="Gulf of Alaska"/>
    <x v="92"/>
    <x v="98"/>
    <x v="1"/>
    <s v="Current Biomass_Metric Tons"/>
    <n v="31331"/>
    <s v="Assessment of the Shortraker Rockfish Stock in the Gulf of Alaska"/>
    <n v="3"/>
    <n v="2"/>
    <n v="62662"/>
    <n v="93993"/>
    <s v="F based estimate using Fmsy (F/Fmsy &gt; 0.5)"/>
  </r>
  <r>
    <x v="9"/>
    <x v="1"/>
    <n v="2021"/>
    <x v="1"/>
    <n v="15330"/>
    <x v="236"/>
    <s v="Washington"/>
    <x v="93"/>
    <x v="99"/>
    <x v="1"/>
    <s v="Bmsy_Million Eggs"/>
    <n v="3.059999942779541"/>
    <s v="Status of copper rockfish (Sebastes caurinus) in U.S. waters off the coast of Washington in 2021 using catch and length data"/>
    <n v="1"/>
    <n v="2"/>
    <n v="6.119999885559082"/>
    <n v="3.059999942779541"/>
    <s v="Biomass based estimate using Blim"/>
  </r>
  <r>
    <x v="9"/>
    <x v="1"/>
    <n v="2021"/>
    <x v="1"/>
    <n v="15331"/>
    <x v="237"/>
    <s v="Oregon"/>
    <x v="93"/>
    <x v="99"/>
    <x v="3"/>
    <s v="Bmsy_Million Eggs"/>
    <n v="15.5"/>
    <s v="The status of copper rockfish (Sebastes caurinus) in U.S. waters off the coast of Oregon in 2021 using catch and length data"/>
    <n v="1"/>
    <n v="3"/>
    <n v="46.5"/>
    <n v="15.5"/>
    <s v="Biomass based estimate using Blim"/>
  </r>
  <r>
    <x v="9"/>
    <x v="1"/>
    <n v="2021"/>
    <x v="1"/>
    <n v="10562"/>
    <x v="238"/>
    <s v="Pacific Coast"/>
    <x v="94"/>
    <x v="100"/>
    <x v="1"/>
    <s v="Bmsy_Million Eggs"/>
    <n v="141.7715968"/>
    <s v="Catch Only Projection for Darkblotched Rockfish (Sebastes crameri) in 2021"/>
    <n v="1"/>
    <n v="2"/>
    <n v="283.5431936"/>
    <n v="141.7715968"/>
    <s v="Biomass based estimate using Blim"/>
  </r>
  <r>
    <x v="9"/>
    <x v="1"/>
    <n v="2019"/>
    <x v="0"/>
    <n v="218"/>
    <x v="239"/>
    <s v="British Columbia"/>
    <x v="95"/>
    <x v="101"/>
    <x v="1"/>
    <s v="Catch_t"/>
    <n v="2000"/>
    <s v="http://www.dfo-mpo.gc.ca/csas-sccs/Publications/SAR-AS/2019/2019_044-eng.html"/>
    <n v="1"/>
    <n v="2"/>
    <n v="4000"/>
    <n v="2000"/>
    <s v="At current catch levels, there is an estimated probability of &gt;0.99 that B2019 &gt; 0.4BMSY and a probability of 0.98 that B2019 &gt; 0.8BMSY (i.e. of being in the healthy zone). The probability that the exploitation rate in 2018 was below that associated with MSY is 0.82."/>
  </r>
  <r>
    <x v="9"/>
    <x v="1"/>
    <n v="2015"/>
    <x v="0"/>
    <n v="219"/>
    <x v="240"/>
    <s v="British Columbia"/>
    <x v="96"/>
    <x v="102"/>
    <x v="1"/>
    <s v="Catch_t"/>
    <n v="4000"/>
    <s v="http://www.dfo-mpo.gc.ca/csas-sccs/Publications/SAR-AS/2015/2015_010-eng.html"/>
    <n v="1"/>
    <n v="2"/>
    <n v="8000"/>
    <n v="4000"/>
    <s v="No recent assessment."/>
  </r>
  <r>
    <x v="9"/>
    <x v="1"/>
    <n v="2021"/>
    <x v="1"/>
    <n v="15340"/>
    <x v="241"/>
    <s v="Oregon"/>
    <x v="97"/>
    <x v="103"/>
    <x v="1"/>
    <s v="Bmsy_Million Eggs"/>
    <n v="8.7899999618530273"/>
    <s v="Status of quillback rockfish (Sebastes maliger) in U.S. waters off the coast of Oregon in 2021 using catch and length data"/>
    <n v="1"/>
    <n v="2"/>
    <n v="17.579999923706055"/>
    <n v="8.7899999618530273"/>
    <s v="Biomass based estimate using Blim"/>
  </r>
  <r>
    <x v="9"/>
    <x v="1"/>
    <n v="2021"/>
    <x v="1"/>
    <n v="15341"/>
    <x v="242"/>
    <s v="Washington"/>
    <x v="97"/>
    <x v="103"/>
    <x v="1"/>
    <s v="Bmsy_Million Eggs"/>
    <n v="6.880000114440918"/>
    <s v="Status of quillback rockfish (Sebastes maliger) in U.S. waters off the coast of Washington in 2021 using catch and length data"/>
    <n v="1"/>
    <n v="2"/>
    <n v="13.760000228881836"/>
    <n v="6.880000114440918"/>
    <s v="Biomass based estimate using Blim"/>
  </r>
  <r>
    <x v="9"/>
    <x v="1"/>
    <n v="2021"/>
    <x v="0"/>
    <n v="106"/>
    <x v="243"/>
    <s v="Inside"/>
    <x v="97"/>
    <x v="103"/>
    <x v="1"/>
    <s v="Catch_t"/>
    <n v="30"/>
    <m/>
    <n v="3"/>
    <n v="2"/>
    <n v="60"/>
    <n v="90"/>
    <s v="No direct info."/>
  </r>
  <r>
    <x v="9"/>
    <x v="1"/>
    <n v="2021"/>
    <x v="0"/>
    <n v="107"/>
    <x v="244"/>
    <s v="Outside"/>
    <x v="97"/>
    <x v="103"/>
    <x v="1"/>
    <s v="Catch_t"/>
    <n v="200"/>
    <m/>
    <n v="3"/>
    <n v="2"/>
    <n v="400"/>
    <n v="600"/>
    <s v="No direct info."/>
  </r>
  <r>
    <x v="9"/>
    <x v="1"/>
    <n v="2021"/>
    <x v="1"/>
    <n v="15338"/>
    <x v="245"/>
    <s v="Oregon"/>
    <x v="98"/>
    <x v="104"/>
    <x v="3"/>
    <s v="Bmsy_Million Eggs"/>
    <n v="11.699999809265137"/>
    <s v="Status of Vermilion rockfish (Sebastes miniatus) along the US West - Oregon coast in 2021"/>
    <n v="1"/>
    <n v="3"/>
    <n v="35.09999942779541"/>
    <n v="11.699999809265137"/>
    <s v="Biomass based estimate using Blim"/>
  </r>
  <r>
    <x v="9"/>
    <x v="1"/>
    <n v="2021"/>
    <x v="1"/>
    <n v="15339"/>
    <x v="246"/>
    <s v="Washington"/>
    <x v="98"/>
    <x v="104"/>
    <x v="1"/>
    <s v="Bmsy_Million Eggs"/>
    <n v="1.1000000238418579"/>
    <s v="Status of Vermilion rockfish (Sebastes miniatus) along the US West - Washington State coast in 2021"/>
    <n v="1"/>
    <n v="2"/>
    <n v="2.2000000476837158"/>
    <n v="1.1000000238418579"/>
    <s v="Biomass based estimate using Blim"/>
  </r>
  <r>
    <x v="9"/>
    <x v="1"/>
    <n v="2022"/>
    <x v="0"/>
    <n v="22"/>
    <x v="247"/>
    <s v="British Columbia"/>
    <x v="99"/>
    <x v="105"/>
    <x v="1"/>
    <s v="Catch_t"/>
    <n v="250"/>
    <s v="http://www.dfo-mpo.gc.ca/csas-sccs/Publications/ScR-RS/2022/2022_001-eng.html"/>
    <n v="1"/>
    <n v="2"/>
    <n v="500"/>
    <n v="250"/>
    <s v="Stock was very low in 2019 but very strong 2016 yclass detected so stock in theory has recovered. Latest assessment confirms previous more tentative conclusion, so now pretty certain recovery has occurred."/>
  </r>
  <r>
    <x v="9"/>
    <x v="1"/>
    <n v="2021"/>
    <x v="1"/>
    <n v="10415"/>
    <x v="248"/>
    <s v="Pacific Coast"/>
    <x v="100"/>
    <x v="106"/>
    <x v="1"/>
    <s v="Bmsy_Million Eggs"/>
    <n v="2981"/>
    <s v="Catch Only Projection for Canary Rockfish (Sebastes pinniger) in 2021"/>
    <n v="1"/>
    <n v="2"/>
    <n v="5962"/>
    <n v="2981"/>
    <s v="Biomass based estimate using Blim"/>
  </r>
  <r>
    <x v="9"/>
    <x v="1"/>
    <n v="2023"/>
    <x v="0"/>
    <n v="23"/>
    <x v="249"/>
    <s v="British Columbia"/>
    <x v="100"/>
    <x v="106"/>
    <x v="1"/>
    <s v="Catch_t"/>
    <n v="1500"/>
    <s v="https://www.dfo-mpo.gc.ca/csas-sccs/Publications/SAR-AS/2023/2023_002-eng.html"/>
    <n v="1"/>
    <n v="2"/>
    <n v="3000"/>
    <n v="1500"/>
    <s v="The CAR stock was projected to remain above the limit reference point (LRP, 0.4BMSY) and upper stock reference (USR, 0.8BMSY) with a probability of &gt;0.99 over the next 10 years at catch levels ≤1500 t/y. "/>
  </r>
  <r>
    <x v="9"/>
    <x v="1"/>
    <n v="2022"/>
    <x v="1"/>
    <n v="10416"/>
    <x v="250"/>
    <s v="Bering Sea / Aleutian Islands"/>
    <x v="101"/>
    <x v="107"/>
    <x v="3"/>
    <s v="Bmsy_Metric Tons"/>
    <n v="60119"/>
    <s v="Assessment of the Northern Rockfish Stock in the Bering Sea and Aleutian Islands"/>
    <n v="1"/>
    <n v="3"/>
    <n v="180357"/>
    <n v="60119"/>
    <s v="Biomass based estimate using Bmsy"/>
  </r>
  <r>
    <x v="9"/>
    <x v="1"/>
    <n v="2022"/>
    <x v="1"/>
    <n v="10417"/>
    <x v="251"/>
    <s v="Western / Central Gulf of Alaska"/>
    <x v="101"/>
    <x v="107"/>
    <x v="1"/>
    <s v="Bmsy_Metric Tons"/>
    <n v="28822"/>
    <s v="Assessment of the Northern Rockfish Stock in the Gulf of Alaska"/>
    <n v="1"/>
    <n v="2"/>
    <n v="57644"/>
    <n v="28822"/>
    <s v="Biomass based estimate using Bmsy"/>
  </r>
  <r>
    <x v="9"/>
    <x v="1"/>
    <n v="2022"/>
    <x v="0"/>
    <n v="168"/>
    <x v="252"/>
    <s v="British Columbia"/>
    <x v="102"/>
    <x v="108"/>
    <x v="3"/>
    <s v="Catch_t"/>
    <n v="1000"/>
    <s v="http://www.dfo-mpo.gc.ca/csas-sccs/Publications/SAR-AS/2022/2022_001-eng.html"/>
    <n v="1"/>
    <n v="3"/>
    <n v="3000"/>
    <n v="1000"/>
    <s v="The median (with 5th and 95th percentiles) female spawning biomass at the beginning of 2022 (B2022) was estimated to be 0.69 (0.44, 1.08) of the equilibrium unfished female spawning biomass (B0). "/>
  </r>
  <r>
    <x v="9"/>
    <x v="1"/>
    <n v="2022"/>
    <x v="1"/>
    <n v="10425"/>
    <x v="253"/>
    <s v="Gulf of Alaska"/>
    <x v="103"/>
    <x v="109"/>
    <x v="1"/>
    <s v="Current Biomass_Metric Tons"/>
    <n v="17511"/>
    <s v="ASSESSMENT OF THE DEMERSAL SHELF ROCKFISH STOCK COMPLEX IN THE SOUTHEAST OUTSIDE SUBDISTRICT OF THE GULF OF ALASKA"/>
    <n v="3"/>
    <n v="2"/>
    <n v="35022"/>
    <n v="52533"/>
    <s v="F based estimate using Fmsy"/>
  </r>
  <r>
    <x v="9"/>
    <x v="1"/>
    <n v="2023"/>
    <x v="0"/>
    <n v="166"/>
    <x v="254"/>
    <s v="Inside"/>
    <x v="103"/>
    <x v="109"/>
    <x v="2"/>
    <s v="Catch_t"/>
    <n v="40"/>
    <s v="https://www.dfo-mpo.gc.ca/csas-sccs/Publications/ScR-RS/2023/2023_003-eng.html"/>
    <n v="1"/>
    <n v="1"/>
    <n v="40"/>
    <n v="40"/>
    <s v="Species listed as &quot;Threatened&quot;. Previous assessments conducted by Yamanaka et al. (2011, 2018) found that the inside and outside DUs were below their Limit Reference Points (LRPs). Current catch very low."/>
  </r>
  <r>
    <x v="9"/>
    <x v="1"/>
    <n v="2023"/>
    <x v="0"/>
    <n v="167"/>
    <x v="255"/>
    <s v="Outside"/>
    <x v="103"/>
    <x v="109"/>
    <x v="2"/>
    <s v="Catch_t"/>
    <n v="200"/>
    <s v="https://www.dfo-mpo.gc.ca/csas-sccs/Publications/ScR-RS/2023/2023_003-eng.html"/>
    <n v="1"/>
    <n v="1"/>
    <n v="200"/>
    <n v="200"/>
    <s v="Species listed as &quot;Threatened&quot;. Previous assessments conducted by Yamanaka et al. (2011, 2018) found that the inside and outside DUs were below their Limit Reference Points (LRPs). Current catch very low."/>
  </r>
  <r>
    <x v="9"/>
    <x v="1"/>
    <n v="2021"/>
    <x v="1"/>
    <n v="10925"/>
    <x v="256"/>
    <s v="Gulf of Alaska"/>
    <x v="104"/>
    <x v="110"/>
    <x v="3"/>
    <s v="Bmsy_Metric Tons"/>
    <n v="21299"/>
    <s v="Assessment of the Dusky Rockfish stock in the Gulf of Alaska"/>
    <n v="1"/>
    <n v="3"/>
    <n v="63897"/>
    <n v="21299"/>
    <s v="Biomass based estimate using Bmsy"/>
  </r>
  <r>
    <x v="9"/>
    <x v="1"/>
    <n v="2022"/>
    <x v="1"/>
    <n v="10457"/>
    <x v="257"/>
    <s v="Gulf of Alaska"/>
    <x v="105"/>
    <x v="111"/>
    <x v="3"/>
    <s v="Current Biomass_Metric Tons"/>
    <n v="72349"/>
    <s v="Assessment of the Thornyhead stock complex in the Gulf of Alaska"/>
    <n v="3"/>
    <n v="3"/>
    <n v="217047"/>
    <n v="217047"/>
    <s v="F based estimate using Fmsy"/>
  </r>
  <r>
    <x v="9"/>
    <x v="1"/>
    <n v="2021"/>
    <x v="0"/>
    <n v="81"/>
    <x v="258"/>
    <s v="British Columbia"/>
    <x v="106"/>
    <x v="112"/>
    <x v="0"/>
    <m/>
    <m/>
    <m/>
    <n v="0"/>
    <m/>
    <m/>
    <m/>
    <n v="0"/>
  </r>
  <r>
    <x v="9"/>
    <x v="1"/>
    <n v="2022"/>
    <x v="1"/>
    <n v="10974"/>
    <x v="259"/>
    <s v="Bering Sea / Aleutian Islands"/>
    <x v="15"/>
    <x v="113"/>
    <x v="1"/>
    <s v="Current Biomass_Metric Tons"/>
    <n v="52733"/>
    <s v="Assessment of the Other Rockfish stock complex in the Bering Sea/Aleutian Islands"/>
    <n v="3"/>
    <n v="2"/>
    <n v="105466"/>
    <n v="158199"/>
    <s v="Multispecies: F based estimate using Fmsy"/>
  </r>
  <r>
    <x v="9"/>
    <x v="1"/>
    <n v="2021"/>
    <x v="1"/>
    <n v="11443"/>
    <x v="260"/>
    <s v="Gulf of Alaska"/>
    <x v="15"/>
    <x v="114"/>
    <x v="1"/>
    <s v="Bmsy_Metric Tons"/>
    <n v="5172"/>
    <s v="Assessment of the Rougheye and Blackspotted Rockfish stock complex in the Gulf of Alaska"/>
    <n v="1"/>
    <n v="2"/>
    <n v="10344"/>
    <n v="5172"/>
    <s v="Biomass based estimate using Bmsy"/>
  </r>
  <r>
    <x v="9"/>
    <x v="1"/>
    <n v="2021"/>
    <x v="1"/>
    <n v="11804"/>
    <x v="261"/>
    <s v="Gulf of Alaska"/>
    <x v="15"/>
    <x v="113"/>
    <x v="3"/>
    <s v="Current Biomass_Metric Tons"/>
    <n v="58687"/>
    <s v="Assessment of the Other Rockfish stock complex in the Gulf of Alaska "/>
    <n v="3"/>
    <n v="3"/>
    <n v="176061"/>
    <n v="176061"/>
    <s v="Multispecies: F based estimate using Fmsy (F/Fmsy &lt; 0.5)"/>
  </r>
  <r>
    <x v="9"/>
    <x v="1"/>
    <n v="2020"/>
    <x v="1"/>
    <n v="11382"/>
    <x v="262"/>
    <s v="Bering Sea / Aleutian Islands"/>
    <x v="15"/>
    <x v="114"/>
    <x v="1"/>
    <s v="Bmsy_Metric Tons"/>
    <n v="3084"/>
    <s v="Assessment of Blackspotted and Rougheye Rockfish stock complex in the Bering Sea/Aleutian Islands"/>
    <n v="1"/>
    <n v="2"/>
    <n v="6168"/>
    <n v="3084"/>
    <s v="Biomass based estimate using Bmsy"/>
  </r>
  <r>
    <x v="9"/>
    <x v="1"/>
    <n v="2021"/>
    <x v="1"/>
    <n v="15335"/>
    <x v="263"/>
    <s v="Northern California"/>
    <x v="15"/>
    <x v="115"/>
    <x v="1"/>
    <s v="Bmsy_Million Eggs"/>
    <n v="458.072998046875"/>
    <s v="The status of Vermilion Rockfish (Sebastes miniatus) and Sunset Rockfish (Sebastes crocotulus) in U.S. waters off the coast of California north of Point Conception in 2021"/>
    <n v="1"/>
    <n v="2"/>
    <n v="916.14599609375"/>
    <n v="458.072998046875"/>
    <s v="Biomass based estimate using Blim"/>
  </r>
  <r>
    <x v="22"/>
    <x v="1"/>
    <n v="2021"/>
    <x v="0"/>
    <n v="100"/>
    <x v="264"/>
    <s v="British Columbia"/>
    <x v="107"/>
    <x v="116"/>
    <x v="0"/>
    <m/>
    <m/>
    <m/>
    <n v="0"/>
    <m/>
    <m/>
    <m/>
    <n v="0"/>
  </r>
  <r>
    <x v="13"/>
    <x v="1"/>
    <n v="2021"/>
    <x v="1"/>
    <n v="10576"/>
    <x v="265"/>
    <s v="Puget Sound"/>
    <x v="108"/>
    <x v="117"/>
    <x v="3"/>
    <s v="Bmsy_Adult Spawners - Natural"/>
    <n v="900000"/>
    <s v="Preseason Report I - Stock Abundance Analysis for 2021 Ocean Salmon Fisheries"/>
    <n v="3"/>
    <n v="3"/>
    <n v="2700000"/>
    <n v="2700000"/>
    <s v="Biomass based estimate using Blim"/>
  </r>
  <r>
    <x v="13"/>
    <x v="1"/>
    <n v="2021"/>
    <x v="0"/>
    <n v="102"/>
    <x v="266"/>
    <s v="Skeena-Nass"/>
    <x v="108"/>
    <x v="117"/>
    <x v="1"/>
    <s v="Catch_t"/>
    <n v="1000"/>
    <m/>
    <n v="1"/>
    <n v="2"/>
    <n v="2000"/>
    <n v="1000"/>
    <s v="No catch info. Arbitrary weight."/>
  </r>
  <r>
    <x v="13"/>
    <x v="1"/>
    <n v="2021"/>
    <x v="0"/>
    <n v="103"/>
    <x v="267"/>
    <s v="Fraser"/>
    <x v="108"/>
    <x v="117"/>
    <x v="1"/>
    <s v="Catch_t"/>
    <n v="1000"/>
    <m/>
    <n v="1"/>
    <n v="2"/>
    <n v="2000"/>
    <n v="1000"/>
    <s v="No catch info. Arbitrary weight."/>
  </r>
  <r>
    <x v="13"/>
    <x v="1"/>
    <n v="2021"/>
    <x v="0"/>
    <n v="30"/>
    <x v="268"/>
    <s v="Fraser"/>
    <x v="109"/>
    <x v="118"/>
    <x v="1"/>
    <s v="Catch_t"/>
    <n v="1000"/>
    <m/>
    <n v="1"/>
    <n v="2"/>
    <n v="2000"/>
    <n v="1000"/>
    <s v="No catch info. Arbitrary weight."/>
  </r>
  <r>
    <x v="13"/>
    <x v="1"/>
    <n v="2021"/>
    <x v="0"/>
    <n v="31"/>
    <x v="269"/>
    <s v="Inner South Coast"/>
    <x v="109"/>
    <x v="118"/>
    <x v="1"/>
    <s v="Catch_t"/>
    <n v="1000"/>
    <m/>
    <n v="1"/>
    <n v="2"/>
    <n v="2000"/>
    <n v="1000"/>
    <s v="No catch info. Arbitrary weight."/>
  </r>
  <r>
    <x v="13"/>
    <x v="1"/>
    <n v="2021"/>
    <x v="1"/>
    <n v="10580"/>
    <x v="270"/>
    <s v="Auke Creek"/>
    <x v="110"/>
    <x v="119"/>
    <x v="1"/>
    <s v="Bmsy_Adult Spawners - Natural"/>
    <n v="1360"/>
    <s v=""/>
    <n v="3"/>
    <n v="2"/>
    <n v="2720"/>
    <n v="4080"/>
    <s v="Biomass based estimate using Blim"/>
  </r>
  <r>
    <x v="13"/>
    <x v="1"/>
    <n v="2021"/>
    <x v="1"/>
    <n v="10959"/>
    <x v="271"/>
    <s v="Berners River"/>
    <x v="110"/>
    <x v="119"/>
    <x v="1"/>
    <s v="Bmsy_Adult Spawners - Natural"/>
    <n v="20000"/>
    <s v=""/>
    <n v="3"/>
    <n v="2"/>
    <n v="40000"/>
    <n v="60000"/>
    <s v="Biomass based estimate using Blim"/>
  </r>
  <r>
    <x v="13"/>
    <x v="1"/>
    <n v="2021"/>
    <x v="1"/>
    <n v="10961"/>
    <x v="272"/>
    <s v="Hugh Smith Lake"/>
    <x v="110"/>
    <x v="119"/>
    <x v="1"/>
    <s v="Bmsy_spawners (wild)"/>
    <n v="3400"/>
    <s v=""/>
    <n v="3"/>
    <n v="2"/>
    <n v="6800"/>
    <n v="10200"/>
    <s v="Biomass based estimate using Blim"/>
  </r>
  <r>
    <x v="13"/>
    <x v="1"/>
    <n v="2022"/>
    <x v="1"/>
    <n v="10581"/>
    <x v="273"/>
    <s v="Oregon Production Index Area: Central California Coast"/>
    <x v="110"/>
    <x v="119"/>
    <x v="0"/>
    <s v="None"/>
    <s v=""/>
    <s v="REVIEW OF 2021 OCEAN SALMON FISHERIES"/>
    <n v="3"/>
    <s v=""/>
    <m/>
    <m/>
    <s v="No status information"/>
  </r>
  <r>
    <x v="13"/>
    <x v="1"/>
    <n v="2022"/>
    <x v="1"/>
    <n v="10582"/>
    <x v="274"/>
    <s v="Oregon Production Index Area: Southern Oregon/Northern California Coast"/>
    <x v="110"/>
    <x v="119"/>
    <x v="0"/>
    <s v="None"/>
    <s v=""/>
    <s v="REVIEW OF 2021 OCEAN SALMON FISHERIES"/>
    <n v="3"/>
    <s v=""/>
    <m/>
    <m/>
    <s v="No status information"/>
  </r>
  <r>
    <x v="13"/>
    <x v="1"/>
    <n v="2022"/>
    <x v="1"/>
    <n v="10583"/>
    <x v="275"/>
    <s v="Oregon Production Index Area: Oregon Coast Natural"/>
    <x v="110"/>
    <x v="119"/>
    <x v="1"/>
    <s v="Bmsy_Adult Spawners - Natural"/>
    <n v="273300"/>
    <s v="REVIEW OF 2021 OCEAN SALMON FISHERIES"/>
    <n v="1"/>
    <n v="2"/>
    <n v="546600"/>
    <n v="273300"/>
    <s v="F (MSY) based estimate using Fmsy (F/Fmsy &gt; 0.5)"/>
  </r>
  <r>
    <x v="13"/>
    <x v="1"/>
    <n v="2022"/>
    <x v="1"/>
    <n v="10584"/>
    <x v="276"/>
    <s v="Oregon Production Index Area: Columbia River Late Hatchery"/>
    <x v="110"/>
    <x v="119"/>
    <x v="3"/>
    <s v="Bmsy_Adult Spawners - Hatchery"/>
    <n v="14200"/>
    <s v="REVIEW OF 2021 OCEAN SALMON FISHERIES"/>
    <n v="1"/>
    <n v="3"/>
    <n v="42600"/>
    <n v="14200"/>
    <s v="Biomass based estimate using Blim"/>
  </r>
  <r>
    <x v="13"/>
    <x v="1"/>
    <n v="2022"/>
    <x v="1"/>
    <n v="10585"/>
    <x v="277"/>
    <s v="Oregon Production Index Area: Columbia River Early Hatchery"/>
    <x v="110"/>
    <x v="119"/>
    <x v="3"/>
    <s v="Bmsy_Adult Spawners - Hatchery"/>
    <n v="6200"/>
    <s v="REVIEW OF 2021 OCEAN SALMON FISHERIES"/>
    <n v="1"/>
    <n v="3"/>
    <n v="18600"/>
    <n v="6200"/>
    <s v="Biomass based estimate using Blim"/>
  </r>
  <r>
    <x v="13"/>
    <x v="1"/>
    <n v="2022"/>
    <x v="1"/>
    <n v="10586"/>
    <x v="278"/>
    <s v="Oregon Production Index Area: Lower Columbia Natural"/>
    <x v="110"/>
    <x v="119"/>
    <x v="1"/>
    <s v="Bmsy_Adult Spawners - Natural"/>
    <n v="70500"/>
    <s v="REVIEW OF 2021 OCEAN SALMON FISHERIES"/>
    <n v="3"/>
    <n v="2"/>
    <n v="141000"/>
    <n v="211500"/>
    <s v="F (limit) based estimate using Fmsy (F/Flimit &lt; 1)"/>
  </r>
  <r>
    <x v="13"/>
    <x v="1"/>
    <n v="2022"/>
    <x v="1"/>
    <n v="10587"/>
    <x v="279"/>
    <s v="Washington Coast: Willapa Bay Hatchery"/>
    <x v="110"/>
    <x v="119"/>
    <x v="3"/>
    <s v="Bmsy_Adult Spawners - Hatchery"/>
    <n v="6100"/>
    <s v="REVIEW OF 2021 OCEAN SALMON FISHERIES"/>
    <n v="1"/>
    <n v="3"/>
    <n v="18300"/>
    <n v="6100"/>
    <s v="Biomass based estimate using Blim"/>
  </r>
  <r>
    <x v="13"/>
    <x v="1"/>
    <n v="2022"/>
    <x v="1"/>
    <n v="10588"/>
    <x v="280"/>
    <s v="Washington Coast: Grays Harbor"/>
    <x v="110"/>
    <x v="119"/>
    <x v="1"/>
    <s v="Bmsy_Adult Spawners - Natural"/>
    <n v="24426"/>
    <s v="REVIEW OF 2021 OCEAN SALMON FISHERIES"/>
    <n v="1"/>
    <n v="2"/>
    <n v="48852"/>
    <n v="24426"/>
    <s v="Biomass based estimate using Blim"/>
  </r>
  <r>
    <x v="13"/>
    <x v="1"/>
    <n v="2022"/>
    <x v="1"/>
    <n v="10589"/>
    <x v="281"/>
    <s v="Washington Coast: Quinault Hatchery"/>
    <x v="110"/>
    <x v="119"/>
    <x v="0"/>
    <s v="None"/>
    <s v=""/>
    <s v="REVIEW OF 2021 OCEAN SALMON FISHERIES"/>
    <n v="3"/>
    <s v=""/>
    <m/>
    <m/>
    <s v="No status information"/>
  </r>
  <r>
    <x v="13"/>
    <x v="1"/>
    <n v="2022"/>
    <x v="1"/>
    <n v="10590"/>
    <x v="282"/>
    <s v="Washington Coast: Queets"/>
    <x v="110"/>
    <x v="119"/>
    <x v="2"/>
    <s v="Bmsy_Adult Spawners - Natural"/>
    <n v="5800"/>
    <s v="REVIEW OF 2021 OCEAN SALMON FISHERIES"/>
    <n v="1"/>
    <n v="1"/>
    <n v="5800"/>
    <n v="5800"/>
    <s v="Biomass based estimate using Blim"/>
  </r>
  <r>
    <x v="13"/>
    <x v="1"/>
    <n v="2022"/>
    <x v="1"/>
    <n v="10591"/>
    <x v="283"/>
    <s v="Washington Coast: Hoh"/>
    <x v="110"/>
    <x v="119"/>
    <x v="1"/>
    <s v="Bmsy_Adult Spawners - Natural"/>
    <n v="2520"/>
    <s v="REVIEW OF 2021 OCEAN SALMON FISHERIES"/>
    <n v="3"/>
    <n v="2"/>
    <n v="5040"/>
    <n v="7560"/>
    <s v="Biomass based estimate using Blim"/>
  </r>
  <r>
    <x v="13"/>
    <x v="1"/>
    <n v="2022"/>
    <x v="1"/>
    <n v="10592"/>
    <x v="284"/>
    <s v="Washington Coast: Quillayute Fall"/>
    <x v="110"/>
    <x v="119"/>
    <x v="1"/>
    <s v="Bmsy_Adult Spawners - Natural"/>
    <n v="6300"/>
    <s v="REVIEW OF 2021 OCEAN SALMON FISHERIES"/>
    <n v="1"/>
    <n v="2"/>
    <n v="12600"/>
    <n v="6300"/>
    <s v="Biomass based estimate using Blim"/>
  </r>
  <r>
    <x v="13"/>
    <x v="1"/>
    <n v="2022"/>
    <x v="1"/>
    <n v="10593"/>
    <x v="285"/>
    <s v="Washington Coast: Quillayute Summer Hatchery"/>
    <x v="110"/>
    <x v="119"/>
    <x v="3"/>
    <s v="Bmsy_Adult Spawners - Hatchery"/>
    <n v="300"/>
    <s v="REVIEW OF 2021 OCEAN SALMON FISHERIES"/>
    <n v="1"/>
    <n v="3"/>
    <n v="900"/>
    <n v="300"/>
    <s v="Biomass based estimate using Bmsy"/>
  </r>
  <r>
    <x v="13"/>
    <x v="1"/>
    <n v="2022"/>
    <x v="1"/>
    <n v="10596"/>
    <x v="286"/>
    <s v="Puget Sound: Hood Canal"/>
    <x v="110"/>
    <x v="119"/>
    <x v="2"/>
    <s v="Bmsy_Adult Spawners - Natural"/>
    <n v="14350"/>
    <s v="REVIEW OF 2021 OCEAN SALMON FISHERIES"/>
    <n v="1"/>
    <n v="1"/>
    <n v="14350"/>
    <n v="14350"/>
    <s v="Biomass based estimate using Blim"/>
  </r>
  <r>
    <x v="13"/>
    <x v="1"/>
    <n v="2022"/>
    <x v="1"/>
    <n v="10597"/>
    <x v="287"/>
    <s v="Puget Sound: Skagit"/>
    <x v="110"/>
    <x v="119"/>
    <x v="1"/>
    <s v="Bmsy_Adult Spawners - Natural"/>
    <n v="25000"/>
    <s v="REVIEW OF 2021 OCEAN SALMON FISHERIES"/>
    <n v="1"/>
    <n v="2"/>
    <n v="50000"/>
    <n v="25000"/>
    <s v="Biomass based estimate using Blim"/>
  </r>
  <r>
    <x v="13"/>
    <x v="1"/>
    <n v="2022"/>
    <x v="1"/>
    <n v="10598"/>
    <x v="288"/>
    <s v="Puget Sound: Stillaguamish"/>
    <x v="110"/>
    <x v="119"/>
    <x v="3"/>
    <s v="Bmsy_Adult Spawners - Natural"/>
    <n v="10000"/>
    <s v="REVIEW OF 2021 OCEAN SALMON FISHERIES"/>
    <n v="1"/>
    <n v="3"/>
    <n v="30000"/>
    <n v="10000"/>
    <s v="Biomass based estimate using Blim"/>
  </r>
  <r>
    <x v="13"/>
    <x v="1"/>
    <n v="2022"/>
    <x v="1"/>
    <n v="10599"/>
    <x v="289"/>
    <s v="Puget Sound: Snohomish"/>
    <x v="110"/>
    <x v="119"/>
    <x v="1"/>
    <s v="Bmsy_Adult Spawners - Natural"/>
    <n v="50000"/>
    <s v="REVIEW OF 2021 OCEAN SALMON FISHERIES"/>
    <n v="1"/>
    <n v="2"/>
    <n v="100000"/>
    <n v="50000"/>
    <s v="Biomass based estimate using Blim"/>
  </r>
  <r>
    <x v="13"/>
    <x v="1"/>
    <n v="2022"/>
    <x v="1"/>
    <n v="10600"/>
    <x v="290"/>
    <s v="Puget Sound: South Puget Sound Hatchery"/>
    <x v="110"/>
    <x v="119"/>
    <x v="1"/>
    <s v="Bmsy_Adult Spawners - Hatchery"/>
    <n v="52000"/>
    <s v="REVIEW OF 2021 OCEAN SALMON FISHERIES"/>
    <n v="1"/>
    <n v="2"/>
    <n v="104000"/>
    <n v="52000"/>
    <s v="Biomass based estimate using Bmsy"/>
  </r>
  <r>
    <x v="13"/>
    <x v="1"/>
    <n v="2022"/>
    <x v="1"/>
    <n v="11869"/>
    <x v="291"/>
    <s v="Washington Coast: Strait of Juan de Fuca"/>
    <x v="110"/>
    <x v="119"/>
    <x v="2"/>
    <s v="Bmsy_Adult Spawners - Natural"/>
    <n v="11000"/>
    <s v="REVIEW OF 2021 OCEAN SALMON FISHERIES"/>
    <n v="1"/>
    <n v="1"/>
    <n v="11000"/>
    <n v="11000"/>
    <s v="Biomass based estimate using Blim"/>
  </r>
  <r>
    <x v="13"/>
    <x v="1"/>
    <n v="2022"/>
    <x v="1"/>
    <n v="11874"/>
    <x v="292"/>
    <s v="Oregon Production Index Area: Oregon Coast Hatchery"/>
    <x v="110"/>
    <x v="119"/>
    <x v="0"/>
    <s v="None"/>
    <s v=""/>
    <s v="REVIEW OF 2021 OCEAN SALMON FISHERIES"/>
    <n v="1"/>
    <s v=""/>
    <m/>
    <m/>
    <s v="No status information"/>
  </r>
  <r>
    <x v="13"/>
    <x v="1"/>
    <n v="2022"/>
    <x v="1"/>
    <n v="11875"/>
    <x v="293"/>
    <s v="Washington Coast: Willapa Bay Natural"/>
    <x v="110"/>
    <x v="119"/>
    <x v="1"/>
    <s v="Bmsy_Adult Spawners - Natural"/>
    <n v="17200"/>
    <s v="REVIEW OF 2021 OCEAN SALMON FISHERIES"/>
    <n v="1"/>
    <n v="2"/>
    <n v="34400"/>
    <n v="17200"/>
    <s v="Biomass based estimate using Blim"/>
  </r>
  <r>
    <x v="13"/>
    <x v="1"/>
    <n v="2021"/>
    <x v="0"/>
    <n v="32"/>
    <x v="294"/>
    <s v="North Coast"/>
    <x v="110"/>
    <x v="119"/>
    <x v="0"/>
    <s v="Catch_t"/>
    <n v="1000"/>
    <m/>
    <n v="1"/>
    <m/>
    <m/>
    <n v="1000"/>
    <n v="0"/>
  </r>
  <r>
    <x v="13"/>
    <x v="1"/>
    <n v="2021"/>
    <x v="0"/>
    <n v="33"/>
    <x v="295"/>
    <s v="Interior Fraser"/>
    <x v="110"/>
    <x v="119"/>
    <x v="1"/>
    <s v="Catch_t"/>
    <n v="1000"/>
    <m/>
    <n v="1"/>
    <n v="2"/>
    <n v="2000"/>
    <n v="1000"/>
    <s v="No catch info. Arbitrary weight."/>
  </r>
  <r>
    <x v="13"/>
    <x v="1"/>
    <n v="2021"/>
    <x v="0"/>
    <n v="140"/>
    <x v="296"/>
    <s v="Fraser (Early Stuart)"/>
    <x v="111"/>
    <x v="120"/>
    <x v="2"/>
    <s v="Catch_t"/>
    <n v="1000"/>
    <m/>
    <n v="1"/>
    <n v="1"/>
    <n v="1000"/>
    <n v="1000"/>
    <s v="Equal treatment"/>
  </r>
  <r>
    <x v="13"/>
    <x v="1"/>
    <n v="2021"/>
    <x v="0"/>
    <n v="141"/>
    <x v="297"/>
    <s v="Fraser (Early Summer)"/>
    <x v="111"/>
    <x v="120"/>
    <x v="1"/>
    <s v="Catch_t"/>
    <n v="1000"/>
    <m/>
    <n v="1"/>
    <n v="2"/>
    <n v="2000"/>
    <n v="1000"/>
    <s v="Equal treatment"/>
  </r>
  <r>
    <x v="13"/>
    <x v="1"/>
    <n v="2021"/>
    <x v="0"/>
    <n v="142"/>
    <x v="298"/>
    <s v="Fraser (Late)"/>
    <x v="111"/>
    <x v="120"/>
    <x v="1"/>
    <s v="Catch_t"/>
    <n v="1000"/>
    <m/>
    <n v="1"/>
    <n v="2"/>
    <n v="2000"/>
    <n v="1000"/>
    <s v="Equal treatment"/>
  </r>
  <r>
    <x v="13"/>
    <x v="1"/>
    <n v="2021"/>
    <x v="0"/>
    <n v="143"/>
    <x v="299"/>
    <s v="Fraser (Summer)"/>
    <x v="111"/>
    <x v="120"/>
    <x v="1"/>
    <s v="Catch_t"/>
    <n v="1000"/>
    <m/>
    <n v="1"/>
    <n v="2"/>
    <n v="2000"/>
    <n v="1000"/>
    <s v="Equal treatment"/>
  </r>
  <r>
    <x v="13"/>
    <x v="1"/>
    <n v="2021"/>
    <x v="0"/>
    <n v="144"/>
    <x v="300"/>
    <s v="Nass"/>
    <x v="111"/>
    <x v="120"/>
    <x v="1"/>
    <s v="Catch_t"/>
    <n v="1000"/>
    <m/>
    <n v="1"/>
    <n v="2"/>
    <n v="2000"/>
    <n v="1000"/>
    <s v="Equal treatment"/>
  </r>
  <r>
    <x v="13"/>
    <x v="1"/>
    <n v="2021"/>
    <x v="0"/>
    <n v="145"/>
    <x v="301"/>
    <s v="Skeena"/>
    <x v="111"/>
    <x v="120"/>
    <x v="1"/>
    <s v="Catch_t"/>
    <n v="1000"/>
    <m/>
    <n v="1"/>
    <n v="2"/>
    <n v="2000"/>
    <n v="1000"/>
    <s v="Equal treatment"/>
  </r>
  <r>
    <x v="13"/>
    <x v="1"/>
    <n v="2021"/>
    <x v="0"/>
    <n v="146"/>
    <x v="302"/>
    <s v="Stikine"/>
    <x v="111"/>
    <x v="120"/>
    <x v="1"/>
    <s v="Catch_t"/>
    <n v="1000"/>
    <m/>
    <n v="1"/>
    <n v="2"/>
    <n v="2000"/>
    <n v="1000"/>
    <s v="Equal treatment"/>
  </r>
  <r>
    <x v="13"/>
    <x v="1"/>
    <n v="2021"/>
    <x v="0"/>
    <n v="147"/>
    <x v="303"/>
    <s v="WCVI barkley"/>
    <x v="111"/>
    <x v="120"/>
    <x v="0"/>
    <s v="Catch_t"/>
    <n v="1000"/>
    <m/>
    <n v="1"/>
    <m/>
    <m/>
    <n v="1000"/>
    <n v="0"/>
  </r>
  <r>
    <x v="13"/>
    <x v="1"/>
    <n v="2021"/>
    <x v="1"/>
    <n v="10604"/>
    <x v="304"/>
    <s v="Eastern North Pacific Far North Migrating"/>
    <x v="112"/>
    <x v="121"/>
    <x v="1"/>
    <s v="Bmsy_Adult Spawners - Natural"/>
    <n v="1409515"/>
    <s v=""/>
    <n v="3"/>
    <n v="2"/>
    <n v="2819030"/>
    <n v="4228545"/>
    <s v="Biomass based estimate using Blim"/>
  </r>
  <r>
    <x v="13"/>
    <x v="1"/>
    <n v="2022"/>
    <x v="1"/>
    <n v="10483"/>
    <x v="305"/>
    <s v="Washington Coast: Hoko Summer/Fall"/>
    <x v="112"/>
    <x v="121"/>
    <x v="3"/>
    <s v="Bmsy_Adult Spawners (hatchery + natural)"/>
    <n v="850"/>
    <s v="REVIEW OF 2021 OCEAN SALMON FISHERIES"/>
    <n v="1"/>
    <n v="3"/>
    <n v="2550"/>
    <n v="850"/>
    <s v="Biomass based estimate using Blim"/>
  </r>
  <r>
    <x v="13"/>
    <x v="1"/>
    <n v="2022"/>
    <x v="1"/>
    <n v="10486"/>
    <x v="306"/>
    <s v="Puget Sound: Nooksack Spring Early"/>
    <x v="112"/>
    <x v="121"/>
    <x v="0"/>
    <s v="None"/>
    <s v=""/>
    <s v="REVIEW OF 2021 OCEAN SALMON FISHERIES"/>
    <n v="1"/>
    <s v=""/>
    <m/>
    <m/>
    <s v="No status information"/>
  </r>
  <r>
    <x v="13"/>
    <x v="1"/>
    <n v="2022"/>
    <x v="1"/>
    <n v="10487"/>
    <x v="307"/>
    <s v="Puget Sound: Skagit Summer/Fall"/>
    <x v="112"/>
    <x v="121"/>
    <x v="0"/>
    <s v="None"/>
    <s v=""/>
    <s v="REVIEW OF 2021 OCEAN SALMON FISHERIES"/>
    <n v="1"/>
    <s v=""/>
    <m/>
    <m/>
    <s v="No status information"/>
  </r>
  <r>
    <x v="13"/>
    <x v="1"/>
    <n v="2022"/>
    <x v="1"/>
    <n v="10488"/>
    <x v="308"/>
    <s v="Puget Sound: Skagit Spring"/>
    <x v="112"/>
    <x v="121"/>
    <x v="0"/>
    <s v="None"/>
    <s v=""/>
    <s v="REVIEW OF 2021 OCEAN SALMON FISHERIES"/>
    <n v="1"/>
    <s v=""/>
    <m/>
    <m/>
    <s v="No status information"/>
  </r>
  <r>
    <x v="13"/>
    <x v="1"/>
    <n v="2022"/>
    <x v="1"/>
    <n v="10489"/>
    <x v="309"/>
    <s v="Puget Sound: Stillaguamish Summer/Fall"/>
    <x v="112"/>
    <x v="121"/>
    <x v="0"/>
    <s v="None"/>
    <s v=""/>
    <s v="REVIEW OF 2021 OCEAN SALMON FISHERIES"/>
    <n v="1"/>
    <s v=""/>
    <m/>
    <m/>
    <s v="No status information"/>
  </r>
  <r>
    <x v="13"/>
    <x v="1"/>
    <n v="2022"/>
    <x v="1"/>
    <n v="10490"/>
    <x v="310"/>
    <s v="Puget Sound: Snohomish Summer/Fall"/>
    <x v="112"/>
    <x v="121"/>
    <x v="0"/>
    <s v="None"/>
    <s v=""/>
    <s v="REVIEW OF 2021 OCEAN SALMON FISHERIES"/>
    <n v="1"/>
    <s v=""/>
    <m/>
    <m/>
    <s v="No status information"/>
  </r>
  <r>
    <x v="13"/>
    <x v="1"/>
    <n v="2022"/>
    <x v="1"/>
    <n v="10491"/>
    <x v="311"/>
    <s v="Puget Sound: Cedar River Summer/Fall"/>
    <x v="112"/>
    <x v="121"/>
    <x v="0"/>
    <s v="None"/>
    <s v=""/>
    <s v="REVIEW OF 2021 OCEAN SALMON FISHERIES"/>
    <n v="1"/>
    <s v=""/>
    <m/>
    <m/>
    <s v="No status information"/>
  </r>
  <r>
    <x v="13"/>
    <x v="1"/>
    <n v="2022"/>
    <x v="1"/>
    <n v="10492"/>
    <x v="312"/>
    <s v="Puget Sound: White River Spring"/>
    <x v="112"/>
    <x v="121"/>
    <x v="0"/>
    <s v="None"/>
    <s v=""/>
    <s v="REVIEW OF 2021 OCEAN SALMON FISHERIES"/>
    <n v="1"/>
    <s v=""/>
    <m/>
    <m/>
    <s v="No status information"/>
  </r>
  <r>
    <x v="13"/>
    <x v="1"/>
    <n v="2022"/>
    <x v="1"/>
    <n v="10493"/>
    <x v="313"/>
    <s v="Puget Sound: Green River Summer/Fall"/>
    <x v="112"/>
    <x v="121"/>
    <x v="0"/>
    <s v="None"/>
    <s v=""/>
    <s v="REVIEW OF 2021 OCEAN SALMON FISHERIES"/>
    <n v="1"/>
    <s v=""/>
    <m/>
    <m/>
    <s v="No status information"/>
  </r>
  <r>
    <x v="13"/>
    <x v="1"/>
    <n v="2022"/>
    <x v="1"/>
    <n v="10494"/>
    <x v="314"/>
    <s v="Puget Sound: Nisqually River Summer/Fall"/>
    <x v="112"/>
    <x v="121"/>
    <x v="0"/>
    <s v="None"/>
    <s v=""/>
    <s v="REVIEW OF 2021 OCEAN SALMON FISHERIES"/>
    <n v="1"/>
    <s v=""/>
    <m/>
    <m/>
    <s v="No status information"/>
  </r>
  <r>
    <x v="13"/>
    <x v="1"/>
    <n v="2022"/>
    <x v="1"/>
    <n v="10609"/>
    <x v="315"/>
    <s v="Northern California Coast: Klamath River Fall"/>
    <x v="112"/>
    <x v="121"/>
    <x v="2"/>
    <s v="Bmsy_Adult Spawners - Natural"/>
    <n v="40700"/>
    <s v="REVIEW OF 2021 OCEAN SALMON FISHERIES"/>
    <n v="1"/>
    <n v="1"/>
    <n v="40700"/>
    <n v="40700"/>
    <s v="Biomass based estimate using Blim"/>
  </r>
  <r>
    <x v="13"/>
    <x v="1"/>
    <n v="2022"/>
    <x v="1"/>
    <n v="10611"/>
    <x v="316"/>
    <s v="Oregon Coast: Southern Oregon"/>
    <x v="112"/>
    <x v="121"/>
    <x v="1"/>
    <s v="Bmsy_Adult Spawners - Natural"/>
    <n v="34992"/>
    <s v="REVIEW OF 2021 OCEAN SALMON FISHERIES"/>
    <n v="1"/>
    <n v="2"/>
    <n v="69984"/>
    <n v="34992"/>
    <s v="Biomass based estimate using Blim"/>
  </r>
  <r>
    <x v="13"/>
    <x v="1"/>
    <n v="2022"/>
    <x v="1"/>
    <n v="10612"/>
    <x v="317"/>
    <s v="Oregon Coast: Central and Northern Oregon"/>
    <x v="112"/>
    <x v="121"/>
    <x v="1"/>
    <s v="Bmsy_Spawners per Mile"/>
    <n v="60"/>
    <s v="REVIEW OF 2021 OCEAN SALMON FISHERIES"/>
    <n v="1"/>
    <n v="2"/>
    <n v="120"/>
    <n v="60"/>
    <s v="Biomass based estimate using Blim"/>
  </r>
  <r>
    <x v="13"/>
    <x v="1"/>
    <n v="2022"/>
    <x v="1"/>
    <n v="10613"/>
    <x v="318"/>
    <s v="Columbia River Basin: North Lewis River Fall"/>
    <x v="112"/>
    <x v="121"/>
    <x v="3"/>
    <s v="Bmsy_Adult Spawners - Natural"/>
    <n v="5700"/>
    <s v="REVIEW OF 2021 OCEAN SALMON FISHERIES"/>
    <n v="1"/>
    <n v="3"/>
    <n v="17100"/>
    <n v="5700"/>
    <s v="Biomass based estimate using Bmsy"/>
  </r>
  <r>
    <x v="13"/>
    <x v="1"/>
    <n v="2022"/>
    <x v="1"/>
    <n v="10614"/>
    <x v="319"/>
    <s v="Columbia River Basin: Lower River Hatchery Fall"/>
    <x v="112"/>
    <x v="121"/>
    <x v="0"/>
    <s v="None"/>
    <s v=""/>
    <s v="REVIEW OF 2021 OCEAN SALMON FISHERIES"/>
    <n v="1"/>
    <s v=""/>
    <m/>
    <m/>
    <s v="No status information"/>
  </r>
  <r>
    <x v="13"/>
    <x v="1"/>
    <n v="2022"/>
    <x v="1"/>
    <n v="10615"/>
    <x v="320"/>
    <s v="Columbia River Basin: Lower River Hatchery Spring"/>
    <x v="112"/>
    <x v="121"/>
    <x v="0"/>
    <s v="None"/>
    <s v=""/>
    <s v="REVIEW OF 2021 OCEAN SALMON FISHERIES"/>
    <n v="3"/>
    <s v=""/>
    <m/>
    <m/>
    <s v="No status information"/>
  </r>
  <r>
    <x v="13"/>
    <x v="1"/>
    <n v="2022"/>
    <x v="1"/>
    <n v="10616"/>
    <x v="321"/>
    <s v="Columbia River Basin: Upper Willamette Spring"/>
    <x v="112"/>
    <x v="121"/>
    <x v="0"/>
    <s v="None"/>
    <s v=""/>
    <s v="REVIEW OF 2021 OCEAN SALMON FISHERIES"/>
    <n v="1"/>
    <s v=""/>
    <m/>
    <m/>
    <s v="No status information"/>
  </r>
  <r>
    <x v="13"/>
    <x v="1"/>
    <n v="2022"/>
    <x v="1"/>
    <n v="10617"/>
    <x v="322"/>
    <s v="Columbia River Basin: Mid-River Bright Hatchery Fall"/>
    <x v="112"/>
    <x v="121"/>
    <x v="0"/>
    <s v="None"/>
    <s v=""/>
    <s v="REVIEW OF 2021 OCEAN SALMON FISHERIES"/>
    <n v="1"/>
    <s v=""/>
    <m/>
    <m/>
    <s v="No status information"/>
  </r>
  <r>
    <x v="13"/>
    <x v="1"/>
    <n v="2022"/>
    <x v="1"/>
    <n v="10618"/>
    <x v="323"/>
    <s v="Columbia River Basin: Spring Creek Hatchery Fall"/>
    <x v="112"/>
    <x v="121"/>
    <x v="3"/>
    <s v="Bmsy_Adult Spawners - Hatchery"/>
    <n v="7000"/>
    <s v="REVIEW OF 2021 OCEAN SALMON FISHERIES"/>
    <n v="1"/>
    <n v="3"/>
    <n v="21000"/>
    <n v="7000"/>
    <s v="Biomass based estimate using Bmsy"/>
  </r>
  <r>
    <x v="13"/>
    <x v="1"/>
    <n v="2022"/>
    <x v="1"/>
    <n v="10620"/>
    <x v="324"/>
    <s v="Columbia River Basin: Snake River Fall"/>
    <x v="112"/>
    <x v="121"/>
    <x v="0"/>
    <s v="None"/>
    <s v=""/>
    <s v="REVIEW OF 2021 OCEAN SALMON FISHERIES"/>
    <n v="1"/>
    <s v=""/>
    <m/>
    <m/>
    <s v="No status information"/>
  </r>
  <r>
    <x v="13"/>
    <x v="1"/>
    <n v="2022"/>
    <x v="1"/>
    <n v="10621"/>
    <x v="325"/>
    <s v="Columbia River Basin: Snake River Spring/Summer"/>
    <x v="112"/>
    <x v="121"/>
    <x v="0"/>
    <s v="None"/>
    <s v=""/>
    <s v="REVIEW OF 2021 OCEAN SALMON FISHERIES"/>
    <n v="1"/>
    <s v=""/>
    <m/>
    <m/>
    <s v="No status information"/>
  </r>
  <r>
    <x v="13"/>
    <x v="1"/>
    <n v="2022"/>
    <x v="1"/>
    <n v="10622"/>
    <x v="326"/>
    <s v="Columbia River Basin: Upper River Bright Fall"/>
    <x v="112"/>
    <x v="121"/>
    <x v="3"/>
    <s v="Bmsy_Adult Spawners (hatchery + natural)"/>
    <n v="39625"/>
    <s v="REVIEW OF 2021 OCEAN SALMON FISHERIES"/>
    <n v="1"/>
    <n v="3"/>
    <n v="118875"/>
    <n v="39625"/>
    <s v="Biomass based estimate using Blim"/>
  </r>
  <r>
    <x v="13"/>
    <x v="1"/>
    <n v="2022"/>
    <x v="1"/>
    <n v="10623"/>
    <x v="327"/>
    <s v="Columbia River Basin: Upper River Summer"/>
    <x v="112"/>
    <x v="121"/>
    <x v="3"/>
    <s v="Bmsy_Adult Spawners (hatchery + natural)"/>
    <n v="12143"/>
    <s v="REVIEW OF 2021 OCEAN SALMON FISHERIES"/>
    <n v="1"/>
    <n v="3"/>
    <n v="36429"/>
    <n v="12143"/>
    <s v="Biomass based estimate using Blim"/>
  </r>
  <r>
    <x v="13"/>
    <x v="1"/>
    <n v="2022"/>
    <x v="1"/>
    <n v="10624"/>
    <x v="328"/>
    <s v="Columbia River Basin: Upper River Spring"/>
    <x v="112"/>
    <x v="121"/>
    <x v="0"/>
    <s v="None"/>
    <s v=""/>
    <s v="REVIEW OF 2021 OCEAN SALMON FISHERIES"/>
    <n v="1"/>
    <s v=""/>
    <m/>
    <m/>
    <s v="No status information"/>
  </r>
  <r>
    <x v="13"/>
    <x v="1"/>
    <n v="2022"/>
    <x v="1"/>
    <n v="10626"/>
    <x v="329"/>
    <s v="Washington Coast: Grays Harbor Fall"/>
    <x v="112"/>
    <x v="121"/>
    <x v="1"/>
    <s v="Bmsy_Adult Spawners - Natural"/>
    <n v="13326"/>
    <s v="REVIEW OF 2021 OCEAN SALMON FISHERIES"/>
    <n v="1"/>
    <n v="2"/>
    <n v="26652"/>
    <n v="13326"/>
    <s v="Biomass based estimate using Blim"/>
  </r>
  <r>
    <x v="13"/>
    <x v="1"/>
    <n v="2022"/>
    <x v="1"/>
    <n v="10627"/>
    <x v="330"/>
    <s v="Washington Coast: Grays Harbor Spring"/>
    <x v="112"/>
    <x v="121"/>
    <x v="1"/>
    <s v="Bmsy_Adult Spawners - Natural"/>
    <n v="1400"/>
    <s v="REVIEW OF 2021 OCEAN SALMON FISHERIES"/>
    <n v="1"/>
    <n v="2"/>
    <n v="2800"/>
    <n v="1400"/>
    <s v="Biomass based estimate using Blim"/>
  </r>
  <r>
    <x v="13"/>
    <x v="1"/>
    <n v="2022"/>
    <x v="1"/>
    <n v="10628"/>
    <x v="331"/>
    <s v="Washington Coast: Quinault Fall Hatchery"/>
    <x v="112"/>
    <x v="121"/>
    <x v="0"/>
    <s v="None"/>
    <s v=""/>
    <s v="REVIEW OF 2021 OCEAN SALMON FISHERIES"/>
    <n v="1"/>
    <s v=""/>
    <m/>
    <m/>
    <s v="No status information"/>
  </r>
  <r>
    <x v="13"/>
    <x v="1"/>
    <n v="2022"/>
    <x v="1"/>
    <n v="10629"/>
    <x v="332"/>
    <s v="Washington Coast: Queets Fall"/>
    <x v="112"/>
    <x v="121"/>
    <x v="1"/>
    <s v="Bmsy_Adult Spawners - Natural"/>
    <n v="2500"/>
    <s v="REVIEW OF 2021 OCEAN SALMON FISHERIES"/>
    <n v="1"/>
    <n v="2"/>
    <n v="5000"/>
    <n v="2500"/>
    <s v="Biomass based estimate using Blim"/>
  </r>
  <r>
    <x v="13"/>
    <x v="1"/>
    <n v="2022"/>
    <x v="1"/>
    <n v="10630"/>
    <x v="333"/>
    <s v="Washington Coast: Queets Spring/Summer"/>
    <x v="112"/>
    <x v="121"/>
    <x v="1"/>
    <s v="Bmsy_Adult Spawners - Natural"/>
    <n v="700"/>
    <s v="REVIEW OF 2021 OCEAN SALMON FISHERIES"/>
    <n v="1"/>
    <n v="2"/>
    <n v="1400"/>
    <n v="700"/>
    <s v="Biomass based estimate using Blim"/>
  </r>
  <r>
    <x v="13"/>
    <x v="1"/>
    <n v="2022"/>
    <x v="1"/>
    <n v="10631"/>
    <x v="334"/>
    <s v="Washington Coast: Hoh Fall"/>
    <x v="112"/>
    <x v="121"/>
    <x v="3"/>
    <s v="Bmsy_Adult Spawners - Natural"/>
    <n v="1200"/>
    <s v="REVIEW OF 2021 OCEAN SALMON FISHERIES"/>
    <n v="1"/>
    <n v="3"/>
    <n v="3600"/>
    <n v="1200"/>
    <s v="Biomass based estimate using Blim"/>
  </r>
  <r>
    <x v="13"/>
    <x v="1"/>
    <n v="2022"/>
    <x v="1"/>
    <n v="10632"/>
    <x v="335"/>
    <s v="Washington Coast: Hoh Spring/Summer"/>
    <x v="112"/>
    <x v="121"/>
    <x v="1"/>
    <s v="Bmsy_Adult Spawners - Natural"/>
    <n v="900"/>
    <s v="REVIEW OF 2021 OCEAN SALMON FISHERIES"/>
    <n v="1"/>
    <n v="2"/>
    <n v="1800"/>
    <n v="900"/>
    <s v="Biomass based estimate using Blim"/>
  </r>
  <r>
    <x v="13"/>
    <x v="1"/>
    <n v="2022"/>
    <x v="1"/>
    <n v="10633"/>
    <x v="336"/>
    <s v="Washington Coast: Quillayute Fall"/>
    <x v="112"/>
    <x v="121"/>
    <x v="3"/>
    <s v="Bmsy_Adult Spawners - Natural"/>
    <n v="3000"/>
    <s v="REVIEW OF 2021 OCEAN SALMON FISHERIES"/>
    <n v="1"/>
    <n v="3"/>
    <n v="9000"/>
    <n v="3000"/>
    <s v="Biomass based estimate using Blim"/>
  </r>
  <r>
    <x v="13"/>
    <x v="1"/>
    <n v="2022"/>
    <x v="1"/>
    <n v="10634"/>
    <x v="337"/>
    <s v="Washington Coast: Quillayute Spring/Summer"/>
    <x v="112"/>
    <x v="121"/>
    <x v="1"/>
    <s v="Bmsy_Adult Spawners - Natural"/>
    <n v="1200"/>
    <s v="REVIEW OF 2021 OCEAN SALMON FISHERIES"/>
    <n v="1"/>
    <n v="2"/>
    <n v="2400"/>
    <n v="1200"/>
    <s v="Biomass based estimate using Blim"/>
  </r>
  <r>
    <x v="13"/>
    <x v="1"/>
    <n v="2022"/>
    <x v="1"/>
    <n v="11034"/>
    <x v="338"/>
    <s v="Washington Coast: Willapa Bay Fall Hatchery"/>
    <x v="112"/>
    <x v="121"/>
    <x v="3"/>
    <s v="Bmsy_Adult Spawners - Hatchery"/>
    <n v="9800"/>
    <s v="REVIEW OF 2021 OCEAN SALMON FISHERIES"/>
    <n v="1"/>
    <n v="3"/>
    <n v="29400"/>
    <n v="9800"/>
    <s v="Biomass based estimate using Bmsy"/>
  </r>
  <r>
    <x v="13"/>
    <x v="1"/>
    <n v="2022"/>
    <x v="1"/>
    <n v="11035"/>
    <x v="339"/>
    <s v="Washington Coast: Willapa Bay Fall Natural"/>
    <x v="112"/>
    <x v="121"/>
    <x v="1"/>
    <s v="Bmsy_Adult Spawners - Natural"/>
    <n v="3393"/>
    <s v="REVIEW OF 2021 OCEAN SALMON FISHERIES"/>
    <n v="1"/>
    <n v="2"/>
    <n v="6786"/>
    <n v="3393"/>
    <s v="Biomass based estimate using Blim"/>
  </r>
  <r>
    <x v="13"/>
    <x v="1"/>
    <n v="2022"/>
    <x v="1"/>
    <n v="11870"/>
    <x v="340"/>
    <s v="Puget Sound: Mid Hood Canal Summer/Fall"/>
    <x v="112"/>
    <x v="121"/>
    <x v="0"/>
    <s v="None"/>
    <s v=""/>
    <s v="REVIEW OF 2021 OCEAN SALMON FISHERIES"/>
    <n v="1"/>
    <s v=""/>
    <m/>
    <m/>
    <s v="No status information"/>
  </r>
  <r>
    <x v="13"/>
    <x v="1"/>
    <n v="2022"/>
    <x v="1"/>
    <n v="11872"/>
    <x v="341"/>
    <s v="Puget Sound: Puyallup Summer/Fall"/>
    <x v="112"/>
    <x v="121"/>
    <x v="0"/>
    <s v="None"/>
    <s v=""/>
    <s v="REVIEW OF 2021 OCEAN SALMON FISHERIES"/>
    <n v="1"/>
    <s v=""/>
    <m/>
    <m/>
    <s v="No status information"/>
  </r>
  <r>
    <x v="13"/>
    <x v="1"/>
    <n v="2022"/>
    <x v="1"/>
    <n v="11873"/>
    <x v="342"/>
    <s v="Northern California Coast: California Coastal"/>
    <x v="112"/>
    <x v="121"/>
    <x v="2"/>
    <s v="Bmsy_Spawners_Average"/>
    <n v="3000"/>
    <s v="REVIEW OF 2021 OCEAN SALMON FISHERIES"/>
    <n v="3"/>
    <n v="1"/>
    <n v="3000"/>
    <n v="9000"/>
    <s v="F (MSY) based estimate using Fmsy (F/Fmsy &gt; 1.5) and ESA listed"/>
  </r>
  <r>
    <x v="13"/>
    <x v="1"/>
    <n v="2020"/>
    <x v="1"/>
    <n v="10484"/>
    <x v="343"/>
    <s v="Puget Sound: Eastern Strait of Juan de Fuca Summer/Fall"/>
    <x v="112"/>
    <x v="121"/>
    <x v="0"/>
    <s v="None"/>
    <s v=""/>
    <s v="REVIEW OF 2019 OCEAN SALMON FISHERIES"/>
    <n v="1"/>
    <s v=""/>
    <m/>
    <m/>
    <s v="No status information"/>
  </r>
  <r>
    <x v="13"/>
    <x v="1"/>
    <n v="2021"/>
    <x v="0"/>
    <n v="26"/>
    <x v="344"/>
    <s v="North Coast"/>
    <x v="112"/>
    <x v="121"/>
    <x v="0"/>
    <s v="Catch_t"/>
    <n v="1000"/>
    <m/>
    <n v="0"/>
    <m/>
    <m/>
    <m/>
    <s v="No catch info - arbitrary weight."/>
  </r>
  <r>
    <x v="13"/>
    <x v="1"/>
    <n v="2021"/>
    <x v="0"/>
    <n v="27"/>
    <x v="345"/>
    <s v="Vancouver Island"/>
    <x v="112"/>
    <x v="121"/>
    <x v="2"/>
    <s v="Catch_t"/>
    <n v="1000"/>
    <m/>
    <n v="1"/>
    <n v="1"/>
    <n v="1000"/>
    <n v="1000"/>
    <s v="No catch info - arbitrary weight."/>
  </r>
  <r>
    <x v="13"/>
    <x v="1"/>
    <n v="2021"/>
    <x v="0"/>
    <n v="28"/>
    <x v="346"/>
    <s v="Yukon"/>
    <x v="112"/>
    <x v="121"/>
    <x v="1"/>
    <s v="Catch_t"/>
    <n v="1000"/>
    <s v="https://www.dfo-mpo.gc.ca/csas-sccs/Publications/SAR-AS/2022/2022_007-eng.html"/>
    <n v="1"/>
    <n v="2"/>
    <n v="2000"/>
    <n v="1000"/>
    <s v="No catch info - arbitrary weight."/>
  </r>
  <r>
    <x v="13"/>
    <x v="1"/>
    <n v="2021"/>
    <x v="0"/>
    <n v="29"/>
    <x v="347"/>
    <s v="Okanagan"/>
    <x v="112"/>
    <x v="121"/>
    <x v="2"/>
    <s v="Catch_t"/>
    <n v="1000"/>
    <s v="http://www.dfo-mpo.gc.ca/csas-sccs/Publications/SAR-AS/2019/2019_052-eng.html"/>
    <n v="1"/>
    <n v="1"/>
    <n v="1000"/>
    <n v="1000"/>
    <s v="No catch information - weight used is arbitrary. Fishing one of many threats. Population recovery remote."/>
  </r>
  <r>
    <x v="13"/>
    <x v="1"/>
    <n v="2022"/>
    <x v="0"/>
    <n v="215"/>
    <x v="348"/>
    <s v="British Columbia"/>
    <x v="112"/>
    <x v="121"/>
    <x v="0"/>
    <s v="Catch_t"/>
    <n v="1000"/>
    <s v="Proposed Changes to the Conservation Unit for Nanaimo River Watershed Spring Chinook"/>
    <n v="1"/>
    <n v="0"/>
    <n v="0"/>
    <n v="1000"/>
    <s v="No (commercial) fisheries. Threatened populations from environmental factors."/>
  </r>
  <r>
    <x v="13"/>
    <x v="1"/>
    <n v="2021"/>
    <x v="0"/>
    <n v="40"/>
    <x v="349"/>
    <s v="Fraser River"/>
    <x v="113"/>
    <x v="122"/>
    <x v="0"/>
    <s v="Catch_t"/>
    <n v="1000"/>
    <s v="http://www.dfo-mpo.gc.ca/csas-sccs/Publications/SAR-AS/2015/2015_002-eng.html"/>
    <n v="1"/>
    <n v="0"/>
    <n v="0"/>
    <n v="1000"/>
    <s v="Info from 2015. Current status uncertain."/>
  </r>
  <r>
    <x v="14"/>
    <x v="1"/>
    <n v="2022"/>
    <x v="1"/>
    <n v="11201"/>
    <x v="350"/>
    <s v="Alaska"/>
    <x v="114"/>
    <x v="123"/>
    <x v="3"/>
    <s v="MSY_Metric tonnes"/>
    <n v="582.57713248638834"/>
    <s v="STOCK ASSESSMENT AND FISHERY EVALUATION REPORT  FOR THE SCALLOP FISHERY OFF ALASKA "/>
    <n v="3"/>
    <n v="3"/>
    <n v="1747.731397459165"/>
    <n v="1747.731397459165"/>
    <s v="F (MSY) based estimate using Fmsy (F/Fmsy &gt; 0.5)"/>
  </r>
  <r>
    <x v="14"/>
    <x v="1"/>
    <n v="2021"/>
    <x v="0"/>
    <n v="101"/>
    <x v="351"/>
    <s v="British Columbia"/>
    <x v="15"/>
    <x v="124"/>
    <x v="0"/>
    <m/>
    <m/>
    <m/>
    <n v="0"/>
    <m/>
    <m/>
    <m/>
    <n v="0"/>
  </r>
  <r>
    <x v="15"/>
    <x v="1"/>
    <n v="2022"/>
    <x v="0"/>
    <n v="44"/>
    <x v="352"/>
    <s v="British Columbia"/>
    <x v="115"/>
    <x v="125"/>
    <x v="1"/>
    <s v="Catch_t"/>
    <n v="600"/>
    <s v="https://www.dfo-mpo.gc.ca/csas-sccs/Publications/SAR-AS/2022/2022_051-eng.html"/>
    <n v="1"/>
    <n v="2"/>
    <n v="1200"/>
    <n v="600"/>
    <s v="Based on survey density."/>
  </r>
  <r>
    <x v="15"/>
    <x v="1"/>
    <n v="2021"/>
    <x v="0"/>
    <n v="108"/>
    <x v="353"/>
    <s v="British Columbia"/>
    <x v="116"/>
    <x v="126"/>
    <x v="1"/>
    <s v="Catch_t"/>
    <n v="250"/>
    <s v="http://www.dfo-mpo.gc.ca/csas-sccs/Publications/SAR-AS/2019/2019_036-eng.html"/>
    <n v="1"/>
    <n v="2"/>
    <n v="500"/>
    <n v="250"/>
    <s v="Assessment based on survey density. Weight assumed same as green sea urchin"/>
  </r>
  <r>
    <x v="15"/>
    <x v="1"/>
    <n v="2021"/>
    <x v="0"/>
    <n v="45"/>
    <x v="354"/>
    <s v="British Columbia"/>
    <x v="117"/>
    <x v="127"/>
    <x v="3"/>
    <s v="Catch_t"/>
    <n v="250"/>
    <s v="http://www.dfo-mpo.gc.ca/csas-sccs/Publications/ScR-RS/2021/2021_036-eng.html"/>
    <n v="1"/>
    <n v="3"/>
    <n v="750"/>
    <n v="250"/>
    <s v="The estimated mean density of legal-sized urchins in 2018 was 3.8 urchins/m2 in PFMA 12 and 4.3 urchins/m2 in PFMA 19 in 2020. This places the Green Sea Urchin stock in the Healthy Zone in both management regions, about 4x USR."/>
  </r>
  <r>
    <x v="17"/>
    <x v="1"/>
    <n v="2022"/>
    <x v="1"/>
    <n v="10736"/>
    <x v="355"/>
    <s v="Bering Sea / Aleutian Islands"/>
    <x v="118"/>
    <x v="128"/>
    <x v="3"/>
    <s v="Bmsy_Metric Tons"/>
    <n v="62449"/>
    <s v="Partial assessment of the skate stock complex in the Bering Sea and Aleutian Islands"/>
    <n v="1"/>
    <n v="3"/>
    <n v="187347"/>
    <n v="62449"/>
    <s v="Biomass based estimate using Bmsy"/>
  </r>
  <r>
    <x v="17"/>
    <x v="1"/>
    <n v="2014"/>
    <x v="0"/>
    <n v="214"/>
    <x v="356"/>
    <s v="British Columbia"/>
    <x v="119"/>
    <x v="129"/>
    <x v="0"/>
    <s v="Catch_t"/>
    <n v="0"/>
    <s v="http://www.dfo-mpo.gc.ca/csas-sccs/Publications/SAR-AS/2014/2014_027-eng.html"/>
    <n v="1"/>
    <n v="0"/>
    <n v="0"/>
    <n v="0"/>
    <s v="Probably neither stock overfished in 2014, but no recent information so current status uncertain."/>
  </r>
  <r>
    <x v="17"/>
    <x v="1"/>
    <n v="2021"/>
    <x v="1"/>
    <n v="10727"/>
    <x v="357"/>
    <s v="Gulf of Alaska"/>
    <x v="120"/>
    <x v="130"/>
    <x v="3"/>
    <s v="Current Biomass_Metric Tons"/>
    <n v="38220"/>
    <s v="Assessment of the skate stock complex in the Gulf of Alaska"/>
    <n v="3"/>
    <n v="3"/>
    <n v="114660"/>
    <n v="114660"/>
    <s v="F based estimate using Fmsy (F/Fmsy &lt; 0.5)"/>
  </r>
  <r>
    <x v="17"/>
    <x v="1"/>
    <n v="2021"/>
    <x v="1"/>
    <n v="10730"/>
    <x v="358"/>
    <s v="Gulf of Alaska"/>
    <x v="121"/>
    <x v="131"/>
    <x v="3"/>
    <s v="Current Biomass_Metric Tons"/>
    <n v="36162"/>
    <s v="Assessment of the skate stock complex in the Gulf of Alaska"/>
    <n v="3"/>
    <n v="3"/>
    <n v="108486"/>
    <n v="108486"/>
    <s v="F based estimate using Fmsy (F/Fmsy &lt; 0.5)"/>
  </r>
  <r>
    <x v="17"/>
    <x v="1"/>
    <n v="2021"/>
    <x v="0"/>
    <n v="35"/>
    <x v="359"/>
    <s v="Inside"/>
    <x v="122"/>
    <x v="132"/>
    <x v="0"/>
    <s v="Catch_t"/>
    <m/>
    <m/>
    <n v="0"/>
    <m/>
    <m/>
    <m/>
    <s v="No recent assessment"/>
  </r>
  <r>
    <x v="17"/>
    <x v="1"/>
    <n v="2021"/>
    <x v="0"/>
    <n v="36"/>
    <x v="360"/>
    <s v="Outside"/>
    <x v="122"/>
    <x v="132"/>
    <x v="0"/>
    <s v="Catch_t"/>
    <m/>
    <m/>
    <n v="0"/>
    <m/>
    <m/>
    <m/>
    <s v="No recent assessment"/>
  </r>
  <r>
    <x v="17"/>
    <x v="1"/>
    <n v="2022"/>
    <x v="1"/>
    <n v="10700"/>
    <x v="361"/>
    <s v="Gulf of Alaska"/>
    <x v="123"/>
    <x v="133"/>
    <x v="1"/>
    <s v="Current Biomass_Metric Tons"/>
    <n v="31243"/>
    <s v="Assessment of the Shark Stock Complex in the Bering Sea/Aleutian Islands and Gulf of Alaska"/>
    <n v="3"/>
    <n v="2"/>
    <n v="62486"/>
    <n v="93729"/>
    <s v="F based estimate using Fmsy"/>
  </r>
  <r>
    <x v="17"/>
    <x v="1"/>
    <n v="2022"/>
    <x v="1"/>
    <n v="11444"/>
    <x v="362"/>
    <s v="Bering Sea / Aleutian Islands"/>
    <x v="15"/>
    <x v="134"/>
    <x v="1"/>
    <s v="Current Biomass_Metric Tons"/>
    <n v="107174"/>
    <s v="Partial assessment of the skate stock complex in the Bering Sea and Aleutian Islands"/>
    <n v="3"/>
    <n v="2"/>
    <n v="214348"/>
    <n v="321522"/>
    <s v="Multispecies: F based estimate using Fmsy"/>
  </r>
  <r>
    <x v="17"/>
    <x v="1"/>
    <n v="2021"/>
    <x v="1"/>
    <n v="11005"/>
    <x v="363"/>
    <s v="Gulf of Alaska"/>
    <x v="15"/>
    <x v="134"/>
    <x v="3"/>
    <s v="Current biomass"/>
    <n v="13114"/>
    <s v="Assessment of the skate stock complex in the Gulf of Alaska"/>
    <n v="3"/>
    <n v="3"/>
    <n v="39342"/>
    <n v="39342"/>
    <s v="Multispecies: F based estimate using Fmsy (F/Fmsy &lt; 0.5)"/>
  </r>
  <r>
    <x v="17"/>
    <x v="1"/>
    <n v="2020"/>
    <x v="1"/>
    <n v="11450"/>
    <x v="364"/>
    <s v="Gulf of Alaska"/>
    <x v="15"/>
    <x v="135"/>
    <x v="3"/>
    <s v="Current Biomass_Metric Tons"/>
    <n v="23289"/>
    <s v="Assessment of the shark stock complex in the Gulf of Alaska"/>
    <n v="3"/>
    <n v="3"/>
    <n v="69867"/>
    <n v="69867"/>
    <s v="Multispecies: F based estimate using Fmsy (F/Fmsy &lt; 0.5)"/>
  </r>
  <r>
    <x v="18"/>
    <x v="1"/>
    <n v="2021"/>
    <x v="0"/>
    <n v="149"/>
    <x v="365"/>
    <s v="British Columbia"/>
    <x v="124"/>
    <x v="136"/>
    <x v="1"/>
    <s v="Catch_t"/>
    <n v="2000"/>
    <m/>
    <n v="3"/>
    <n v="2"/>
    <n v="4000"/>
    <n v="6000"/>
    <s v="No direct info."/>
  </r>
  <r>
    <x v="18"/>
    <x v="1"/>
    <n v="2021"/>
    <x v="0"/>
    <n v="125"/>
    <x v="366"/>
    <s v="British Columbia"/>
    <x v="125"/>
    <x v="65"/>
    <x v="1"/>
    <s v="Catch_t"/>
    <n v="2000"/>
    <m/>
    <n v="3"/>
    <n v="2"/>
    <n v="4000"/>
    <n v="6000"/>
    <s v="No direct info. Multiple species and areas."/>
  </r>
  <r>
    <x v="19"/>
    <x v="1"/>
    <n v="2022"/>
    <x v="1"/>
    <n v="10087"/>
    <x v="367"/>
    <s v="Bering Sea / Aleutian Islands"/>
    <x v="126"/>
    <x v="137"/>
    <x v="3"/>
    <s v="Catch at MSY_Metric Tons"/>
    <n v="4769"/>
    <s v="Assessment of the Octopus Stock Complex in the Bering Sea and Aleutian Islands"/>
    <n v="3"/>
    <n v="3"/>
    <n v="14307"/>
    <n v="14307"/>
    <s v="F based estimate using Fmsy"/>
  </r>
  <r>
    <x v="2"/>
    <x v="2"/>
    <n v="2022"/>
    <x v="1"/>
    <n v="10523"/>
    <x v="368"/>
    <s v="Pacific Coast"/>
    <x v="67"/>
    <x v="73"/>
    <x v="1"/>
    <s v="Bmsy_Metric Tons"/>
    <n v="725000"/>
    <s v="Status of the Pacifc Hake (whiting) stock in U.S. and Canadian waters in 2022"/>
    <n v="1"/>
    <n v="2"/>
    <n v="1450000"/>
    <n v="725000"/>
    <s v="Biomass based estimate using Blim: Shared with 77, but mostly in area 67"/>
  </r>
  <r>
    <x v="5"/>
    <x v="2"/>
    <n v="2021"/>
    <x v="1"/>
    <n v="10011"/>
    <x v="369"/>
    <s v="Pacific Coast"/>
    <x v="127"/>
    <x v="138"/>
    <x v="1"/>
    <s v="Bmsy_Metric Tons"/>
    <n v="8374"/>
    <s v="Catch Only Projection for Petrale Sole (Eopsetta jordani) in 2021"/>
    <n v="1"/>
    <n v="2"/>
    <n v="16748"/>
    <n v="8374"/>
    <s v="Biomass based estimate using Blim: Shared with 77, but mostly in area 67"/>
  </r>
  <r>
    <x v="5"/>
    <x v="2"/>
    <n v="2021"/>
    <x v="1"/>
    <n v="10022"/>
    <x v="370"/>
    <s v="Pacific Coast"/>
    <x v="78"/>
    <x v="83"/>
    <x v="3"/>
    <s v="Bmsy_Metric Tons"/>
    <n v="73518"/>
    <s v=""/>
    <n v="1"/>
    <n v="3"/>
    <n v="220554"/>
    <n v="73518"/>
    <s v="Biomass based estimate using Blim: Shared with 77, but mostly in area 67"/>
  </r>
  <r>
    <x v="9"/>
    <x v="2"/>
    <n v="2021"/>
    <x v="1"/>
    <n v="10466"/>
    <x v="371"/>
    <s v="Pacific Coast"/>
    <x v="89"/>
    <x v="95"/>
    <x v="1"/>
    <s v="Bmsy_Metric Tons"/>
    <n v="67550"/>
    <s v=""/>
    <n v="1"/>
    <n v="2"/>
    <n v="135100"/>
    <n v="67550"/>
    <s v="Biomass based estimate using Blim: Shared with 77, but mostly in area 67"/>
  </r>
  <r>
    <x v="9"/>
    <x v="2"/>
    <n v="2021"/>
    <x v="1"/>
    <n v="15332"/>
    <x v="372"/>
    <s v="Northern California"/>
    <x v="93"/>
    <x v="99"/>
    <x v="1"/>
    <s v="Bmsy_Million Eggs"/>
    <n v="166"/>
    <s v="The status of copper rockfish (Sebastes caurinus) in U.S. waters off the coast of California north of Point Conception in 2021 using catch and length data"/>
    <n v="1"/>
    <n v="2"/>
    <n v="332"/>
    <n v="166"/>
    <s v="Biomass based estimate using Blim: Shared with 77, but mostly in area 67"/>
  </r>
  <r>
    <x v="9"/>
    <x v="2"/>
    <n v="2021"/>
    <x v="1"/>
    <n v="14407"/>
    <x v="373"/>
    <s v="Oregon"/>
    <x v="128"/>
    <x v="139"/>
    <x v="1"/>
    <s v="Bmsy_Billion Eggs"/>
    <n v="527.4000244140625"/>
    <s v="Catch Only Projections for Black Rockfish (Sebastes melanops) off Oregon in 2021"/>
    <n v="1"/>
    <n v="2"/>
    <n v="1054.800048828125"/>
    <n v="527.4000244140625"/>
    <s v="Biomass based estimate using Blim: Shared with 77, but mostly in area 67"/>
  </r>
  <r>
    <x v="17"/>
    <x v="2"/>
    <n v="2021"/>
    <x v="1"/>
    <n v="10702"/>
    <x v="374"/>
    <s v="Pacific Coast"/>
    <x v="122"/>
    <x v="140"/>
    <x v="1"/>
    <s v="Bmsy_Thousand Pups"/>
    <n v="13028"/>
    <s v=""/>
    <n v="1"/>
    <n v="2"/>
    <n v="26056"/>
    <n v="13028"/>
    <s v="Biomass based estimate using Blim: Shared with 77, but mostly in area 6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7775BB-4B80-4351-8A7C-FCA9183624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20" firstHeaderRow="0" firstDataRow="1" firstDataCol="1" rowPageCount="1" colPageCount="1"/>
  <pivotFields count="18">
    <pivotField axis="axisRow" showAll="0" sortType="descending">
      <items count="24">
        <item x="1"/>
        <item x="2"/>
        <item x="3"/>
        <item x="5"/>
        <item x="6"/>
        <item x="20"/>
        <item x="8"/>
        <item x="9"/>
        <item x="11"/>
        <item x="13"/>
        <item x="14"/>
        <item x="17"/>
        <item x="19"/>
        <item x="12"/>
        <item x="21"/>
        <item x="16"/>
        <item x="15"/>
        <item x="4"/>
        <item x="18"/>
        <item x="7"/>
        <item x="22"/>
        <item x="10"/>
        <item x="0"/>
        <item t="default"/>
      </items>
      <autoSortScope>
        <pivotArea dataOnly="0" outline="0" fieldPosition="0">
          <references count="1">
            <reference field="4294967294" count="1" selected="0">
              <x v="1"/>
            </reference>
          </references>
        </pivotArea>
      </autoSortScope>
    </pivotField>
    <pivotField axis="axisPage" multipleItemSelectionAllowed="1" showAll="0">
      <items count="4">
        <item h="1" x="0"/>
        <item x="1"/>
        <item x="2"/>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dataField="1" showAll="0"/>
    <pivotField showAll="0"/>
    <pivotField showAll="0"/>
  </pivotFields>
  <rowFields count="1">
    <field x="0"/>
  </rowFields>
  <rowItems count="17">
    <i>
      <x v="1"/>
    </i>
    <i>
      <x v="9"/>
    </i>
    <i>
      <x v="3"/>
    </i>
    <i>
      <x v="7"/>
    </i>
    <i>
      <x v="11"/>
    </i>
    <i>
      <x v="2"/>
    </i>
    <i>
      <x v="6"/>
    </i>
    <i>
      <x v="4"/>
    </i>
    <i>
      <x v="5"/>
    </i>
    <i>
      <x v="12"/>
    </i>
    <i>
      <x v="18"/>
    </i>
    <i>
      <x/>
    </i>
    <i>
      <x v="16"/>
    </i>
    <i>
      <x v="10"/>
    </i>
    <i>
      <x v="20"/>
    </i>
    <i>
      <x v="14"/>
    </i>
    <i t="grand">
      <x/>
    </i>
  </rowItems>
  <colFields count="1">
    <field x="-2"/>
  </colFields>
  <colItems count="3">
    <i>
      <x/>
    </i>
    <i i="1">
      <x v="1"/>
    </i>
    <i i="2">
      <x v="2"/>
    </i>
  </colItems>
  <pageFields count="1">
    <pageField fld="1" hier="-1"/>
  </pageFields>
  <dataFields count="3">
    <dataField name="Count of Weighted_Score" fld="15" subtotal="count" baseField="0" baseItem="27"/>
    <dataField name="Sum of Weight" fld="11" baseField="0" baseItem="27"/>
    <dataField name="Sum of Weighted_Score" fld="15" baseField="0" baseItem="0"/>
  </dataFields>
  <formats count="1">
    <format dxfId="77">
      <pivotArea collapsedLevelsAreSubtotals="1" fieldPosition="0">
        <references count="2">
          <reference field="4294967294" count="1" selected="0">
            <x v="1"/>
          </reference>
          <reference field="0" count="14">
            <x v="0"/>
            <x v="1"/>
            <x v="2"/>
            <x v="3"/>
            <x v="4"/>
            <x v="5"/>
            <x v="6"/>
            <x v="7"/>
            <x v="9"/>
            <x v="10"/>
            <x v="11"/>
            <x v="12"/>
            <x v="16"/>
            <x v="18"/>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DAC50D8-A2FF-4516-BBA4-AEEF10E902E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G25" firstHeaderRow="1" firstDataRow="2" firstDataCol="1" rowPageCount="1" colPageCount="1"/>
  <pivotFields count="18">
    <pivotField axis="axisRow" showAll="0">
      <items count="24">
        <item x="0"/>
        <item x="1"/>
        <item x="2"/>
        <item x="3"/>
        <item x="4"/>
        <item x="5"/>
        <item x="6"/>
        <item x="20"/>
        <item x="21"/>
        <item x="7"/>
        <item x="8"/>
        <item x="9"/>
        <item x="10"/>
        <item x="11"/>
        <item x="22"/>
        <item x="12"/>
        <item x="13"/>
        <item x="14"/>
        <item x="15"/>
        <item x="16"/>
        <item x="17"/>
        <item x="18"/>
        <item x="19"/>
        <item t="default"/>
      </items>
    </pivotField>
    <pivotField axis="axisPage" multipleItemSelectionAllowed="1" showAll="0">
      <items count="4">
        <item x="0"/>
        <item h="1" x="1"/>
        <item h="1" x="2"/>
        <item t="default"/>
      </items>
    </pivotField>
    <pivotField showAll="0"/>
    <pivotField showAll="0"/>
    <pivotField showAll="0"/>
    <pivotField showAll="0"/>
    <pivotField showAll="0"/>
    <pivotField showAll="0"/>
    <pivotField showAll="0"/>
    <pivotField axis="axisCol" dataField="1" showAll="0">
      <items count="6">
        <item x="2"/>
        <item x="4"/>
        <item x="1"/>
        <item x="3"/>
        <item x="0"/>
        <item t="default"/>
      </items>
    </pivotField>
    <pivotField showAll="0"/>
    <pivotField showAll="0"/>
    <pivotField showAll="0"/>
    <pivotField showAll="0"/>
    <pivotField showAll="0"/>
    <pivotField showAll="0"/>
    <pivotField showAll="0"/>
    <pivotField showAll="0"/>
  </pivotFields>
  <rowFields count="1">
    <field x="0"/>
  </rowFields>
  <rowItems count="21">
    <i>
      <x/>
    </i>
    <i>
      <x v="1"/>
    </i>
    <i>
      <x v="2"/>
    </i>
    <i>
      <x v="3"/>
    </i>
    <i>
      <x v="4"/>
    </i>
    <i>
      <x v="5"/>
    </i>
    <i>
      <x v="6"/>
    </i>
    <i>
      <x v="9"/>
    </i>
    <i>
      <x v="10"/>
    </i>
    <i>
      <x v="11"/>
    </i>
    <i>
      <x v="12"/>
    </i>
    <i>
      <x v="13"/>
    </i>
    <i>
      <x v="15"/>
    </i>
    <i>
      <x v="16"/>
    </i>
    <i>
      <x v="17"/>
    </i>
    <i>
      <x v="18"/>
    </i>
    <i>
      <x v="19"/>
    </i>
    <i>
      <x v="20"/>
    </i>
    <i>
      <x v="21"/>
    </i>
    <i>
      <x v="22"/>
    </i>
    <i t="grand">
      <x/>
    </i>
  </rowItems>
  <colFields count="1">
    <field x="9"/>
  </colFields>
  <colItems count="6">
    <i>
      <x/>
    </i>
    <i>
      <x v="1"/>
    </i>
    <i>
      <x v="2"/>
    </i>
    <i>
      <x v="3"/>
    </i>
    <i>
      <x v="4"/>
    </i>
    <i t="grand">
      <x/>
    </i>
  </colItems>
  <pageFields count="1">
    <pageField fld="1" hier="-1"/>
  </pageFields>
  <dataFields count="1">
    <dataField name="Count of State" fld="9" subtotal="count" baseField="0" baseItem="0"/>
  </dataFields>
  <formats count="20">
    <format dxfId="76">
      <pivotArea type="all" dataOnly="0" outline="0" fieldPosition="0"/>
    </format>
    <format dxfId="75">
      <pivotArea outline="0" collapsedLevelsAreSubtotals="1" fieldPosition="0"/>
    </format>
    <format dxfId="74">
      <pivotArea type="origin" dataOnly="0" labelOnly="1" outline="0" fieldPosition="0"/>
    </format>
    <format dxfId="73">
      <pivotArea field="9" type="button" dataOnly="0" labelOnly="1" outline="0" axis="axisCol" fieldPosition="0"/>
    </format>
    <format dxfId="72">
      <pivotArea type="topRight" dataOnly="0" labelOnly="1" outline="0" fieldPosition="0"/>
    </format>
    <format dxfId="71">
      <pivotArea field="0" type="button" dataOnly="0" labelOnly="1" outline="0" axis="axisRow" fieldPosition="0"/>
    </format>
    <format dxfId="70">
      <pivotArea dataOnly="0" labelOnly="1" fieldPosition="0">
        <references count="1">
          <reference field="0" count="20">
            <x v="0"/>
            <x v="1"/>
            <x v="2"/>
            <x v="3"/>
            <x v="4"/>
            <x v="5"/>
            <x v="6"/>
            <x v="9"/>
            <x v="10"/>
            <x v="11"/>
            <x v="12"/>
            <x v="13"/>
            <x v="15"/>
            <x v="16"/>
            <x v="17"/>
            <x v="18"/>
            <x v="19"/>
            <x v="20"/>
            <x v="21"/>
            <x v="22"/>
          </reference>
        </references>
      </pivotArea>
    </format>
    <format dxfId="69">
      <pivotArea dataOnly="0" labelOnly="1" grandRow="1" outline="0" fieldPosition="0"/>
    </format>
    <format dxfId="68">
      <pivotArea dataOnly="0" labelOnly="1" fieldPosition="0">
        <references count="1">
          <reference field="9" count="0"/>
        </references>
      </pivotArea>
    </format>
    <format dxfId="67">
      <pivotArea dataOnly="0" labelOnly="1" grandCol="1" outline="0" fieldPosition="0"/>
    </format>
    <format dxfId="66">
      <pivotArea type="all" dataOnly="0" outline="0" fieldPosition="0"/>
    </format>
    <format dxfId="65">
      <pivotArea outline="0" collapsedLevelsAreSubtotals="1" fieldPosition="0"/>
    </format>
    <format dxfId="64">
      <pivotArea type="origin" dataOnly="0" labelOnly="1" outline="0" fieldPosition="0"/>
    </format>
    <format dxfId="63">
      <pivotArea field="9" type="button" dataOnly="0" labelOnly="1" outline="0" axis="axisCol" fieldPosition="0"/>
    </format>
    <format dxfId="62">
      <pivotArea type="topRight" dataOnly="0" labelOnly="1" outline="0" fieldPosition="0"/>
    </format>
    <format dxfId="61">
      <pivotArea field="0" type="button" dataOnly="0" labelOnly="1" outline="0" axis="axisRow" fieldPosition="0"/>
    </format>
    <format dxfId="60">
      <pivotArea dataOnly="0" labelOnly="1" fieldPosition="0">
        <references count="1">
          <reference field="0" count="20">
            <x v="0"/>
            <x v="1"/>
            <x v="2"/>
            <x v="3"/>
            <x v="4"/>
            <x v="5"/>
            <x v="6"/>
            <x v="9"/>
            <x v="10"/>
            <x v="11"/>
            <x v="12"/>
            <x v="13"/>
            <x v="15"/>
            <x v="16"/>
            <x v="17"/>
            <x v="18"/>
            <x v="19"/>
            <x v="20"/>
            <x v="21"/>
            <x v="22"/>
          </reference>
        </references>
      </pivotArea>
    </format>
    <format dxfId="59">
      <pivotArea dataOnly="0" labelOnly="1" grandRow="1" outline="0" fieldPosition="0"/>
    </format>
    <format dxfId="58">
      <pivotArea dataOnly="0" labelOnly="1" fieldPosition="0">
        <references count="1">
          <reference field="9" count="0"/>
        </references>
      </pivotArea>
    </format>
    <format dxfId="57">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2B176B8-455A-4DA1-B752-6B75F24D6AE9}"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4:C7" firstHeaderRow="1" firstDataRow="1" firstDataCol="3" rowPageCount="2" colPageCount="1"/>
  <pivotFields count="18">
    <pivotField axis="axisPage" compact="0" outline="0" showAll="0" defaultSubtotal="0">
      <items count="23">
        <item x="0"/>
        <item x="1"/>
        <item x="2"/>
        <item x="3"/>
        <item x="4"/>
        <item x="5"/>
        <item x="6"/>
        <item x="20"/>
        <item x="21"/>
        <item x="7"/>
        <item x="8"/>
        <item x="9"/>
        <item x="10"/>
        <item x="11"/>
        <item x="22"/>
        <item x="12"/>
        <item x="13"/>
        <item x="14"/>
        <item x="15"/>
        <item x="16"/>
        <item x="17"/>
        <item x="18"/>
        <item x="19"/>
      </items>
      <extLst>
        <ext xmlns:x14="http://schemas.microsoft.com/office/spreadsheetml/2009/9/main" uri="{2946ED86-A175-432a-8AC1-64E0C546D7DE}">
          <x14:pivotField fillDownLabels="1"/>
        </ext>
      </extLst>
    </pivotField>
    <pivotField axis="axisPage" compact="0" outline="0" multipleItemSelectionAllowed="1" showAll="0" defaultSubtotal="0">
      <items count="3">
        <item h="1" x="0"/>
        <item x="1"/>
        <item x="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4">
        <item x="0"/>
        <item x="1"/>
        <item x="2"/>
        <item x="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375">
        <item x="113"/>
        <item x="114"/>
        <item x="202"/>
        <item x="355"/>
        <item x="128"/>
        <item x="53"/>
        <item x="54"/>
        <item x="56"/>
        <item x="57"/>
        <item x="55"/>
        <item x="134"/>
        <item x="7"/>
        <item x="3"/>
        <item x="205"/>
        <item x="206"/>
        <item x="207"/>
        <item x="187"/>
        <item x="225"/>
        <item x="10"/>
        <item x="9"/>
        <item x="12"/>
        <item x="13"/>
        <item x="11"/>
        <item x="16"/>
        <item x="58"/>
        <item x="59"/>
        <item x="60"/>
        <item x="85"/>
        <item x="83"/>
        <item x="82"/>
        <item x="79"/>
        <item x="80"/>
        <item x="81"/>
        <item x="84"/>
        <item x="125"/>
        <item x="127"/>
        <item x="126"/>
        <item x="78"/>
        <item x="129"/>
        <item x="130"/>
        <item x="133"/>
        <item x="131"/>
        <item x="132"/>
        <item x="5"/>
        <item x="6"/>
        <item x="107"/>
        <item x="151"/>
        <item x="262"/>
        <item x="209"/>
        <item x="259"/>
        <item x="362"/>
        <item x="357"/>
        <item x="356"/>
        <item x="373"/>
        <item x="102"/>
        <item x="221"/>
        <item x="220"/>
        <item x="124"/>
        <item x="247"/>
        <item x="123"/>
        <item x="249"/>
        <item x="248"/>
        <item x="122"/>
        <item x="120"/>
        <item x="121"/>
        <item x="319"/>
        <item x="320"/>
        <item x="322"/>
        <item x="318"/>
        <item x="324"/>
        <item x="325"/>
        <item x="323"/>
        <item x="326"/>
        <item x="328"/>
        <item x="327"/>
        <item x="321"/>
        <item x="304"/>
        <item x="344"/>
        <item x="342"/>
        <item x="315"/>
        <item x="347"/>
        <item x="317"/>
        <item x="316"/>
        <item x="311"/>
        <item x="343"/>
        <item x="313"/>
        <item x="340"/>
        <item x="314"/>
        <item x="306"/>
        <item x="341"/>
        <item x="308"/>
        <item x="307"/>
        <item x="310"/>
        <item x="309"/>
        <item x="312"/>
        <item x="329"/>
        <item x="330"/>
        <item x="334"/>
        <item x="335"/>
        <item x="305"/>
        <item x="332"/>
        <item x="333"/>
        <item x="336"/>
        <item x="337"/>
        <item x="331"/>
        <item x="338"/>
        <item x="339"/>
        <item x="345"/>
        <item x="346"/>
        <item x="348"/>
        <item x="156"/>
        <item x="15"/>
        <item x="19"/>
        <item x="270"/>
        <item x="271"/>
        <item x="272"/>
        <item x="295"/>
        <item x="294"/>
        <item x="273"/>
        <item x="277"/>
        <item x="276"/>
        <item x="278"/>
        <item x="292"/>
        <item x="275"/>
        <item x="274"/>
        <item x="286"/>
        <item x="287"/>
        <item x="289"/>
        <item x="290"/>
        <item x="288"/>
        <item x="280"/>
        <item x="283"/>
        <item x="282"/>
        <item x="284"/>
        <item x="285"/>
        <item x="281"/>
        <item x="291"/>
        <item x="279"/>
        <item x="293"/>
        <item x="108"/>
        <item x="372"/>
        <item x="237"/>
        <item x="236"/>
        <item x="8"/>
        <item x="238"/>
        <item x="359"/>
        <item x="360"/>
        <item x="201"/>
        <item x="370"/>
        <item x="186"/>
        <item x="256"/>
        <item x="157"/>
        <item x="349"/>
        <item x="222"/>
        <item x="190"/>
        <item x="191"/>
        <item x="268"/>
        <item x="148"/>
        <item x="169"/>
        <item x="367"/>
        <item x="352"/>
        <item x="217"/>
        <item x="216"/>
        <item x="109"/>
        <item x="110"/>
        <item x="354"/>
        <item x="204"/>
        <item x="72"/>
        <item x="73"/>
        <item x="74"/>
        <item x="75"/>
        <item x="46"/>
        <item x="260"/>
        <item x="261"/>
        <item x="208"/>
        <item x="364"/>
        <item x="363"/>
        <item x="23"/>
        <item x="21"/>
        <item x="20"/>
        <item x="22"/>
        <item x="25"/>
        <item x="24"/>
        <item x="104"/>
        <item x="47"/>
        <item x="86"/>
        <item x="87"/>
        <item x="136"/>
        <item x="135"/>
        <item x="269"/>
        <item x="18"/>
        <item x="170"/>
        <item x="171"/>
        <item x="172"/>
        <item x="203"/>
        <item x="223"/>
        <item x="224"/>
        <item x="152"/>
        <item x="96"/>
        <item x="90"/>
        <item x="91"/>
        <item x="92"/>
        <item x="94"/>
        <item x="89"/>
        <item x="93"/>
        <item x="98"/>
        <item x="97"/>
        <item x="99"/>
        <item x="88"/>
        <item x="95"/>
        <item x="168"/>
        <item x="103"/>
        <item x="358"/>
        <item x="258"/>
        <item x="111"/>
        <item x="361"/>
        <item x="14"/>
        <item x="196"/>
        <item x="197"/>
        <item x="199"/>
        <item x="198"/>
        <item x="250"/>
        <item x="251"/>
        <item x="167"/>
        <item x="161"/>
        <item x="159"/>
        <item x="158"/>
        <item x="160"/>
        <item x="164"/>
        <item x="163"/>
        <item x="106"/>
        <item x="1"/>
        <item x="17"/>
        <item x="179"/>
        <item x="180"/>
        <item x="178"/>
        <item x="181"/>
        <item x="182"/>
        <item x="368"/>
        <item x="192"/>
        <item x="210"/>
        <item x="211"/>
        <item x="212"/>
        <item x="213"/>
        <item x="214"/>
        <item x="229"/>
        <item x="230"/>
        <item x="231"/>
        <item x="232"/>
        <item x="233"/>
        <item x="264"/>
        <item x="369"/>
        <item x="351"/>
        <item x="267"/>
        <item x="265"/>
        <item x="266"/>
        <item x="29"/>
        <item x="31"/>
        <item x="30"/>
        <item x="45"/>
        <item x="243"/>
        <item x="241"/>
        <item x="244"/>
        <item x="242"/>
        <item x="32"/>
        <item x="33"/>
        <item x="218"/>
        <item x="219"/>
        <item x="353"/>
        <item x="115"/>
        <item x="118"/>
        <item x="117"/>
        <item x="116"/>
        <item x="188"/>
        <item x="189"/>
        <item x="38"/>
        <item x="39"/>
        <item x="193"/>
        <item x="195"/>
        <item x="194"/>
        <item x="153"/>
        <item x="228"/>
        <item x="227"/>
        <item x="226"/>
        <item x="371"/>
        <item x="215"/>
        <item x="140"/>
        <item x="139"/>
        <item x="141"/>
        <item x="143"/>
        <item x="144"/>
        <item x="142"/>
        <item x="105"/>
        <item x="147"/>
        <item x="145"/>
        <item x="146"/>
        <item x="137"/>
        <item x="138"/>
        <item x="234"/>
        <item x="235"/>
        <item x="257"/>
        <item x="162"/>
        <item x="366"/>
        <item x="26"/>
        <item x="27"/>
        <item x="28"/>
        <item x="155"/>
        <item x="185"/>
        <item x="43"/>
        <item x="40"/>
        <item x="42"/>
        <item x="44"/>
        <item x="41"/>
        <item x="296"/>
        <item x="297"/>
        <item x="298"/>
        <item x="299"/>
        <item x="300"/>
        <item x="301"/>
        <item x="302"/>
        <item x="4"/>
        <item x="184"/>
        <item x="374"/>
        <item x="365"/>
        <item x="2"/>
        <item x="119"/>
        <item x="166"/>
        <item x="165"/>
        <item x="67"/>
        <item x="150"/>
        <item x="149"/>
        <item x="112"/>
        <item x="263"/>
        <item x="245"/>
        <item x="246"/>
        <item x="173"/>
        <item x="174"/>
        <item x="177"/>
        <item x="176"/>
        <item x="175"/>
        <item x="183"/>
        <item x="303"/>
        <item x="350"/>
        <item x="0"/>
        <item x="34"/>
        <item x="36"/>
        <item x="37"/>
        <item x="35"/>
        <item x="239"/>
        <item x="76"/>
        <item x="77"/>
        <item x="69"/>
        <item x="68"/>
        <item x="70"/>
        <item x="71"/>
        <item x="154"/>
        <item x="50"/>
        <item x="48"/>
        <item x="52"/>
        <item x="51"/>
        <item x="49"/>
        <item x="253"/>
        <item x="254"/>
        <item x="255"/>
        <item x="200"/>
        <item x="252"/>
        <item x="66"/>
        <item x="65"/>
        <item x="62"/>
        <item x="63"/>
        <item x="61"/>
        <item x="64"/>
        <item x="240"/>
        <item x="100"/>
        <item x="10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5">
        <item x="1"/>
        <item x="3"/>
        <item x="2"/>
        <item x="4"/>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3">
    <field x="3"/>
    <field x="5"/>
    <field x="9"/>
  </rowFields>
  <rowItems count="3">
    <i>
      <x/>
      <x v="149"/>
      <x/>
    </i>
    <i>
      <x v="1"/>
      <x v="307"/>
      <x v="2"/>
    </i>
    <i r="1">
      <x v="321"/>
      <x/>
    </i>
  </rowItems>
  <colItems count="1">
    <i/>
  </colItems>
  <pageFields count="2">
    <pageField fld="1" hier="-1"/>
    <pageField fld="0" item="3" hier="-1"/>
  </pageFields>
  <formats count="36">
    <format dxfId="56">
      <pivotArea type="all" dataOnly="0" outline="0" fieldPosition="0"/>
    </format>
    <format dxfId="55">
      <pivotArea field="3" type="button" dataOnly="0" labelOnly="1" outline="0" axis="axisRow" fieldPosition="0"/>
    </format>
    <format dxfId="54">
      <pivotArea field="5" type="button" dataOnly="0" labelOnly="1" outline="0" axis="axisRow" fieldPosition="1"/>
    </format>
    <format dxfId="53">
      <pivotArea field="9" type="button" dataOnly="0" labelOnly="1" outline="0" axis="axisRow" fieldPosition="2"/>
    </format>
    <format dxfId="52">
      <pivotArea dataOnly="0" labelOnly="1" outline="0" fieldPosition="0">
        <references count="3">
          <reference field="3" count="1" selected="0">
            <x v="0"/>
          </reference>
          <reference field="5" count="1" selected="0">
            <x v="183"/>
          </reference>
          <reference field="9" count="1">
            <x v="4"/>
          </reference>
        </references>
      </pivotArea>
    </format>
    <format dxfId="51">
      <pivotArea dataOnly="0" labelOnly="1" outline="0" fieldPosition="0">
        <references count="3">
          <reference field="3" count="1" selected="0">
            <x v="0"/>
          </reference>
          <reference field="5" count="1" selected="0">
            <x v="211"/>
          </reference>
          <reference field="9" count="1">
            <x v="0"/>
          </reference>
        </references>
      </pivotArea>
    </format>
    <format dxfId="50">
      <pivotArea dataOnly="0" labelOnly="1" outline="0" fieldPosition="0">
        <references count="3">
          <reference field="3" count="1" selected="0">
            <x v="1"/>
          </reference>
          <reference field="5" count="1" selected="0">
            <x v="54"/>
          </reference>
          <reference field="9" count="1">
            <x v="1"/>
          </reference>
        </references>
      </pivotArea>
    </format>
    <format dxfId="49">
      <pivotArea dataOnly="0" labelOnly="1" outline="0" fieldPosition="0">
        <references count="3">
          <reference field="3" count="1" selected="0">
            <x v="1"/>
          </reference>
          <reference field="5" count="1" selected="0">
            <x v="230"/>
          </reference>
          <reference field="9" count="1">
            <x v="2"/>
          </reference>
        </references>
      </pivotArea>
    </format>
    <format dxfId="48">
      <pivotArea dataOnly="0" labelOnly="1" outline="0" fieldPosition="0">
        <references count="3">
          <reference field="3" count="1" selected="0">
            <x v="1"/>
          </reference>
          <reference field="5" count="1" selected="0">
            <x v="292"/>
          </reference>
          <reference field="9" count="1">
            <x v="1"/>
          </reference>
        </references>
      </pivotArea>
    </format>
    <format dxfId="47">
      <pivotArea dataOnly="0" labelOnly="1" outline="0" fieldPosition="0">
        <references count="1">
          <reference field="3" count="2">
            <x v="0"/>
            <x v="1"/>
          </reference>
        </references>
      </pivotArea>
    </format>
    <format dxfId="46">
      <pivotArea dataOnly="0" labelOnly="1" outline="0" fieldPosition="0">
        <references count="2">
          <reference field="3" count="1" selected="0">
            <x v="0"/>
          </reference>
          <reference field="5" count="2">
            <x v="183"/>
            <x v="211"/>
          </reference>
        </references>
      </pivotArea>
    </format>
    <format dxfId="45">
      <pivotArea dataOnly="0" labelOnly="1" outline="0" fieldPosition="0">
        <references count="2">
          <reference field="3" count="1" selected="0">
            <x v="1"/>
          </reference>
          <reference field="5" count="3">
            <x v="54"/>
            <x v="230"/>
            <x v="292"/>
          </reference>
        </references>
      </pivotArea>
    </format>
    <format dxfId="44">
      <pivotArea type="all" dataOnly="0" outline="0" fieldPosition="0"/>
    </format>
    <format dxfId="43">
      <pivotArea field="3" type="button" dataOnly="0" labelOnly="1" outline="0" axis="axisRow" fieldPosition="0"/>
    </format>
    <format dxfId="42">
      <pivotArea field="5" type="button" dataOnly="0" labelOnly="1" outline="0" axis="axisRow" fieldPosition="1"/>
    </format>
    <format dxfId="41">
      <pivotArea field="9" type="button" dataOnly="0" labelOnly="1" outline="0" axis="axisRow" fieldPosition="2"/>
    </format>
    <format dxfId="40">
      <pivotArea dataOnly="0" labelOnly="1" outline="0" fieldPosition="0">
        <references count="1">
          <reference field="3" count="2">
            <x v="0"/>
            <x v="1"/>
          </reference>
        </references>
      </pivotArea>
    </format>
    <format dxfId="39">
      <pivotArea dataOnly="0" labelOnly="1" outline="0" fieldPosition="0">
        <references count="2">
          <reference field="3" count="1" selected="0">
            <x v="0"/>
          </reference>
          <reference field="5" count="2">
            <x v="183"/>
            <x v="211"/>
          </reference>
        </references>
      </pivotArea>
    </format>
    <format dxfId="38">
      <pivotArea dataOnly="0" labelOnly="1" outline="0" fieldPosition="0">
        <references count="2">
          <reference field="3" count="1" selected="0">
            <x v="1"/>
          </reference>
          <reference field="5" count="3">
            <x v="54"/>
            <x v="230"/>
            <x v="292"/>
          </reference>
        </references>
      </pivotArea>
    </format>
    <format dxfId="37">
      <pivotArea dataOnly="0" labelOnly="1" outline="0" fieldPosition="0">
        <references count="3">
          <reference field="3" count="1" selected="0">
            <x v="0"/>
          </reference>
          <reference field="5" count="1" selected="0">
            <x v="183"/>
          </reference>
          <reference field="9" count="1">
            <x v="4"/>
          </reference>
        </references>
      </pivotArea>
    </format>
    <format dxfId="36">
      <pivotArea dataOnly="0" labelOnly="1" outline="0" fieldPosition="0">
        <references count="3">
          <reference field="3" count="1" selected="0">
            <x v="0"/>
          </reference>
          <reference field="5" count="1" selected="0">
            <x v="211"/>
          </reference>
          <reference field="9" count="1">
            <x v="0"/>
          </reference>
        </references>
      </pivotArea>
    </format>
    <format dxfId="35">
      <pivotArea dataOnly="0" labelOnly="1" outline="0" fieldPosition="0">
        <references count="3">
          <reference field="3" count="1" selected="0">
            <x v="1"/>
          </reference>
          <reference field="5" count="1" selected="0">
            <x v="54"/>
          </reference>
          <reference field="9" count="1">
            <x v="1"/>
          </reference>
        </references>
      </pivotArea>
    </format>
    <format dxfId="34">
      <pivotArea dataOnly="0" labelOnly="1" outline="0" fieldPosition="0">
        <references count="3">
          <reference field="3" count="1" selected="0">
            <x v="1"/>
          </reference>
          <reference field="5" count="1" selected="0">
            <x v="230"/>
          </reference>
          <reference field="9" count="1">
            <x v="2"/>
          </reference>
        </references>
      </pivotArea>
    </format>
    <format dxfId="33">
      <pivotArea dataOnly="0" labelOnly="1" outline="0" fieldPosition="0">
        <references count="3">
          <reference field="3" count="1" selected="0">
            <x v="1"/>
          </reference>
          <reference field="5" count="1" selected="0">
            <x v="292"/>
          </reference>
          <reference field="9" count="1">
            <x v="1"/>
          </reference>
        </references>
      </pivotArea>
    </format>
    <format dxfId="32">
      <pivotArea type="all" dataOnly="0" outline="0" fieldPosition="0"/>
    </format>
    <format dxfId="31">
      <pivotArea field="3" type="button" dataOnly="0" labelOnly="1" outline="0" axis="axisRow" fieldPosition="0"/>
    </format>
    <format dxfId="30">
      <pivotArea field="5" type="button" dataOnly="0" labelOnly="1" outline="0" axis="axisRow" fieldPosition="1"/>
    </format>
    <format dxfId="29">
      <pivotArea field="9" type="button" dataOnly="0" labelOnly="1" outline="0" axis="axisRow" fieldPosition="2"/>
    </format>
    <format dxfId="28">
      <pivotArea dataOnly="0" labelOnly="1" outline="0" fieldPosition="0">
        <references count="1">
          <reference field="3" count="2">
            <x v="0"/>
            <x v="1"/>
          </reference>
        </references>
      </pivotArea>
    </format>
    <format dxfId="27">
      <pivotArea dataOnly="0" labelOnly="1" outline="0" fieldPosition="0">
        <references count="2">
          <reference field="3" count="1" selected="0">
            <x v="0"/>
          </reference>
          <reference field="5" count="2">
            <x v="183"/>
            <x v="211"/>
          </reference>
        </references>
      </pivotArea>
    </format>
    <format dxfId="26">
      <pivotArea dataOnly="0" labelOnly="1" outline="0" fieldPosition="0">
        <references count="2">
          <reference field="3" count="1" selected="0">
            <x v="1"/>
          </reference>
          <reference field="5" count="3">
            <x v="54"/>
            <x v="230"/>
            <x v="292"/>
          </reference>
        </references>
      </pivotArea>
    </format>
    <format dxfId="25">
      <pivotArea dataOnly="0" labelOnly="1" outline="0" fieldPosition="0">
        <references count="3">
          <reference field="3" count="1" selected="0">
            <x v="0"/>
          </reference>
          <reference field="5" count="1" selected="0">
            <x v="183"/>
          </reference>
          <reference field="9" count="1">
            <x v="4"/>
          </reference>
        </references>
      </pivotArea>
    </format>
    <format dxfId="24">
      <pivotArea dataOnly="0" labelOnly="1" outline="0" fieldPosition="0">
        <references count="3">
          <reference field="3" count="1" selected="0">
            <x v="0"/>
          </reference>
          <reference field="5" count="1" selected="0">
            <x v="211"/>
          </reference>
          <reference field="9" count="1">
            <x v="0"/>
          </reference>
        </references>
      </pivotArea>
    </format>
    <format dxfId="23">
      <pivotArea dataOnly="0" labelOnly="1" outline="0" fieldPosition="0">
        <references count="3">
          <reference field="3" count="1" selected="0">
            <x v="1"/>
          </reference>
          <reference field="5" count="1" selected="0">
            <x v="54"/>
          </reference>
          <reference field="9" count="1">
            <x v="1"/>
          </reference>
        </references>
      </pivotArea>
    </format>
    <format dxfId="22">
      <pivotArea dataOnly="0" labelOnly="1" outline="0" fieldPosition="0">
        <references count="3">
          <reference field="3" count="1" selected="0">
            <x v="1"/>
          </reference>
          <reference field="5" count="1" selected="0">
            <x v="230"/>
          </reference>
          <reference field="9" count="1">
            <x v="2"/>
          </reference>
        </references>
      </pivotArea>
    </format>
    <format dxfId="21">
      <pivotArea dataOnly="0" labelOnly="1" outline="0" fieldPosition="0">
        <references count="3">
          <reference field="3" count="1" selected="0">
            <x v="1"/>
          </reference>
          <reference field="5" count="1" selected="0">
            <x v="292"/>
          </reference>
          <reference field="9" count="1">
            <x v="1"/>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C13C38A-4D80-4FB6-B15B-C593872227B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F14" firstHeaderRow="1" firstDataRow="2" firstDataCol="1" rowPageCount="2" colPageCount="1"/>
  <pivotFields count="18">
    <pivotField axis="axisPage" showAll="0">
      <items count="24">
        <item x="0"/>
        <item x="1"/>
        <item x="2"/>
        <item x="3"/>
        <item x="4"/>
        <item x="5"/>
        <item x="6"/>
        <item x="20"/>
        <item x="21"/>
        <item x="7"/>
        <item x="8"/>
        <item x="9"/>
        <item x="10"/>
        <item x="11"/>
        <item x="22"/>
        <item x="12"/>
        <item x="13"/>
        <item x="14"/>
        <item x="15"/>
        <item x="16"/>
        <item x="17"/>
        <item x="18"/>
        <item x="19"/>
        <item t="default"/>
      </items>
    </pivotField>
    <pivotField axis="axisPage" multipleItemSelectionAllowed="1" showAll="0">
      <items count="4">
        <item x="0"/>
        <item h="1" x="1"/>
        <item h="1" x="2"/>
        <item t="default"/>
      </items>
    </pivotField>
    <pivotField showAll="0"/>
    <pivotField showAll="0"/>
    <pivotField showAll="0"/>
    <pivotField showAll="0"/>
    <pivotField showAll="0"/>
    <pivotField showAll="0">
      <items count="130">
        <item x="52"/>
        <item x="53"/>
        <item x="34"/>
        <item x="46"/>
        <item x="89"/>
        <item x="115"/>
        <item x="1"/>
        <item x="71"/>
        <item x="118"/>
        <item x="5"/>
        <item x="26"/>
        <item x="6"/>
        <item x="0"/>
        <item x="13"/>
        <item x="29"/>
        <item x="69"/>
        <item x="14"/>
        <item x="49"/>
        <item x="27"/>
        <item x="82"/>
        <item x="51"/>
        <item x="35"/>
        <item x="54"/>
        <item x="126"/>
        <item x="127"/>
        <item x="65"/>
        <item x="66"/>
        <item x="7"/>
        <item x="18"/>
        <item x="72"/>
        <item x="16"/>
        <item x="73"/>
        <item x="19"/>
        <item x="20"/>
        <item x="74"/>
        <item x="28"/>
        <item x="62"/>
        <item x="75"/>
        <item x="76"/>
        <item x="55"/>
        <item x="56"/>
        <item x="57"/>
        <item x="77"/>
        <item x="21"/>
        <item x="84"/>
        <item x="63"/>
        <item x="36"/>
        <item x="37"/>
        <item x="2"/>
        <item x="107"/>
        <item x="58"/>
        <item x="42"/>
        <item x="8"/>
        <item x="9"/>
        <item x="67"/>
        <item x="116"/>
        <item x="70"/>
        <item x="78"/>
        <item x="41"/>
        <item x="3"/>
        <item x="30"/>
        <item x="31"/>
        <item x="108"/>
        <item x="109"/>
        <item x="110"/>
        <item x="111"/>
        <item x="112"/>
        <item x="87"/>
        <item x="17"/>
        <item x="60"/>
        <item x="61"/>
        <item x="124"/>
        <item x="64"/>
        <item x="22"/>
        <item x="85"/>
        <item x="86"/>
        <item x="114"/>
        <item x="43"/>
        <item x="50"/>
        <item x="88"/>
        <item x="79"/>
        <item x="10"/>
        <item x="44"/>
        <item x="23"/>
        <item x="119"/>
        <item x="120"/>
        <item x="59"/>
        <item x="121"/>
        <item x="80"/>
        <item x="24"/>
        <item x="81"/>
        <item x="47"/>
        <item x="48"/>
        <item x="83"/>
        <item x="45"/>
        <item x="25"/>
        <item x="90"/>
        <item x="91"/>
        <item x="92"/>
        <item x="93"/>
        <item x="94"/>
        <item x="95"/>
        <item x="38"/>
        <item x="96"/>
        <item x="97"/>
        <item x="128"/>
        <item x="39"/>
        <item x="98"/>
        <item x="99"/>
        <item x="100"/>
        <item x="101"/>
        <item x="102"/>
        <item x="103"/>
        <item x="40"/>
        <item x="104"/>
        <item x="105"/>
        <item x="106"/>
        <item x="4"/>
        <item x="122"/>
        <item x="123"/>
        <item x="32"/>
        <item x="117"/>
        <item x="113"/>
        <item x="68"/>
        <item x="11"/>
        <item x="12"/>
        <item x="33"/>
        <item x="15"/>
        <item x="125"/>
        <item t="default"/>
      </items>
    </pivotField>
    <pivotField axis="axisRow" showAll="0">
      <items count="142">
        <item x="41"/>
        <item x="84"/>
        <item x="128"/>
        <item x="49"/>
        <item x="29"/>
        <item x="20"/>
        <item x="51"/>
        <item x="6"/>
        <item x="3"/>
        <item x="76"/>
        <item x="94"/>
        <item x="8"/>
        <item x="21"/>
        <item x="28"/>
        <item x="48"/>
        <item x="27"/>
        <item x="50"/>
        <item x="5"/>
        <item x="36"/>
        <item x="57"/>
        <item x="130"/>
        <item x="129"/>
        <item x="139"/>
        <item x="31"/>
        <item x="114"/>
        <item x="91"/>
        <item x="47"/>
        <item x="105"/>
        <item x="46"/>
        <item x="106"/>
        <item x="45"/>
        <item x="121"/>
        <item x="118"/>
        <item x="62"/>
        <item x="119"/>
        <item x="37"/>
        <item x="99"/>
        <item x="7"/>
        <item x="100"/>
        <item x="132"/>
        <item x="83"/>
        <item x="75"/>
        <item x="110"/>
        <item x="122"/>
        <item x="92"/>
        <item x="86"/>
        <item x="78"/>
        <item x="55"/>
        <item x="69"/>
        <item x="137"/>
        <item x="125"/>
        <item x="89"/>
        <item x="38"/>
        <item x="127"/>
        <item x="25"/>
        <item x="17"/>
        <item x="63"/>
        <item x="9"/>
        <item x="33"/>
        <item x="18"/>
        <item x="52"/>
        <item x="70"/>
        <item x="85"/>
        <item x="93"/>
        <item x="58"/>
        <item x="30"/>
        <item x="68"/>
        <item x="32"/>
        <item x="131"/>
        <item x="112"/>
        <item x="39"/>
        <item x="133"/>
        <item x="81"/>
        <item x="107"/>
        <item x="67"/>
        <item x="64"/>
        <item x="35"/>
        <item x="1"/>
        <item x="72"/>
        <item x="73"/>
        <item x="79"/>
        <item x="87"/>
        <item x="97"/>
        <item x="116"/>
        <item x="138"/>
        <item x="124"/>
        <item x="117"/>
        <item x="11"/>
        <item x="16"/>
        <item x="103"/>
        <item x="12"/>
        <item x="90"/>
        <item x="126"/>
        <item x="42"/>
        <item x="77"/>
        <item x="14"/>
        <item x="80"/>
        <item x="113"/>
        <item x="59"/>
        <item x="96"/>
        <item x="43"/>
        <item x="95"/>
        <item x="88"/>
        <item x="34"/>
        <item x="54"/>
        <item x="53"/>
        <item x="135"/>
        <item x="98"/>
        <item x="111"/>
        <item x="65"/>
        <item x="10"/>
        <item x="134"/>
        <item x="61"/>
        <item x="15"/>
        <item x="120"/>
        <item x="4"/>
        <item x="74"/>
        <item x="140"/>
        <item x="136"/>
        <item x="2"/>
        <item x="44"/>
        <item x="66"/>
        <item x="23"/>
        <item x="56"/>
        <item x="40"/>
        <item x="104"/>
        <item x="115"/>
        <item x="71"/>
        <item x="123"/>
        <item x="0"/>
        <item x="13"/>
        <item x="101"/>
        <item x="26"/>
        <item x="24"/>
        <item x="60"/>
        <item x="19"/>
        <item x="109"/>
        <item x="82"/>
        <item x="108"/>
        <item x="22"/>
        <item x="102"/>
        <item t="default"/>
      </items>
    </pivotField>
    <pivotField axis="axisCol" dataField="1" showAll="0">
      <items count="6">
        <item x="2"/>
        <item x="4"/>
        <item x="1"/>
        <item x="3"/>
        <item x="0"/>
        <item t="default"/>
      </items>
    </pivotField>
    <pivotField showAll="0"/>
    <pivotField showAll="0"/>
    <pivotField showAll="0"/>
    <pivotField showAll="0"/>
    <pivotField showAll="0"/>
    <pivotField showAll="0"/>
    <pivotField showAll="0"/>
    <pivotField showAll="0"/>
  </pivotFields>
  <rowFields count="1">
    <field x="8"/>
  </rowFields>
  <rowItems count="9">
    <i>
      <x v="5"/>
    </i>
    <i>
      <x v="12"/>
    </i>
    <i>
      <x v="54"/>
    </i>
    <i>
      <x v="122"/>
    </i>
    <i>
      <x v="132"/>
    </i>
    <i>
      <x v="133"/>
    </i>
    <i>
      <x v="135"/>
    </i>
    <i>
      <x v="139"/>
    </i>
    <i t="grand">
      <x/>
    </i>
  </rowItems>
  <colFields count="1">
    <field x="9"/>
  </colFields>
  <colItems count="5">
    <i>
      <x/>
    </i>
    <i>
      <x v="2"/>
    </i>
    <i>
      <x v="3"/>
    </i>
    <i>
      <x v="4"/>
    </i>
    <i t="grand">
      <x/>
    </i>
  </colItems>
  <pageFields count="2">
    <pageField fld="1" hier="-1"/>
    <pageField fld="0" item="5" hier="-1"/>
  </pageFields>
  <dataFields count="1">
    <dataField name="Count of State" fld="9" subtotal="count" baseField="0" baseItem="0"/>
  </dataFields>
  <formats count="20">
    <format dxfId="20">
      <pivotArea type="all" dataOnly="0" outline="0" fieldPosition="0"/>
    </format>
    <format dxfId="19">
      <pivotArea outline="0" collapsedLevelsAreSubtotals="1" fieldPosition="0"/>
    </format>
    <format dxfId="18">
      <pivotArea type="origin" dataOnly="0" labelOnly="1" outline="0" fieldPosition="0"/>
    </format>
    <format dxfId="17">
      <pivotArea field="9" type="button" dataOnly="0" labelOnly="1" outline="0" axis="axisCol" fieldPosition="0"/>
    </format>
    <format dxfId="16">
      <pivotArea type="topRight" dataOnly="0" labelOnly="1" outline="0" fieldPosition="0"/>
    </format>
    <format dxfId="15">
      <pivotArea field="0" type="button" dataOnly="0" labelOnly="1" outline="0" axis="axisPage" fieldPosition="1"/>
    </format>
    <format dxfId="14">
      <pivotArea dataOnly="0" labelOnly="1" fieldPosition="0">
        <references count="1">
          <reference field="0" count="20">
            <x v="0"/>
            <x v="1"/>
            <x v="2"/>
            <x v="3"/>
            <x v="4"/>
            <x v="5"/>
            <x v="6"/>
            <x v="9"/>
            <x v="10"/>
            <x v="11"/>
            <x v="12"/>
            <x v="13"/>
            <x v="15"/>
            <x v="16"/>
            <x v="17"/>
            <x v="18"/>
            <x v="19"/>
            <x v="20"/>
            <x v="21"/>
            <x v="22"/>
          </reference>
        </references>
      </pivotArea>
    </format>
    <format dxfId="13">
      <pivotArea dataOnly="0" labelOnly="1" grandRow="1" outline="0" fieldPosition="0"/>
    </format>
    <format dxfId="12">
      <pivotArea dataOnly="0" labelOnly="1" fieldPosition="0">
        <references count="1">
          <reference field="9" count="0"/>
        </references>
      </pivotArea>
    </format>
    <format dxfId="11">
      <pivotArea dataOnly="0" labelOnly="1" grandCol="1" outline="0" fieldPosition="0"/>
    </format>
    <format dxfId="10">
      <pivotArea type="all" dataOnly="0" outline="0" fieldPosition="0"/>
    </format>
    <format dxfId="9">
      <pivotArea outline="0" collapsedLevelsAreSubtotals="1" fieldPosition="0"/>
    </format>
    <format dxfId="8">
      <pivotArea type="origin" dataOnly="0" labelOnly="1" outline="0" fieldPosition="0"/>
    </format>
    <format dxfId="7">
      <pivotArea field="9" type="button" dataOnly="0" labelOnly="1" outline="0" axis="axisCol" fieldPosition="0"/>
    </format>
    <format dxfId="6">
      <pivotArea type="topRight" dataOnly="0" labelOnly="1" outline="0" fieldPosition="0"/>
    </format>
    <format dxfId="5">
      <pivotArea field="0" type="button" dataOnly="0" labelOnly="1" outline="0" axis="axisPage" fieldPosition="1"/>
    </format>
    <format dxfId="4">
      <pivotArea dataOnly="0" labelOnly="1" fieldPosition="0">
        <references count="1">
          <reference field="0" count="20">
            <x v="0"/>
            <x v="1"/>
            <x v="2"/>
            <x v="3"/>
            <x v="4"/>
            <x v="5"/>
            <x v="6"/>
            <x v="9"/>
            <x v="10"/>
            <x v="11"/>
            <x v="12"/>
            <x v="13"/>
            <x v="15"/>
            <x v="16"/>
            <x v="17"/>
            <x v="18"/>
            <x v="19"/>
            <x v="20"/>
            <x v="21"/>
            <x v="22"/>
          </reference>
        </references>
      </pivotArea>
    </format>
    <format dxfId="3">
      <pivotArea dataOnly="0" labelOnly="1" grandRow="1" outline="0" fieldPosition="0"/>
    </format>
    <format dxfId="2">
      <pivotArea dataOnly="0" labelOnly="1" fieldPosition="0">
        <references count="1">
          <reference field="9" count="0"/>
        </references>
      </pivotArea>
    </format>
    <format dxfId="1">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CD029E3-34AC-47CC-ABB0-39EADCB9880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D7" firstHeaderRow="0" firstDataRow="1" firstDataCol="1" rowPageCount="2" colPageCount="1"/>
  <pivotFields count="18">
    <pivotField axis="axisPage" showAll="0" sortType="descending">
      <items count="24">
        <item x="1"/>
        <item x="2"/>
        <item x="3"/>
        <item x="5"/>
        <item x="6"/>
        <item x="20"/>
        <item x="8"/>
        <item x="9"/>
        <item x="11"/>
        <item x="13"/>
        <item x="14"/>
        <item x="17"/>
        <item x="19"/>
        <item x="12"/>
        <item x="21"/>
        <item x="16"/>
        <item x="15"/>
        <item x="4"/>
        <item x="18"/>
        <item x="7"/>
        <item x="22"/>
        <item x="10"/>
        <item x="0"/>
        <item t="default"/>
      </items>
      <autoSortScope>
        <pivotArea dataOnly="0" outline="0" fieldPosition="0">
          <references count="1">
            <reference field="4294967294" count="1" selected="0">
              <x v="1"/>
            </reference>
          </references>
        </pivotArea>
      </autoSortScope>
    </pivotField>
    <pivotField axis="axisPage" multipleItemSelectionAllowed="1" showAll="0">
      <items count="4">
        <item h="1" x="0"/>
        <item x="1"/>
        <item x="2"/>
        <item t="default"/>
      </items>
    </pivotField>
    <pivotField showAll="0"/>
    <pivotField showAll="0"/>
    <pivotField showAll="0"/>
    <pivotField showAll="0"/>
    <pivotField showAll="0"/>
    <pivotField axis="axisRow" showAll="0">
      <items count="130">
        <item x="52"/>
        <item x="53"/>
        <item x="34"/>
        <item x="46"/>
        <item x="89"/>
        <item x="115"/>
        <item x="1"/>
        <item x="71"/>
        <item x="118"/>
        <item x="5"/>
        <item x="26"/>
        <item x="6"/>
        <item x="0"/>
        <item x="13"/>
        <item x="29"/>
        <item x="69"/>
        <item x="14"/>
        <item x="49"/>
        <item x="27"/>
        <item x="82"/>
        <item x="51"/>
        <item x="35"/>
        <item x="54"/>
        <item x="126"/>
        <item x="127"/>
        <item x="65"/>
        <item x="66"/>
        <item x="7"/>
        <item x="18"/>
        <item x="72"/>
        <item x="16"/>
        <item x="73"/>
        <item x="19"/>
        <item x="20"/>
        <item x="74"/>
        <item x="28"/>
        <item x="62"/>
        <item x="75"/>
        <item x="76"/>
        <item x="55"/>
        <item x="56"/>
        <item x="57"/>
        <item x="77"/>
        <item x="21"/>
        <item x="84"/>
        <item x="63"/>
        <item x="36"/>
        <item x="37"/>
        <item x="2"/>
        <item x="107"/>
        <item x="58"/>
        <item x="42"/>
        <item x="8"/>
        <item x="9"/>
        <item x="67"/>
        <item x="116"/>
        <item x="70"/>
        <item x="78"/>
        <item x="41"/>
        <item x="3"/>
        <item x="30"/>
        <item x="31"/>
        <item x="108"/>
        <item x="109"/>
        <item x="110"/>
        <item x="111"/>
        <item x="112"/>
        <item x="87"/>
        <item x="17"/>
        <item x="60"/>
        <item x="61"/>
        <item x="124"/>
        <item x="64"/>
        <item x="22"/>
        <item x="85"/>
        <item x="86"/>
        <item x="114"/>
        <item x="43"/>
        <item x="50"/>
        <item x="88"/>
        <item x="79"/>
        <item x="10"/>
        <item x="44"/>
        <item x="23"/>
        <item x="119"/>
        <item x="120"/>
        <item x="59"/>
        <item x="121"/>
        <item x="80"/>
        <item x="24"/>
        <item x="81"/>
        <item x="47"/>
        <item x="48"/>
        <item x="83"/>
        <item x="45"/>
        <item x="25"/>
        <item x="90"/>
        <item x="91"/>
        <item x="92"/>
        <item x="93"/>
        <item x="94"/>
        <item x="95"/>
        <item x="38"/>
        <item x="96"/>
        <item x="97"/>
        <item x="128"/>
        <item x="39"/>
        <item x="98"/>
        <item x="99"/>
        <item x="100"/>
        <item x="101"/>
        <item x="102"/>
        <item x="103"/>
        <item x="40"/>
        <item x="104"/>
        <item x="105"/>
        <item x="106"/>
        <item x="4"/>
        <item x="122"/>
        <item x="123"/>
        <item x="32"/>
        <item x="117"/>
        <item x="113"/>
        <item x="68"/>
        <item x="11"/>
        <item x="12"/>
        <item x="33"/>
        <item x="15"/>
        <item x="125"/>
        <item t="default"/>
      </items>
    </pivotField>
    <pivotField showAll="0"/>
    <pivotField showAll="0"/>
    <pivotField showAll="0"/>
    <pivotField dataField="1" showAll="0"/>
    <pivotField showAll="0"/>
    <pivotField showAll="0"/>
    <pivotField showAll="0"/>
    <pivotField dataField="1" showAll="0"/>
    <pivotField showAll="0"/>
    <pivotField showAll="0"/>
  </pivotFields>
  <rowFields count="1">
    <field x="7"/>
  </rowFields>
  <rowItems count="3">
    <i>
      <x v="67"/>
    </i>
    <i>
      <x v="79"/>
    </i>
    <i t="grand">
      <x/>
    </i>
  </rowItems>
  <colFields count="1">
    <field x="-2"/>
  </colFields>
  <colItems count="3">
    <i>
      <x/>
    </i>
    <i i="1">
      <x v="1"/>
    </i>
    <i i="2">
      <x v="2"/>
    </i>
  </colItems>
  <pageFields count="2">
    <pageField fld="1" hier="-1"/>
    <pageField fld="0" item="6" hier="-1"/>
  </pageFields>
  <dataFields count="3">
    <dataField name="Count of Weighted_Score" fld="15" subtotal="count" baseField="0" baseItem="27"/>
    <dataField name="Sum of Weight" fld="11" baseField="0" baseItem="27"/>
    <dataField name="Sum of Weighted_Score" fld="15" baseField="0" baseItem="0"/>
  </dataFields>
  <formats count="1">
    <format dxfId="0">
      <pivotArea collapsedLevelsAreSubtotals="1" fieldPosition="0">
        <references count="2">
          <reference field="4294967294" count="1" selected="0">
            <x v="1"/>
          </reference>
          <reference field="0" count="14">
            <x v="0"/>
            <x v="1"/>
            <x v="2"/>
            <x v="3"/>
            <x v="4"/>
            <x v="5"/>
            <x v="6"/>
            <x v="7"/>
            <x v="9"/>
            <x v="10"/>
            <x v="11"/>
            <x v="12"/>
            <x v="16"/>
            <x v="18"/>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www.dfo-mpo.gc.ca/csas-sccs/Publications/SAR-AS/2018/2018_029-eng.html" TargetMode="External"/><Relationship Id="rId18" Type="http://schemas.openxmlformats.org/officeDocument/2006/relationships/hyperlink" Target="http://www.dfo-mpo.gc.ca/csas-sccs/Publications/SAR-AS/2019/2019_035-eng.html" TargetMode="External"/><Relationship Id="rId26" Type="http://schemas.openxmlformats.org/officeDocument/2006/relationships/hyperlink" Target="http://www.dfo-mpo.gc.ca/csas-sccs/Publications/SAR-AS/2020/2020_009-eng.html" TargetMode="External"/><Relationship Id="rId39" Type="http://schemas.openxmlformats.org/officeDocument/2006/relationships/hyperlink" Target="http://www.dfo-mpo.gc.ca/csas-sccs/Publications/ScR-RS/2021/2021_026-eng.html" TargetMode="External"/><Relationship Id="rId21" Type="http://schemas.openxmlformats.org/officeDocument/2006/relationships/hyperlink" Target="http://www.dfo-mpo.gc.ca/csas-sccs/Publications/SAR-AS/2018/2018_030-eng.html" TargetMode="External"/><Relationship Id="rId34" Type="http://schemas.openxmlformats.org/officeDocument/2006/relationships/hyperlink" Target="http://www.dfo-mpo.gc.ca/csas-sccs/Publications/ScR-RS/2021/2021_014-eng.html" TargetMode="External"/><Relationship Id="rId42" Type="http://schemas.openxmlformats.org/officeDocument/2006/relationships/hyperlink" Target="http://www.dfo-mpo.gc.ca/csas-sccs/Publications/SAR-AS/2020/2020_054-eng.html" TargetMode="External"/><Relationship Id="rId47" Type="http://schemas.openxmlformats.org/officeDocument/2006/relationships/hyperlink" Target="http://www.dfo-mpo.gc.ca/csas-sccs/Publications/SAR-AS/2021/2021_021-eng.html" TargetMode="External"/><Relationship Id="rId50" Type="http://schemas.openxmlformats.org/officeDocument/2006/relationships/hyperlink" Target="http://www.dfo-mpo.gc.ca/csas-sccs/Publications/SAR-AS/2018/2018_046-eng.html" TargetMode="External"/><Relationship Id="rId55" Type="http://schemas.openxmlformats.org/officeDocument/2006/relationships/hyperlink" Target="http://www.dfo-mpo.gc.ca/csas-sccs/Publications/ScR-RS/2020/2020_016-eng.html" TargetMode="External"/><Relationship Id="rId7" Type="http://schemas.openxmlformats.org/officeDocument/2006/relationships/hyperlink" Target="http://www.dfo-mpo.gc.ca/csas-sccs/Publications/SAR-AS/2020/2020_007-eng.html" TargetMode="External"/><Relationship Id="rId2" Type="http://schemas.openxmlformats.org/officeDocument/2006/relationships/hyperlink" Target="http://www.dfo-mpo.gc.ca/csas-sccs/Publications/SAR-AS/2018/2018_011-eng.html" TargetMode="External"/><Relationship Id="rId16" Type="http://schemas.openxmlformats.org/officeDocument/2006/relationships/hyperlink" Target="http://www.dfo-mpo.gc.ca/csas-sccs/Publications/SAR-AS/2019/2019_037-eng.html" TargetMode="External"/><Relationship Id="rId20" Type="http://schemas.openxmlformats.org/officeDocument/2006/relationships/hyperlink" Target="http://www.dfo-mpo.gc.ca/csas-sccs/Publications/SAR-AS/2019/2019_048-eng.html" TargetMode="External"/><Relationship Id="rId29" Type="http://schemas.openxmlformats.org/officeDocument/2006/relationships/hyperlink" Target="http://www.dfo-mpo.gc.ca/csas-sccs/Publications/ScR-RS/2019/2019_008-eng.html" TargetMode="External"/><Relationship Id="rId41" Type="http://schemas.openxmlformats.org/officeDocument/2006/relationships/hyperlink" Target="http://www.dfo-mpo.gc.ca/csas-sccs/Publications/SAR-AS/2018/2018_044-eng.html" TargetMode="External"/><Relationship Id="rId54" Type="http://schemas.openxmlformats.org/officeDocument/2006/relationships/hyperlink" Target="http://www.dfo-mpo.gc.ca/csas-sccs/Publications/SAR-AS/2021/2021_018-eng.html" TargetMode="External"/><Relationship Id="rId1" Type="http://schemas.openxmlformats.org/officeDocument/2006/relationships/hyperlink" Target="http://www.dfo-mpo.gc.ca/csas-sccs/Publications/SAR-AS/2018/2018_053-eng.html" TargetMode="External"/><Relationship Id="rId6" Type="http://schemas.openxmlformats.org/officeDocument/2006/relationships/hyperlink" Target="http://www.dfo-mpo.gc.ca/csas-sccs/Publications/SAR-AS/2018/2018_021-eng.html" TargetMode="External"/><Relationship Id="rId11" Type="http://schemas.openxmlformats.org/officeDocument/2006/relationships/hyperlink" Target="http://www.dfo-mpo.gc.ca/csas-sccs/Publications/SAR-AS/2019/2019_050-eng.html" TargetMode="External"/><Relationship Id="rId24" Type="http://schemas.openxmlformats.org/officeDocument/2006/relationships/hyperlink" Target="http://www.dfo-mpo.gc.ca/csas-sccs/Publications/SAR-AS/2018/2018_009-eng.html" TargetMode="External"/><Relationship Id="rId32" Type="http://schemas.openxmlformats.org/officeDocument/2006/relationships/hyperlink" Target="http://www.dfo-mpo.gc.ca/csas-sccs/Publications/SAR-AS/2018/2018_010-eng.html" TargetMode="External"/><Relationship Id="rId37" Type="http://schemas.openxmlformats.org/officeDocument/2006/relationships/hyperlink" Target="http://www.dfo-mpo.gc.ca/csas-sccs/Publications/ScR-RS/2021/2021_025-eng.html" TargetMode="External"/><Relationship Id="rId40" Type="http://schemas.openxmlformats.org/officeDocument/2006/relationships/hyperlink" Target="http://www.dfo-mpo.gc.ca/csas-sccs/Publications/SAR-AS/2020/2020_019-eng.html" TargetMode="External"/><Relationship Id="rId45" Type="http://schemas.openxmlformats.org/officeDocument/2006/relationships/hyperlink" Target="http://www.dfo-mpo.gc.ca/csas-sccs/publications/ScR-RS/2018/2018_010-eng.html" TargetMode="External"/><Relationship Id="rId53" Type="http://schemas.openxmlformats.org/officeDocument/2006/relationships/hyperlink" Target="http://www.dfo-mpo.gc.ca/csas-sccs/Publications/SAR-AS/2018/2018_022-eng.html" TargetMode="External"/><Relationship Id="rId58" Type="http://schemas.openxmlformats.org/officeDocument/2006/relationships/hyperlink" Target="http://www.dfo-mpo.gc.ca/csas-sccs/Publications/SAR-AS/2021/2021_033-eng.html" TargetMode="External"/><Relationship Id="rId5" Type="http://schemas.openxmlformats.org/officeDocument/2006/relationships/hyperlink" Target="http://www.dfo-mpo.gc.ca/csas-sccs/Publications/SAR-AS/2020/2020_017-eng.html" TargetMode="External"/><Relationship Id="rId15" Type="http://schemas.openxmlformats.org/officeDocument/2006/relationships/hyperlink" Target="http://www.dfo-mpo.gc.ca/csas-sccs/Publications/SAR-AS/2019/2019_049-eng.html" TargetMode="External"/><Relationship Id="rId23" Type="http://schemas.openxmlformats.org/officeDocument/2006/relationships/hyperlink" Target="http://www.dfo-mpo.gc.ca/csas-sccs/Publications/SAR-AS/2019/2019_007-eng.html" TargetMode="External"/><Relationship Id="rId28" Type="http://schemas.openxmlformats.org/officeDocument/2006/relationships/hyperlink" Target="http://www.dfo-mpo.gc.ca/csas-sccs/Publications/ScR-RS/2021/2021_019-eng.html" TargetMode="External"/><Relationship Id="rId36" Type="http://schemas.openxmlformats.org/officeDocument/2006/relationships/hyperlink" Target="http://www.dfo-mpo.gc.ca/csas-sccs/Publications/SAR-AS/2019/2019_039-eng.html" TargetMode="External"/><Relationship Id="rId49" Type="http://schemas.openxmlformats.org/officeDocument/2006/relationships/hyperlink" Target="http://www.dfo-mpo.gc.ca/csas-sccs/Publications/SAR-AS/2021/2021_009-eng.html" TargetMode="External"/><Relationship Id="rId57" Type="http://schemas.openxmlformats.org/officeDocument/2006/relationships/hyperlink" Target="http://www.dfo-mpo.gc.ca/csas-sccs/Publications/SAR-AS/2018/2018_005-eng.html" TargetMode="External"/><Relationship Id="rId61" Type="http://schemas.openxmlformats.org/officeDocument/2006/relationships/hyperlink" Target="http://www.dfo-mpo.gc.ca/csas-sccs/Publications/ScR-RS/2020/2020_008-eng.html" TargetMode="External"/><Relationship Id="rId10" Type="http://schemas.openxmlformats.org/officeDocument/2006/relationships/hyperlink" Target="http://www.dfo-mpo.gc.ca/csas-sccs/Publications/SAR-AS/2021/2021_031-eng.html" TargetMode="External"/><Relationship Id="rId19" Type="http://schemas.openxmlformats.org/officeDocument/2006/relationships/hyperlink" Target="http://www.dfo-mpo.gc.ca/csas-sccs/Publications/SAR-AS/2019/2019_031-eng.html" TargetMode="External"/><Relationship Id="rId31" Type="http://schemas.openxmlformats.org/officeDocument/2006/relationships/hyperlink" Target="http://www.dfo-mpo.gc.ca/csas-sccs/Publications/SAR-AS/2020/2020_041-eng.html" TargetMode="External"/><Relationship Id="rId44" Type="http://schemas.openxmlformats.org/officeDocument/2006/relationships/hyperlink" Target="http://www.dfo-mpo.gc.ca/csas-sccs/Publications/SAR-AS/2021/2021_007-eng.html" TargetMode="External"/><Relationship Id="rId52" Type="http://schemas.openxmlformats.org/officeDocument/2006/relationships/hyperlink" Target="http://www.dfo-mpo.gc.ca/csas-sccs/Publications/SAR-AS/2020/2020_032-eng.html" TargetMode="External"/><Relationship Id="rId60" Type="http://schemas.openxmlformats.org/officeDocument/2006/relationships/hyperlink" Target="http://www.dfo-mpo.gc.ca/csas-sccs/Publications/ScR-RS/2020/2020_008-eng.html" TargetMode="External"/><Relationship Id="rId4" Type="http://schemas.openxmlformats.org/officeDocument/2006/relationships/hyperlink" Target="http://www.dfo-mpo.gc.ca/csas-sccs/Publications/SAR-AS/2019/2019_054-eng.html" TargetMode="External"/><Relationship Id="rId9" Type="http://schemas.openxmlformats.org/officeDocument/2006/relationships/hyperlink" Target="http://www.dfo-mpo.gc.ca/csas-sccs/Publications/ScR-RS/2021/2021_011-eng.html" TargetMode="External"/><Relationship Id="rId14" Type="http://schemas.openxmlformats.org/officeDocument/2006/relationships/hyperlink" Target="http://www.dfo-mpo.gc.ca/csas-sccs/Publications/SAR-AS/2021/2021_005-eng.html" TargetMode="External"/><Relationship Id="rId22" Type="http://schemas.openxmlformats.org/officeDocument/2006/relationships/hyperlink" Target="http://www.dfo-mpo.gc.ca/csas-sccs/Publications/SAR-AS/2021/2021_019-eng.html" TargetMode="External"/><Relationship Id="rId27" Type="http://schemas.openxmlformats.org/officeDocument/2006/relationships/hyperlink" Target="http://www.dfo-mpo.gc.ca/csas-sccs/Publications/SAR-AS/2018/2018_031-eng.html" TargetMode="External"/><Relationship Id="rId30" Type="http://schemas.openxmlformats.org/officeDocument/2006/relationships/hyperlink" Target="http://www.dfo-mpo.gc.ca/csas-sccs/Publications/SAR-AS/2021/2021_008-eng.html" TargetMode="External"/><Relationship Id="rId35" Type="http://schemas.openxmlformats.org/officeDocument/2006/relationships/hyperlink" Target="http://www.dfo-mpo.gc.ca/csas-sccs/Publications/ScR-RS/2021/2021_015-eng.html" TargetMode="External"/><Relationship Id="rId43" Type="http://schemas.openxmlformats.org/officeDocument/2006/relationships/hyperlink" Target="http://www.dfo-mpo.gc.ca/csas-sccs/Publications/SAR-AS/2019/2019_006-eng.html" TargetMode="External"/><Relationship Id="rId48" Type="http://schemas.openxmlformats.org/officeDocument/2006/relationships/hyperlink" Target="http://www.dfo-mpo.gc.ca/csas-sccs/Publications/SAR-AS/2020/2020_050-eng.html" TargetMode="External"/><Relationship Id="rId56" Type="http://schemas.openxmlformats.org/officeDocument/2006/relationships/hyperlink" Target="http://www.dfo-mpo.gc.ca/csas-sccs/Publications/SAR-AS/2018/2018_028-eng.html" TargetMode="External"/><Relationship Id="rId8" Type="http://schemas.openxmlformats.org/officeDocument/2006/relationships/hyperlink" Target="http://www.dfo-mpo.gc.ca/csas-sccs/Publications/ScR-RS/2019/2019_019-eng.html" TargetMode="External"/><Relationship Id="rId51" Type="http://schemas.openxmlformats.org/officeDocument/2006/relationships/hyperlink" Target="http://www.dfo-mpo.gc.ca/csas-sccs/Publications/SAR-AS/2020/2020_042-eng.html" TargetMode="External"/><Relationship Id="rId3" Type="http://schemas.openxmlformats.org/officeDocument/2006/relationships/hyperlink" Target="https://www.dfo-mpo.gc.ca/csas-sccs/Publications/SAR-AS/2021/2021_022-eng.html" TargetMode="External"/><Relationship Id="rId12" Type="http://schemas.openxmlformats.org/officeDocument/2006/relationships/hyperlink" Target="http://www.dfo-mpo.gc.ca/csas-sccs/Publications/SAR-AS/2021/2021_034-eng.html" TargetMode="External"/><Relationship Id="rId17" Type="http://schemas.openxmlformats.org/officeDocument/2006/relationships/hyperlink" Target="http://www.dfo-mpo.gc.ca/csas-sccs/Publications/SAR-AS/2021/2021_029-eng.html" TargetMode="External"/><Relationship Id="rId25" Type="http://schemas.openxmlformats.org/officeDocument/2006/relationships/hyperlink" Target="http://www.dfo-mpo.gc.ca/csas-sccs/Publications/ScR-RS/2018/2018_048-eng.html" TargetMode="External"/><Relationship Id="rId33" Type="http://schemas.openxmlformats.org/officeDocument/2006/relationships/hyperlink" Target="http://www.dfo-mpo.gc.ca/csas-sccs/Publications/SAR-AS/2021/2021_010-eng.html" TargetMode="External"/><Relationship Id="rId38" Type="http://schemas.openxmlformats.org/officeDocument/2006/relationships/hyperlink" Target="http://www.dfo-mpo.gc.ca/csas-sccs/Publications/SAR-AS/2020/2020_021-eng.html" TargetMode="External"/><Relationship Id="rId46" Type="http://schemas.openxmlformats.org/officeDocument/2006/relationships/hyperlink" Target="http://www.dfo-mpo.gc.ca/csas-sccs/Publications/ScR-RS/2020/2020_038-eng.html" TargetMode="External"/><Relationship Id="rId59" Type="http://schemas.openxmlformats.org/officeDocument/2006/relationships/hyperlink" Target="http://www.dfo-mpo.gc.ca/csas-sccs/Publications/ScR-RS/2021/2021_011-eng.html"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apps-st.fisheries.noaa.gov/sis/docServlet?fileAction=download&amp;fileId=8291" TargetMode="External"/><Relationship Id="rId21" Type="http://schemas.openxmlformats.org/officeDocument/2006/relationships/hyperlink" Target="https://apps-st.fisheries.noaa.gov/sis/docServlet?fileAction=download&amp;fileId=8463" TargetMode="External"/><Relationship Id="rId42" Type="http://schemas.openxmlformats.org/officeDocument/2006/relationships/hyperlink" Target="https://apps-st.fisheries.noaa.gov/sis/docServlet?fileAction=download&amp;fileId=8456" TargetMode="External"/><Relationship Id="rId63" Type="http://schemas.openxmlformats.org/officeDocument/2006/relationships/hyperlink" Target="https://apps-st.fisheries.noaa.gov/sis/docServlet?fileAction=download&amp;fileId=8600" TargetMode="External"/><Relationship Id="rId84" Type="http://schemas.openxmlformats.org/officeDocument/2006/relationships/hyperlink" Target="https://apps-st.fisheries.noaa.gov/sis/docServlet?fileAction=download&amp;fileId=7876" TargetMode="External"/><Relationship Id="rId138" Type="http://schemas.openxmlformats.org/officeDocument/2006/relationships/hyperlink" Target="https://apps-st.fisheries.noaa.gov/sis/docServlet?fileAction=download&amp;fileId=8035" TargetMode="External"/><Relationship Id="rId159" Type="http://schemas.openxmlformats.org/officeDocument/2006/relationships/hyperlink" Target="https://apps-st.fisheries.noaa.gov/sis/docServlet?fileAction=download&amp;fileId=8034" TargetMode="External"/><Relationship Id="rId170" Type="http://schemas.openxmlformats.org/officeDocument/2006/relationships/hyperlink" Target="https://apps-st.fisheries.noaa.gov/sis/docServlet?fileAction=download&amp;fileId=8035" TargetMode="External"/><Relationship Id="rId191" Type="http://schemas.openxmlformats.org/officeDocument/2006/relationships/hyperlink" Target="https://apps-st.fisheries.noaa.gov/sis/docServlet?fileAction=download&amp;fileId=8034" TargetMode="External"/><Relationship Id="rId205" Type="http://schemas.openxmlformats.org/officeDocument/2006/relationships/hyperlink" Target="https://apps-st.fisheries.noaa.gov/sis/docServlet?fileAction=download&amp;fileId=8034" TargetMode="External"/><Relationship Id="rId226" Type="http://schemas.openxmlformats.org/officeDocument/2006/relationships/hyperlink" Target="https://apps-st.fisheries.noaa.gov/sis/docServlet?fileAction=download&amp;fileId=8035" TargetMode="External"/><Relationship Id="rId107" Type="http://schemas.openxmlformats.org/officeDocument/2006/relationships/hyperlink" Target="https://apps-st.fisheries.noaa.gov/sis/docServlet?fileAction=download&amp;fileId=7472" TargetMode="External"/><Relationship Id="rId11" Type="http://schemas.openxmlformats.org/officeDocument/2006/relationships/hyperlink" Target="https://apps-st.fisheries.noaa.gov/sis/docServlet?fileAction=download&amp;fileId=8051" TargetMode="External"/><Relationship Id="rId32" Type="http://schemas.openxmlformats.org/officeDocument/2006/relationships/hyperlink" Target="https://apps-st.fisheries.noaa.gov/sis/docServlet?fileAction=download&amp;fileId=8468" TargetMode="External"/><Relationship Id="rId53" Type="http://schemas.openxmlformats.org/officeDocument/2006/relationships/hyperlink" Target="https://apps-st.fisheries.noaa.gov/sis/docServlet?fileAction=download&amp;fileId=8591" TargetMode="External"/><Relationship Id="rId74" Type="http://schemas.openxmlformats.org/officeDocument/2006/relationships/hyperlink" Target="https://apps-st.fisheries.noaa.gov/sis/docServlet?fileAction=download&amp;fileId=8592" TargetMode="External"/><Relationship Id="rId128" Type="http://schemas.openxmlformats.org/officeDocument/2006/relationships/hyperlink" Target="https://apps-st.fisheries.noaa.gov/sis/docServlet?fileAction=download&amp;fileId=8035" TargetMode="External"/><Relationship Id="rId149" Type="http://schemas.openxmlformats.org/officeDocument/2006/relationships/hyperlink" Target="https://apps-st.fisheries.noaa.gov/sis/docServlet?fileAction=download&amp;fileId=8034" TargetMode="External"/><Relationship Id="rId5" Type="http://schemas.openxmlformats.org/officeDocument/2006/relationships/hyperlink" Target="https://apps-st.fisheries.noaa.gov/sis/docServlet?fileAction=download&amp;fileId=8050" TargetMode="External"/><Relationship Id="rId95" Type="http://schemas.openxmlformats.org/officeDocument/2006/relationships/hyperlink" Target="https://apps-st.fisheries.noaa.gov/sis/docServlet?fileAction=download&amp;fileId=6958" TargetMode="External"/><Relationship Id="rId160" Type="http://schemas.openxmlformats.org/officeDocument/2006/relationships/hyperlink" Target="https://apps-st.fisheries.noaa.gov/sis/docServlet?fileAction=download&amp;fileId=8035" TargetMode="External"/><Relationship Id="rId181" Type="http://schemas.openxmlformats.org/officeDocument/2006/relationships/hyperlink" Target="https://apps-st.fisheries.noaa.gov/sis/docServlet?fileAction=download&amp;fileId=8034" TargetMode="External"/><Relationship Id="rId216" Type="http://schemas.openxmlformats.org/officeDocument/2006/relationships/hyperlink" Target="https://apps-st.fisheries.noaa.gov/sis/docServlet?fileAction=download&amp;fileId=8035" TargetMode="External"/><Relationship Id="rId237" Type="http://schemas.openxmlformats.org/officeDocument/2006/relationships/hyperlink" Target="https://apps-st.fisheries.noaa.gov/sis/docServlet?fileAction=download&amp;fileId=8034" TargetMode="External"/><Relationship Id="rId22" Type="http://schemas.openxmlformats.org/officeDocument/2006/relationships/hyperlink" Target="https://apps-st.fisheries.noaa.gov/sis/docServlet?fileAction=download&amp;fileId=8462" TargetMode="External"/><Relationship Id="rId43" Type="http://schemas.openxmlformats.org/officeDocument/2006/relationships/hyperlink" Target="https://apps-st.fisheries.noaa.gov/sis/docServlet?fileAction=download&amp;fileId=7148" TargetMode="External"/><Relationship Id="rId64" Type="http://schemas.openxmlformats.org/officeDocument/2006/relationships/hyperlink" Target="https://apps-st.fisheries.noaa.gov/sis/docServlet?fileAction=download&amp;fileId=8598" TargetMode="External"/><Relationship Id="rId118" Type="http://schemas.openxmlformats.org/officeDocument/2006/relationships/hyperlink" Target="https://apps-st.fisheries.noaa.gov/sis/docServlet?fileAction=download&amp;fileId=7641" TargetMode="External"/><Relationship Id="rId139" Type="http://schemas.openxmlformats.org/officeDocument/2006/relationships/hyperlink" Target="https://apps-st.fisheries.noaa.gov/sis/docServlet?fileAction=download&amp;fileId=8034" TargetMode="External"/><Relationship Id="rId85" Type="http://schemas.openxmlformats.org/officeDocument/2006/relationships/hyperlink" Target="https://apps-st.fisheries.noaa.gov/sis/docServlet?fileAction=download&amp;fileId=8622" TargetMode="External"/><Relationship Id="rId150" Type="http://schemas.openxmlformats.org/officeDocument/2006/relationships/hyperlink" Target="https://apps-st.fisheries.noaa.gov/sis/docServlet?fileAction=download&amp;fileId=8035" TargetMode="External"/><Relationship Id="rId171" Type="http://schemas.openxmlformats.org/officeDocument/2006/relationships/hyperlink" Target="https://apps-st.fisheries.noaa.gov/sis/docServlet?fileAction=download&amp;fileId=8034" TargetMode="External"/><Relationship Id="rId192" Type="http://schemas.openxmlformats.org/officeDocument/2006/relationships/hyperlink" Target="https://apps-st.fisheries.noaa.gov/sis/docServlet?fileAction=download&amp;fileId=8035" TargetMode="External"/><Relationship Id="rId206" Type="http://schemas.openxmlformats.org/officeDocument/2006/relationships/hyperlink" Target="https://apps-st.fisheries.noaa.gov/sis/docServlet?fileAction=download&amp;fileId=8035" TargetMode="External"/><Relationship Id="rId227" Type="http://schemas.openxmlformats.org/officeDocument/2006/relationships/hyperlink" Target="https://apps-st.fisheries.noaa.gov/sis/docServlet?fileAction=download&amp;fileId=8034" TargetMode="External"/><Relationship Id="rId201" Type="http://schemas.openxmlformats.org/officeDocument/2006/relationships/hyperlink" Target="https://apps-st.fisheries.noaa.gov/sis/docServlet?fileAction=download&amp;fileId=8034" TargetMode="External"/><Relationship Id="rId222" Type="http://schemas.openxmlformats.org/officeDocument/2006/relationships/hyperlink" Target="https://apps-st.fisheries.noaa.gov/sis/docServlet?fileAction=download&amp;fileId=8035" TargetMode="External"/><Relationship Id="rId243" Type="http://schemas.openxmlformats.org/officeDocument/2006/relationships/hyperlink" Target="https://apps-st.fisheries.noaa.gov/sis/docServlet?fileAction=download&amp;fileId=8467" TargetMode="External"/><Relationship Id="rId12" Type="http://schemas.openxmlformats.org/officeDocument/2006/relationships/hyperlink" Target="https://apps-st.fisheries.noaa.gov/sis/docServlet?fileAction=download&amp;fileId=8570" TargetMode="External"/><Relationship Id="rId17" Type="http://schemas.openxmlformats.org/officeDocument/2006/relationships/hyperlink" Target="https://apps-st.fisheries.noaa.gov/sis/docServlet?fileAction=download&amp;fileId=8452" TargetMode="External"/><Relationship Id="rId33" Type="http://schemas.openxmlformats.org/officeDocument/2006/relationships/hyperlink" Target="https://apps-st.fisheries.noaa.gov/sis/docServlet?fileAction=download&amp;fileId=8457" TargetMode="External"/><Relationship Id="rId38" Type="http://schemas.openxmlformats.org/officeDocument/2006/relationships/hyperlink" Target="https://apps-st.fisheries.noaa.gov/sis/docServlet?fileAction=download&amp;fileId=8450" TargetMode="External"/><Relationship Id="rId59" Type="http://schemas.openxmlformats.org/officeDocument/2006/relationships/hyperlink" Target="https://apps-st.fisheries.noaa.gov/sis/docServlet?fileAction=download&amp;fileId=8620" TargetMode="External"/><Relationship Id="rId103" Type="http://schemas.openxmlformats.org/officeDocument/2006/relationships/hyperlink" Target="https://apps-st.fisheries.noaa.gov/sis/docServlet?fileAction=download&amp;fileId=8310" TargetMode="External"/><Relationship Id="rId108" Type="http://schemas.openxmlformats.org/officeDocument/2006/relationships/hyperlink" Target="https://apps-st.fisheries.noaa.gov/sis/docServlet?fileAction=download&amp;fileId=7636" TargetMode="External"/><Relationship Id="rId124" Type="http://schemas.openxmlformats.org/officeDocument/2006/relationships/hyperlink" Target="https://apps-st.fisheries.noaa.gov/sis/docServlet?fileAction=download&amp;fileId=8035" TargetMode="External"/><Relationship Id="rId129" Type="http://schemas.openxmlformats.org/officeDocument/2006/relationships/hyperlink" Target="https://apps-st.fisheries.noaa.gov/sis/docServlet?fileAction=download&amp;fileId=8034" TargetMode="External"/><Relationship Id="rId54" Type="http://schemas.openxmlformats.org/officeDocument/2006/relationships/hyperlink" Target="https://apps-st.fisheries.noaa.gov/sis/docServlet?fileAction=download&amp;fileId=8090" TargetMode="External"/><Relationship Id="rId70" Type="http://schemas.openxmlformats.org/officeDocument/2006/relationships/hyperlink" Target="https://apps-st.fisheries.noaa.gov/sis/docServlet?fileAction=download&amp;fileId=8604" TargetMode="External"/><Relationship Id="rId75" Type="http://schemas.openxmlformats.org/officeDocument/2006/relationships/hyperlink" Target="https://apps-st.fisheries.noaa.gov/sis/docServlet?fileAction=download&amp;fileId=7876" TargetMode="External"/><Relationship Id="rId91" Type="http://schemas.openxmlformats.org/officeDocument/2006/relationships/hyperlink" Target="https://apps-st.fisheries.noaa.gov/sis/docServlet?fileAction=download&amp;fileId=8608" TargetMode="External"/><Relationship Id="rId96" Type="http://schemas.openxmlformats.org/officeDocument/2006/relationships/hyperlink" Target="https://apps-st.fisheries.noaa.gov/sis/docServlet?fileAction=download&amp;fileId=8630" TargetMode="External"/><Relationship Id="rId140" Type="http://schemas.openxmlformats.org/officeDocument/2006/relationships/hyperlink" Target="https://apps-st.fisheries.noaa.gov/sis/docServlet?fileAction=download&amp;fileId=8035" TargetMode="External"/><Relationship Id="rId145" Type="http://schemas.openxmlformats.org/officeDocument/2006/relationships/hyperlink" Target="https://apps-st.fisheries.noaa.gov/sis/docServlet?fileAction=download&amp;fileId=8034" TargetMode="External"/><Relationship Id="rId161" Type="http://schemas.openxmlformats.org/officeDocument/2006/relationships/hyperlink" Target="https://apps-st.fisheries.noaa.gov/sis/docServlet?fileAction=download&amp;fileId=8034" TargetMode="External"/><Relationship Id="rId166" Type="http://schemas.openxmlformats.org/officeDocument/2006/relationships/hyperlink" Target="https://apps-st.fisheries.noaa.gov/sis/docServlet?fileAction=download&amp;fileId=8035" TargetMode="External"/><Relationship Id="rId182" Type="http://schemas.openxmlformats.org/officeDocument/2006/relationships/hyperlink" Target="https://apps-st.fisheries.noaa.gov/sis/docServlet?fileAction=download&amp;fileId=8035" TargetMode="External"/><Relationship Id="rId187" Type="http://schemas.openxmlformats.org/officeDocument/2006/relationships/hyperlink" Target="https://apps-st.fisheries.noaa.gov/sis/docServlet?fileAction=download&amp;fileId=8034" TargetMode="External"/><Relationship Id="rId217" Type="http://schemas.openxmlformats.org/officeDocument/2006/relationships/hyperlink" Target="https://apps-st.fisheries.noaa.gov/sis/docServlet?fileAction=download&amp;fileId=8034" TargetMode="External"/><Relationship Id="rId1" Type="http://schemas.openxmlformats.org/officeDocument/2006/relationships/hyperlink" Target="https://apps-st.fisheries.noaa.gov/sis/docServlet?fileAction=download&amp;fileId=4996" TargetMode="External"/><Relationship Id="rId6" Type="http://schemas.openxmlformats.org/officeDocument/2006/relationships/hyperlink" Target="https://apps-st.fisheries.noaa.gov/sis/docServlet?fileAction=download&amp;fileId=8092" TargetMode="External"/><Relationship Id="rId212" Type="http://schemas.openxmlformats.org/officeDocument/2006/relationships/hyperlink" Target="https://apps-st.fisheries.noaa.gov/sis/docServlet?fileAction=download&amp;fileId=8035" TargetMode="External"/><Relationship Id="rId233" Type="http://schemas.openxmlformats.org/officeDocument/2006/relationships/hyperlink" Target="https://apps-st.fisheries.noaa.gov/sis/docServlet?fileAction=download&amp;fileId=8034" TargetMode="External"/><Relationship Id="rId238" Type="http://schemas.openxmlformats.org/officeDocument/2006/relationships/hyperlink" Target="https://apps-st.fisheries.noaa.gov/sis/docServlet?fileAction=download&amp;fileId=8035" TargetMode="External"/><Relationship Id="rId23" Type="http://schemas.openxmlformats.org/officeDocument/2006/relationships/hyperlink" Target="https://apps-st.fisheries.noaa.gov/sis/docServlet?fileAction=download&amp;fileId=6216" TargetMode="External"/><Relationship Id="rId28" Type="http://schemas.openxmlformats.org/officeDocument/2006/relationships/hyperlink" Target="https://apps-st.fisheries.noaa.gov/sis/docServlet?fileAction=download&amp;fileId=8459" TargetMode="External"/><Relationship Id="rId49" Type="http://schemas.openxmlformats.org/officeDocument/2006/relationships/hyperlink" Target="https://apps-st.fisheries.noaa.gov/sis/docServlet?fileAction=download&amp;fileId=8652" TargetMode="External"/><Relationship Id="rId114" Type="http://schemas.openxmlformats.org/officeDocument/2006/relationships/hyperlink" Target="https://apps-st.fisheries.noaa.gov/sis/docServlet?fileAction=download&amp;fileId=7491" TargetMode="External"/><Relationship Id="rId119" Type="http://schemas.openxmlformats.org/officeDocument/2006/relationships/hyperlink" Target="https://apps-st.fisheries.noaa.gov/sis/docServlet?fileAction=download&amp;fileId=7640" TargetMode="External"/><Relationship Id="rId44" Type="http://schemas.openxmlformats.org/officeDocument/2006/relationships/hyperlink" Target="https://apps-st.fisheries.noaa.gov/sis/docServlet?fileAction=download&amp;fileId=8632" TargetMode="External"/><Relationship Id="rId60" Type="http://schemas.openxmlformats.org/officeDocument/2006/relationships/hyperlink" Target="https://apps-st.fisheries.noaa.gov/sis/docServlet?fileAction=download&amp;fileId=8621" TargetMode="External"/><Relationship Id="rId65" Type="http://schemas.openxmlformats.org/officeDocument/2006/relationships/hyperlink" Target="https://apps-st.fisheries.noaa.gov/sis/docServlet?fileAction=download&amp;fileId=8590" TargetMode="External"/><Relationship Id="rId81" Type="http://schemas.openxmlformats.org/officeDocument/2006/relationships/hyperlink" Target="https://apps-st.fisheries.noaa.gov/sis/docServlet?fileAction=download&amp;fileId=8271" TargetMode="External"/><Relationship Id="rId86" Type="http://schemas.openxmlformats.org/officeDocument/2006/relationships/hyperlink" Target="https://apps-st.fisheries.noaa.gov/sis/docServlet?fileAction=download&amp;fileId=8630" TargetMode="External"/><Relationship Id="rId130" Type="http://schemas.openxmlformats.org/officeDocument/2006/relationships/hyperlink" Target="https://apps-st.fisheries.noaa.gov/sis/docServlet?fileAction=download&amp;fileId=8035" TargetMode="External"/><Relationship Id="rId135" Type="http://schemas.openxmlformats.org/officeDocument/2006/relationships/hyperlink" Target="https://apps-st.fisheries.noaa.gov/sis/docServlet?fileAction=download&amp;fileId=8034" TargetMode="External"/><Relationship Id="rId151" Type="http://schemas.openxmlformats.org/officeDocument/2006/relationships/hyperlink" Target="https://apps-st.fisheries.noaa.gov/sis/docServlet?fileAction=download&amp;fileId=8034" TargetMode="External"/><Relationship Id="rId156" Type="http://schemas.openxmlformats.org/officeDocument/2006/relationships/hyperlink" Target="https://apps-st.fisheries.noaa.gov/sis/docServlet?fileAction=download&amp;fileId=8035" TargetMode="External"/><Relationship Id="rId177" Type="http://schemas.openxmlformats.org/officeDocument/2006/relationships/hyperlink" Target="https://apps-st.fisheries.noaa.gov/sis/docServlet?fileAction=download&amp;fileId=8034" TargetMode="External"/><Relationship Id="rId198" Type="http://schemas.openxmlformats.org/officeDocument/2006/relationships/hyperlink" Target="https://apps-st.fisheries.noaa.gov/sis/docServlet?fileAction=download&amp;fileId=8035" TargetMode="External"/><Relationship Id="rId172" Type="http://schemas.openxmlformats.org/officeDocument/2006/relationships/hyperlink" Target="https://apps-st.fisheries.noaa.gov/sis/docServlet?fileAction=download&amp;fileId=8035" TargetMode="External"/><Relationship Id="rId193" Type="http://schemas.openxmlformats.org/officeDocument/2006/relationships/hyperlink" Target="https://apps-st.fisheries.noaa.gov/sis/docServlet?fileAction=download&amp;fileId=8034" TargetMode="External"/><Relationship Id="rId202" Type="http://schemas.openxmlformats.org/officeDocument/2006/relationships/hyperlink" Target="https://apps-st.fisheries.noaa.gov/sis/docServlet?fileAction=download&amp;fileId=8035" TargetMode="External"/><Relationship Id="rId207" Type="http://schemas.openxmlformats.org/officeDocument/2006/relationships/hyperlink" Target="https://apps-st.fisheries.noaa.gov/sis/docServlet?fileAction=download&amp;fileId=8034" TargetMode="External"/><Relationship Id="rId223" Type="http://schemas.openxmlformats.org/officeDocument/2006/relationships/hyperlink" Target="https://apps-st.fisheries.noaa.gov/sis/docServlet?fileAction=download&amp;fileId=8034" TargetMode="External"/><Relationship Id="rId228" Type="http://schemas.openxmlformats.org/officeDocument/2006/relationships/hyperlink" Target="https://apps-st.fisheries.noaa.gov/sis/docServlet?fileAction=download&amp;fileId=8035" TargetMode="External"/><Relationship Id="rId244" Type="http://schemas.openxmlformats.org/officeDocument/2006/relationships/hyperlink" Target="https://apps-st.fisheries.noaa.gov/sis/docServlet?fileAction=download&amp;fileId=8466" TargetMode="External"/><Relationship Id="rId13" Type="http://schemas.openxmlformats.org/officeDocument/2006/relationships/hyperlink" Target="https://apps-st.fisheries.noaa.gov/sis/docServlet?fileAction=download&amp;fileId=6217" TargetMode="External"/><Relationship Id="rId18" Type="http://schemas.openxmlformats.org/officeDocument/2006/relationships/hyperlink" Target="https://apps-st.fisheries.noaa.gov/sis/docServlet?fileAction=download&amp;fileId=8453" TargetMode="External"/><Relationship Id="rId39" Type="http://schemas.openxmlformats.org/officeDocument/2006/relationships/hyperlink" Target="https://apps-st.fisheries.noaa.gov/sis/docServlet?fileAction=download&amp;fileId=8450" TargetMode="External"/><Relationship Id="rId109" Type="http://schemas.openxmlformats.org/officeDocument/2006/relationships/hyperlink" Target="https://apps-st.fisheries.noaa.gov/sis/docServlet?fileAction=download&amp;fileId=7638" TargetMode="External"/><Relationship Id="rId34" Type="http://schemas.openxmlformats.org/officeDocument/2006/relationships/hyperlink" Target="https://apps-st.fisheries.noaa.gov/sis/docServlet?fileAction=download&amp;fileId=8450" TargetMode="External"/><Relationship Id="rId50" Type="http://schemas.openxmlformats.org/officeDocument/2006/relationships/hyperlink" Target="https://apps-st.fisheries.noaa.gov/sis/docServlet?fileAction=download&amp;fileId=7752" TargetMode="External"/><Relationship Id="rId55" Type="http://schemas.openxmlformats.org/officeDocument/2006/relationships/hyperlink" Target="https://apps-st.fisheries.noaa.gov/sis/docServlet?fileAction=download&amp;fileId=6948" TargetMode="External"/><Relationship Id="rId76" Type="http://schemas.openxmlformats.org/officeDocument/2006/relationships/hyperlink" Target="https://apps-st.fisheries.noaa.gov/sis/docServlet?fileAction=download&amp;fileId=7875" TargetMode="External"/><Relationship Id="rId97" Type="http://schemas.openxmlformats.org/officeDocument/2006/relationships/hyperlink" Target="https://apps-st.fisheries.noaa.gov/sis/docServlet?fileAction=download&amp;fileId=7946" TargetMode="External"/><Relationship Id="rId104" Type="http://schemas.openxmlformats.org/officeDocument/2006/relationships/hyperlink" Target="https://apps-st.fisheries.noaa.gov/sis/docServlet?fileAction=download&amp;fileId=8131" TargetMode="External"/><Relationship Id="rId120" Type="http://schemas.openxmlformats.org/officeDocument/2006/relationships/hyperlink" Target="https://apps-st.fisheries.noaa.gov/sis/docServlet?fileAction=download&amp;fileId=7639" TargetMode="External"/><Relationship Id="rId125" Type="http://schemas.openxmlformats.org/officeDocument/2006/relationships/hyperlink" Target="https://apps-st.fisheries.noaa.gov/sis/docServlet?fileAction=download&amp;fileId=8034" TargetMode="External"/><Relationship Id="rId141" Type="http://schemas.openxmlformats.org/officeDocument/2006/relationships/hyperlink" Target="https://apps-st.fisheries.noaa.gov/sis/docServlet?fileAction=download&amp;fileId=8034" TargetMode="External"/><Relationship Id="rId146" Type="http://schemas.openxmlformats.org/officeDocument/2006/relationships/hyperlink" Target="https://apps-st.fisheries.noaa.gov/sis/docServlet?fileAction=download&amp;fileId=8035" TargetMode="External"/><Relationship Id="rId167" Type="http://schemas.openxmlformats.org/officeDocument/2006/relationships/hyperlink" Target="https://apps-st.fisheries.noaa.gov/sis/docServlet?fileAction=download&amp;fileId=8034" TargetMode="External"/><Relationship Id="rId188" Type="http://schemas.openxmlformats.org/officeDocument/2006/relationships/hyperlink" Target="https://apps-st.fisheries.noaa.gov/sis/docServlet?fileAction=download&amp;fileId=8035" TargetMode="External"/><Relationship Id="rId7" Type="http://schemas.openxmlformats.org/officeDocument/2006/relationships/hyperlink" Target="https://apps-st.fisheries.noaa.gov/sis/docServlet?fileAction=download&amp;fileId=7410" TargetMode="External"/><Relationship Id="rId71" Type="http://schemas.openxmlformats.org/officeDocument/2006/relationships/hyperlink" Target="https://apps-st.fisheries.noaa.gov/sis/docServlet?fileAction=download&amp;fileId=7934" TargetMode="External"/><Relationship Id="rId92" Type="http://schemas.openxmlformats.org/officeDocument/2006/relationships/hyperlink" Target="https://apps-st.fisheries.noaa.gov/sis/docServlet?fileAction=download&amp;fileId=7950" TargetMode="External"/><Relationship Id="rId162" Type="http://schemas.openxmlformats.org/officeDocument/2006/relationships/hyperlink" Target="https://apps-st.fisheries.noaa.gov/sis/docServlet?fileAction=download&amp;fileId=8035" TargetMode="External"/><Relationship Id="rId183" Type="http://schemas.openxmlformats.org/officeDocument/2006/relationships/hyperlink" Target="https://apps-st.fisheries.noaa.gov/sis/docServlet?fileAction=download&amp;fileId=8034" TargetMode="External"/><Relationship Id="rId213" Type="http://schemas.openxmlformats.org/officeDocument/2006/relationships/hyperlink" Target="https://apps-st.fisheries.noaa.gov/sis/docServlet?fileAction=download&amp;fileId=8034" TargetMode="External"/><Relationship Id="rId218" Type="http://schemas.openxmlformats.org/officeDocument/2006/relationships/hyperlink" Target="https://apps-st.fisheries.noaa.gov/sis/docServlet?fileAction=download&amp;fileId=8035" TargetMode="External"/><Relationship Id="rId234" Type="http://schemas.openxmlformats.org/officeDocument/2006/relationships/hyperlink" Target="https://apps-st.fisheries.noaa.gov/sis/docServlet?fileAction=download&amp;fileId=8035" TargetMode="External"/><Relationship Id="rId239" Type="http://schemas.openxmlformats.org/officeDocument/2006/relationships/hyperlink" Target="https://apps-st.fisheries.noaa.gov/sis/docServlet?fileAction=download&amp;fileId=8034" TargetMode="External"/><Relationship Id="rId2" Type="http://schemas.openxmlformats.org/officeDocument/2006/relationships/hyperlink" Target="https://apps-st.fisheries.noaa.gov/sis/docServlet?fileAction=download&amp;fileId=7370" TargetMode="External"/><Relationship Id="rId29" Type="http://schemas.openxmlformats.org/officeDocument/2006/relationships/hyperlink" Target="https://apps-st.fisheries.noaa.gov/sis/docServlet?fileAction=download&amp;fileId=8070" TargetMode="External"/><Relationship Id="rId24" Type="http://schemas.openxmlformats.org/officeDocument/2006/relationships/hyperlink" Target="https://apps-st.fisheries.noaa.gov/sis/docServlet?fileAction=download&amp;fileId=6218" TargetMode="External"/><Relationship Id="rId40" Type="http://schemas.openxmlformats.org/officeDocument/2006/relationships/hyperlink" Target="https://apps-st.fisheries.noaa.gov/sis/docServlet?fileAction=download&amp;fileId=8450" TargetMode="External"/><Relationship Id="rId45" Type="http://schemas.openxmlformats.org/officeDocument/2006/relationships/hyperlink" Target="https://apps-st.fisheries.noaa.gov/sis/docServlet?fileAction=download&amp;fileId=8030" TargetMode="External"/><Relationship Id="rId66" Type="http://schemas.openxmlformats.org/officeDocument/2006/relationships/hyperlink" Target="https://apps-st.fisheries.noaa.gov/sis/docServlet?fileAction=download&amp;fileId=8595" TargetMode="External"/><Relationship Id="rId87" Type="http://schemas.openxmlformats.org/officeDocument/2006/relationships/hyperlink" Target="https://apps-st.fisheries.noaa.gov/sis/docServlet?fileAction=download&amp;fileId=6958" TargetMode="External"/><Relationship Id="rId110" Type="http://schemas.openxmlformats.org/officeDocument/2006/relationships/hyperlink" Target="https://apps-st.fisheries.noaa.gov/sis/docServlet?fileAction=download&amp;fileId=7637" TargetMode="External"/><Relationship Id="rId115" Type="http://schemas.openxmlformats.org/officeDocument/2006/relationships/hyperlink" Target="https://apps-st.fisheries.noaa.gov/sis/docServlet?fileAction=download&amp;fileId=8272" TargetMode="External"/><Relationship Id="rId131" Type="http://schemas.openxmlformats.org/officeDocument/2006/relationships/hyperlink" Target="https://apps-st.fisheries.noaa.gov/sis/docServlet?fileAction=download&amp;fileId=8034" TargetMode="External"/><Relationship Id="rId136" Type="http://schemas.openxmlformats.org/officeDocument/2006/relationships/hyperlink" Target="https://apps-st.fisheries.noaa.gov/sis/docServlet?fileAction=download&amp;fileId=8035" TargetMode="External"/><Relationship Id="rId157" Type="http://schemas.openxmlformats.org/officeDocument/2006/relationships/hyperlink" Target="https://apps-st.fisheries.noaa.gov/sis/docServlet?fileAction=download&amp;fileId=8034" TargetMode="External"/><Relationship Id="rId178" Type="http://schemas.openxmlformats.org/officeDocument/2006/relationships/hyperlink" Target="https://apps-st.fisheries.noaa.gov/sis/docServlet?fileAction=download&amp;fileId=8035" TargetMode="External"/><Relationship Id="rId61" Type="http://schemas.openxmlformats.org/officeDocument/2006/relationships/hyperlink" Target="https://apps-st.fisheries.noaa.gov/sis/docServlet?fileAction=download&amp;fileId=8614" TargetMode="External"/><Relationship Id="rId82" Type="http://schemas.openxmlformats.org/officeDocument/2006/relationships/hyperlink" Target="https://apps-st.fisheries.noaa.gov/sis/docServlet?fileAction=download&amp;fileId=6963" TargetMode="External"/><Relationship Id="rId152" Type="http://schemas.openxmlformats.org/officeDocument/2006/relationships/hyperlink" Target="https://apps-st.fisheries.noaa.gov/sis/docServlet?fileAction=download&amp;fileId=8035" TargetMode="External"/><Relationship Id="rId173" Type="http://schemas.openxmlformats.org/officeDocument/2006/relationships/hyperlink" Target="https://apps-st.fisheries.noaa.gov/sis/docServlet?fileAction=download&amp;fileId=8034" TargetMode="External"/><Relationship Id="rId194" Type="http://schemas.openxmlformats.org/officeDocument/2006/relationships/hyperlink" Target="https://apps-st.fisheries.noaa.gov/sis/docServlet?fileAction=download&amp;fileId=8035" TargetMode="External"/><Relationship Id="rId199" Type="http://schemas.openxmlformats.org/officeDocument/2006/relationships/hyperlink" Target="https://apps-st.fisheries.noaa.gov/sis/docServlet?fileAction=download&amp;fileId=8034" TargetMode="External"/><Relationship Id="rId203" Type="http://schemas.openxmlformats.org/officeDocument/2006/relationships/hyperlink" Target="https://apps-st.fisheries.noaa.gov/sis/docServlet?fileAction=download&amp;fileId=8034" TargetMode="External"/><Relationship Id="rId208" Type="http://schemas.openxmlformats.org/officeDocument/2006/relationships/hyperlink" Target="https://apps-st.fisheries.noaa.gov/sis/docServlet?fileAction=download&amp;fileId=8035" TargetMode="External"/><Relationship Id="rId229" Type="http://schemas.openxmlformats.org/officeDocument/2006/relationships/hyperlink" Target="https://apps-st.fisheries.noaa.gov/sis/docServlet?fileAction=download&amp;fileId=8034" TargetMode="External"/><Relationship Id="rId19" Type="http://schemas.openxmlformats.org/officeDocument/2006/relationships/hyperlink" Target="https://apps-st.fisheries.noaa.gov/sis/docServlet?fileAction=download&amp;fileId=8454" TargetMode="External"/><Relationship Id="rId224" Type="http://schemas.openxmlformats.org/officeDocument/2006/relationships/hyperlink" Target="https://apps-st.fisheries.noaa.gov/sis/docServlet?fileAction=download&amp;fileId=8035" TargetMode="External"/><Relationship Id="rId240" Type="http://schemas.openxmlformats.org/officeDocument/2006/relationships/hyperlink" Target="https://apps-st.fisheries.noaa.gov/sis/docServlet?fileAction=download&amp;fileId=8035" TargetMode="External"/><Relationship Id="rId14" Type="http://schemas.openxmlformats.org/officeDocument/2006/relationships/hyperlink" Target="https://apps-st.fisheries.noaa.gov/sis/docServlet?fileAction=download&amp;fileId=8451" TargetMode="External"/><Relationship Id="rId30" Type="http://schemas.openxmlformats.org/officeDocument/2006/relationships/hyperlink" Target="https://apps-st.fisheries.noaa.gov/sis/docServlet?fileAction=download&amp;fileId=8470" TargetMode="External"/><Relationship Id="rId35" Type="http://schemas.openxmlformats.org/officeDocument/2006/relationships/hyperlink" Target="https://apps-st.fisheries.noaa.gov/sis/docServlet?fileAction=download&amp;fileId=8450" TargetMode="External"/><Relationship Id="rId56" Type="http://schemas.openxmlformats.org/officeDocument/2006/relationships/hyperlink" Target="https://apps-st.fisheries.noaa.gov/sis/docServlet?fileAction=download&amp;fileId=6960" TargetMode="External"/><Relationship Id="rId77" Type="http://schemas.openxmlformats.org/officeDocument/2006/relationships/hyperlink" Target="https://apps-st.fisheries.noaa.gov/sis/docServlet?fileAction=download&amp;fileId=7874" TargetMode="External"/><Relationship Id="rId100" Type="http://schemas.openxmlformats.org/officeDocument/2006/relationships/hyperlink" Target="https://apps-st.fisheries.noaa.gov/sis/docServlet?fileAction=download&amp;fileId=8606" TargetMode="External"/><Relationship Id="rId105" Type="http://schemas.openxmlformats.org/officeDocument/2006/relationships/hyperlink" Target="https://apps-st.fisheries.noaa.gov/sis/docServlet?fileAction=download&amp;fileId=7471" TargetMode="External"/><Relationship Id="rId126" Type="http://schemas.openxmlformats.org/officeDocument/2006/relationships/hyperlink" Target="https://apps-st.fisheries.noaa.gov/sis/docServlet?fileAction=download&amp;fileId=8035" TargetMode="External"/><Relationship Id="rId147" Type="http://schemas.openxmlformats.org/officeDocument/2006/relationships/hyperlink" Target="https://apps-st.fisheries.noaa.gov/sis/docServlet?fileAction=download&amp;fileId=8034" TargetMode="External"/><Relationship Id="rId168" Type="http://schemas.openxmlformats.org/officeDocument/2006/relationships/hyperlink" Target="https://apps-st.fisheries.noaa.gov/sis/docServlet?fileAction=download&amp;fileId=8035" TargetMode="External"/><Relationship Id="rId8" Type="http://schemas.openxmlformats.org/officeDocument/2006/relationships/hyperlink" Target="https://apps-st.fisheries.noaa.gov/sis/docServlet?fileAction=download&amp;fileId=7412" TargetMode="External"/><Relationship Id="rId51" Type="http://schemas.openxmlformats.org/officeDocument/2006/relationships/hyperlink" Target="https://apps-st.fisheries.noaa.gov/sis/docServlet?fileAction=download&amp;fileId=8616" TargetMode="External"/><Relationship Id="rId72" Type="http://schemas.openxmlformats.org/officeDocument/2006/relationships/hyperlink" Target="https://apps-st.fisheries.noaa.gov/sis/docServlet?fileAction=download&amp;fileId=8615" TargetMode="External"/><Relationship Id="rId93" Type="http://schemas.openxmlformats.org/officeDocument/2006/relationships/hyperlink" Target="https://apps-st.fisheries.noaa.gov/sis/docServlet?fileAction=download&amp;fileId=7950" TargetMode="External"/><Relationship Id="rId98" Type="http://schemas.openxmlformats.org/officeDocument/2006/relationships/hyperlink" Target="https://apps-st.fisheries.noaa.gov/sis/docServlet?fileAction=download&amp;fileId=8613" TargetMode="External"/><Relationship Id="rId121" Type="http://schemas.openxmlformats.org/officeDocument/2006/relationships/hyperlink" Target="https://apps-st.fisheries.noaa.gov/sis/docServlet?fileAction=download&amp;fileId=8034" TargetMode="External"/><Relationship Id="rId142" Type="http://schemas.openxmlformats.org/officeDocument/2006/relationships/hyperlink" Target="https://apps-st.fisheries.noaa.gov/sis/docServlet?fileAction=download&amp;fileId=8035" TargetMode="External"/><Relationship Id="rId163" Type="http://schemas.openxmlformats.org/officeDocument/2006/relationships/hyperlink" Target="https://apps-st.fisheries.noaa.gov/sis/docServlet?fileAction=download&amp;fileId=8034" TargetMode="External"/><Relationship Id="rId184" Type="http://schemas.openxmlformats.org/officeDocument/2006/relationships/hyperlink" Target="https://apps-st.fisheries.noaa.gov/sis/docServlet?fileAction=download&amp;fileId=8035" TargetMode="External"/><Relationship Id="rId189" Type="http://schemas.openxmlformats.org/officeDocument/2006/relationships/hyperlink" Target="https://apps-st.fisheries.noaa.gov/sis/docServlet?fileAction=download&amp;fileId=8034" TargetMode="External"/><Relationship Id="rId219" Type="http://schemas.openxmlformats.org/officeDocument/2006/relationships/hyperlink" Target="https://apps-st.fisheries.noaa.gov/sis/docServlet?fileAction=download&amp;fileId=8034" TargetMode="External"/><Relationship Id="rId3" Type="http://schemas.openxmlformats.org/officeDocument/2006/relationships/hyperlink" Target="https://apps-st.fisheries.noaa.gov/sis/docServlet?fileAction=download&amp;fileId=7411" TargetMode="External"/><Relationship Id="rId214" Type="http://schemas.openxmlformats.org/officeDocument/2006/relationships/hyperlink" Target="https://apps-st.fisheries.noaa.gov/sis/docServlet?fileAction=download&amp;fileId=8035" TargetMode="External"/><Relationship Id="rId230" Type="http://schemas.openxmlformats.org/officeDocument/2006/relationships/hyperlink" Target="https://apps-st.fisheries.noaa.gov/sis/docServlet?fileAction=download&amp;fileId=8035" TargetMode="External"/><Relationship Id="rId235" Type="http://schemas.openxmlformats.org/officeDocument/2006/relationships/hyperlink" Target="https://apps-st.fisheries.noaa.gov/sis/docServlet?fileAction=download&amp;fileId=8034" TargetMode="External"/><Relationship Id="rId25" Type="http://schemas.openxmlformats.org/officeDocument/2006/relationships/hyperlink" Target="https://apps-st.fisheries.noaa.gov/sis/docServlet?fileAction=download&amp;fileId=8461" TargetMode="External"/><Relationship Id="rId46" Type="http://schemas.openxmlformats.org/officeDocument/2006/relationships/hyperlink" Target="https://apps-st.fisheries.noaa.gov/sis/docServlet?fileAction=download&amp;fileId=8030" TargetMode="External"/><Relationship Id="rId67" Type="http://schemas.openxmlformats.org/officeDocument/2006/relationships/hyperlink" Target="https://apps-st.fisheries.noaa.gov/sis/docServlet?fileAction=download&amp;fileId=8607" TargetMode="External"/><Relationship Id="rId116" Type="http://schemas.openxmlformats.org/officeDocument/2006/relationships/hyperlink" Target="https://apps-st.fisheries.noaa.gov/sis/docServlet?fileAction=download&amp;fileId=8290" TargetMode="External"/><Relationship Id="rId137" Type="http://schemas.openxmlformats.org/officeDocument/2006/relationships/hyperlink" Target="https://apps-st.fisheries.noaa.gov/sis/docServlet?fileAction=download&amp;fileId=8034" TargetMode="External"/><Relationship Id="rId158" Type="http://schemas.openxmlformats.org/officeDocument/2006/relationships/hyperlink" Target="https://apps-st.fisheries.noaa.gov/sis/docServlet?fileAction=download&amp;fileId=8035" TargetMode="External"/><Relationship Id="rId20" Type="http://schemas.openxmlformats.org/officeDocument/2006/relationships/hyperlink" Target="https://apps-st.fisheries.noaa.gov/sis/docServlet?fileAction=download&amp;fileId=8455" TargetMode="External"/><Relationship Id="rId41" Type="http://schemas.openxmlformats.org/officeDocument/2006/relationships/hyperlink" Target="https://apps-st.fisheries.noaa.gov/sis/docServlet?fileAction=download&amp;fileId=8456" TargetMode="External"/><Relationship Id="rId62" Type="http://schemas.openxmlformats.org/officeDocument/2006/relationships/hyperlink" Target="https://apps-st.fisheries.noaa.gov/sis/docServlet?fileAction=download&amp;fileId=8597" TargetMode="External"/><Relationship Id="rId83" Type="http://schemas.openxmlformats.org/officeDocument/2006/relationships/hyperlink" Target="https://apps-st.fisheries.noaa.gov/sis/docServlet?fileAction=download&amp;fileId=7876" TargetMode="External"/><Relationship Id="rId88" Type="http://schemas.openxmlformats.org/officeDocument/2006/relationships/hyperlink" Target="https://apps-st.fisheries.noaa.gov/sis/docServlet?fileAction=download&amp;fileId=8630" TargetMode="External"/><Relationship Id="rId111" Type="http://schemas.openxmlformats.org/officeDocument/2006/relationships/hyperlink" Target="https://apps-st.fisheries.noaa.gov/sis/docServlet?fileAction=download&amp;fileId=7490" TargetMode="External"/><Relationship Id="rId132" Type="http://schemas.openxmlformats.org/officeDocument/2006/relationships/hyperlink" Target="https://apps-st.fisheries.noaa.gov/sis/docServlet?fileAction=download&amp;fileId=8035" TargetMode="External"/><Relationship Id="rId153" Type="http://schemas.openxmlformats.org/officeDocument/2006/relationships/hyperlink" Target="https://apps-st.fisheries.noaa.gov/sis/docServlet?fileAction=download&amp;fileId=6274" TargetMode="External"/><Relationship Id="rId174" Type="http://schemas.openxmlformats.org/officeDocument/2006/relationships/hyperlink" Target="https://apps-st.fisheries.noaa.gov/sis/docServlet?fileAction=download&amp;fileId=8035" TargetMode="External"/><Relationship Id="rId179" Type="http://schemas.openxmlformats.org/officeDocument/2006/relationships/hyperlink" Target="https://apps-st.fisheries.noaa.gov/sis/docServlet?fileAction=download&amp;fileId=8034" TargetMode="External"/><Relationship Id="rId195" Type="http://schemas.openxmlformats.org/officeDocument/2006/relationships/hyperlink" Target="https://apps-st.fisheries.noaa.gov/sis/docServlet?fileAction=download&amp;fileId=8034" TargetMode="External"/><Relationship Id="rId209" Type="http://schemas.openxmlformats.org/officeDocument/2006/relationships/hyperlink" Target="https://apps-st.fisheries.noaa.gov/sis/docServlet?fileAction=download&amp;fileId=8034" TargetMode="External"/><Relationship Id="rId190" Type="http://schemas.openxmlformats.org/officeDocument/2006/relationships/hyperlink" Target="https://apps-st.fisheries.noaa.gov/sis/docServlet?fileAction=download&amp;fileId=8035" TargetMode="External"/><Relationship Id="rId204" Type="http://schemas.openxmlformats.org/officeDocument/2006/relationships/hyperlink" Target="https://apps-st.fisheries.noaa.gov/sis/docServlet?fileAction=download&amp;fileId=8035" TargetMode="External"/><Relationship Id="rId220" Type="http://schemas.openxmlformats.org/officeDocument/2006/relationships/hyperlink" Target="https://apps-st.fisheries.noaa.gov/sis/docServlet?fileAction=download&amp;fileId=8035" TargetMode="External"/><Relationship Id="rId225" Type="http://schemas.openxmlformats.org/officeDocument/2006/relationships/hyperlink" Target="https://apps-st.fisheries.noaa.gov/sis/docServlet?fileAction=download&amp;fileId=8034" TargetMode="External"/><Relationship Id="rId241" Type="http://schemas.openxmlformats.org/officeDocument/2006/relationships/hyperlink" Target="https://apps-st.fisheries.noaa.gov/sis/docServlet?fileAction=download&amp;fileId=7333" TargetMode="External"/><Relationship Id="rId15" Type="http://schemas.openxmlformats.org/officeDocument/2006/relationships/hyperlink" Target="https://apps-st.fisheries.noaa.gov/sis/docServlet?fileAction=download&amp;fileId=7470" TargetMode="External"/><Relationship Id="rId36" Type="http://schemas.openxmlformats.org/officeDocument/2006/relationships/hyperlink" Target="https://apps-st.fisheries.noaa.gov/sis/docServlet?fileAction=download&amp;fileId=8450" TargetMode="External"/><Relationship Id="rId57" Type="http://schemas.openxmlformats.org/officeDocument/2006/relationships/hyperlink" Target="https://apps-st.fisheries.noaa.gov/sis/docServlet?fileAction=download&amp;fileId=8601" TargetMode="External"/><Relationship Id="rId106" Type="http://schemas.openxmlformats.org/officeDocument/2006/relationships/hyperlink" Target="https://apps-st.fisheries.noaa.gov/sis/docServlet?fileAction=download&amp;fileId=7643" TargetMode="External"/><Relationship Id="rId127" Type="http://schemas.openxmlformats.org/officeDocument/2006/relationships/hyperlink" Target="https://apps-st.fisheries.noaa.gov/sis/docServlet?fileAction=download&amp;fileId=8034" TargetMode="External"/><Relationship Id="rId10" Type="http://schemas.openxmlformats.org/officeDocument/2006/relationships/hyperlink" Target="https://apps-st.fisheries.noaa.gov/sis/docServlet?fileAction=download&amp;fileId=7414" TargetMode="External"/><Relationship Id="rId31" Type="http://schemas.openxmlformats.org/officeDocument/2006/relationships/hyperlink" Target="https://apps-st.fisheries.noaa.gov/sis/docServlet?fileAction=download&amp;fileId=8458" TargetMode="External"/><Relationship Id="rId52" Type="http://schemas.openxmlformats.org/officeDocument/2006/relationships/hyperlink" Target="https://apps-st.fisheries.noaa.gov/sis/docServlet?fileAction=download&amp;fileId=8619" TargetMode="External"/><Relationship Id="rId73" Type="http://schemas.openxmlformats.org/officeDocument/2006/relationships/hyperlink" Target="https://apps-st.fisheries.noaa.gov/sis/docServlet?fileAction=download&amp;fileId=8611" TargetMode="External"/><Relationship Id="rId78" Type="http://schemas.openxmlformats.org/officeDocument/2006/relationships/hyperlink" Target="https://apps-st.fisheries.noaa.gov/sis/docServlet?fileAction=download&amp;fileId=8596" TargetMode="External"/><Relationship Id="rId94" Type="http://schemas.openxmlformats.org/officeDocument/2006/relationships/hyperlink" Target="https://apps-st.fisheries.noaa.gov/sis/docServlet?fileAction=download&amp;fileId=8630" TargetMode="External"/><Relationship Id="rId99" Type="http://schemas.openxmlformats.org/officeDocument/2006/relationships/hyperlink" Target="https://apps-st.fisheries.noaa.gov/sis/docServlet?fileAction=download&amp;fileId=8606" TargetMode="External"/><Relationship Id="rId101" Type="http://schemas.openxmlformats.org/officeDocument/2006/relationships/hyperlink" Target="https://apps-st.fisheries.noaa.gov/sis/docServlet?fileAction=download&amp;fileId=8594" TargetMode="External"/><Relationship Id="rId122" Type="http://schemas.openxmlformats.org/officeDocument/2006/relationships/hyperlink" Target="https://apps-st.fisheries.noaa.gov/sis/docServlet?fileAction=download&amp;fileId=8035" TargetMode="External"/><Relationship Id="rId143" Type="http://schemas.openxmlformats.org/officeDocument/2006/relationships/hyperlink" Target="https://apps-st.fisheries.noaa.gov/sis/docServlet?fileAction=download&amp;fileId=8034" TargetMode="External"/><Relationship Id="rId148" Type="http://schemas.openxmlformats.org/officeDocument/2006/relationships/hyperlink" Target="https://apps-st.fisheries.noaa.gov/sis/docServlet?fileAction=download&amp;fileId=8035" TargetMode="External"/><Relationship Id="rId164" Type="http://schemas.openxmlformats.org/officeDocument/2006/relationships/hyperlink" Target="https://apps-st.fisheries.noaa.gov/sis/docServlet?fileAction=download&amp;fileId=8035" TargetMode="External"/><Relationship Id="rId169" Type="http://schemas.openxmlformats.org/officeDocument/2006/relationships/hyperlink" Target="https://apps-st.fisheries.noaa.gov/sis/docServlet?fileAction=download&amp;fileId=8034" TargetMode="External"/><Relationship Id="rId185" Type="http://schemas.openxmlformats.org/officeDocument/2006/relationships/hyperlink" Target="https://apps-st.fisheries.noaa.gov/sis/docServlet?fileAction=download&amp;fileId=8034" TargetMode="External"/><Relationship Id="rId4" Type="http://schemas.openxmlformats.org/officeDocument/2006/relationships/hyperlink" Target="https://apps-st.fisheries.noaa.gov/sis/docServlet?fileAction=download&amp;fileId=7389" TargetMode="External"/><Relationship Id="rId9" Type="http://schemas.openxmlformats.org/officeDocument/2006/relationships/hyperlink" Target="https://apps-st.fisheries.noaa.gov/sis/docServlet?fileAction=download&amp;fileId=7413" TargetMode="External"/><Relationship Id="rId180" Type="http://schemas.openxmlformats.org/officeDocument/2006/relationships/hyperlink" Target="https://apps-st.fisheries.noaa.gov/sis/docServlet?fileAction=download&amp;fileId=8035" TargetMode="External"/><Relationship Id="rId210" Type="http://schemas.openxmlformats.org/officeDocument/2006/relationships/hyperlink" Target="https://apps-st.fisheries.noaa.gov/sis/docServlet?fileAction=download&amp;fileId=8035" TargetMode="External"/><Relationship Id="rId215" Type="http://schemas.openxmlformats.org/officeDocument/2006/relationships/hyperlink" Target="https://apps-st.fisheries.noaa.gov/sis/docServlet?fileAction=download&amp;fileId=8034" TargetMode="External"/><Relationship Id="rId236" Type="http://schemas.openxmlformats.org/officeDocument/2006/relationships/hyperlink" Target="https://apps-st.fisheries.noaa.gov/sis/docServlet?fileAction=download&amp;fileId=8035" TargetMode="External"/><Relationship Id="rId26" Type="http://schemas.openxmlformats.org/officeDocument/2006/relationships/hyperlink" Target="https://apps-st.fisheries.noaa.gov/sis/docServlet?fileAction=download&amp;fileId=6219" TargetMode="External"/><Relationship Id="rId231" Type="http://schemas.openxmlformats.org/officeDocument/2006/relationships/hyperlink" Target="https://apps-st.fisheries.noaa.gov/sis/docServlet?fileAction=download&amp;fileId=8034" TargetMode="External"/><Relationship Id="rId47" Type="http://schemas.openxmlformats.org/officeDocument/2006/relationships/hyperlink" Target="https://apps-st.fisheries.noaa.gov/sis/docServlet?fileAction=download&amp;fileId=7630" TargetMode="External"/><Relationship Id="rId68" Type="http://schemas.openxmlformats.org/officeDocument/2006/relationships/hyperlink" Target="https://apps-st.fisheries.noaa.gov/sis/docServlet?fileAction=download&amp;fileId=8612" TargetMode="External"/><Relationship Id="rId89" Type="http://schemas.openxmlformats.org/officeDocument/2006/relationships/hyperlink" Target="https://apps-st.fisheries.noaa.gov/sis/docServlet?fileAction=download&amp;fileId=8599" TargetMode="External"/><Relationship Id="rId112" Type="http://schemas.openxmlformats.org/officeDocument/2006/relationships/hyperlink" Target="https://apps-st.fisheries.noaa.gov/sis/docServlet?fileAction=download&amp;fileId=7633" TargetMode="External"/><Relationship Id="rId133" Type="http://schemas.openxmlformats.org/officeDocument/2006/relationships/hyperlink" Target="https://apps-st.fisheries.noaa.gov/sis/docServlet?fileAction=download&amp;fileId=8034" TargetMode="External"/><Relationship Id="rId154" Type="http://schemas.openxmlformats.org/officeDocument/2006/relationships/hyperlink" Target="https://apps-st.fisheries.noaa.gov/sis/docServlet?fileAction=download&amp;fileId=6649" TargetMode="External"/><Relationship Id="rId175" Type="http://schemas.openxmlformats.org/officeDocument/2006/relationships/hyperlink" Target="https://apps-st.fisheries.noaa.gov/sis/docServlet?fileAction=download&amp;fileId=8034" TargetMode="External"/><Relationship Id="rId196" Type="http://schemas.openxmlformats.org/officeDocument/2006/relationships/hyperlink" Target="https://apps-st.fisheries.noaa.gov/sis/docServlet?fileAction=download&amp;fileId=8035" TargetMode="External"/><Relationship Id="rId200" Type="http://schemas.openxmlformats.org/officeDocument/2006/relationships/hyperlink" Target="https://apps-st.fisheries.noaa.gov/sis/docServlet?fileAction=download&amp;fileId=8035" TargetMode="External"/><Relationship Id="rId16" Type="http://schemas.openxmlformats.org/officeDocument/2006/relationships/hyperlink" Target="https://apps-st.fisheries.noaa.gov/sis/docServlet?fileAction=download&amp;fileId=7550" TargetMode="External"/><Relationship Id="rId221" Type="http://schemas.openxmlformats.org/officeDocument/2006/relationships/hyperlink" Target="https://apps-st.fisheries.noaa.gov/sis/docServlet?fileAction=download&amp;fileId=8034" TargetMode="External"/><Relationship Id="rId242" Type="http://schemas.openxmlformats.org/officeDocument/2006/relationships/hyperlink" Target="https://apps-st.fisheries.noaa.gov/sis/docServlet?fileAction=download&amp;fileId=7334" TargetMode="External"/><Relationship Id="rId37" Type="http://schemas.openxmlformats.org/officeDocument/2006/relationships/hyperlink" Target="https://apps-st.fisheries.noaa.gov/sis/docServlet?fileAction=download&amp;fileId=8450" TargetMode="External"/><Relationship Id="rId58" Type="http://schemas.openxmlformats.org/officeDocument/2006/relationships/hyperlink" Target="https://apps-st.fisheries.noaa.gov/sis/docServlet?fileAction=download&amp;fileId=8619" TargetMode="External"/><Relationship Id="rId79" Type="http://schemas.openxmlformats.org/officeDocument/2006/relationships/hyperlink" Target="https://apps-st.fisheries.noaa.gov/sis/docServlet?fileAction=download&amp;fileId=7942" TargetMode="External"/><Relationship Id="rId102" Type="http://schemas.openxmlformats.org/officeDocument/2006/relationships/hyperlink" Target="https://apps-st.fisheries.noaa.gov/sis/docServlet?fileAction=download&amp;fileId=8033" TargetMode="External"/><Relationship Id="rId123" Type="http://schemas.openxmlformats.org/officeDocument/2006/relationships/hyperlink" Target="https://apps-st.fisheries.noaa.gov/sis/docServlet?fileAction=download&amp;fileId=8034" TargetMode="External"/><Relationship Id="rId144" Type="http://schemas.openxmlformats.org/officeDocument/2006/relationships/hyperlink" Target="https://apps-st.fisheries.noaa.gov/sis/docServlet?fileAction=download&amp;fileId=8035" TargetMode="External"/><Relationship Id="rId90" Type="http://schemas.openxmlformats.org/officeDocument/2006/relationships/hyperlink" Target="https://apps-st.fisheries.noaa.gov/sis/docServlet?fileAction=download&amp;fileId=8602" TargetMode="External"/><Relationship Id="rId165" Type="http://schemas.openxmlformats.org/officeDocument/2006/relationships/hyperlink" Target="https://apps-st.fisheries.noaa.gov/sis/docServlet?fileAction=download&amp;fileId=8034" TargetMode="External"/><Relationship Id="rId186" Type="http://schemas.openxmlformats.org/officeDocument/2006/relationships/hyperlink" Target="https://apps-st.fisheries.noaa.gov/sis/docServlet?fileAction=download&amp;fileId=8035" TargetMode="External"/><Relationship Id="rId211" Type="http://schemas.openxmlformats.org/officeDocument/2006/relationships/hyperlink" Target="https://apps-st.fisheries.noaa.gov/sis/docServlet?fileAction=download&amp;fileId=8034" TargetMode="External"/><Relationship Id="rId232" Type="http://schemas.openxmlformats.org/officeDocument/2006/relationships/hyperlink" Target="https://apps-st.fisheries.noaa.gov/sis/docServlet?fileAction=download&amp;fileId=8035" TargetMode="External"/><Relationship Id="rId27" Type="http://schemas.openxmlformats.org/officeDocument/2006/relationships/hyperlink" Target="https://apps-st.fisheries.noaa.gov/sis/docServlet?fileAction=download&amp;fileId=8460" TargetMode="External"/><Relationship Id="rId48" Type="http://schemas.openxmlformats.org/officeDocument/2006/relationships/hyperlink" Target="https://apps-st.fisheries.noaa.gov/sis/docServlet?fileAction=download&amp;fileId=8031" TargetMode="External"/><Relationship Id="rId69" Type="http://schemas.openxmlformats.org/officeDocument/2006/relationships/hyperlink" Target="https://apps-st.fisheries.noaa.gov/sis/docServlet?fileAction=download&amp;fileId=8603" TargetMode="External"/><Relationship Id="rId113" Type="http://schemas.openxmlformats.org/officeDocument/2006/relationships/hyperlink" Target="https://apps-st.fisheries.noaa.gov/sis/docServlet?fileAction=download&amp;fileId=8551" TargetMode="External"/><Relationship Id="rId134" Type="http://schemas.openxmlformats.org/officeDocument/2006/relationships/hyperlink" Target="https://apps-st.fisheries.noaa.gov/sis/docServlet?fileAction=download&amp;fileId=8035" TargetMode="External"/><Relationship Id="rId80" Type="http://schemas.openxmlformats.org/officeDocument/2006/relationships/hyperlink" Target="https://apps-st.fisheries.noaa.gov/sis/docServlet?fileAction=download&amp;fileId=7948" TargetMode="External"/><Relationship Id="rId155" Type="http://schemas.openxmlformats.org/officeDocument/2006/relationships/hyperlink" Target="https://apps-st.fisheries.noaa.gov/sis/docServlet?fileAction=download&amp;fileId=8034" TargetMode="External"/><Relationship Id="rId176" Type="http://schemas.openxmlformats.org/officeDocument/2006/relationships/hyperlink" Target="https://apps-st.fisheries.noaa.gov/sis/docServlet?fileAction=download&amp;fileId=8035" TargetMode="External"/><Relationship Id="rId197" Type="http://schemas.openxmlformats.org/officeDocument/2006/relationships/hyperlink" Target="https://apps-st.fisheries.noaa.gov/sis/docServlet?fileAction=download&amp;fileId=8034" TargetMode="Externa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B0BA4F-6191-4B81-BDD8-B91F56E8C6F9}">
  <dimension ref="A1:U183"/>
  <sheetViews>
    <sheetView zoomScale="85" zoomScaleNormal="85" workbookViewId="0">
      <pane ySplit="1" topLeftCell="A120" activePane="bottomLeft" state="frozen"/>
      <selection pane="bottomLeft" activeCell="D125" sqref="D125"/>
    </sheetView>
  </sheetViews>
  <sheetFormatPr defaultRowHeight="14.4" x14ac:dyDescent="0.3"/>
  <cols>
    <col min="1" max="1" width="28.6640625" style="2" customWidth="1"/>
    <col min="2" max="2" width="11.77734375" style="2" customWidth="1"/>
    <col min="3" max="3" width="17.6640625" style="2" customWidth="1"/>
    <col min="4" max="4" width="10.33203125" style="2" customWidth="1"/>
    <col min="5" max="5" width="37.44140625" style="2" customWidth="1"/>
    <col min="6" max="6" width="11.88671875" style="2" customWidth="1"/>
    <col min="7" max="7" width="17.44140625" style="2" customWidth="1"/>
    <col min="8" max="8" width="15" style="2" customWidth="1"/>
    <col min="9" max="9" width="29.6640625" style="2" customWidth="1"/>
    <col min="10" max="10" width="11.88671875" style="2" customWidth="1"/>
    <col min="11" max="11" width="6.44140625" style="2" customWidth="1"/>
    <col min="12" max="12" width="41.77734375" style="2" customWidth="1"/>
    <col min="13" max="13" width="19" style="2" customWidth="1"/>
    <col min="14" max="14" width="23.33203125" style="2" customWidth="1"/>
    <col min="15" max="15" width="18.21875" style="2" customWidth="1"/>
    <col min="16" max="16" width="17.109375" style="2" customWidth="1"/>
    <col min="17" max="17" width="12" style="2" customWidth="1"/>
    <col min="18" max="19" width="6" style="2" customWidth="1"/>
    <col min="20" max="20" width="7.77734375" style="2" customWidth="1"/>
    <col min="21" max="21" width="124.33203125" style="2" customWidth="1"/>
    <col min="22" max="16384" width="8.88671875" style="2"/>
  </cols>
  <sheetData>
    <row r="1" spans="1:21" x14ac:dyDescent="0.3">
      <c r="A1" s="4" t="s">
        <v>2</v>
      </c>
      <c r="B1" s="4" t="s">
        <v>13</v>
      </c>
      <c r="C1" s="2" t="s">
        <v>1272</v>
      </c>
      <c r="D1" s="1" t="s">
        <v>14</v>
      </c>
      <c r="E1" s="4" t="s">
        <v>15</v>
      </c>
      <c r="F1" s="4" t="s">
        <v>16</v>
      </c>
      <c r="G1" s="4" t="s">
        <v>21</v>
      </c>
      <c r="H1" s="4" t="s">
        <v>22</v>
      </c>
      <c r="I1" s="4" t="s">
        <v>23</v>
      </c>
      <c r="J1" s="4" t="s">
        <v>1275</v>
      </c>
      <c r="K1" s="4" t="s">
        <v>25</v>
      </c>
      <c r="L1" s="4" t="s">
        <v>1276</v>
      </c>
      <c r="M1" s="4" t="s">
        <v>33</v>
      </c>
      <c r="N1" s="4" t="s">
        <v>34</v>
      </c>
      <c r="O1" s="48" t="s">
        <v>1278</v>
      </c>
      <c r="P1" s="47" t="s">
        <v>7</v>
      </c>
      <c r="Q1" s="48" t="s">
        <v>8</v>
      </c>
      <c r="R1" s="48" t="s">
        <v>1192</v>
      </c>
      <c r="S1" s="48" t="s">
        <v>10</v>
      </c>
      <c r="T1" s="48" t="s">
        <v>9</v>
      </c>
      <c r="U1" s="48" t="s">
        <v>11</v>
      </c>
    </row>
    <row r="2" spans="1:21" x14ac:dyDescent="0.3">
      <c r="A2" s="4" t="s">
        <v>2207</v>
      </c>
      <c r="B2" s="4">
        <v>21</v>
      </c>
      <c r="C2" s="2" t="s">
        <v>1279</v>
      </c>
      <c r="D2" s="14">
        <v>159</v>
      </c>
      <c r="E2" s="17" t="s">
        <v>1894</v>
      </c>
      <c r="F2" s="17" t="s">
        <v>1281</v>
      </c>
      <c r="G2" s="17" t="s">
        <v>1895</v>
      </c>
      <c r="H2" s="17" t="s">
        <v>1896</v>
      </c>
      <c r="I2" s="17" t="s">
        <v>1897</v>
      </c>
      <c r="J2" s="19" t="s">
        <v>1333</v>
      </c>
      <c r="K2" s="11">
        <v>2018</v>
      </c>
      <c r="L2" s="17" t="s">
        <v>1898</v>
      </c>
      <c r="M2" s="17" t="s">
        <v>1899</v>
      </c>
      <c r="N2" s="20" t="s">
        <v>1900</v>
      </c>
      <c r="O2" s="17" t="s">
        <v>1306</v>
      </c>
      <c r="P2" s="49" t="s">
        <v>2232</v>
      </c>
      <c r="Q2" s="17">
        <v>1500</v>
      </c>
      <c r="R2" s="21" t="s">
        <v>1247</v>
      </c>
      <c r="S2" s="17"/>
      <c r="T2" s="17">
        <v>3</v>
      </c>
      <c r="U2" s="17" t="s">
        <v>1901</v>
      </c>
    </row>
    <row r="3" spans="1:21" x14ac:dyDescent="0.3">
      <c r="A3" s="4" t="s">
        <v>1196</v>
      </c>
      <c r="B3" s="4">
        <v>21</v>
      </c>
      <c r="C3" s="2" t="s">
        <v>1279</v>
      </c>
      <c r="D3" s="14">
        <v>148</v>
      </c>
      <c r="E3" s="17" t="s">
        <v>1849</v>
      </c>
      <c r="F3" s="17" t="s">
        <v>1281</v>
      </c>
      <c r="G3" s="17" t="s">
        <v>1850</v>
      </c>
      <c r="H3" s="17" t="s">
        <v>1851</v>
      </c>
      <c r="I3" s="17" t="s">
        <v>1852</v>
      </c>
      <c r="J3" s="19" t="s">
        <v>1346</v>
      </c>
      <c r="K3" s="11">
        <v>2020</v>
      </c>
      <c r="L3" s="17" t="s">
        <v>1853</v>
      </c>
      <c r="M3" s="17" t="s">
        <v>1854</v>
      </c>
      <c r="N3" s="20" t="s">
        <v>1855</v>
      </c>
      <c r="O3" s="17" t="s">
        <v>1306</v>
      </c>
      <c r="P3" s="49" t="s">
        <v>2232</v>
      </c>
      <c r="Q3" s="17">
        <v>500</v>
      </c>
      <c r="R3" s="21" t="s">
        <v>1193</v>
      </c>
      <c r="S3" s="17">
        <v>2</v>
      </c>
      <c r="T3" s="17">
        <v>2</v>
      </c>
      <c r="U3" s="17" t="s">
        <v>1856</v>
      </c>
    </row>
    <row r="4" spans="1:21" x14ac:dyDescent="0.3">
      <c r="A4" s="4" t="s">
        <v>1196</v>
      </c>
      <c r="B4" s="4">
        <v>21</v>
      </c>
      <c r="C4" s="2" t="s">
        <v>1279</v>
      </c>
      <c r="D4" s="14">
        <v>150</v>
      </c>
      <c r="E4" s="17" t="s">
        <v>1860</v>
      </c>
      <c r="F4" s="17" t="s">
        <v>1281</v>
      </c>
      <c r="G4" s="17" t="s">
        <v>1861</v>
      </c>
      <c r="H4" s="17" t="s">
        <v>1862</v>
      </c>
      <c r="I4" s="17" t="s">
        <v>1852</v>
      </c>
      <c r="J4" s="19" t="s">
        <v>1346</v>
      </c>
      <c r="K4" s="11">
        <v>2018</v>
      </c>
      <c r="L4" s="17" t="s">
        <v>1863</v>
      </c>
      <c r="M4" s="17" t="s">
        <v>1864</v>
      </c>
      <c r="N4" s="20" t="s">
        <v>1865</v>
      </c>
      <c r="O4" s="17" t="s">
        <v>1306</v>
      </c>
      <c r="P4" s="49" t="s">
        <v>2232</v>
      </c>
      <c r="Q4" s="17">
        <v>800</v>
      </c>
      <c r="R4" s="21" t="s">
        <v>1193</v>
      </c>
      <c r="S4" s="17">
        <v>2</v>
      </c>
      <c r="T4" s="17">
        <v>2</v>
      </c>
      <c r="U4" s="17" t="s">
        <v>1866</v>
      </c>
    </row>
    <row r="5" spans="1:21" x14ac:dyDescent="0.3">
      <c r="A5" s="4" t="s">
        <v>1196</v>
      </c>
      <c r="B5" s="4">
        <v>21</v>
      </c>
      <c r="C5" s="2" t="s">
        <v>1279</v>
      </c>
      <c r="D5" s="25">
        <v>155</v>
      </c>
      <c r="E5" s="17" t="s">
        <v>1885</v>
      </c>
      <c r="F5" s="17" t="s">
        <v>1281</v>
      </c>
      <c r="G5" s="17" t="s">
        <v>1861</v>
      </c>
      <c r="H5" s="17" t="s">
        <v>1886</v>
      </c>
      <c r="I5" s="17" t="s">
        <v>1887</v>
      </c>
      <c r="J5" s="19" t="s">
        <v>1283</v>
      </c>
      <c r="K5" s="11">
        <v>2022</v>
      </c>
      <c r="L5" s="14" t="s">
        <v>1888</v>
      </c>
      <c r="M5" s="14" t="s">
        <v>1889</v>
      </c>
      <c r="N5" s="14" t="s">
        <v>1890</v>
      </c>
      <c r="O5" s="17" t="s">
        <v>1357</v>
      </c>
      <c r="P5" s="49" t="s">
        <v>2232</v>
      </c>
      <c r="Q5" s="17">
        <v>20000</v>
      </c>
      <c r="R5" s="21" t="s">
        <v>1193</v>
      </c>
      <c r="S5" s="17">
        <v>2</v>
      </c>
      <c r="T5" s="17">
        <v>1</v>
      </c>
      <c r="U5" s="17" t="s">
        <v>1891</v>
      </c>
    </row>
    <row r="6" spans="1:21" x14ac:dyDescent="0.3">
      <c r="A6" s="4" t="s">
        <v>1196</v>
      </c>
      <c r="B6" s="4">
        <v>21</v>
      </c>
      <c r="C6" s="2" t="s">
        <v>1279</v>
      </c>
      <c r="D6" s="14">
        <v>203</v>
      </c>
      <c r="E6" s="17" t="s">
        <v>2088</v>
      </c>
      <c r="F6" s="17" t="s">
        <v>1281</v>
      </c>
      <c r="G6" s="17" t="s">
        <v>161</v>
      </c>
      <c r="H6" s="17" t="s">
        <v>2089</v>
      </c>
      <c r="I6" s="17" t="s">
        <v>2090</v>
      </c>
      <c r="J6" s="19" t="s">
        <v>742</v>
      </c>
      <c r="K6" s="11">
        <v>2019</v>
      </c>
      <c r="L6" s="17" t="s">
        <v>2091</v>
      </c>
      <c r="M6" s="17" t="s">
        <v>2092</v>
      </c>
      <c r="N6" s="20" t="s">
        <v>2093</v>
      </c>
      <c r="O6" s="17"/>
      <c r="P6" s="49" t="s">
        <v>2232</v>
      </c>
      <c r="Q6" s="17">
        <v>300</v>
      </c>
      <c r="R6" s="21" t="s">
        <v>1193</v>
      </c>
      <c r="S6" s="17">
        <v>2</v>
      </c>
      <c r="T6" s="17">
        <v>2</v>
      </c>
      <c r="U6" s="17" t="s">
        <v>2094</v>
      </c>
    </row>
    <row r="7" spans="1:21" x14ac:dyDescent="0.3">
      <c r="A7" s="4" t="s">
        <v>1197</v>
      </c>
      <c r="B7" s="4">
        <v>21</v>
      </c>
      <c r="C7" s="2" t="s">
        <v>1279</v>
      </c>
      <c r="D7" s="15">
        <v>5</v>
      </c>
      <c r="E7" s="17" t="s">
        <v>1315</v>
      </c>
      <c r="F7" s="17" t="s">
        <v>1281</v>
      </c>
      <c r="G7" s="17" t="s">
        <v>313</v>
      </c>
      <c r="H7" s="17" t="s">
        <v>1316</v>
      </c>
      <c r="I7" s="17" t="s">
        <v>1317</v>
      </c>
      <c r="J7" s="19" t="s">
        <v>1292</v>
      </c>
      <c r="K7" s="11">
        <v>2021</v>
      </c>
      <c r="L7" s="17" t="s">
        <v>1293</v>
      </c>
      <c r="M7" s="17" t="s">
        <v>1294</v>
      </c>
      <c r="N7" s="20" t="s">
        <v>1295</v>
      </c>
      <c r="O7" s="17" t="s">
        <v>1296</v>
      </c>
      <c r="P7" s="49" t="s">
        <v>2232</v>
      </c>
      <c r="Q7" s="17">
        <v>30000</v>
      </c>
      <c r="R7" s="21" t="s">
        <v>1194</v>
      </c>
      <c r="S7" s="17">
        <v>1</v>
      </c>
      <c r="T7" s="17">
        <v>1</v>
      </c>
      <c r="U7" s="17" t="s">
        <v>1318</v>
      </c>
    </row>
    <row r="8" spans="1:21" x14ac:dyDescent="0.3">
      <c r="A8" s="4" t="s">
        <v>1197</v>
      </c>
      <c r="B8" s="4">
        <v>21</v>
      </c>
      <c r="C8" s="2" t="s">
        <v>1279</v>
      </c>
      <c r="D8" s="15">
        <v>6</v>
      </c>
      <c r="E8" s="17" t="s">
        <v>1319</v>
      </c>
      <c r="F8" s="17" t="s">
        <v>1320</v>
      </c>
      <c r="G8" s="17" t="s">
        <v>313</v>
      </c>
      <c r="H8" s="17" t="s">
        <v>1316</v>
      </c>
      <c r="I8" s="17" t="s">
        <v>1321</v>
      </c>
      <c r="J8" s="19" t="s">
        <v>1283</v>
      </c>
      <c r="K8" s="11">
        <v>2023</v>
      </c>
      <c r="L8" s="17" t="s">
        <v>1322</v>
      </c>
      <c r="M8" s="14" t="s">
        <v>1323</v>
      </c>
      <c r="N8" s="18" t="s">
        <v>1324</v>
      </c>
      <c r="O8" s="17" t="s">
        <v>1296</v>
      </c>
      <c r="P8" s="49" t="s">
        <v>2232</v>
      </c>
      <c r="Q8" s="17">
        <v>25000</v>
      </c>
      <c r="R8" s="21" t="s">
        <v>1194</v>
      </c>
      <c r="S8" s="17">
        <v>1</v>
      </c>
      <c r="T8" s="17">
        <v>1</v>
      </c>
      <c r="U8" s="17" t="s">
        <v>1325</v>
      </c>
    </row>
    <row r="9" spans="1:21" x14ac:dyDescent="0.3">
      <c r="A9" s="4" t="s">
        <v>1197</v>
      </c>
      <c r="B9" s="4">
        <v>21</v>
      </c>
      <c r="C9" s="2" t="s">
        <v>1279</v>
      </c>
      <c r="D9" s="15">
        <v>7</v>
      </c>
      <c r="E9" s="17" t="s">
        <v>1326</v>
      </c>
      <c r="F9" s="17" t="s">
        <v>1281</v>
      </c>
      <c r="G9" s="17" t="s">
        <v>313</v>
      </c>
      <c r="H9" s="17" t="s">
        <v>1316</v>
      </c>
      <c r="I9" s="17" t="s">
        <v>1327</v>
      </c>
      <c r="J9" s="19" t="s">
        <v>1283</v>
      </c>
      <c r="K9" s="11">
        <v>2019</v>
      </c>
      <c r="L9" s="17" t="s">
        <v>1328</v>
      </c>
      <c r="M9" s="17" t="s">
        <v>1329</v>
      </c>
      <c r="N9" s="20" t="s">
        <v>1330</v>
      </c>
      <c r="O9" s="17" t="s">
        <v>1296</v>
      </c>
      <c r="P9" s="49"/>
      <c r="Q9" s="17"/>
      <c r="R9" s="21" t="s">
        <v>1194</v>
      </c>
      <c r="S9" s="17">
        <v>1</v>
      </c>
      <c r="T9" s="17">
        <v>1</v>
      </c>
      <c r="U9" s="17" t="s">
        <v>2212</v>
      </c>
    </row>
    <row r="10" spans="1:21" x14ac:dyDescent="0.3">
      <c r="A10" s="4" t="s">
        <v>1197</v>
      </c>
      <c r="B10" s="4">
        <v>21</v>
      </c>
      <c r="C10" s="2" t="s">
        <v>1279</v>
      </c>
      <c r="D10" s="15">
        <v>8</v>
      </c>
      <c r="E10" s="17" t="s">
        <v>1331</v>
      </c>
      <c r="F10" s="17" t="s">
        <v>1281</v>
      </c>
      <c r="G10" s="17" t="s">
        <v>313</v>
      </c>
      <c r="H10" s="17" t="s">
        <v>1316</v>
      </c>
      <c r="I10" s="17" t="s">
        <v>1332</v>
      </c>
      <c r="J10" s="19" t="s">
        <v>1333</v>
      </c>
      <c r="K10" s="11">
        <v>2019</v>
      </c>
      <c r="L10" s="17" t="s">
        <v>1334</v>
      </c>
      <c r="M10" s="17" t="s">
        <v>1335</v>
      </c>
      <c r="N10" s="20" t="s">
        <v>1336</v>
      </c>
      <c r="O10" s="17" t="s">
        <v>1296</v>
      </c>
      <c r="P10" s="49" t="s">
        <v>2232</v>
      </c>
      <c r="Q10" s="17">
        <v>250000</v>
      </c>
      <c r="R10" s="21" t="s">
        <v>1194</v>
      </c>
      <c r="S10" s="17">
        <v>1</v>
      </c>
      <c r="T10" s="17">
        <v>1</v>
      </c>
      <c r="U10" s="17" t="s">
        <v>1337</v>
      </c>
    </row>
    <row r="11" spans="1:21" x14ac:dyDescent="0.3">
      <c r="A11" s="4" t="s">
        <v>1197</v>
      </c>
      <c r="B11" s="4">
        <v>21</v>
      </c>
      <c r="C11" s="2" t="s">
        <v>1279</v>
      </c>
      <c r="D11" s="15">
        <v>9</v>
      </c>
      <c r="E11" s="17" t="s">
        <v>1338</v>
      </c>
      <c r="F11" s="17" t="s">
        <v>1281</v>
      </c>
      <c r="G11" s="17" t="s">
        <v>313</v>
      </c>
      <c r="H11" s="17" t="s">
        <v>1316</v>
      </c>
      <c r="I11" s="17" t="s">
        <v>1339</v>
      </c>
      <c r="J11" s="19" t="s">
        <v>1333</v>
      </c>
      <c r="K11" s="11">
        <v>2021</v>
      </c>
      <c r="L11" s="17" t="s">
        <v>1340</v>
      </c>
      <c r="M11" s="17" t="s">
        <v>1341</v>
      </c>
      <c r="N11" s="20" t="s">
        <v>1342</v>
      </c>
      <c r="O11" s="17" t="s">
        <v>1296</v>
      </c>
      <c r="P11" s="49" t="s">
        <v>2232</v>
      </c>
      <c r="Q11" s="17">
        <v>40000</v>
      </c>
      <c r="R11" s="21" t="s">
        <v>1194</v>
      </c>
      <c r="S11" s="17">
        <v>1</v>
      </c>
      <c r="T11" s="17">
        <v>1</v>
      </c>
      <c r="U11" s="17" t="s">
        <v>1343</v>
      </c>
    </row>
    <row r="12" spans="1:21" x14ac:dyDescent="0.3">
      <c r="A12" s="4" t="s">
        <v>1197</v>
      </c>
      <c r="B12" s="4">
        <v>21</v>
      </c>
      <c r="C12" s="2" t="s">
        <v>1279</v>
      </c>
      <c r="D12" s="15">
        <v>10</v>
      </c>
      <c r="E12" s="17" t="s">
        <v>1344</v>
      </c>
      <c r="F12" s="17" t="s">
        <v>1281</v>
      </c>
      <c r="G12" s="17" t="s">
        <v>313</v>
      </c>
      <c r="H12" s="17" t="s">
        <v>1316</v>
      </c>
      <c r="I12" s="17" t="s">
        <v>1345</v>
      </c>
      <c r="J12" s="19" t="s">
        <v>1346</v>
      </c>
      <c r="K12" s="11">
        <v>2022</v>
      </c>
      <c r="L12" s="17" t="s">
        <v>1347</v>
      </c>
      <c r="M12" s="14" t="s">
        <v>1348</v>
      </c>
      <c r="N12" s="14" t="s">
        <v>1349</v>
      </c>
      <c r="O12" s="17" t="s">
        <v>1296</v>
      </c>
      <c r="P12" s="49" t="s">
        <v>2232</v>
      </c>
      <c r="Q12" s="17">
        <v>60000</v>
      </c>
      <c r="R12" s="21" t="s">
        <v>1194</v>
      </c>
      <c r="S12" s="17">
        <v>1</v>
      </c>
      <c r="T12" s="17">
        <v>1</v>
      </c>
      <c r="U12" s="17" t="s">
        <v>1350</v>
      </c>
    </row>
    <row r="13" spans="1:21" x14ac:dyDescent="0.3">
      <c r="A13" s="4" t="s">
        <v>1197</v>
      </c>
      <c r="B13" s="4">
        <v>21</v>
      </c>
      <c r="C13" s="2" t="s">
        <v>1279</v>
      </c>
      <c r="D13" s="15">
        <v>55</v>
      </c>
      <c r="E13" s="17" t="s">
        <v>1528</v>
      </c>
      <c r="F13" s="17" t="s">
        <v>1281</v>
      </c>
      <c r="G13" s="17" t="s">
        <v>352</v>
      </c>
      <c r="H13" s="17" t="s">
        <v>353</v>
      </c>
      <c r="I13" s="17" t="s">
        <v>1321</v>
      </c>
      <c r="J13" s="19" t="s">
        <v>1283</v>
      </c>
      <c r="K13" s="11">
        <v>2021</v>
      </c>
      <c r="L13" s="18" t="s">
        <v>1529</v>
      </c>
      <c r="M13" s="17" t="s">
        <v>1530</v>
      </c>
      <c r="N13" s="18" t="s">
        <v>1531</v>
      </c>
      <c r="O13" s="17" t="s">
        <v>1306</v>
      </c>
      <c r="P13" s="49" t="s">
        <v>2232</v>
      </c>
      <c r="Q13" s="2">
        <v>8000</v>
      </c>
      <c r="R13" s="21" t="s">
        <v>1193</v>
      </c>
      <c r="S13" s="17">
        <v>2</v>
      </c>
      <c r="T13" s="17">
        <v>1</v>
      </c>
      <c r="U13" s="17" t="s">
        <v>1532</v>
      </c>
    </row>
    <row r="14" spans="1:21" ht="15" x14ac:dyDescent="0.3">
      <c r="A14" s="14" t="s">
        <v>1197</v>
      </c>
      <c r="B14" s="14">
        <v>21</v>
      </c>
      <c r="C14" s="14" t="s">
        <v>1279</v>
      </c>
      <c r="D14" s="14">
        <v>56</v>
      </c>
      <c r="E14" s="16" t="s">
        <v>1533</v>
      </c>
      <c r="F14" s="17" t="s">
        <v>1281</v>
      </c>
      <c r="G14" s="17" t="s">
        <v>352</v>
      </c>
      <c r="H14" s="16" t="s">
        <v>353</v>
      </c>
      <c r="I14" s="16" t="s">
        <v>1534</v>
      </c>
      <c r="J14" s="16" t="s">
        <v>1283</v>
      </c>
      <c r="K14" s="14">
        <v>2021</v>
      </c>
      <c r="O14" s="16" t="s">
        <v>1306</v>
      </c>
      <c r="P14" s="49"/>
      <c r="R14" s="21" t="s">
        <v>1247</v>
      </c>
    </row>
    <row r="15" spans="1:21" x14ac:dyDescent="0.3">
      <c r="A15" s="4" t="s">
        <v>1197</v>
      </c>
      <c r="B15" s="4">
        <v>21</v>
      </c>
      <c r="C15" s="2" t="s">
        <v>1279</v>
      </c>
      <c r="D15" s="15">
        <v>104</v>
      </c>
      <c r="E15" s="17" t="s">
        <v>1681</v>
      </c>
      <c r="F15" s="17" t="s">
        <v>1281</v>
      </c>
      <c r="G15" s="17" t="s">
        <v>374</v>
      </c>
      <c r="H15" s="17" t="s">
        <v>375</v>
      </c>
      <c r="I15" s="17" t="s">
        <v>1682</v>
      </c>
      <c r="J15" s="19" t="s">
        <v>1283</v>
      </c>
      <c r="K15" s="11">
        <v>2021</v>
      </c>
      <c r="L15" s="17" t="s">
        <v>1683</v>
      </c>
      <c r="M15" s="17" t="s">
        <v>1684</v>
      </c>
      <c r="N15" s="20" t="s">
        <v>1685</v>
      </c>
      <c r="O15" s="17" t="s">
        <v>1287</v>
      </c>
      <c r="P15" s="49" t="s">
        <v>2232</v>
      </c>
      <c r="Q15" s="2">
        <v>3500</v>
      </c>
      <c r="R15" s="21" t="s">
        <v>1193</v>
      </c>
      <c r="S15" s="17">
        <v>2</v>
      </c>
      <c r="T15" s="17">
        <v>3</v>
      </c>
      <c r="U15" s="17" t="s">
        <v>1686</v>
      </c>
    </row>
    <row r="16" spans="1:21" x14ac:dyDescent="0.3">
      <c r="A16" s="4" t="s">
        <v>1197</v>
      </c>
      <c r="B16" s="4">
        <v>21</v>
      </c>
      <c r="C16" s="2" t="s">
        <v>1279</v>
      </c>
      <c r="D16" s="15">
        <v>126</v>
      </c>
      <c r="E16" s="17" t="s">
        <v>1794</v>
      </c>
      <c r="F16" s="17" t="s">
        <v>1281</v>
      </c>
      <c r="G16" s="17" t="s">
        <v>395</v>
      </c>
      <c r="H16" s="17" t="s">
        <v>1795</v>
      </c>
      <c r="I16" s="17" t="s">
        <v>1796</v>
      </c>
      <c r="J16" s="19" t="s">
        <v>1283</v>
      </c>
      <c r="K16" s="11">
        <v>2023</v>
      </c>
      <c r="L16" s="17" t="s">
        <v>1797</v>
      </c>
      <c r="M16" s="14" t="s">
        <v>1798</v>
      </c>
      <c r="N16" s="18" t="s">
        <v>1799</v>
      </c>
      <c r="O16" s="17" t="s">
        <v>1357</v>
      </c>
      <c r="P16" s="49" t="s">
        <v>2232</v>
      </c>
      <c r="Q16" s="2">
        <v>10000</v>
      </c>
      <c r="R16" s="21" t="s">
        <v>1193</v>
      </c>
      <c r="S16" s="17">
        <v>2</v>
      </c>
      <c r="T16" s="17">
        <v>1</v>
      </c>
      <c r="U16" s="17" t="s">
        <v>1800</v>
      </c>
    </row>
    <row r="17" spans="1:21" x14ac:dyDescent="0.3">
      <c r="A17" s="4" t="s">
        <v>1197</v>
      </c>
      <c r="B17" s="4">
        <v>21</v>
      </c>
      <c r="C17" s="2" t="s">
        <v>1279</v>
      </c>
      <c r="D17" s="14">
        <v>160</v>
      </c>
      <c r="E17" s="17" t="s">
        <v>1902</v>
      </c>
      <c r="F17" s="17" t="s">
        <v>1281</v>
      </c>
      <c r="G17" s="17" t="s">
        <v>409</v>
      </c>
      <c r="H17" s="17" t="s">
        <v>412</v>
      </c>
      <c r="I17" s="17" t="s">
        <v>1291</v>
      </c>
      <c r="J17" s="19" t="s">
        <v>1292</v>
      </c>
      <c r="K17" s="11">
        <v>2020</v>
      </c>
      <c r="L17" s="17" t="s">
        <v>1903</v>
      </c>
      <c r="M17" s="17" t="s">
        <v>1904</v>
      </c>
      <c r="N17" s="20" t="s">
        <v>1905</v>
      </c>
      <c r="O17" s="17" t="s">
        <v>1296</v>
      </c>
      <c r="P17" s="49" t="s">
        <v>2232</v>
      </c>
      <c r="Q17" s="17">
        <v>3000</v>
      </c>
      <c r="R17" s="21" t="s">
        <v>1194</v>
      </c>
      <c r="S17" s="17">
        <v>1</v>
      </c>
      <c r="T17" s="17">
        <v>1</v>
      </c>
      <c r="U17" s="17" t="s">
        <v>1906</v>
      </c>
    </row>
    <row r="18" spans="1:21" x14ac:dyDescent="0.3">
      <c r="A18" s="4" t="s">
        <v>1197</v>
      </c>
      <c r="B18" s="4">
        <v>21</v>
      </c>
      <c r="C18" s="2" t="s">
        <v>1279</v>
      </c>
      <c r="D18" s="14">
        <v>161</v>
      </c>
      <c r="E18" s="17" t="s">
        <v>1907</v>
      </c>
      <c r="F18" s="17" t="s">
        <v>1281</v>
      </c>
      <c r="G18" s="17" t="s">
        <v>409</v>
      </c>
      <c r="H18" s="17" t="s">
        <v>412</v>
      </c>
      <c r="I18" s="17" t="s">
        <v>1339</v>
      </c>
      <c r="J18" s="19" t="s">
        <v>1333</v>
      </c>
      <c r="K18" s="11">
        <v>2018</v>
      </c>
      <c r="L18" s="17" t="s">
        <v>1908</v>
      </c>
      <c r="M18" s="17" t="s">
        <v>1909</v>
      </c>
      <c r="N18" s="20" t="s">
        <v>1910</v>
      </c>
      <c r="O18" s="17" t="s">
        <v>1306</v>
      </c>
      <c r="P18" s="49" t="s">
        <v>2232</v>
      </c>
      <c r="Q18" s="17">
        <v>1000</v>
      </c>
      <c r="R18" s="21" t="s">
        <v>1247</v>
      </c>
      <c r="S18" s="17"/>
      <c r="T18" s="17">
        <v>3</v>
      </c>
      <c r="U18" s="17" t="s">
        <v>1911</v>
      </c>
    </row>
    <row r="19" spans="1:21" x14ac:dyDescent="0.3">
      <c r="A19" s="4" t="s">
        <v>1197</v>
      </c>
      <c r="B19" s="4">
        <v>21</v>
      </c>
      <c r="C19" s="2" t="s">
        <v>1279</v>
      </c>
      <c r="D19" s="14">
        <v>172</v>
      </c>
      <c r="E19" s="17" t="s">
        <v>1953</v>
      </c>
      <c r="F19" s="17" t="s">
        <v>1281</v>
      </c>
      <c r="G19" s="17" t="s">
        <v>1954</v>
      </c>
      <c r="H19" s="17" t="s">
        <v>1955</v>
      </c>
      <c r="I19" s="19" t="s">
        <v>1283</v>
      </c>
      <c r="J19" s="19" t="s">
        <v>1283</v>
      </c>
      <c r="K19" s="11">
        <v>2020</v>
      </c>
      <c r="L19" s="17" t="s">
        <v>1956</v>
      </c>
      <c r="M19" s="17" t="s">
        <v>1957</v>
      </c>
      <c r="N19" s="20" t="s">
        <v>1958</v>
      </c>
      <c r="O19" s="17"/>
      <c r="P19" s="49"/>
      <c r="Q19" s="17"/>
      <c r="R19" s="21" t="s">
        <v>1247</v>
      </c>
      <c r="S19" s="17"/>
      <c r="T19" s="17">
        <v>5</v>
      </c>
      <c r="U19" s="17" t="s">
        <v>1959</v>
      </c>
    </row>
    <row r="20" spans="1:21" x14ac:dyDescent="0.3">
      <c r="A20" s="4" t="s">
        <v>1197</v>
      </c>
      <c r="B20" s="4">
        <v>21</v>
      </c>
      <c r="C20" s="2" t="s">
        <v>1279</v>
      </c>
      <c r="D20" s="15">
        <v>173</v>
      </c>
      <c r="E20" s="17" t="s">
        <v>1960</v>
      </c>
      <c r="F20" s="17" t="s">
        <v>1281</v>
      </c>
      <c r="G20" s="17" t="s">
        <v>1961</v>
      </c>
      <c r="H20" s="17" t="s">
        <v>1962</v>
      </c>
      <c r="I20" s="17" t="s">
        <v>1963</v>
      </c>
      <c r="J20" s="19" t="s">
        <v>1283</v>
      </c>
      <c r="K20" s="11">
        <v>2023</v>
      </c>
      <c r="L20" s="18" t="s">
        <v>1964</v>
      </c>
      <c r="M20" s="14" t="s">
        <v>1965</v>
      </c>
      <c r="N20" s="18" t="s">
        <v>1966</v>
      </c>
      <c r="O20" s="17"/>
      <c r="P20" s="49" t="s">
        <v>2232</v>
      </c>
      <c r="Q20" s="17">
        <v>500</v>
      </c>
      <c r="R20" s="21" t="s">
        <v>1194</v>
      </c>
      <c r="S20" s="17">
        <v>1</v>
      </c>
      <c r="T20" s="17">
        <v>1</v>
      </c>
      <c r="U20" s="17" t="s">
        <v>1967</v>
      </c>
    </row>
    <row r="21" spans="1:21" x14ac:dyDescent="0.3">
      <c r="A21" s="4" t="s">
        <v>1197</v>
      </c>
      <c r="B21" s="4">
        <v>21</v>
      </c>
      <c r="C21" s="2" t="s">
        <v>1279</v>
      </c>
      <c r="D21" s="14">
        <v>186</v>
      </c>
      <c r="E21" s="17" t="s">
        <v>2033</v>
      </c>
      <c r="F21" s="17" t="s">
        <v>1281</v>
      </c>
      <c r="G21" s="17" t="s">
        <v>352</v>
      </c>
      <c r="H21" s="17" t="s">
        <v>353</v>
      </c>
      <c r="I21" s="17" t="s">
        <v>2034</v>
      </c>
      <c r="J21" s="19" t="s">
        <v>1333</v>
      </c>
      <c r="K21" s="11">
        <v>2018</v>
      </c>
      <c r="L21" s="17" t="s">
        <v>2035</v>
      </c>
      <c r="M21" s="17" t="s">
        <v>2036</v>
      </c>
      <c r="N21" s="20" t="s">
        <v>2037</v>
      </c>
      <c r="O21" s="17"/>
      <c r="P21" s="49" t="s">
        <v>2232</v>
      </c>
      <c r="Q21" s="2">
        <v>5000</v>
      </c>
      <c r="R21" s="21" t="s">
        <v>1194</v>
      </c>
      <c r="S21" s="17">
        <v>1</v>
      </c>
      <c r="T21" s="17">
        <v>2</v>
      </c>
      <c r="U21" s="17" t="s">
        <v>2038</v>
      </c>
    </row>
    <row r="22" spans="1:21" x14ac:dyDescent="0.3">
      <c r="A22" s="4" t="s">
        <v>1197</v>
      </c>
      <c r="B22" s="4">
        <v>21</v>
      </c>
      <c r="C22" s="2" t="s">
        <v>1279</v>
      </c>
      <c r="D22" s="14">
        <v>187</v>
      </c>
      <c r="E22" s="17" t="s">
        <v>2039</v>
      </c>
      <c r="F22" s="17" t="s">
        <v>1281</v>
      </c>
      <c r="G22" s="17" t="s">
        <v>352</v>
      </c>
      <c r="H22" s="17" t="s">
        <v>353</v>
      </c>
      <c r="I22" s="17" t="s">
        <v>1339</v>
      </c>
      <c r="J22" s="19" t="s">
        <v>1333</v>
      </c>
      <c r="K22" s="11">
        <v>2019</v>
      </c>
      <c r="L22" s="17" t="s">
        <v>2040</v>
      </c>
      <c r="M22" s="17" t="s">
        <v>2041</v>
      </c>
      <c r="N22" s="20" t="s">
        <v>2042</v>
      </c>
      <c r="O22" s="17"/>
      <c r="P22" s="49" t="s">
        <v>2232</v>
      </c>
      <c r="Q22" s="2">
        <v>5000</v>
      </c>
      <c r="R22" s="21" t="s">
        <v>1194</v>
      </c>
      <c r="S22" s="17">
        <v>1</v>
      </c>
      <c r="T22" s="17">
        <v>1</v>
      </c>
      <c r="U22" s="17" t="s">
        <v>2043</v>
      </c>
    </row>
    <row r="23" spans="1:21" x14ac:dyDescent="0.3">
      <c r="A23" s="4" t="s">
        <v>1197</v>
      </c>
      <c r="B23" s="4">
        <v>21</v>
      </c>
      <c r="C23" s="2" t="s">
        <v>1279</v>
      </c>
      <c r="D23" s="14">
        <v>198</v>
      </c>
      <c r="E23" s="17" t="s">
        <v>2067</v>
      </c>
      <c r="F23" s="17" t="s">
        <v>1281</v>
      </c>
      <c r="G23" s="17" t="s">
        <v>374</v>
      </c>
      <c r="H23" s="17" t="s">
        <v>375</v>
      </c>
      <c r="I23" s="17" t="s">
        <v>1339</v>
      </c>
      <c r="J23" s="19" t="s">
        <v>742</v>
      </c>
      <c r="K23" s="11">
        <v>2019</v>
      </c>
      <c r="L23" s="17" t="s">
        <v>2068</v>
      </c>
      <c r="M23" s="17" t="s">
        <v>2069</v>
      </c>
      <c r="N23" s="20" t="s">
        <v>2070</v>
      </c>
      <c r="O23" s="17"/>
      <c r="P23" s="49" t="s">
        <v>2232</v>
      </c>
      <c r="Q23" s="2">
        <v>600</v>
      </c>
      <c r="R23" s="21" t="s">
        <v>1247</v>
      </c>
      <c r="S23" s="17"/>
      <c r="T23" s="17">
        <v>3</v>
      </c>
      <c r="U23" s="17" t="s">
        <v>2071</v>
      </c>
    </row>
    <row r="24" spans="1:21" x14ac:dyDescent="0.3">
      <c r="A24" s="4" t="s">
        <v>1197</v>
      </c>
      <c r="B24" s="4">
        <v>21</v>
      </c>
      <c r="C24" s="2" t="s">
        <v>1279</v>
      </c>
      <c r="D24" s="14">
        <v>204</v>
      </c>
      <c r="E24" s="17" t="s">
        <v>2095</v>
      </c>
      <c r="F24" s="17" t="s">
        <v>1281</v>
      </c>
      <c r="G24" s="17" t="s">
        <v>409</v>
      </c>
      <c r="H24" s="17" t="s">
        <v>412</v>
      </c>
      <c r="I24" s="17" t="s">
        <v>2096</v>
      </c>
      <c r="J24" s="19" t="s">
        <v>742</v>
      </c>
      <c r="K24" s="11">
        <v>2021</v>
      </c>
      <c r="L24" s="17" t="s">
        <v>2097</v>
      </c>
      <c r="M24" s="17" t="s">
        <v>2098</v>
      </c>
      <c r="N24" s="20" t="s">
        <v>2099</v>
      </c>
      <c r="O24" s="17"/>
      <c r="P24" s="49"/>
      <c r="Q24" s="17"/>
      <c r="R24" s="21" t="s">
        <v>1247</v>
      </c>
      <c r="S24" s="17"/>
      <c r="T24" s="17"/>
      <c r="U24" s="17" t="s">
        <v>2100</v>
      </c>
    </row>
    <row r="25" spans="1:21" x14ac:dyDescent="0.3">
      <c r="A25" s="4" t="s">
        <v>1197</v>
      </c>
      <c r="B25" s="4">
        <v>21</v>
      </c>
      <c r="C25" s="2" t="s">
        <v>2101</v>
      </c>
      <c r="D25" s="14">
        <v>205</v>
      </c>
      <c r="E25" s="2" t="s">
        <v>2102</v>
      </c>
      <c r="F25" s="2" t="s">
        <v>2103</v>
      </c>
      <c r="G25" s="2" t="s">
        <v>313</v>
      </c>
      <c r="H25" s="2" t="s">
        <v>1316</v>
      </c>
      <c r="I25" s="2" t="s">
        <v>2104</v>
      </c>
      <c r="J25" s="19" t="s">
        <v>742</v>
      </c>
      <c r="K25" s="11">
        <v>2020</v>
      </c>
      <c r="N25" s="2" t="s">
        <v>2105</v>
      </c>
      <c r="O25" s="17"/>
      <c r="P25" s="49" t="s">
        <v>2232</v>
      </c>
      <c r="Q25" s="2">
        <v>50000</v>
      </c>
      <c r="R25" s="2" t="s">
        <v>1194</v>
      </c>
      <c r="S25" s="2">
        <v>1</v>
      </c>
      <c r="T25" s="2">
        <v>3</v>
      </c>
      <c r="U25" s="2" t="s">
        <v>2106</v>
      </c>
    </row>
    <row r="26" spans="1:21" x14ac:dyDescent="0.3">
      <c r="A26" s="4" t="s">
        <v>1197</v>
      </c>
      <c r="B26" s="4">
        <v>21</v>
      </c>
      <c r="C26" s="2" t="s">
        <v>2101</v>
      </c>
      <c r="D26" s="14">
        <v>206</v>
      </c>
      <c r="E26" s="2" t="s">
        <v>2107</v>
      </c>
      <c r="F26" s="2" t="s">
        <v>2103</v>
      </c>
      <c r="G26" s="2" t="s">
        <v>313</v>
      </c>
      <c r="H26" s="2" t="s">
        <v>1316</v>
      </c>
      <c r="I26" s="2" t="s">
        <v>2108</v>
      </c>
      <c r="J26" s="19" t="s">
        <v>742</v>
      </c>
      <c r="K26" s="11">
        <v>2021</v>
      </c>
      <c r="N26" s="2" t="s">
        <v>2109</v>
      </c>
      <c r="O26" s="17"/>
      <c r="P26" s="49" t="s">
        <v>2232</v>
      </c>
      <c r="Q26" s="2">
        <v>20000</v>
      </c>
      <c r="R26" s="2" t="s">
        <v>1193</v>
      </c>
      <c r="S26" s="2">
        <v>2</v>
      </c>
      <c r="T26" s="2">
        <v>1</v>
      </c>
      <c r="U26" s="2" t="s">
        <v>2110</v>
      </c>
    </row>
    <row r="27" spans="1:21" x14ac:dyDescent="0.3">
      <c r="A27" s="4" t="s">
        <v>1197</v>
      </c>
      <c r="B27" s="4">
        <v>21</v>
      </c>
      <c r="C27" s="2" t="s">
        <v>2115</v>
      </c>
      <c r="D27" s="14">
        <v>208</v>
      </c>
      <c r="E27" s="14" t="s">
        <v>2116</v>
      </c>
      <c r="F27" s="2" t="s">
        <v>2115</v>
      </c>
      <c r="G27" s="2" t="s">
        <v>313</v>
      </c>
      <c r="H27" s="2" t="s">
        <v>314</v>
      </c>
      <c r="I27" s="2" t="s">
        <v>2117</v>
      </c>
      <c r="J27" s="19" t="s">
        <v>742</v>
      </c>
      <c r="K27" s="11">
        <v>2021</v>
      </c>
      <c r="O27" s="17"/>
      <c r="P27" s="49" t="s">
        <v>2232</v>
      </c>
      <c r="Q27" s="2">
        <v>7500</v>
      </c>
      <c r="R27" s="2" t="s">
        <v>1193</v>
      </c>
      <c r="S27" s="2">
        <v>2</v>
      </c>
      <c r="T27" s="2">
        <v>2</v>
      </c>
      <c r="U27" s="14" t="s">
        <v>2118</v>
      </c>
    </row>
    <row r="28" spans="1:21" ht="15" x14ac:dyDescent="0.3">
      <c r="A28" s="22" t="s">
        <v>1198</v>
      </c>
      <c r="B28" s="14">
        <v>21</v>
      </c>
      <c r="C28" s="14" t="s">
        <v>1279</v>
      </c>
      <c r="D28" s="14">
        <v>105</v>
      </c>
      <c r="E28" s="16" t="s">
        <v>1687</v>
      </c>
      <c r="F28" s="17" t="s">
        <v>1281</v>
      </c>
      <c r="H28" s="16" t="s">
        <v>1688</v>
      </c>
      <c r="I28" s="16" t="s">
        <v>1689</v>
      </c>
      <c r="J28" s="16" t="s">
        <v>1333</v>
      </c>
      <c r="K28" s="14">
        <v>2021</v>
      </c>
      <c r="O28" s="16" t="s">
        <v>1306</v>
      </c>
      <c r="P28" s="49"/>
      <c r="R28" s="2" t="s">
        <v>1247</v>
      </c>
    </row>
    <row r="29" spans="1:21" x14ac:dyDescent="0.3">
      <c r="A29" s="4" t="s">
        <v>1198</v>
      </c>
      <c r="B29" s="4">
        <v>21</v>
      </c>
      <c r="C29" s="2" t="s">
        <v>1279</v>
      </c>
      <c r="D29" s="15">
        <v>113</v>
      </c>
      <c r="E29" s="17" t="s">
        <v>1713</v>
      </c>
      <c r="F29" s="17" t="s">
        <v>1281</v>
      </c>
      <c r="G29" s="17" t="s">
        <v>1714</v>
      </c>
      <c r="H29" s="17" t="s">
        <v>1715</v>
      </c>
      <c r="I29" s="17" t="s">
        <v>1716</v>
      </c>
      <c r="J29" s="19" t="s">
        <v>1292</v>
      </c>
      <c r="K29" s="11">
        <v>2023</v>
      </c>
      <c r="L29" s="18" t="s">
        <v>1717</v>
      </c>
      <c r="M29" s="14" t="s">
        <v>1718</v>
      </c>
      <c r="N29" s="18" t="s">
        <v>1719</v>
      </c>
      <c r="O29" s="17" t="s">
        <v>1306</v>
      </c>
      <c r="P29" s="49" t="s">
        <v>2232</v>
      </c>
      <c r="Q29" s="17">
        <v>3000</v>
      </c>
      <c r="R29" s="21" t="s">
        <v>1247</v>
      </c>
      <c r="S29" s="17"/>
      <c r="T29" s="17">
        <v>3</v>
      </c>
      <c r="U29" s="17" t="s">
        <v>1720</v>
      </c>
    </row>
    <row r="30" spans="1:21" x14ac:dyDescent="0.3">
      <c r="A30" s="4" t="s">
        <v>1198</v>
      </c>
      <c r="B30" s="4">
        <v>21</v>
      </c>
      <c r="C30" s="2" t="s">
        <v>1279</v>
      </c>
      <c r="D30" s="14">
        <v>127</v>
      </c>
      <c r="E30" s="17" t="s">
        <v>1801</v>
      </c>
      <c r="F30" s="17" t="s">
        <v>1281</v>
      </c>
      <c r="G30" s="17" t="s">
        <v>571</v>
      </c>
      <c r="H30" s="17" t="s">
        <v>572</v>
      </c>
      <c r="I30" s="17" t="s">
        <v>1802</v>
      </c>
      <c r="J30" s="19" t="s">
        <v>1292</v>
      </c>
      <c r="K30" s="11">
        <v>2021</v>
      </c>
      <c r="L30" s="17" t="s">
        <v>1803</v>
      </c>
      <c r="M30" s="17" t="s">
        <v>1804</v>
      </c>
      <c r="N30" s="20" t="s">
        <v>1805</v>
      </c>
      <c r="O30" s="17" t="s">
        <v>1357</v>
      </c>
      <c r="P30" s="49" t="s">
        <v>2232</v>
      </c>
      <c r="Q30" s="17">
        <v>30000</v>
      </c>
      <c r="R30" s="21" t="s">
        <v>1193</v>
      </c>
      <c r="S30" s="17">
        <v>2</v>
      </c>
      <c r="T30" s="17">
        <v>1</v>
      </c>
      <c r="U30" s="17" t="s">
        <v>1806</v>
      </c>
    </row>
    <row r="31" spans="1:21" x14ac:dyDescent="0.3">
      <c r="A31" s="4" t="s">
        <v>1198</v>
      </c>
      <c r="B31" s="4">
        <v>21</v>
      </c>
      <c r="C31" s="2" t="s">
        <v>1279</v>
      </c>
      <c r="D31" s="14">
        <v>128</v>
      </c>
      <c r="E31" s="17" t="s">
        <v>1807</v>
      </c>
      <c r="F31" s="17" t="s">
        <v>1281</v>
      </c>
      <c r="G31" s="17" t="s">
        <v>571</v>
      </c>
      <c r="H31" s="17" t="s">
        <v>572</v>
      </c>
      <c r="I31" s="17" t="s">
        <v>1808</v>
      </c>
      <c r="J31" s="19" t="s">
        <v>1283</v>
      </c>
      <c r="K31" s="11">
        <v>2018</v>
      </c>
      <c r="L31" s="17" t="s">
        <v>1809</v>
      </c>
      <c r="M31" s="17" t="s">
        <v>1810</v>
      </c>
      <c r="N31" s="20" t="s">
        <v>1811</v>
      </c>
      <c r="O31" s="17" t="s">
        <v>1306</v>
      </c>
      <c r="P31" s="49" t="s">
        <v>2232</v>
      </c>
      <c r="Q31" s="17">
        <v>7000</v>
      </c>
      <c r="R31" s="21" t="s">
        <v>1193</v>
      </c>
      <c r="S31" s="17">
        <v>2</v>
      </c>
      <c r="T31" s="17">
        <v>1</v>
      </c>
      <c r="U31" s="17" t="s">
        <v>1812</v>
      </c>
    </row>
    <row r="32" spans="1:21" x14ac:dyDescent="0.3">
      <c r="A32" s="4" t="s">
        <v>1198</v>
      </c>
      <c r="B32" s="4">
        <v>21</v>
      </c>
      <c r="C32" s="2" t="s">
        <v>1279</v>
      </c>
      <c r="D32" s="15">
        <v>129</v>
      </c>
      <c r="E32" s="17" t="s">
        <v>1813</v>
      </c>
      <c r="F32" s="17" t="s">
        <v>1281</v>
      </c>
      <c r="G32" s="17" t="s">
        <v>571</v>
      </c>
      <c r="H32" s="17" t="s">
        <v>572</v>
      </c>
      <c r="I32" s="17" t="s">
        <v>1814</v>
      </c>
      <c r="J32" s="19" t="s">
        <v>1283</v>
      </c>
      <c r="K32" s="11">
        <v>2021</v>
      </c>
      <c r="L32" s="17" t="s">
        <v>1815</v>
      </c>
      <c r="M32" s="14" t="s">
        <v>1816</v>
      </c>
      <c r="N32" s="14" t="s">
        <v>1817</v>
      </c>
      <c r="O32" s="17"/>
      <c r="P32" s="49" t="s">
        <v>2232</v>
      </c>
      <c r="Q32" s="17">
        <v>9000</v>
      </c>
      <c r="R32" s="21" t="s">
        <v>1193</v>
      </c>
      <c r="S32" s="17">
        <v>2</v>
      </c>
      <c r="T32" s="17">
        <v>3</v>
      </c>
      <c r="U32" s="17" t="s">
        <v>1818</v>
      </c>
    </row>
    <row r="33" spans="1:21" x14ac:dyDescent="0.3">
      <c r="A33" s="4" t="s">
        <v>1198</v>
      </c>
      <c r="B33" s="4">
        <v>21</v>
      </c>
      <c r="C33" s="2" t="s">
        <v>1279</v>
      </c>
      <c r="D33" s="14">
        <v>130</v>
      </c>
      <c r="E33" s="17" t="s">
        <v>1819</v>
      </c>
      <c r="F33" s="17" t="s">
        <v>1281</v>
      </c>
      <c r="G33" s="17" t="s">
        <v>571</v>
      </c>
      <c r="H33" s="17" t="s">
        <v>572</v>
      </c>
      <c r="I33" s="17" t="s">
        <v>1820</v>
      </c>
      <c r="J33" s="19" t="s">
        <v>1283</v>
      </c>
      <c r="K33" s="11">
        <v>2020</v>
      </c>
      <c r="L33" s="17" t="s">
        <v>1821</v>
      </c>
      <c r="M33" s="17" t="s">
        <v>1822</v>
      </c>
      <c r="N33" s="20" t="s">
        <v>1823</v>
      </c>
      <c r="O33" s="17" t="s">
        <v>1306</v>
      </c>
      <c r="P33" s="49"/>
      <c r="Q33" s="17"/>
      <c r="R33" s="21"/>
      <c r="S33" s="17"/>
      <c r="T33" s="17"/>
      <c r="U33" s="17" t="s">
        <v>1824</v>
      </c>
    </row>
    <row r="34" spans="1:21" x14ac:dyDescent="0.3">
      <c r="A34" s="4" t="s">
        <v>1198</v>
      </c>
      <c r="B34" s="4">
        <v>21</v>
      </c>
      <c r="C34" s="2" t="s">
        <v>1279</v>
      </c>
      <c r="D34" s="23">
        <v>131</v>
      </c>
      <c r="E34" s="22" t="s">
        <v>1825</v>
      </c>
      <c r="F34" s="17" t="s">
        <v>1281</v>
      </c>
      <c r="G34" s="17" t="s">
        <v>571</v>
      </c>
      <c r="H34" s="17" t="s">
        <v>572</v>
      </c>
      <c r="I34" s="17" t="s">
        <v>1826</v>
      </c>
      <c r="J34" s="19" t="s">
        <v>1346</v>
      </c>
      <c r="K34" s="11">
        <v>2020</v>
      </c>
      <c r="L34" s="17" t="s">
        <v>1827</v>
      </c>
      <c r="M34" s="17" t="s">
        <v>1828</v>
      </c>
      <c r="N34" s="20" t="s">
        <v>1829</v>
      </c>
      <c r="O34" s="17" t="s">
        <v>1306</v>
      </c>
      <c r="P34" s="49" t="s">
        <v>2232</v>
      </c>
      <c r="Q34" s="17">
        <v>7000</v>
      </c>
      <c r="R34" s="21" t="s">
        <v>1193</v>
      </c>
      <c r="S34" s="17">
        <v>2</v>
      </c>
      <c r="T34" s="17">
        <v>2</v>
      </c>
      <c r="U34" s="17" t="s">
        <v>1830</v>
      </c>
    </row>
    <row r="35" spans="1:21" x14ac:dyDescent="0.3">
      <c r="A35" s="4" t="s">
        <v>1198</v>
      </c>
      <c r="B35" s="4">
        <v>21</v>
      </c>
      <c r="C35" s="2" t="s">
        <v>1279</v>
      </c>
      <c r="D35" s="14">
        <v>174</v>
      </c>
      <c r="E35" s="17" t="s">
        <v>1968</v>
      </c>
      <c r="F35" s="17" t="s">
        <v>1281</v>
      </c>
      <c r="G35" s="17" t="s">
        <v>1714</v>
      </c>
      <c r="H35" s="17" t="s">
        <v>1715</v>
      </c>
      <c r="I35" s="17" t="s">
        <v>1346</v>
      </c>
      <c r="J35" s="17" t="s">
        <v>1346</v>
      </c>
      <c r="K35" s="11">
        <v>2018</v>
      </c>
      <c r="L35" s="17" t="s">
        <v>1969</v>
      </c>
      <c r="M35" s="17" t="s">
        <v>1970</v>
      </c>
      <c r="N35" s="20" t="s">
        <v>1971</v>
      </c>
      <c r="O35" s="17"/>
      <c r="P35" s="49" t="s">
        <v>2232</v>
      </c>
      <c r="Q35" s="17">
        <v>1000</v>
      </c>
      <c r="R35" s="21" t="s">
        <v>1193</v>
      </c>
      <c r="S35" s="17">
        <v>2</v>
      </c>
      <c r="T35" s="17">
        <v>2</v>
      </c>
      <c r="U35" s="17" t="s">
        <v>1972</v>
      </c>
    </row>
    <row r="36" spans="1:21" x14ac:dyDescent="0.3">
      <c r="A36" s="4" t="s">
        <v>1198</v>
      </c>
      <c r="B36" s="4">
        <v>21</v>
      </c>
      <c r="C36" s="2" t="s">
        <v>1279</v>
      </c>
      <c r="D36" s="14">
        <v>175</v>
      </c>
      <c r="E36" s="17" t="s">
        <v>1973</v>
      </c>
      <c r="F36" s="17" t="s">
        <v>1281</v>
      </c>
      <c r="G36" s="17" t="s">
        <v>571</v>
      </c>
      <c r="H36" s="17" t="s">
        <v>572</v>
      </c>
      <c r="I36" s="17" t="s">
        <v>1974</v>
      </c>
      <c r="J36" s="19" t="s">
        <v>1333</v>
      </c>
      <c r="K36" s="11">
        <v>2021</v>
      </c>
      <c r="L36" s="17" t="s">
        <v>1975</v>
      </c>
      <c r="M36" s="17" t="s">
        <v>1976</v>
      </c>
      <c r="N36" s="20" t="s">
        <v>1977</v>
      </c>
      <c r="O36" s="17"/>
      <c r="P36" s="49" t="s">
        <v>2232</v>
      </c>
      <c r="Q36" s="17">
        <v>25000</v>
      </c>
      <c r="R36" s="21" t="s">
        <v>1193</v>
      </c>
      <c r="S36" s="17">
        <v>2</v>
      </c>
      <c r="T36" s="17">
        <v>1</v>
      </c>
      <c r="U36" s="17" t="s">
        <v>1978</v>
      </c>
    </row>
    <row r="37" spans="1:21" ht="15" x14ac:dyDescent="0.3">
      <c r="A37" s="22" t="s">
        <v>2203</v>
      </c>
      <c r="B37" s="14">
        <v>21</v>
      </c>
      <c r="C37" s="14" t="s">
        <v>1279</v>
      </c>
      <c r="D37" s="14">
        <v>50</v>
      </c>
      <c r="E37" s="16" t="s">
        <v>1516</v>
      </c>
      <c r="F37" s="17" t="s">
        <v>1281</v>
      </c>
      <c r="G37" s="2" t="s">
        <v>2190</v>
      </c>
      <c r="H37" s="16" t="s">
        <v>1517</v>
      </c>
      <c r="I37" s="16" t="s">
        <v>1485</v>
      </c>
      <c r="J37" s="16" t="s">
        <v>1518</v>
      </c>
      <c r="K37" s="14">
        <v>2021</v>
      </c>
      <c r="O37" s="16" t="s">
        <v>1357</v>
      </c>
      <c r="P37" s="49" t="s">
        <v>2232</v>
      </c>
      <c r="Q37" s="2">
        <v>1</v>
      </c>
      <c r="R37" s="2" t="s">
        <v>1193</v>
      </c>
      <c r="S37" s="2">
        <v>1</v>
      </c>
      <c r="U37" s="2" t="s">
        <v>1380</v>
      </c>
    </row>
    <row r="38" spans="1:21" ht="15" x14ac:dyDescent="0.3">
      <c r="A38" s="22" t="s">
        <v>2203</v>
      </c>
      <c r="B38" s="14">
        <v>21</v>
      </c>
      <c r="C38" s="14" t="s">
        <v>1279</v>
      </c>
      <c r="D38" s="14">
        <v>57</v>
      </c>
      <c r="E38" s="16" t="s">
        <v>1535</v>
      </c>
      <c r="F38" s="17" t="s">
        <v>1281</v>
      </c>
      <c r="G38" s="2" t="s">
        <v>2191</v>
      </c>
      <c r="H38" s="16" t="s">
        <v>1536</v>
      </c>
      <c r="I38" s="16" t="s">
        <v>1485</v>
      </c>
      <c r="J38" s="16" t="s">
        <v>1518</v>
      </c>
      <c r="K38" s="14">
        <v>2021</v>
      </c>
      <c r="O38" s="16" t="s">
        <v>1357</v>
      </c>
      <c r="P38" s="49" t="s">
        <v>2232</v>
      </c>
      <c r="Q38" s="2">
        <v>1</v>
      </c>
      <c r="R38" s="2" t="s">
        <v>1193</v>
      </c>
      <c r="S38" s="2">
        <v>1</v>
      </c>
      <c r="U38" s="2" t="s">
        <v>1380</v>
      </c>
    </row>
    <row r="39" spans="1:21" x14ac:dyDescent="0.3">
      <c r="A39" s="4" t="s">
        <v>1199</v>
      </c>
      <c r="B39" s="4">
        <v>21</v>
      </c>
      <c r="C39" s="2" t="s">
        <v>1279</v>
      </c>
      <c r="D39" s="15">
        <v>2</v>
      </c>
      <c r="E39" s="17" t="s">
        <v>1289</v>
      </c>
      <c r="F39" s="17" t="s">
        <v>1281</v>
      </c>
      <c r="G39" s="17" t="s">
        <v>307</v>
      </c>
      <c r="H39" s="17" t="s">
        <v>1290</v>
      </c>
      <c r="I39" s="17" t="s">
        <v>1291</v>
      </c>
      <c r="J39" s="19" t="s">
        <v>1292</v>
      </c>
      <c r="K39" s="11">
        <v>2021</v>
      </c>
      <c r="L39" s="17" t="s">
        <v>1293</v>
      </c>
      <c r="M39" s="17" t="s">
        <v>1294</v>
      </c>
      <c r="N39" s="20" t="s">
        <v>1295</v>
      </c>
      <c r="O39" s="17" t="s">
        <v>1296</v>
      </c>
      <c r="P39" s="49" t="s">
        <v>2232</v>
      </c>
      <c r="Q39" s="17">
        <v>7000</v>
      </c>
      <c r="R39" s="21" t="s">
        <v>1194</v>
      </c>
      <c r="S39" s="17">
        <v>1</v>
      </c>
      <c r="T39" s="17">
        <v>1</v>
      </c>
      <c r="U39" s="17" t="s">
        <v>1297</v>
      </c>
    </row>
    <row r="40" spans="1:21" x14ac:dyDescent="0.3">
      <c r="A40" s="4" t="s">
        <v>1199</v>
      </c>
      <c r="B40" s="4">
        <v>21</v>
      </c>
      <c r="C40" s="2" t="s">
        <v>1279</v>
      </c>
      <c r="D40" s="15">
        <v>11</v>
      </c>
      <c r="E40" s="17" t="s">
        <v>1351</v>
      </c>
      <c r="F40" s="17" t="s">
        <v>1281</v>
      </c>
      <c r="G40" s="17" t="s">
        <v>337</v>
      </c>
      <c r="H40" s="17" t="s">
        <v>1352</v>
      </c>
      <c r="I40" s="17" t="s">
        <v>1353</v>
      </c>
      <c r="J40" s="19" t="s">
        <v>1283</v>
      </c>
      <c r="K40" s="11">
        <v>2023</v>
      </c>
      <c r="L40" s="18" t="s">
        <v>1354</v>
      </c>
      <c r="M40" s="14" t="s">
        <v>1355</v>
      </c>
      <c r="N40" s="18" t="s">
        <v>1356</v>
      </c>
      <c r="O40" s="17" t="s">
        <v>1357</v>
      </c>
      <c r="P40" s="49" t="s">
        <v>2232</v>
      </c>
      <c r="Q40" s="17">
        <v>5000</v>
      </c>
      <c r="R40" s="21" t="s">
        <v>1193</v>
      </c>
      <c r="S40" s="17">
        <v>2</v>
      </c>
      <c r="T40" s="17">
        <v>2</v>
      </c>
      <c r="U40" s="17" t="s">
        <v>1358</v>
      </c>
    </row>
    <row r="41" spans="1:21" x14ac:dyDescent="0.3">
      <c r="A41" s="4" t="s">
        <v>1199</v>
      </c>
      <c r="B41" s="4">
        <v>21</v>
      </c>
      <c r="C41" s="2" t="s">
        <v>1279</v>
      </c>
      <c r="D41" s="15">
        <v>12</v>
      </c>
      <c r="E41" s="17" t="s">
        <v>1359</v>
      </c>
      <c r="F41" s="17" t="s">
        <v>1281</v>
      </c>
      <c r="G41" s="17" t="s">
        <v>337</v>
      </c>
      <c r="H41" s="17" t="s">
        <v>1352</v>
      </c>
      <c r="I41" s="17" t="s">
        <v>1360</v>
      </c>
      <c r="J41" s="19" t="s">
        <v>1346</v>
      </c>
      <c r="K41" s="11">
        <v>2021</v>
      </c>
      <c r="L41" s="17" t="s">
        <v>1361</v>
      </c>
      <c r="M41" s="17" t="s">
        <v>1362</v>
      </c>
      <c r="N41" s="20" t="s">
        <v>1363</v>
      </c>
      <c r="O41" s="17" t="s">
        <v>1306</v>
      </c>
      <c r="P41" s="49" t="s">
        <v>2232</v>
      </c>
      <c r="Q41" s="17">
        <v>650</v>
      </c>
      <c r="R41" s="21" t="s">
        <v>1193</v>
      </c>
      <c r="S41" s="17">
        <v>2</v>
      </c>
      <c r="T41" s="17">
        <v>2</v>
      </c>
      <c r="U41" s="17" t="s">
        <v>1364</v>
      </c>
    </row>
    <row r="42" spans="1:21" ht="15" x14ac:dyDescent="0.3">
      <c r="A42" s="14" t="s">
        <v>1199</v>
      </c>
      <c r="B42" s="14">
        <v>21</v>
      </c>
      <c r="C42" s="14" t="s">
        <v>1279</v>
      </c>
      <c r="D42" s="14">
        <v>46</v>
      </c>
      <c r="E42" s="16" t="s">
        <v>1505</v>
      </c>
      <c r="F42" s="17" t="s">
        <v>1281</v>
      </c>
      <c r="G42" s="17" t="s">
        <v>652</v>
      </c>
      <c r="H42" s="16" t="s">
        <v>653</v>
      </c>
      <c r="I42" s="16" t="s">
        <v>1506</v>
      </c>
      <c r="J42" s="16" t="s">
        <v>1302</v>
      </c>
      <c r="K42" s="14">
        <v>2021</v>
      </c>
      <c r="O42" s="16" t="s">
        <v>1306</v>
      </c>
      <c r="P42" s="49"/>
      <c r="R42" s="21" t="s">
        <v>1247</v>
      </c>
    </row>
    <row r="43" spans="1:21" ht="15" x14ac:dyDescent="0.3">
      <c r="A43" s="14" t="s">
        <v>1199</v>
      </c>
      <c r="B43" s="14">
        <v>21</v>
      </c>
      <c r="C43" s="14" t="s">
        <v>1279</v>
      </c>
      <c r="D43" s="14">
        <v>47</v>
      </c>
      <c r="E43" s="16" t="s">
        <v>1507</v>
      </c>
      <c r="F43" s="17" t="s">
        <v>1281</v>
      </c>
      <c r="G43" s="17" t="s">
        <v>652</v>
      </c>
      <c r="H43" s="16" t="s">
        <v>653</v>
      </c>
      <c r="I43" s="16" t="s">
        <v>1508</v>
      </c>
      <c r="J43" s="16" t="s">
        <v>1302</v>
      </c>
      <c r="K43" s="14">
        <v>2021</v>
      </c>
      <c r="O43" s="16" t="s">
        <v>1357</v>
      </c>
      <c r="P43" s="49" t="s">
        <v>2232</v>
      </c>
      <c r="Q43" s="2">
        <v>30000</v>
      </c>
      <c r="R43" s="2" t="s">
        <v>1193</v>
      </c>
      <c r="S43" s="2">
        <v>2</v>
      </c>
      <c r="T43" s="17">
        <v>3</v>
      </c>
      <c r="U43" s="2" t="s">
        <v>1380</v>
      </c>
    </row>
    <row r="44" spans="1:21" ht="15" x14ac:dyDescent="0.3">
      <c r="A44" s="14" t="s">
        <v>1199</v>
      </c>
      <c r="B44" s="14">
        <v>21</v>
      </c>
      <c r="C44" s="14" t="s">
        <v>1279</v>
      </c>
      <c r="D44" s="14">
        <v>48</v>
      </c>
      <c r="E44" s="16" t="s">
        <v>1509</v>
      </c>
      <c r="F44" s="17" t="s">
        <v>1281</v>
      </c>
      <c r="G44" s="17" t="s">
        <v>652</v>
      </c>
      <c r="H44" s="16" t="s">
        <v>653</v>
      </c>
      <c r="I44" s="16" t="s">
        <v>1406</v>
      </c>
      <c r="J44" s="16" t="s">
        <v>1333</v>
      </c>
      <c r="K44" s="14">
        <v>2021</v>
      </c>
      <c r="O44" s="16" t="s">
        <v>1306</v>
      </c>
      <c r="P44" s="49"/>
      <c r="R44" s="21" t="s">
        <v>1247</v>
      </c>
    </row>
    <row r="45" spans="1:21" x14ac:dyDescent="0.3">
      <c r="A45" s="4" t="s">
        <v>1199</v>
      </c>
      <c r="B45" s="4">
        <v>21</v>
      </c>
      <c r="C45" s="2" t="s">
        <v>1279</v>
      </c>
      <c r="D45" s="15">
        <v>49</v>
      </c>
      <c r="E45" s="17" t="s">
        <v>1510</v>
      </c>
      <c r="F45" s="17" t="s">
        <v>1281</v>
      </c>
      <c r="G45" s="17" t="s">
        <v>652</v>
      </c>
      <c r="H45" s="17" t="s">
        <v>1511</v>
      </c>
      <c r="I45" s="17" t="s">
        <v>1360</v>
      </c>
      <c r="J45" s="19" t="s">
        <v>1346</v>
      </c>
      <c r="K45" s="11">
        <v>2022</v>
      </c>
      <c r="L45" s="14" t="s">
        <v>1512</v>
      </c>
      <c r="M45" s="14" t="s">
        <v>1513</v>
      </c>
      <c r="N45" s="14" t="s">
        <v>1514</v>
      </c>
      <c r="O45" s="17" t="s">
        <v>1287</v>
      </c>
      <c r="P45" s="49" t="s">
        <v>2232</v>
      </c>
      <c r="Q45" s="2">
        <v>3000</v>
      </c>
      <c r="R45" s="21" t="s">
        <v>1193</v>
      </c>
      <c r="S45" s="17">
        <v>2</v>
      </c>
      <c r="T45" s="17">
        <v>1</v>
      </c>
      <c r="U45" s="17" t="s">
        <v>1515</v>
      </c>
    </row>
    <row r="46" spans="1:21" x14ac:dyDescent="0.3">
      <c r="A46" s="4" t="s">
        <v>1199</v>
      </c>
      <c r="B46" s="4">
        <v>21</v>
      </c>
      <c r="C46" s="2" t="s">
        <v>1279</v>
      </c>
      <c r="D46" s="15">
        <v>162</v>
      </c>
      <c r="E46" s="17" t="s">
        <v>1912</v>
      </c>
      <c r="F46" s="17" t="s">
        <v>1281</v>
      </c>
      <c r="G46" s="17" t="s">
        <v>428</v>
      </c>
      <c r="H46" s="17" t="s">
        <v>1913</v>
      </c>
      <c r="I46" s="17" t="s">
        <v>1291</v>
      </c>
      <c r="J46" s="19" t="s">
        <v>1292</v>
      </c>
      <c r="K46" s="11">
        <v>2020</v>
      </c>
      <c r="L46" s="14" t="s">
        <v>1914</v>
      </c>
      <c r="M46" s="14" t="s">
        <v>1915</v>
      </c>
      <c r="N46" s="14" t="s">
        <v>1916</v>
      </c>
      <c r="O46" s="17" t="s">
        <v>1296</v>
      </c>
      <c r="P46" s="49" t="s">
        <v>2232</v>
      </c>
      <c r="Q46" s="17">
        <v>2000</v>
      </c>
      <c r="R46" s="21" t="s">
        <v>1194</v>
      </c>
      <c r="S46" s="17">
        <v>1</v>
      </c>
      <c r="T46" s="17">
        <v>1</v>
      </c>
      <c r="U46" s="17" t="s">
        <v>1917</v>
      </c>
    </row>
    <row r="47" spans="1:21" x14ac:dyDescent="0.3">
      <c r="A47" s="4" t="s">
        <v>1199</v>
      </c>
      <c r="B47" s="4">
        <v>21</v>
      </c>
      <c r="C47" s="2" t="s">
        <v>1279</v>
      </c>
      <c r="D47" s="14">
        <v>163</v>
      </c>
      <c r="E47" s="17" t="s">
        <v>1918</v>
      </c>
      <c r="F47" s="17" t="s">
        <v>1281</v>
      </c>
      <c r="G47" s="17" t="s">
        <v>447</v>
      </c>
      <c r="H47" s="17" t="s">
        <v>1919</v>
      </c>
      <c r="I47" s="17" t="s">
        <v>1920</v>
      </c>
      <c r="J47" s="19" t="s">
        <v>1292</v>
      </c>
      <c r="K47" s="11">
        <v>2020</v>
      </c>
      <c r="L47" s="17" t="s">
        <v>1903</v>
      </c>
      <c r="M47" s="17" t="s">
        <v>1904</v>
      </c>
      <c r="N47" s="20" t="s">
        <v>1905</v>
      </c>
      <c r="O47" s="17" t="s">
        <v>1287</v>
      </c>
      <c r="P47" s="49" t="s">
        <v>2232</v>
      </c>
      <c r="Q47" s="17">
        <v>500</v>
      </c>
      <c r="R47" s="21" t="s">
        <v>1193</v>
      </c>
      <c r="S47" s="17">
        <v>2</v>
      </c>
      <c r="T47" s="17">
        <v>1</v>
      </c>
      <c r="U47" s="17" t="s">
        <v>1921</v>
      </c>
    </row>
    <row r="48" spans="1:21" ht="15" x14ac:dyDescent="0.3">
      <c r="A48" s="14" t="s">
        <v>1199</v>
      </c>
      <c r="B48" s="14">
        <v>21</v>
      </c>
      <c r="C48" s="14" t="s">
        <v>1279</v>
      </c>
      <c r="D48" s="14">
        <v>164</v>
      </c>
      <c r="E48" s="16" t="s">
        <v>1922</v>
      </c>
      <c r="F48" s="17" t="s">
        <v>1281</v>
      </c>
      <c r="G48" t="s">
        <v>447</v>
      </c>
      <c r="H48" s="16" t="s">
        <v>448</v>
      </c>
      <c r="I48" s="16" t="s">
        <v>1923</v>
      </c>
      <c r="J48" s="16" t="s">
        <v>1333</v>
      </c>
      <c r="K48" s="14">
        <v>2021</v>
      </c>
      <c r="O48" s="16" t="s">
        <v>1287</v>
      </c>
      <c r="P48" s="49" t="s">
        <v>2232</v>
      </c>
      <c r="Q48" s="2">
        <v>1000</v>
      </c>
      <c r="R48" s="21" t="s">
        <v>1193</v>
      </c>
      <c r="S48" s="17">
        <v>2</v>
      </c>
      <c r="T48" s="17">
        <v>1</v>
      </c>
      <c r="U48" s="2" t="s">
        <v>1691</v>
      </c>
    </row>
    <row r="49" spans="1:21" x14ac:dyDescent="0.3">
      <c r="A49" s="4" t="s">
        <v>1199</v>
      </c>
      <c r="B49" s="4">
        <v>21</v>
      </c>
      <c r="C49" s="2" t="s">
        <v>1279</v>
      </c>
      <c r="D49" s="14">
        <v>165</v>
      </c>
      <c r="E49" s="17" t="s">
        <v>1924</v>
      </c>
      <c r="F49" s="17" t="s">
        <v>1281</v>
      </c>
      <c r="G49" s="17" t="s">
        <v>447</v>
      </c>
      <c r="H49" s="17" t="s">
        <v>1919</v>
      </c>
      <c r="I49" s="17" t="s">
        <v>1339</v>
      </c>
      <c r="J49" s="19" t="s">
        <v>1333</v>
      </c>
      <c r="K49" s="11">
        <v>2018</v>
      </c>
      <c r="L49" s="17" t="s">
        <v>1925</v>
      </c>
      <c r="M49" s="17" t="s">
        <v>1926</v>
      </c>
      <c r="N49" s="20" t="s">
        <v>1927</v>
      </c>
      <c r="O49" s="17" t="s">
        <v>1306</v>
      </c>
      <c r="P49" s="49" t="s">
        <v>2232</v>
      </c>
      <c r="Q49" s="17">
        <v>600</v>
      </c>
      <c r="R49" s="21" t="s">
        <v>1193</v>
      </c>
      <c r="S49" s="17">
        <v>2</v>
      </c>
      <c r="T49" s="17">
        <v>2</v>
      </c>
      <c r="U49" s="17" t="s">
        <v>1928</v>
      </c>
    </row>
    <row r="50" spans="1:21" x14ac:dyDescent="0.3">
      <c r="A50" s="4" t="s">
        <v>1199</v>
      </c>
      <c r="B50" s="4">
        <v>21</v>
      </c>
      <c r="C50" s="2" t="s">
        <v>1279</v>
      </c>
      <c r="D50" s="14">
        <v>169</v>
      </c>
      <c r="E50" s="17" t="s">
        <v>1942</v>
      </c>
      <c r="F50" s="17" t="s">
        <v>1943</v>
      </c>
      <c r="G50" s="17" t="s">
        <v>456</v>
      </c>
      <c r="H50" s="17" t="s">
        <v>1944</v>
      </c>
      <c r="I50" s="17" t="s">
        <v>1945</v>
      </c>
      <c r="J50" s="19" t="s">
        <v>1292</v>
      </c>
      <c r="K50" s="11">
        <v>2021</v>
      </c>
      <c r="L50" s="17" t="s">
        <v>1946</v>
      </c>
      <c r="M50" s="17" t="s">
        <v>1947</v>
      </c>
      <c r="N50" s="20" t="s">
        <v>1948</v>
      </c>
      <c r="O50" s="17" t="s">
        <v>1296</v>
      </c>
      <c r="P50" s="49" t="s">
        <v>2232</v>
      </c>
      <c r="Q50" s="2">
        <v>200</v>
      </c>
      <c r="R50" s="21" t="s">
        <v>1194</v>
      </c>
      <c r="S50" s="17">
        <v>1</v>
      </c>
      <c r="T50" s="17">
        <v>1</v>
      </c>
      <c r="U50" s="17" t="s">
        <v>1949</v>
      </c>
    </row>
    <row r="51" spans="1:21" ht="15" x14ac:dyDescent="0.3">
      <c r="A51" s="14" t="s">
        <v>1199</v>
      </c>
      <c r="B51" s="14">
        <v>21</v>
      </c>
      <c r="C51" s="14" t="s">
        <v>1279</v>
      </c>
      <c r="D51" s="14">
        <v>170</v>
      </c>
      <c r="E51" s="16" t="s">
        <v>1950</v>
      </c>
      <c r="F51" s="17" t="s">
        <v>1281</v>
      </c>
      <c r="G51" s="17" t="s">
        <v>456</v>
      </c>
      <c r="H51" s="16" t="s">
        <v>457</v>
      </c>
      <c r="I51" s="16" t="s">
        <v>1951</v>
      </c>
      <c r="J51" s="16" t="s">
        <v>1283</v>
      </c>
      <c r="K51" s="14">
        <v>2021</v>
      </c>
      <c r="O51" s="16" t="s">
        <v>1296</v>
      </c>
      <c r="P51" s="49" t="s">
        <v>2232</v>
      </c>
      <c r="Q51" s="2">
        <v>90</v>
      </c>
      <c r="R51" s="21" t="s">
        <v>1194</v>
      </c>
      <c r="S51" s="17">
        <v>1</v>
      </c>
      <c r="T51" s="17">
        <v>1</v>
      </c>
      <c r="U51" s="2" t="s">
        <v>1380</v>
      </c>
    </row>
    <row r="52" spans="1:21" ht="15" x14ac:dyDescent="0.3">
      <c r="A52" s="14" t="s">
        <v>1199</v>
      </c>
      <c r="B52" s="14">
        <v>21</v>
      </c>
      <c r="C52" s="14" t="s">
        <v>1279</v>
      </c>
      <c r="D52" s="14">
        <v>171</v>
      </c>
      <c r="E52" s="16" t="s">
        <v>1952</v>
      </c>
      <c r="F52" s="17" t="s">
        <v>1281</v>
      </c>
      <c r="G52" s="17" t="s">
        <v>456</v>
      </c>
      <c r="H52" s="16" t="s">
        <v>457</v>
      </c>
      <c r="I52" s="16" t="s">
        <v>1893</v>
      </c>
      <c r="J52" s="16" t="s">
        <v>1333</v>
      </c>
      <c r="K52" s="14">
        <v>2021</v>
      </c>
      <c r="O52" s="16" t="s">
        <v>1357</v>
      </c>
      <c r="P52" s="49" t="s">
        <v>2232</v>
      </c>
      <c r="Q52" s="2">
        <v>15000</v>
      </c>
      <c r="R52" s="21" t="s">
        <v>1193</v>
      </c>
      <c r="S52" s="17">
        <v>2</v>
      </c>
      <c r="T52" s="17">
        <v>1</v>
      </c>
    </row>
    <row r="53" spans="1:21" x14ac:dyDescent="0.3">
      <c r="A53" s="4" t="s">
        <v>1199</v>
      </c>
      <c r="B53" s="4">
        <v>21</v>
      </c>
      <c r="C53" s="2" t="s">
        <v>1279</v>
      </c>
      <c r="D53" s="14">
        <v>181</v>
      </c>
      <c r="E53" s="17" t="s">
        <v>2010</v>
      </c>
      <c r="F53" s="17" t="s">
        <v>1281</v>
      </c>
      <c r="G53" s="17" t="s">
        <v>307</v>
      </c>
      <c r="H53" s="17" t="s">
        <v>1290</v>
      </c>
      <c r="I53" s="17" t="s">
        <v>1339</v>
      </c>
      <c r="J53" s="19" t="s">
        <v>1333</v>
      </c>
      <c r="K53" s="11">
        <v>2020</v>
      </c>
      <c r="L53" s="17" t="s">
        <v>2011</v>
      </c>
      <c r="M53" s="17" t="s">
        <v>2012</v>
      </c>
      <c r="N53" s="20" t="s">
        <v>2013</v>
      </c>
      <c r="O53" s="17"/>
      <c r="P53" s="49" t="s">
        <v>2232</v>
      </c>
      <c r="Q53" s="17">
        <v>500</v>
      </c>
      <c r="R53" s="21" t="s">
        <v>1194</v>
      </c>
      <c r="S53" s="17">
        <v>1</v>
      </c>
      <c r="T53" s="17">
        <v>1</v>
      </c>
      <c r="U53" s="17" t="s">
        <v>2014</v>
      </c>
    </row>
    <row r="54" spans="1:21" x14ac:dyDescent="0.3">
      <c r="A54" s="4" t="s">
        <v>1199</v>
      </c>
      <c r="B54" s="4">
        <v>21</v>
      </c>
      <c r="C54" s="2" t="s">
        <v>2115</v>
      </c>
      <c r="D54" s="14">
        <v>209</v>
      </c>
      <c r="E54" s="2" t="s">
        <v>2119</v>
      </c>
      <c r="F54" s="2" t="s">
        <v>2115</v>
      </c>
      <c r="G54" s="4" t="s">
        <v>307</v>
      </c>
      <c r="H54" s="2" t="s">
        <v>308</v>
      </c>
      <c r="I54" s="2" t="s">
        <v>2117</v>
      </c>
      <c r="J54" s="19" t="s">
        <v>742</v>
      </c>
      <c r="K54" s="11">
        <v>2020</v>
      </c>
      <c r="O54" s="17"/>
      <c r="P54" s="49" t="s">
        <v>2232</v>
      </c>
      <c r="Q54" s="2">
        <v>1000</v>
      </c>
      <c r="R54" s="2" t="s">
        <v>1194</v>
      </c>
      <c r="S54" s="2">
        <v>1</v>
      </c>
      <c r="T54" s="2">
        <v>3</v>
      </c>
      <c r="U54" s="2" t="s">
        <v>2120</v>
      </c>
    </row>
    <row r="55" spans="1:21" x14ac:dyDescent="0.3">
      <c r="A55" s="4" t="s">
        <v>1199</v>
      </c>
      <c r="B55" s="4">
        <v>21</v>
      </c>
      <c r="C55" s="2" t="s">
        <v>1279</v>
      </c>
      <c r="D55" s="14">
        <v>211</v>
      </c>
      <c r="E55" s="17" t="s">
        <v>2125</v>
      </c>
      <c r="F55" s="17" t="s">
        <v>1281</v>
      </c>
      <c r="G55" s="17" t="s">
        <v>447</v>
      </c>
      <c r="H55" s="17" t="s">
        <v>1919</v>
      </c>
      <c r="I55" s="17" t="s">
        <v>1332</v>
      </c>
      <c r="J55" s="19" t="s">
        <v>1333</v>
      </c>
      <c r="K55" s="11">
        <v>2018</v>
      </c>
      <c r="L55" s="17" t="s">
        <v>2126</v>
      </c>
      <c r="M55" s="17" t="s">
        <v>2127</v>
      </c>
      <c r="N55" s="20" t="s">
        <v>2128</v>
      </c>
      <c r="O55" s="17"/>
      <c r="P55" s="49" t="s">
        <v>2232</v>
      </c>
      <c r="Q55" s="17">
        <v>4000</v>
      </c>
      <c r="R55" s="21" t="s">
        <v>1194</v>
      </c>
      <c r="S55" s="17">
        <v>1</v>
      </c>
      <c r="T55" s="17">
        <v>1</v>
      </c>
      <c r="U55" s="17" t="s">
        <v>2129</v>
      </c>
    </row>
    <row r="56" spans="1:21" x14ac:dyDescent="0.3">
      <c r="A56" s="4" t="s">
        <v>1199</v>
      </c>
      <c r="B56" s="4">
        <v>21</v>
      </c>
      <c r="C56" s="2" t="s">
        <v>1279</v>
      </c>
      <c r="D56" s="15">
        <v>213</v>
      </c>
      <c r="E56" s="17" t="s">
        <v>2136</v>
      </c>
      <c r="F56" s="17" t="s">
        <v>1281</v>
      </c>
      <c r="G56" s="17" t="s">
        <v>307</v>
      </c>
      <c r="H56" s="17" t="s">
        <v>1290</v>
      </c>
      <c r="I56" s="17" t="s">
        <v>2137</v>
      </c>
      <c r="J56" s="14" t="s">
        <v>1399</v>
      </c>
      <c r="K56" s="11">
        <v>2021</v>
      </c>
      <c r="L56" s="14" t="s">
        <v>2138</v>
      </c>
      <c r="M56" s="14" t="s">
        <v>2139</v>
      </c>
      <c r="N56" s="14" t="s">
        <v>2140</v>
      </c>
      <c r="O56" s="17" t="s">
        <v>1296</v>
      </c>
      <c r="P56" s="49" t="s">
        <v>2232</v>
      </c>
      <c r="Q56" s="17">
        <v>3000</v>
      </c>
      <c r="R56" s="21" t="s">
        <v>1194</v>
      </c>
      <c r="S56" s="17">
        <v>1</v>
      </c>
      <c r="T56" s="17">
        <v>1</v>
      </c>
      <c r="U56" s="17" t="s">
        <v>2141</v>
      </c>
    </row>
    <row r="57" spans="1:21" x14ac:dyDescent="0.3">
      <c r="A57" s="4" t="s">
        <v>1200</v>
      </c>
      <c r="B57" s="4">
        <v>21</v>
      </c>
      <c r="C57" s="2" t="s">
        <v>1279</v>
      </c>
      <c r="D57" s="14">
        <v>13</v>
      </c>
      <c r="E57" s="17" t="s">
        <v>1365</v>
      </c>
      <c r="F57" s="17" t="s">
        <v>1281</v>
      </c>
      <c r="G57" s="17" t="s">
        <v>265</v>
      </c>
      <c r="H57" s="17" t="s">
        <v>264</v>
      </c>
      <c r="I57" s="17" t="s">
        <v>1366</v>
      </c>
      <c r="J57" s="19" t="s">
        <v>1292</v>
      </c>
      <c r="K57" s="11">
        <v>2018</v>
      </c>
      <c r="L57" s="17" t="s">
        <v>1367</v>
      </c>
      <c r="M57" s="17" t="s">
        <v>1368</v>
      </c>
      <c r="N57" s="20" t="s">
        <v>1369</v>
      </c>
      <c r="O57" s="17" t="s">
        <v>1370</v>
      </c>
      <c r="P57" s="49" t="s">
        <v>2232</v>
      </c>
      <c r="Q57" s="17">
        <v>26500</v>
      </c>
      <c r="R57" s="21" t="s">
        <v>1193</v>
      </c>
      <c r="S57" s="17">
        <v>2</v>
      </c>
      <c r="T57" s="17">
        <v>1</v>
      </c>
      <c r="U57" s="17" t="s">
        <v>1371</v>
      </c>
    </row>
    <row r="58" spans="1:21" x14ac:dyDescent="0.3">
      <c r="A58" s="4" t="s">
        <v>1200</v>
      </c>
      <c r="B58" s="4">
        <v>21</v>
      </c>
      <c r="C58" s="2" t="s">
        <v>1279</v>
      </c>
      <c r="D58" s="15">
        <v>15</v>
      </c>
      <c r="E58" s="17" t="s">
        <v>1372</v>
      </c>
      <c r="F58" s="17" t="s">
        <v>1281</v>
      </c>
      <c r="G58" s="17" t="s">
        <v>265</v>
      </c>
      <c r="H58" s="17" t="s">
        <v>264</v>
      </c>
      <c r="I58" s="17" t="s">
        <v>1373</v>
      </c>
      <c r="J58" s="19" t="s">
        <v>1283</v>
      </c>
      <c r="K58" s="11">
        <v>2023</v>
      </c>
      <c r="L58" s="18" t="s">
        <v>1374</v>
      </c>
      <c r="M58" s="14" t="s">
        <v>1375</v>
      </c>
      <c r="N58" s="18" t="s">
        <v>1376</v>
      </c>
      <c r="O58" s="17" t="s">
        <v>1296</v>
      </c>
      <c r="P58" s="49" t="s">
        <v>2232</v>
      </c>
      <c r="Q58" s="2">
        <v>90000</v>
      </c>
      <c r="R58" s="21" t="s">
        <v>1194</v>
      </c>
      <c r="S58" s="17">
        <v>1</v>
      </c>
      <c r="T58" s="17">
        <v>1</v>
      </c>
      <c r="U58" s="17" t="s">
        <v>1377</v>
      </c>
    </row>
    <row r="59" spans="1:21" ht="15" x14ac:dyDescent="0.3">
      <c r="A59" s="14" t="s">
        <v>1200</v>
      </c>
      <c r="B59" s="14">
        <v>21</v>
      </c>
      <c r="C59" s="14" t="s">
        <v>1279</v>
      </c>
      <c r="D59" s="14">
        <v>16</v>
      </c>
      <c r="E59" s="16" t="s">
        <v>1378</v>
      </c>
      <c r="F59" s="17" t="s">
        <v>1281</v>
      </c>
      <c r="G59" s="17" t="s">
        <v>265</v>
      </c>
      <c r="H59" s="16" t="s">
        <v>266</v>
      </c>
      <c r="I59" s="16" t="s">
        <v>1379</v>
      </c>
      <c r="J59" s="16" t="s">
        <v>1283</v>
      </c>
      <c r="K59" s="14">
        <v>2021</v>
      </c>
      <c r="O59" s="16" t="s">
        <v>1296</v>
      </c>
      <c r="P59" s="49" t="s">
        <v>2232</v>
      </c>
      <c r="Q59" s="2">
        <v>20000</v>
      </c>
      <c r="R59" s="21" t="s">
        <v>1194</v>
      </c>
      <c r="S59" s="17">
        <v>1</v>
      </c>
      <c r="T59" s="2">
        <v>3</v>
      </c>
      <c r="U59" s="2" t="s">
        <v>1380</v>
      </c>
    </row>
    <row r="60" spans="1:21" ht="15" x14ac:dyDescent="0.3">
      <c r="A60" s="14" t="s">
        <v>1200</v>
      </c>
      <c r="B60" s="14">
        <v>21</v>
      </c>
      <c r="C60" s="14" t="s">
        <v>1279</v>
      </c>
      <c r="D60" s="15">
        <v>17</v>
      </c>
      <c r="E60" s="16" t="s">
        <v>1381</v>
      </c>
      <c r="F60" s="17" t="s">
        <v>1281</v>
      </c>
      <c r="G60" s="17" t="s">
        <v>265</v>
      </c>
      <c r="H60" s="16" t="s">
        <v>266</v>
      </c>
      <c r="I60" s="16" t="s">
        <v>1382</v>
      </c>
      <c r="J60" s="16" t="s">
        <v>1283</v>
      </c>
      <c r="K60" s="14">
        <v>2022</v>
      </c>
      <c r="L60" s="14" t="s">
        <v>1383</v>
      </c>
      <c r="M60" s="14" t="s">
        <v>1384</v>
      </c>
      <c r="N60" s="14" t="s">
        <v>1385</v>
      </c>
      <c r="O60" s="16" t="s">
        <v>1306</v>
      </c>
      <c r="P60" s="49"/>
      <c r="R60" s="21" t="s">
        <v>1247</v>
      </c>
      <c r="S60" s="17"/>
    </row>
    <row r="61" spans="1:21" x14ac:dyDescent="0.3">
      <c r="A61" s="4" t="s">
        <v>1200</v>
      </c>
      <c r="B61" s="4">
        <v>21</v>
      </c>
      <c r="C61" s="2" t="s">
        <v>1279</v>
      </c>
      <c r="D61" s="14">
        <v>18</v>
      </c>
      <c r="E61" s="17" t="s">
        <v>1386</v>
      </c>
      <c r="F61" s="17" t="s">
        <v>1281</v>
      </c>
      <c r="G61" s="17" t="s">
        <v>265</v>
      </c>
      <c r="H61" s="17" t="s">
        <v>264</v>
      </c>
      <c r="I61" s="17" t="s">
        <v>1387</v>
      </c>
      <c r="J61" s="19" t="s">
        <v>1333</v>
      </c>
      <c r="K61" s="11">
        <v>2021</v>
      </c>
      <c r="L61" s="17" t="s">
        <v>1388</v>
      </c>
      <c r="M61" s="17" t="s">
        <v>1389</v>
      </c>
      <c r="N61" s="20" t="s">
        <v>1390</v>
      </c>
      <c r="O61" s="17" t="s">
        <v>1306</v>
      </c>
      <c r="P61" s="49" t="s">
        <v>2232</v>
      </c>
      <c r="Q61" s="17">
        <v>20000</v>
      </c>
      <c r="R61" s="21" t="s">
        <v>1193</v>
      </c>
      <c r="S61" s="17">
        <v>2</v>
      </c>
      <c r="T61" s="17">
        <v>3</v>
      </c>
      <c r="U61" s="17" t="s">
        <v>1391</v>
      </c>
    </row>
    <row r="62" spans="1:21" ht="15" x14ac:dyDescent="0.3">
      <c r="A62" s="14" t="s">
        <v>1200</v>
      </c>
      <c r="B62" s="14">
        <v>21</v>
      </c>
      <c r="C62" s="14" t="s">
        <v>1279</v>
      </c>
      <c r="D62" s="15">
        <v>20</v>
      </c>
      <c r="E62" s="16" t="s">
        <v>1392</v>
      </c>
      <c r="F62" s="17" t="s">
        <v>1281</v>
      </c>
      <c r="G62" s="17" t="s">
        <v>265</v>
      </c>
      <c r="H62" s="16" t="s">
        <v>266</v>
      </c>
      <c r="I62" s="16" t="s">
        <v>1393</v>
      </c>
      <c r="J62" s="16" t="s">
        <v>1346</v>
      </c>
      <c r="K62" s="14">
        <v>2023</v>
      </c>
      <c r="L62" s="18" t="s">
        <v>1394</v>
      </c>
      <c r="M62" s="14" t="s">
        <v>1395</v>
      </c>
      <c r="N62" s="18" t="s">
        <v>1396</v>
      </c>
      <c r="O62" s="16" t="s">
        <v>1306</v>
      </c>
      <c r="P62" s="49" t="s">
        <v>2232</v>
      </c>
      <c r="Q62" s="2">
        <v>3000</v>
      </c>
      <c r="R62" s="21" t="s">
        <v>1193</v>
      </c>
      <c r="S62" s="17">
        <v>2</v>
      </c>
      <c r="T62" s="17">
        <v>1</v>
      </c>
      <c r="U62" s="2" t="s">
        <v>1397</v>
      </c>
    </row>
    <row r="63" spans="1:21" x14ac:dyDescent="0.3">
      <c r="A63" s="4" t="s">
        <v>1200</v>
      </c>
      <c r="B63" s="4">
        <v>21</v>
      </c>
      <c r="C63" s="2" t="s">
        <v>1279</v>
      </c>
      <c r="D63" s="14">
        <v>176</v>
      </c>
      <c r="E63" s="17" t="s">
        <v>1979</v>
      </c>
      <c r="F63" s="17" t="s">
        <v>1281</v>
      </c>
      <c r="G63" s="17" t="s">
        <v>265</v>
      </c>
      <c r="H63" s="17" t="s">
        <v>264</v>
      </c>
      <c r="I63" s="17" t="s">
        <v>1980</v>
      </c>
      <c r="J63" s="19" t="s">
        <v>1333</v>
      </c>
      <c r="K63" s="11">
        <v>2019</v>
      </c>
      <c r="L63" s="17" t="s">
        <v>1981</v>
      </c>
      <c r="M63" s="17" t="s">
        <v>1982</v>
      </c>
      <c r="N63" s="20" t="s">
        <v>1983</v>
      </c>
      <c r="O63" s="17"/>
      <c r="P63" s="49" t="s">
        <v>2232</v>
      </c>
      <c r="Q63" s="2">
        <v>4500</v>
      </c>
      <c r="R63" s="21" t="s">
        <v>1193</v>
      </c>
      <c r="S63" s="17">
        <v>2</v>
      </c>
      <c r="T63" s="17">
        <v>3</v>
      </c>
      <c r="U63" s="17" t="s">
        <v>1984</v>
      </c>
    </row>
    <row r="64" spans="1:21" x14ac:dyDescent="0.3">
      <c r="A64" s="4" t="s">
        <v>1200</v>
      </c>
      <c r="B64" s="4">
        <v>21</v>
      </c>
      <c r="C64" s="2" t="s">
        <v>1279</v>
      </c>
      <c r="D64" s="14">
        <v>177</v>
      </c>
      <c r="E64" s="17" t="s">
        <v>1985</v>
      </c>
      <c r="F64" s="17" t="s">
        <v>1281</v>
      </c>
      <c r="G64" s="17" t="s">
        <v>265</v>
      </c>
      <c r="H64" s="17" t="s">
        <v>264</v>
      </c>
      <c r="I64" s="17" t="s">
        <v>1986</v>
      </c>
      <c r="J64" s="19" t="s">
        <v>1346</v>
      </c>
      <c r="K64" s="11">
        <v>2019</v>
      </c>
      <c r="L64" s="17" t="s">
        <v>1987</v>
      </c>
      <c r="M64" s="17" t="s">
        <v>1988</v>
      </c>
      <c r="N64" s="20" t="s">
        <v>1989</v>
      </c>
      <c r="O64" s="17"/>
      <c r="P64" s="49" t="s">
        <v>2232</v>
      </c>
      <c r="Q64" s="17">
        <v>3000</v>
      </c>
      <c r="R64" s="21" t="s">
        <v>1193</v>
      </c>
      <c r="S64" s="17">
        <v>2</v>
      </c>
      <c r="T64" s="17">
        <v>2</v>
      </c>
      <c r="U64" s="17" t="s">
        <v>1990</v>
      </c>
    </row>
    <row r="65" spans="1:21" x14ac:dyDescent="0.3">
      <c r="A65" s="4" t="s">
        <v>1201</v>
      </c>
      <c r="B65" s="4">
        <v>21</v>
      </c>
      <c r="C65" s="2" t="s">
        <v>1279</v>
      </c>
      <c r="D65" s="15">
        <v>63</v>
      </c>
      <c r="E65" s="17" t="s">
        <v>1553</v>
      </c>
      <c r="F65" s="17" t="s">
        <v>1281</v>
      </c>
      <c r="G65" s="17" t="s">
        <v>1554</v>
      </c>
      <c r="H65" s="17" t="s">
        <v>1555</v>
      </c>
      <c r="I65" s="17" t="s">
        <v>1556</v>
      </c>
      <c r="J65" s="19" t="s">
        <v>1292</v>
      </c>
      <c r="K65" s="11">
        <v>2023</v>
      </c>
      <c r="L65" s="14" t="s">
        <v>1557</v>
      </c>
      <c r="M65" s="17" t="s">
        <v>1558</v>
      </c>
      <c r="N65" s="20" t="s">
        <v>1559</v>
      </c>
      <c r="O65" s="17" t="s">
        <v>1357</v>
      </c>
      <c r="P65" s="49" t="s">
        <v>2232</v>
      </c>
      <c r="Q65" s="17">
        <v>11000</v>
      </c>
      <c r="R65" s="21" t="s">
        <v>1193</v>
      </c>
      <c r="S65" s="17">
        <v>2</v>
      </c>
      <c r="T65" s="17">
        <v>1</v>
      </c>
      <c r="U65" s="17" t="s">
        <v>1560</v>
      </c>
    </row>
    <row r="66" spans="1:21" x14ac:dyDescent="0.3">
      <c r="A66" s="4" t="s">
        <v>1201</v>
      </c>
      <c r="B66" s="4">
        <v>21</v>
      </c>
      <c r="C66" s="2" t="s">
        <v>1279</v>
      </c>
      <c r="D66" s="15">
        <v>64</v>
      </c>
      <c r="E66" s="17" t="s">
        <v>1561</v>
      </c>
      <c r="F66" s="17" t="s">
        <v>1281</v>
      </c>
      <c r="G66" s="17" t="s">
        <v>1554</v>
      </c>
      <c r="H66" s="17" t="s">
        <v>1555</v>
      </c>
      <c r="I66" s="17" t="s">
        <v>1562</v>
      </c>
      <c r="J66" s="19" t="s">
        <v>1283</v>
      </c>
      <c r="K66" s="11">
        <v>2023</v>
      </c>
      <c r="L66" s="18" t="s">
        <v>1563</v>
      </c>
      <c r="M66" s="14" t="s">
        <v>1564</v>
      </c>
      <c r="N66" s="18" t="s">
        <v>1565</v>
      </c>
      <c r="O66" s="17" t="s">
        <v>1357</v>
      </c>
      <c r="P66" s="49" t="s">
        <v>2232</v>
      </c>
      <c r="Q66" s="17">
        <v>5500</v>
      </c>
      <c r="R66" s="21" t="s">
        <v>1193</v>
      </c>
      <c r="S66" s="17">
        <v>2</v>
      </c>
      <c r="T66" s="17">
        <v>1</v>
      </c>
      <c r="U66" s="17" t="s">
        <v>1566</v>
      </c>
    </row>
    <row r="67" spans="1:21" x14ac:dyDescent="0.3">
      <c r="A67" s="4" t="s">
        <v>1201</v>
      </c>
      <c r="B67" s="4">
        <v>21</v>
      </c>
      <c r="C67" s="2" t="s">
        <v>1279</v>
      </c>
      <c r="D67" s="15">
        <v>71</v>
      </c>
      <c r="E67" s="17" t="s">
        <v>1567</v>
      </c>
      <c r="F67" s="17" t="s">
        <v>1281</v>
      </c>
      <c r="G67" s="17" t="s">
        <v>1554</v>
      </c>
      <c r="H67" s="17" t="s">
        <v>1555</v>
      </c>
      <c r="I67" s="17" t="s">
        <v>1568</v>
      </c>
      <c r="J67" s="19" t="s">
        <v>1283</v>
      </c>
      <c r="K67" s="11">
        <v>2023</v>
      </c>
      <c r="L67" s="18" t="s">
        <v>1569</v>
      </c>
      <c r="M67" s="14" t="s">
        <v>1570</v>
      </c>
      <c r="N67" s="20" t="s">
        <v>1571</v>
      </c>
      <c r="O67" s="17" t="s">
        <v>1357</v>
      </c>
      <c r="P67" s="49" t="s">
        <v>2232</v>
      </c>
      <c r="Q67" s="17">
        <v>5000</v>
      </c>
      <c r="R67" s="21" t="s">
        <v>1193</v>
      </c>
      <c r="S67" s="17">
        <v>2</v>
      </c>
      <c r="T67" s="17">
        <v>1</v>
      </c>
      <c r="U67" s="17" t="s">
        <v>1572</v>
      </c>
    </row>
    <row r="68" spans="1:21" x14ac:dyDescent="0.3">
      <c r="A68" s="4" t="s">
        <v>1201</v>
      </c>
      <c r="B68" s="4">
        <v>21</v>
      </c>
      <c r="C68" s="2" t="s">
        <v>1279</v>
      </c>
      <c r="D68" s="15">
        <v>72</v>
      </c>
      <c r="E68" s="17" t="s">
        <v>1573</v>
      </c>
      <c r="F68" s="17" t="s">
        <v>1281</v>
      </c>
      <c r="G68" s="17" t="s">
        <v>1554</v>
      </c>
      <c r="H68" s="17" t="s">
        <v>1555</v>
      </c>
      <c r="I68" s="17" t="s">
        <v>1574</v>
      </c>
      <c r="J68" s="19" t="s">
        <v>1283</v>
      </c>
      <c r="K68" s="11">
        <v>2023</v>
      </c>
      <c r="L68" s="18" t="s">
        <v>1575</v>
      </c>
      <c r="M68" s="14" t="s">
        <v>1576</v>
      </c>
      <c r="N68" s="18" t="s">
        <v>1577</v>
      </c>
      <c r="O68" s="17" t="s">
        <v>1357</v>
      </c>
      <c r="P68" s="49" t="s">
        <v>2232</v>
      </c>
      <c r="Q68" s="17">
        <v>20000</v>
      </c>
      <c r="R68" s="21" t="s">
        <v>1193</v>
      </c>
      <c r="S68" s="17">
        <v>2</v>
      </c>
      <c r="T68" s="17">
        <v>1</v>
      </c>
      <c r="U68" s="17" t="s">
        <v>1578</v>
      </c>
    </row>
    <row r="69" spans="1:21" x14ac:dyDescent="0.3">
      <c r="A69" s="4" t="s">
        <v>1201</v>
      </c>
      <c r="B69" s="4">
        <v>21</v>
      </c>
      <c r="C69" s="2" t="s">
        <v>1279</v>
      </c>
      <c r="D69" s="15">
        <v>73</v>
      </c>
      <c r="E69" s="17" t="s">
        <v>1579</v>
      </c>
      <c r="F69" s="17" t="s">
        <v>1281</v>
      </c>
      <c r="G69" s="17" t="s">
        <v>1554</v>
      </c>
      <c r="H69" s="17" t="s">
        <v>1555</v>
      </c>
      <c r="I69" s="17" t="s">
        <v>1580</v>
      </c>
      <c r="J69" s="19" t="s">
        <v>1283</v>
      </c>
      <c r="K69" s="11">
        <v>2023</v>
      </c>
      <c r="L69" s="18" t="s">
        <v>1581</v>
      </c>
      <c r="M69" s="14" t="s">
        <v>1582</v>
      </c>
      <c r="N69" s="18" t="s">
        <v>1583</v>
      </c>
      <c r="O69" s="17" t="s">
        <v>1357</v>
      </c>
      <c r="P69" s="49" t="s">
        <v>2232</v>
      </c>
      <c r="Q69" s="17">
        <v>2000</v>
      </c>
      <c r="R69" s="21" t="s">
        <v>1193</v>
      </c>
      <c r="S69" s="17">
        <v>2</v>
      </c>
      <c r="T69" s="17">
        <v>1</v>
      </c>
      <c r="U69" s="17" t="s">
        <v>1584</v>
      </c>
    </row>
    <row r="70" spans="1:21" x14ac:dyDescent="0.3">
      <c r="A70" s="4" t="s">
        <v>1201</v>
      </c>
      <c r="B70" s="4">
        <v>21</v>
      </c>
      <c r="C70" s="2" t="s">
        <v>1279</v>
      </c>
      <c r="D70" s="15">
        <v>74</v>
      </c>
      <c r="E70" s="17" t="s">
        <v>1585</v>
      </c>
      <c r="F70" s="17" t="s">
        <v>1281</v>
      </c>
      <c r="G70" s="17" t="s">
        <v>1554</v>
      </c>
      <c r="H70" s="17" t="s">
        <v>1555</v>
      </c>
      <c r="I70" s="17" t="s">
        <v>1586</v>
      </c>
      <c r="J70" s="19" t="s">
        <v>1283</v>
      </c>
      <c r="K70" s="11">
        <v>2023</v>
      </c>
      <c r="L70" s="18" t="s">
        <v>1587</v>
      </c>
      <c r="M70" s="14" t="s">
        <v>1588</v>
      </c>
      <c r="N70" s="18" t="s">
        <v>1589</v>
      </c>
      <c r="O70" s="17" t="s">
        <v>1357</v>
      </c>
      <c r="P70" s="49" t="s">
        <v>2232</v>
      </c>
      <c r="Q70" s="17">
        <v>9000</v>
      </c>
      <c r="R70" s="17" t="s">
        <v>1193</v>
      </c>
      <c r="S70" s="17">
        <v>2</v>
      </c>
      <c r="T70" s="17">
        <v>1</v>
      </c>
      <c r="U70" s="17" t="s">
        <v>1590</v>
      </c>
    </row>
    <row r="71" spans="1:21" x14ac:dyDescent="0.3">
      <c r="A71" s="4" t="s">
        <v>1201</v>
      </c>
      <c r="B71" s="4">
        <v>21</v>
      </c>
      <c r="C71" s="2" t="s">
        <v>1279</v>
      </c>
      <c r="D71" s="15">
        <v>76</v>
      </c>
      <c r="E71" s="17" t="s">
        <v>1591</v>
      </c>
      <c r="F71" s="17" t="s">
        <v>1281</v>
      </c>
      <c r="G71" s="17" t="s">
        <v>1554</v>
      </c>
      <c r="H71" s="17" t="s">
        <v>1555</v>
      </c>
      <c r="I71" s="17" t="s">
        <v>1592</v>
      </c>
      <c r="J71" s="19" t="s">
        <v>1283</v>
      </c>
      <c r="K71" s="11">
        <v>2023</v>
      </c>
      <c r="L71" s="18" t="s">
        <v>1593</v>
      </c>
      <c r="M71" s="14" t="s">
        <v>1594</v>
      </c>
      <c r="N71" s="18" t="s">
        <v>1595</v>
      </c>
      <c r="O71" s="17" t="s">
        <v>1357</v>
      </c>
      <c r="P71" s="49" t="s">
        <v>2232</v>
      </c>
      <c r="Q71" s="17">
        <v>700</v>
      </c>
      <c r="R71" s="21" t="s">
        <v>1193</v>
      </c>
      <c r="S71" s="17">
        <v>2</v>
      </c>
      <c r="T71" s="17">
        <v>1</v>
      </c>
      <c r="U71" s="17" t="s">
        <v>1596</v>
      </c>
    </row>
    <row r="72" spans="1:21" x14ac:dyDescent="0.3">
      <c r="A72" s="4" t="s">
        <v>1201</v>
      </c>
      <c r="B72" s="4">
        <v>21</v>
      </c>
      <c r="C72" s="2" t="s">
        <v>1279</v>
      </c>
      <c r="D72" s="14">
        <v>77</v>
      </c>
      <c r="E72" s="17" t="s">
        <v>1597</v>
      </c>
      <c r="F72" s="17" t="s">
        <v>1281</v>
      </c>
      <c r="G72" s="17" t="s">
        <v>1554</v>
      </c>
      <c r="H72" s="17" t="s">
        <v>1555</v>
      </c>
      <c r="I72" s="17" t="s">
        <v>1598</v>
      </c>
      <c r="J72" s="19" t="s">
        <v>1333</v>
      </c>
      <c r="K72" s="11">
        <v>2021</v>
      </c>
      <c r="L72" s="17" t="s">
        <v>1599</v>
      </c>
      <c r="M72" s="17" t="s">
        <v>1600</v>
      </c>
      <c r="N72" s="20" t="s">
        <v>1601</v>
      </c>
      <c r="O72" s="17" t="s">
        <v>1306</v>
      </c>
      <c r="P72" s="49" t="s">
        <v>2232</v>
      </c>
      <c r="Q72" s="17">
        <v>4000</v>
      </c>
      <c r="R72" s="21" t="s">
        <v>1193</v>
      </c>
      <c r="S72" s="17">
        <v>2</v>
      </c>
      <c r="T72" s="17">
        <v>3</v>
      </c>
      <c r="U72" s="17" t="s">
        <v>1602</v>
      </c>
    </row>
    <row r="73" spans="1:21" ht="15" x14ac:dyDescent="0.3">
      <c r="A73" s="14" t="s">
        <v>1201</v>
      </c>
      <c r="B73" s="14">
        <v>21</v>
      </c>
      <c r="C73" s="14" t="s">
        <v>1279</v>
      </c>
      <c r="D73" s="14">
        <v>78</v>
      </c>
      <c r="E73" s="16" t="s">
        <v>1603</v>
      </c>
      <c r="F73" s="17" t="s">
        <v>1281</v>
      </c>
      <c r="G73" s="17" t="s">
        <v>1554</v>
      </c>
      <c r="H73" s="16" t="s">
        <v>1555</v>
      </c>
      <c r="I73" s="16" t="s">
        <v>1604</v>
      </c>
      <c r="J73" s="16" t="s">
        <v>1346</v>
      </c>
      <c r="K73" s="14">
        <v>2021</v>
      </c>
      <c r="O73" s="16" t="s">
        <v>1306</v>
      </c>
      <c r="P73" s="49"/>
      <c r="R73" s="21" t="s">
        <v>1247</v>
      </c>
    </row>
    <row r="74" spans="1:21" x14ac:dyDescent="0.3">
      <c r="A74" s="4" t="s">
        <v>1201</v>
      </c>
      <c r="B74" s="4">
        <v>21</v>
      </c>
      <c r="C74" s="2" t="s">
        <v>1279</v>
      </c>
      <c r="D74" s="15">
        <v>79</v>
      </c>
      <c r="E74" s="17" t="s">
        <v>1605</v>
      </c>
      <c r="F74" s="17" t="s">
        <v>1281</v>
      </c>
      <c r="G74" s="17" t="s">
        <v>1554</v>
      </c>
      <c r="H74" s="17" t="s">
        <v>1555</v>
      </c>
      <c r="I74" s="17" t="s">
        <v>1606</v>
      </c>
      <c r="J74" s="19" t="s">
        <v>1346</v>
      </c>
      <c r="K74" s="11">
        <v>2022</v>
      </c>
      <c r="L74" s="14" t="s">
        <v>1607</v>
      </c>
      <c r="M74" s="14" t="s">
        <v>1608</v>
      </c>
      <c r="N74" s="14" t="s">
        <v>1609</v>
      </c>
      <c r="O74" s="17" t="s">
        <v>1357</v>
      </c>
      <c r="P74" s="49" t="s">
        <v>2232</v>
      </c>
      <c r="Q74" s="17">
        <v>4000</v>
      </c>
      <c r="R74" s="21" t="s">
        <v>1193</v>
      </c>
      <c r="S74" s="17">
        <v>2</v>
      </c>
      <c r="T74" s="17">
        <v>1</v>
      </c>
      <c r="U74" s="17" t="s">
        <v>1610</v>
      </c>
    </row>
    <row r="75" spans="1:21" x14ac:dyDescent="0.3">
      <c r="A75" s="4" t="s">
        <v>1201</v>
      </c>
      <c r="B75" s="4">
        <v>21</v>
      </c>
      <c r="C75" s="2" t="s">
        <v>1279</v>
      </c>
      <c r="D75" s="15">
        <v>80</v>
      </c>
      <c r="E75" s="17" t="s">
        <v>1611</v>
      </c>
      <c r="F75" s="17" t="s">
        <v>1281</v>
      </c>
      <c r="G75" s="17" t="s">
        <v>1554</v>
      </c>
      <c r="H75" s="17" t="s">
        <v>1555</v>
      </c>
      <c r="I75" s="17" t="s">
        <v>1612</v>
      </c>
      <c r="J75" s="19" t="s">
        <v>1346</v>
      </c>
      <c r="K75" s="11">
        <v>2022</v>
      </c>
      <c r="L75" s="14" t="s">
        <v>1613</v>
      </c>
      <c r="M75" s="14" t="s">
        <v>1614</v>
      </c>
      <c r="N75" s="14" t="s">
        <v>1615</v>
      </c>
      <c r="O75" s="17" t="s">
        <v>1357</v>
      </c>
      <c r="P75" s="49" t="s">
        <v>2232</v>
      </c>
      <c r="Q75" s="17">
        <v>2000</v>
      </c>
      <c r="R75" s="21" t="s">
        <v>1193</v>
      </c>
      <c r="S75" s="17">
        <v>2</v>
      </c>
      <c r="T75" s="17">
        <v>1</v>
      </c>
      <c r="U75" s="17" t="s">
        <v>1616</v>
      </c>
    </row>
    <row r="76" spans="1:21" x14ac:dyDescent="0.3">
      <c r="A76" s="4" t="s">
        <v>1201</v>
      </c>
      <c r="B76" s="4">
        <v>21</v>
      </c>
      <c r="C76" s="2" t="s">
        <v>1279</v>
      </c>
      <c r="D76" s="15">
        <v>182</v>
      </c>
      <c r="E76" s="17" t="s">
        <v>2015</v>
      </c>
      <c r="F76" s="17" t="s">
        <v>1281</v>
      </c>
      <c r="G76" s="17" t="s">
        <v>1554</v>
      </c>
      <c r="H76" s="17" t="s">
        <v>1555</v>
      </c>
      <c r="I76" s="17" t="s">
        <v>2016</v>
      </c>
      <c r="J76" s="14" t="s">
        <v>1346</v>
      </c>
      <c r="K76" s="11">
        <v>2022</v>
      </c>
      <c r="L76" s="14" t="s">
        <v>2017</v>
      </c>
      <c r="M76" s="17" t="s">
        <v>2018</v>
      </c>
      <c r="N76" s="14" t="s">
        <v>2019</v>
      </c>
      <c r="O76" s="17"/>
      <c r="P76" s="49" t="s">
        <v>2232</v>
      </c>
      <c r="Q76" s="17">
        <v>1000</v>
      </c>
      <c r="R76" s="21" t="s">
        <v>1193</v>
      </c>
      <c r="S76" s="17">
        <v>2</v>
      </c>
      <c r="T76" s="17">
        <v>2</v>
      </c>
      <c r="U76" s="17" t="s">
        <v>2020</v>
      </c>
    </row>
    <row r="77" spans="1:21" x14ac:dyDescent="0.3">
      <c r="A77" s="4" t="s">
        <v>1202</v>
      </c>
      <c r="B77" s="4">
        <v>21</v>
      </c>
      <c r="C77" s="2" t="s">
        <v>1279</v>
      </c>
      <c r="D77" s="14">
        <v>189</v>
      </c>
      <c r="E77" s="17" t="s">
        <v>2044</v>
      </c>
      <c r="F77" s="17" t="s">
        <v>1281</v>
      </c>
      <c r="G77" s="17" t="s">
        <v>2045</v>
      </c>
      <c r="H77" s="17" t="s">
        <v>2046</v>
      </c>
      <c r="I77" s="17" t="s">
        <v>2047</v>
      </c>
      <c r="J77" s="19"/>
      <c r="K77" s="11">
        <v>2020</v>
      </c>
      <c r="L77" s="17" t="s">
        <v>2048</v>
      </c>
      <c r="M77" s="17" t="s">
        <v>2049</v>
      </c>
      <c r="N77" s="20" t="s">
        <v>2050</v>
      </c>
      <c r="O77" s="17"/>
      <c r="P77" s="49" t="s">
        <v>2232</v>
      </c>
      <c r="Q77" s="17">
        <v>100</v>
      </c>
      <c r="R77" s="21" t="s">
        <v>1193</v>
      </c>
      <c r="S77" s="17">
        <v>2</v>
      </c>
      <c r="T77" s="17">
        <v>2</v>
      </c>
      <c r="U77" s="17" t="s">
        <v>2051</v>
      </c>
    </row>
    <row r="78" spans="1:21" x14ac:dyDescent="0.3">
      <c r="A78" s="4" t="s">
        <v>1202</v>
      </c>
      <c r="B78" s="4">
        <v>21</v>
      </c>
      <c r="C78" s="2" t="s">
        <v>1279</v>
      </c>
      <c r="D78" s="14">
        <v>190</v>
      </c>
      <c r="E78" s="17" t="s">
        <v>2052</v>
      </c>
      <c r="F78" s="17" t="s">
        <v>1281</v>
      </c>
      <c r="G78" s="17" t="s">
        <v>2053</v>
      </c>
      <c r="H78" s="17" t="s">
        <v>2054</v>
      </c>
      <c r="I78" s="17" t="s">
        <v>1283</v>
      </c>
      <c r="J78" s="19" t="s">
        <v>1283</v>
      </c>
      <c r="K78" s="11">
        <v>2018</v>
      </c>
      <c r="L78" s="17" t="s">
        <v>2055</v>
      </c>
      <c r="M78" s="17" t="s">
        <v>2056</v>
      </c>
      <c r="N78" s="20" t="s">
        <v>2057</v>
      </c>
      <c r="O78" s="17"/>
      <c r="P78" s="49" t="s">
        <v>2232</v>
      </c>
      <c r="Q78" s="17">
        <v>500</v>
      </c>
      <c r="R78" s="21" t="s">
        <v>1247</v>
      </c>
      <c r="S78" s="17"/>
      <c r="T78" s="17">
        <v>3</v>
      </c>
      <c r="U78" s="17" t="s">
        <v>2058</v>
      </c>
    </row>
    <row r="79" spans="1:21" ht="15" x14ac:dyDescent="0.3">
      <c r="A79" s="14" t="s">
        <v>1203</v>
      </c>
      <c r="B79" s="14">
        <v>21</v>
      </c>
      <c r="C79" s="14" t="s">
        <v>1279</v>
      </c>
      <c r="D79" s="15">
        <v>1</v>
      </c>
      <c r="E79" s="16" t="s">
        <v>1280</v>
      </c>
      <c r="F79" s="17" t="s">
        <v>1281</v>
      </c>
      <c r="G79" s="2" t="s">
        <v>295</v>
      </c>
      <c r="H79" s="16" t="s">
        <v>296</v>
      </c>
      <c r="I79" s="16" t="s">
        <v>1282</v>
      </c>
      <c r="J79" s="16" t="s">
        <v>1283</v>
      </c>
      <c r="K79" s="14">
        <v>2022</v>
      </c>
      <c r="L79" s="18" t="s">
        <v>1284</v>
      </c>
      <c r="M79" s="14" t="s">
        <v>1285</v>
      </c>
      <c r="N79" s="18" t="s">
        <v>1286</v>
      </c>
      <c r="O79" s="16" t="s">
        <v>1287</v>
      </c>
      <c r="P79" s="49" t="s">
        <v>2232</v>
      </c>
      <c r="Q79" s="2">
        <v>10000</v>
      </c>
      <c r="R79" s="2" t="s">
        <v>1193</v>
      </c>
      <c r="S79" s="2">
        <v>2</v>
      </c>
      <c r="T79" s="2">
        <v>1</v>
      </c>
      <c r="U79" s="2" t="s">
        <v>1288</v>
      </c>
    </row>
    <row r="80" spans="1:21" x14ac:dyDescent="0.3">
      <c r="A80" s="4" t="s">
        <v>1203</v>
      </c>
      <c r="B80" s="4">
        <v>21</v>
      </c>
      <c r="C80" s="2" t="s">
        <v>1279</v>
      </c>
      <c r="D80" s="23">
        <v>109</v>
      </c>
      <c r="E80" s="17" t="s">
        <v>1700</v>
      </c>
      <c r="F80" s="17" t="s">
        <v>1281</v>
      </c>
      <c r="G80" s="17" t="s">
        <v>1701</v>
      </c>
      <c r="H80" s="17" t="s">
        <v>1702</v>
      </c>
      <c r="I80" s="17" t="s">
        <v>1703</v>
      </c>
      <c r="J80" s="19" t="s">
        <v>742</v>
      </c>
      <c r="K80" s="11">
        <v>2020</v>
      </c>
      <c r="L80" s="17" t="s">
        <v>1704</v>
      </c>
      <c r="M80" s="17" t="s">
        <v>1705</v>
      </c>
      <c r="N80" s="20" t="s">
        <v>1706</v>
      </c>
      <c r="O80" s="17" t="s">
        <v>1357</v>
      </c>
      <c r="P80" s="49" t="s">
        <v>2232</v>
      </c>
      <c r="Q80" s="17">
        <v>6000</v>
      </c>
      <c r="R80" s="21" t="s">
        <v>1193</v>
      </c>
      <c r="S80" s="17">
        <v>2</v>
      </c>
      <c r="T80" s="17">
        <v>1</v>
      </c>
      <c r="U80" s="17" t="s">
        <v>1707</v>
      </c>
    </row>
    <row r="81" spans="1:21" x14ac:dyDescent="0.3">
      <c r="A81" s="4" t="s">
        <v>1203</v>
      </c>
      <c r="B81" s="4">
        <v>21</v>
      </c>
      <c r="C81" s="2" t="s">
        <v>1279</v>
      </c>
      <c r="D81" s="23">
        <v>111</v>
      </c>
      <c r="E81" s="17" t="s">
        <v>1708</v>
      </c>
      <c r="F81" s="17" t="s">
        <v>1281</v>
      </c>
      <c r="G81" s="17" t="s">
        <v>1701</v>
      </c>
      <c r="H81" s="17" t="s">
        <v>1702</v>
      </c>
      <c r="I81" s="17" t="s">
        <v>1282</v>
      </c>
      <c r="J81" s="19" t="s">
        <v>742</v>
      </c>
      <c r="K81" s="11">
        <v>2021</v>
      </c>
      <c r="L81" s="17" t="s">
        <v>1709</v>
      </c>
      <c r="M81" s="17" t="s">
        <v>1710</v>
      </c>
      <c r="N81" s="20" t="s">
        <v>1711</v>
      </c>
      <c r="O81" s="17" t="s">
        <v>1357</v>
      </c>
      <c r="P81" s="49" t="s">
        <v>2232</v>
      </c>
      <c r="Q81" s="17">
        <v>9000</v>
      </c>
      <c r="R81" s="21" t="s">
        <v>1193</v>
      </c>
      <c r="S81" s="17">
        <v>2</v>
      </c>
      <c r="T81" s="17">
        <v>1</v>
      </c>
      <c r="U81" s="17" t="s">
        <v>1712</v>
      </c>
    </row>
    <row r="82" spans="1:21" x14ac:dyDescent="0.3">
      <c r="A82" s="4" t="s">
        <v>1203</v>
      </c>
      <c r="B82" s="4">
        <v>21</v>
      </c>
      <c r="C82" s="2" t="s">
        <v>1279</v>
      </c>
      <c r="D82" s="14">
        <v>180</v>
      </c>
      <c r="E82" s="17" t="s">
        <v>2003</v>
      </c>
      <c r="F82" s="17" t="s">
        <v>1281</v>
      </c>
      <c r="G82" s="17" t="s">
        <v>2004</v>
      </c>
      <c r="H82" s="17" t="s">
        <v>2005</v>
      </c>
      <c r="I82" s="17" t="s">
        <v>1283</v>
      </c>
      <c r="J82" s="19" t="s">
        <v>1283</v>
      </c>
      <c r="K82" s="11">
        <v>2021</v>
      </c>
      <c r="L82" s="17" t="s">
        <v>2006</v>
      </c>
      <c r="M82" s="17" t="s">
        <v>2007</v>
      </c>
      <c r="N82" s="20" t="s">
        <v>2008</v>
      </c>
      <c r="O82" s="17"/>
      <c r="P82" s="49" t="s">
        <v>2232</v>
      </c>
      <c r="Q82" s="17">
        <v>300</v>
      </c>
      <c r="R82" s="21" t="s">
        <v>1194</v>
      </c>
      <c r="S82" s="17">
        <v>1</v>
      </c>
      <c r="T82" s="17">
        <v>3</v>
      </c>
      <c r="U82" s="17" t="s">
        <v>2009</v>
      </c>
    </row>
    <row r="83" spans="1:21" x14ac:dyDescent="0.3">
      <c r="A83" s="4" t="s">
        <v>1203</v>
      </c>
      <c r="B83" s="4">
        <v>21</v>
      </c>
      <c r="C83" s="2" t="s">
        <v>1279</v>
      </c>
      <c r="D83" s="14">
        <v>184</v>
      </c>
      <c r="E83" s="17" t="s">
        <v>2021</v>
      </c>
      <c r="F83" s="17" t="s">
        <v>1281</v>
      </c>
      <c r="G83" s="17" t="s">
        <v>507</v>
      </c>
      <c r="H83" s="17" t="s">
        <v>506</v>
      </c>
      <c r="I83" s="17" t="s">
        <v>2022</v>
      </c>
      <c r="J83" s="19" t="s">
        <v>1333</v>
      </c>
      <c r="K83" s="11">
        <v>2018</v>
      </c>
      <c r="L83" s="17" t="s">
        <v>2023</v>
      </c>
      <c r="M83" s="17" t="s">
        <v>2024</v>
      </c>
      <c r="N83" s="20" t="s">
        <v>2025</v>
      </c>
      <c r="O83" s="17"/>
      <c r="P83" s="49" t="s">
        <v>2232</v>
      </c>
      <c r="Q83" s="17">
        <v>300</v>
      </c>
      <c r="R83" s="21" t="s">
        <v>1193</v>
      </c>
      <c r="S83" s="17">
        <v>2</v>
      </c>
      <c r="T83" s="17">
        <v>2</v>
      </c>
      <c r="U83" s="17" t="s">
        <v>2026</v>
      </c>
    </row>
    <row r="84" spans="1:21" x14ac:dyDescent="0.3">
      <c r="A84" s="4" t="s">
        <v>1203</v>
      </c>
      <c r="B84" s="4">
        <v>21</v>
      </c>
      <c r="C84" s="2" t="s">
        <v>1279</v>
      </c>
      <c r="D84" s="14">
        <v>202</v>
      </c>
      <c r="E84" s="17" t="s">
        <v>2082</v>
      </c>
      <c r="F84" s="17" t="s">
        <v>1281</v>
      </c>
      <c r="G84" s="17" t="s">
        <v>1701</v>
      </c>
      <c r="H84" s="17" t="s">
        <v>1702</v>
      </c>
      <c r="I84" s="17" t="s">
        <v>2083</v>
      </c>
      <c r="J84" s="19" t="s">
        <v>742</v>
      </c>
      <c r="K84" s="11">
        <v>2020</v>
      </c>
      <c r="L84" s="17" t="s">
        <v>2084</v>
      </c>
      <c r="M84" s="17" t="s">
        <v>2085</v>
      </c>
      <c r="N84" s="20" t="s">
        <v>2086</v>
      </c>
      <c r="O84" s="17"/>
      <c r="P84" s="49" t="s">
        <v>2232</v>
      </c>
      <c r="Q84" s="17">
        <v>5000</v>
      </c>
      <c r="R84" s="21" t="s">
        <v>1194</v>
      </c>
      <c r="S84" s="17">
        <v>1</v>
      </c>
      <c r="T84" s="17">
        <v>3</v>
      </c>
      <c r="U84" s="17" t="s">
        <v>2087</v>
      </c>
    </row>
    <row r="85" spans="1:21" x14ac:dyDescent="0.3">
      <c r="A85" s="4" t="s">
        <v>1203</v>
      </c>
      <c r="B85" s="4">
        <v>21</v>
      </c>
      <c r="C85" s="2" t="s">
        <v>2115</v>
      </c>
      <c r="D85" s="14">
        <v>210</v>
      </c>
      <c r="E85" s="2" t="s">
        <v>2121</v>
      </c>
      <c r="F85" s="2" t="s">
        <v>2115</v>
      </c>
      <c r="G85" s="2" t="s">
        <v>2122</v>
      </c>
      <c r="H85" s="2" t="s">
        <v>2123</v>
      </c>
      <c r="I85" s="2" t="s">
        <v>2117</v>
      </c>
      <c r="J85" s="19" t="s">
        <v>742</v>
      </c>
      <c r="K85" s="11">
        <v>2021</v>
      </c>
      <c r="O85" s="17"/>
      <c r="P85" s="49" t="s">
        <v>2232</v>
      </c>
      <c r="Q85" s="2">
        <v>5000</v>
      </c>
      <c r="R85" s="2" t="s">
        <v>1193</v>
      </c>
      <c r="S85" s="2">
        <v>2</v>
      </c>
      <c r="T85" s="2">
        <v>2</v>
      </c>
      <c r="U85" s="2" t="s">
        <v>2124</v>
      </c>
    </row>
    <row r="86" spans="1:21" x14ac:dyDescent="0.3">
      <c r="A86" s="4" t="s">
        <v>2206</v>
      </c>
      <c r="B86" s="4">
        <v>21</v>
      </c>
      <c r="C86" s="2" t="s">
        <v>1279</v>
      </c>
      <c r="D86" s="14">
        <v>151</v>
      </c>
      <c r="E86" s="17" t="s">
        <v>1867</v>
      </c>
      <c r="F86" s="17" t="s">
        <v>1281</v>
      </c>
      <c r="G86" s="17" t="s">
        <v>1868</v>
      </c>
      <c r="H86" s="17" t="s">
        <v>1869</v>
      </c>
      <c r="I86" s="17" t="s">
        <v>1716</v>
      </c>
      <c r="J86" s="19" t="s">
        <v>1283</v>
      </c>
      <c r="K86" s="11">
        <v>2021</v>
      </c>
      <c r="L86" s="17" t="s">
        <v>1870</v>
      </c>
      <c r="M86" s="17" t="s">
        <v>1871</v>
      </c>
      <c r="N86" s="20" t="s">
        <v>1872</v>
      </c>
      <c r="O86" s="17" t="s">
        <v>1306</v>
      </c>
      <c r="P86" s="49" t="s">
        <v>2232</v>
      </c>
      <c r="Q86" s="17">
        <v>500</v>
      </c>
      <c r="R86" s="21" t="s">
        <v>1193</v>
      </c>
      <c r="S86" s="17">
        <v>2</v>
      </c>
      <c r="T86" s="17">
        <v>1</v>
      </c>
      <c r="U86" s="17" t="s">
        <v>1873</v>
      </c>
    </row>
    <row r="87" spans="1:21" x14ac:dyDescent="0.3">
      <c r="A87" s="4" t="s">
        <v>1204</v>
      </c>
      <c r="B87" s="4">
        <v>21</v>
      </c>
      <c r="C87" s="2" t="s">
        <v>1279</v>
      </c>
      <c r="D87" s="15">
        <v>24</v>
      </c>
      <c r="E87" s="17" t="s">
        <v>1417</v>
      </c>
      <c r="F87" s="17" t="s">
        <v>1281</v>
      </c>
      <c r="G87" s="17" t="s">
        <v>1418</v>
      </c>
      <c r="H87" s="17" t="s">
        <v>1419</v>
      </c>
      <c r="I87" s="17" t="s">
        <v>1420</v>
      </c>
      <c r="J87" s="19" t="s">
        <v>1333</v>
      </c>
      <c r="K87" s="11">
        <v>2023</v>
      </c>
      <c r="L87" s="18" t="s">
        <v>1421</v>
      </c>
      <c r="M87" s="14" t="s">
        <v>1422</v>
      </c>
      <c r="N87" s="18" t="s">
        <v>1423</v>
      </c>
      <c r="O87" s="17" t="s">
        <v>1306</v>
      </c>
      <c r="P87" s="49" t="s">
        <v>2232</v>
      </c>
      <c r="Q87" s="17">
        <v>8000</v>
      </c>
      <c r="R87" s="21" t="s">
        <v>1193</v>
      </c>
      <c r="S87" s="17">
        <v>2</v>
      </c>
      <c r="T87" s="17">
        <v>2</v>
      </c>
      <c r="U87" s="17" t="s">
        <v>1424</v>
      </c>
    </row>
    <row r="88" spans="1:21" x14ac:dyDescent="0.3">
      <c r="A88" s="4" t="s">
        <v>1204</v>
      </c>
      <c r="B88" s="4">
        <v>21</v>
      </c>
      <c r="C88" s="2" t="s">
        <v>1279</v>
      </c>
      <c r="D88" s="15">
        <v>25</v>
      </c>
      <c r="E88" s="17" t="s">
        <v>1425</v>
      </c>
      <c r="F88" s="17" t="s">
        <v>1281</v>
      </c>
      <c r="G88" s="17" t="s">
        <v>1418</v>
      </c>
      <c r="H88" s="17" t="s">
        <v>1419</v>
      </c>
      <c r="I88" s="17" t="s">
        <v>1426</v>
      </c>
      <c r="J88" s="19" t="s">
        <v>1333</v>
      </c>
      <c r="K88" s="11">
        <v>2023</v>
      </c>
      <c r="L88" s="18" t="s">
        <v>1427</v>
      </c>
      <c r="M88" s="14" t="s">
        <v>1428</v>
      </c>
      <c r="N88" s="20" t="s">
        <v>1429</v>
      </c>
      <c r="O88" s="17" t="s">
        <v>1306</v>
      </c>
      <c r="P88" s="49" t="s">
        <v>2232</v>
      </c>
      <c r="Q88" s="17">
        <v>20000</v>
      </c>
      <c r="R88" s="21" t="s">
        <v>1193</v>
      </c>
      <c r="S88" s="17">
        <v>2</v>
      </c>
      <c r="T88" s="17">
        <v>3</v>
      </c>
      <c r="U88" s="17" t="s">
        <v>1430</v>
      </c>
    </row>
    <row r="89" spans="1:21" x14ac:dyDescent="0.3">
      <c r="A89" s="4" t="s">
        <v>1204</v>
      </c>
      <c r="B89" s="4">
        <v>21</v>
      </c>
      <c r="C89" s="2" t="s">
        <v>1279</v>
      </c>
      <c r="D89" s="14">
        <v>82</v>
      </c>
      <c r="E89" s="17" t="s">
        <v>1619</v>
      </c>
      <c r="F89" s="17" t="s">
        <v>1281</v>
      </c>
      <c r="G89" s="17" t="s">
        <v>194</v>
      </c>
      <c r="H89" s="17" t="s">
        <v>1620</v>
      </c>
      <c r="I89" s="17" t="s">
        <v>1621</v>
      </c>
      <c r="J89" s="19" t="s">
        <v>1518</v>
      </c>
      <c r="K89" s="11">
        <v>2019</v>
      </c>
      <c r="L89" s="17" t="s">
        <v>1622</v>
      </c>
      <c r="M89" s="17" t="s">
        <v>1623</v>
      </c>
      <c r="N89" s="20" t="s">
        <v>1624</v>
      </c>
      <c r="O89" s="17" t="s">
        <v>1296</v>
      </c>
      <c r="P89" s="49"/>
      <c r="Q89" s="17"/>
      <c r="R89" s="21" t="s">
        <v>1194</v>
      </c>
      <c r="S89" s="17">
        <v>1</v>
      </c>
      <c r="T89" s="17">
        <v>1</v>
      </c>
      <c r="U89" s="17" t="s">
        <v>1625</v>
      </c>
    </row>
    <row r="90" spans="1:21" x14ac:dyDescent="0.3">
      <c r="A90" s="4" t="s">
        <v>1204</v>
      </c>
      <c r="B90" s="4">
        <v>21</v>
      </c>
      <c r="C90" s="2" t="s">
        <v>1279</v>
      </c>
      <c r="D90" s="14">
        <v>185</v>
      </c>
      <c r="E90" s="17" t="s">
        <v>2027</v>
      </c>
      <c r="F90" s="17" t="s">
        <v>1281</v>
      </c>
      <c r="G90" s="17" t="s">
        <v>1418</v>
      </c>
      <c r="H90" s="17" t="s">
        <v>1419</v>
      </c>
      <c r="I90" s="17" t="s">
        <v>2028</v>
      </c>
      <c r="J90" s="19" t="s">
        <v>1333</v>
      </c>
      <c r="K90" s="11">
        <v>2019</v>
      </c>
      <c r="L90" s="17" t="s">
        <v>2029</v>
      </c>
      <c r="M90" s="17" t="s">
        <v>2030</v>
      </c>
      <c r="N90" s="20" t="s">
        <v>2031</v>
      </c>
      <c r="O90" s="17"/>
      <c r="P90" s="49" t="s">
        <v>2232</v>
      </c>
      <c r="Q90" s="17">
        <v>25000</v>
      </c>
      <c r="R90" s="21" t="s">
        <v>1313</v>
      </c>
      <c r="S90" s="17">
        <v>1.5</v>
      </c>
      <c r="T90" s="17">
        <v>2</v>
      </c>
      <c r="U90" s="17" t="s">
        <v>2032</v>
      </c>
    </row>
    <row r="91" spans="1:21" x14ac:dyDescent="0.3">
      <c r="A91" s="4" t="s">
        <v>1204</v>
      </c>
      <c r="B91" s="4">
        <v>21</v>
      </c>
      <c r="C91" s="2" t="s">
        <v>1279</v>
      </c>
      <c r="D91" s="14">
        <v>201</v>
      </c>
      <c r="E91" s="17" t="s">
        <v>2214</v>
      </c>
      <c r="F91" s="17" t="s">
        <v>1281</v>
      </c>
      <c r="G91" s="17" t="s">
        <v>194</v>
      </c>
      <c r="H91" s="17" t="s">
        <v>1620</v>
      </c>
      <c r="I91" s="17" t="s">
        <v>2078</v>
      </c>
      <c r="J91" s="19" t="s">
        <v>742</v>
      </c>
      <c r="K91" s="11">
        <v>2021</v>
      </c>
      <c r="L91" s="17" t="s">
        <v>2215</v>
      </c>
      <c r="M91" s="17" t="s">
        <v>2079</v>
      </c>
      <c r="N91" s="20" t="s">
        <v>2080</v>
      </c>
      <c r="O91" s="17"/>
      <c r="P91" s="49" t="s">
        <v>2232</v>
      </c>
      <c r="Q91" s="17">
        <v>10000</v>
      </c>
      <c r="R91" s="21" t="s">
        <v>1194</v>
      </c>
      <c r="S91" s="17">
        <v>1</v>
      </c>
      <c r="T91" s="17">
        <v>1</v>
      </c>
      <c r="U91" s="17" t="s">
        <v>2081</v>
      </c>
    </row>
    <row r="92" spans="1:21" x14ac:dyDescent="0.3">
      <c r="A92" s="4" t="s">
        <v>2199</v>
      </c>
      <c r="B92" s="4">
        <v>21</v>
      </c>
      <c r="C92" s="2" t="s">
        <v>1279</v>
      </c>
      <c r="D92" s="14">
        <v>38</v>
      </c>
      <c r="E92" s="17" t="s">
        <v>1469</v>
      </c>
      <c r="F92" s="17" t="s">
        <v>1281</v>
      </c>
      <c r="G92" s="17" t="s">
        <v>1470</v>
      </c>
      <c r="H92" s="17" t="s">
        <v>1471</v>
      </c>
      <c r="I92" s="19" t="s">
        <v>1283</v>
      </c>
      <c r="J92" s="19" t="s">
        <v>1283</v>
      </c>
      <c r="K92" s="11">
        <v>2019</v>
      </c>
      <c r="L92" s="17" t="s">
        <v>1472</v>
      </c>
      <c r="M92" s="17" t="s">
        <v>1473</v>
      </c>
      <c r="N92" s="20" t="s">
        <v>1474</v>
      </c>
      <c r="O92" s="17" t="s">
        <v>1306</v>
      </c>
      <c r="P92" s="49" t="s">
        <v>2232</v>
      </c>
      <c r="Q92" s="17">
        <v>50</v>
      </c>
      <c r="R92" s="21" t="s">
        <v>1193</v>
      </c>
      <c r="S92" s="17">
        <v>2</v>
      </c>
      <c r="T92" s="17">
        <v>3</v>
      </c>
      <c r="U92" s="17" t="s">
        <v>1475</v>
      </c>
    </row>
    <row r="93" spans="1:21" x14ac:dyDescent="0.3">
      <c r="A93" s="4" t="s">
        <v>1205</v>
      </c>
      <c r="B93" s="4">
        <v>21</v>
      </c>
      <c r="C93" s="2" t="s">
        <v>1279</v>
      </c>
      <c r="D93" s="15">
        <v>3</v>
      </c>
      <c r="E93" s="17" t="s">
        <v>1298</v>
      </c>
      <c r="F93" s="17" t="s">
        <v>1281</v>
      </c>
      <c r="G93" s="17" t="s">
        <v>1299</v>
      </c>
      <c r="H93" s="17" t="s">
        <v>1300</v>
      </c>
      <c r="I93" s="17" t="s">
        <v>1301</v>
      </c>
      <c r="J93" s="19" t="s">
        <v>1302</v>
      </c>
      <c r="K93" s="11">
        <v>2018</v>
      </c>
      <c r="L93" s="17" t="s">
        <v>1303</v>
      </c>
      <c r="M93" s="17" t="s">
        <v>1304</v>
      </c>
      <c r="N93" s="20" t="s">
        <v>1305</v>
      </c>
      <c r="O93" s="17" t="s">
        <v>1306</v>
      </c>
      <c r="P93" s="49" t="s">
        <v>2232</v>
      </c>
      <c r="Q93" s="17">
        <v>1.6</v>
      </c>
      <c r="R93" s="21" t="s">
        <v>1193</v>
      </c>
      <c r="S93" s="17">
        <v>2</v>
      </c>
      <c r="T93" s="17">
        <v>1</v>
      </c>
      <c r="U93" s="17" t="s">
        <v>1307</v>
      </c>
    </row>
    <row r="94" spans="1:21" x14ac:dyDescent="0.3">
      <c r="A94" s="4" t="s">
        <v>1205</v>
      </c>
      <c r="B94" s="4">
        <v>21</v>
      </c>
      <c r="C94" s="2" t="s">
        <v>1279</v>
      </c>
      <c r="D94" s="15">
        <v>4</v>
      </c>
      <c r="E94" s="17" t="s">
        <v>1308</v>
      </c>
      <c r="F94" s="17" t="s">
        <v>1281</v>
      </c>
      <c r="G94" s="17" t="s">
        <v>275</v>
      </c>
      <c r="H94" s="17" t="s">
        <v>274</v>
      </c>
      <c r="I94" s="17" t="s">
        <v>1309</v>
      </c>
      <c r="J94" s="19" t="s">
        <v>1292</v>
      </c>
      <c r="K94" s="11">
        <v>2023</v>
      </c>
      <c r="L94" s="18" t="s">
        <v>1310</v>
      </c>
      <c r="M94" s="14" t="s">
        <v>1311</v>
      </c>
      <c r="N94" s="18" t="s">
        <v>1312</v>
      </c>
      <c r="O94" s="17" t="s">
        <v>1296</v>
      </c>
      <c r="P94" s="49" t="s">
        <v>2232</v>
      </c>
      <c r="Q94" s="17">
        <v>200</v>
      </c>
      <c r="R94" s="21" t="s">
        <v>1313</v>
      </c>
      <c r="S94" s="17">
        <v>1.5</v>
      </c>
      <c r="T94" s="17">
        <v>2</v>
      </c>
      <c r="U94" s="17" t="s">
        <v>1314</v>
      </c>
    </row>
    <row r="95" spans="1:21" x14ac:dyDescent="0.3">
      <c r="A95" s="4" t="s">
        <v>1205</v>
      </c>
      <c r="B95" s="4">
        <v>21</v>
      </c>
      <c r="C95" s="2" t="s">
        <v>1279</v>
      </c>
      <c r="D95" s="15">
        <v>21</v>
      </c>
      <c r="E95" s="17" t="s">
        <v>1398</v>
      </c>
      <c r="F95" s="17" t="s">
        <v>1281</v>
      </c>
      <c r="G95" s="17" t="s">
        <v>275</v>
      </c>
      <c r="H95" s="17" t="s">
        <v>274</v>
      </c>
      <c r="I95" s="17" t="s">
        <v>1399</v>
      </c>
      <c r="J95" s="19" t="s">
        <v>1333</v>
      </c>
      <c r="K95" s="11">
        <v>2023</v>
      </c>
      <c r="L95" s="18" t="s">
        <v>1400</v>
      </c>
      <c r="M95" s="14" t="s">
        <v>1401</v>
      </c>
      <c r="N95" s="18" t="s">
        <v>1402</v>
      </c>
      <c r="O95" s="17" t="s">
        <v>1306</v>
      </c>
      <c r="P95" s="49" t="s">
        <v>2232</v>
      </c>
      <c r="Q95" s="17">
        <v>250</v>
      </c>
      <c r="R95" s="21" t="s">
        <v>1313</v>
      </c>
      <c r="S95" s="17">
        <v>1.5</v>
      </c>
      <c r="T95" s="17">
        <v>1</v>
      </c>
      <c r="U95" s="17" t="s">
        <v>1403</v>
      </c>
    </row>
    <row r="96" spans="1:21" x14ac:dyDescent="0.3">
      <c r="A96" s="4" t="s">
        <v>1205</v>
      </c>
      <c r="B96" s="4">
        <v>21</v>
      </c>
      <c r="C96" s="2" t="s">
        <v>1279</v>
      </c>
      <c r="D96" s="15">
        <v>200</v>
      </c>
      <c r="E96" s="17" t="s">
        <v>2072</v>
      </c>
      <c r="F96" s="17" t="s">
        <v>1281</v>
      </c>
      <c r="G96" s="17" t="s">
        <v>275</v>
      </c>
      <c r="H96" s="17" t="s">
        <v>274</v>
      </c>
      <c r="I96" s="17" t="s">
        <v>2073</v>
      </c>
      <c r="J96" s="19" t="s">
        <v>1283</v>
      </c>
      <c r="K96" s="11">
        <v>2023</v>
      </c>
      <c r="L96" s="18" t="s">
        <v>2074</v>
      </c>
      <c r="M96" s="14" t="s">
        <v>2075</v>
      </c>
      <c r="N96" s="18" t="s">
        <v>2076</v>
      </c>
      <c r="O96" s="17"/>
      <c r="P96" s="49" t="s">
        <v>2232</v>
      </c>
      <c r="Q96" s="17">
        <v>250</v>
      </c>
      <c r="R96" s="21" t="s">
        <v>1194</v>
      </c>
      <c r="S96" s="17">
        <v>1</v>
      </c>
      <c r="T96" s="17">
        <v>1</v>
      </c>
      <c r="U96" s="17" t="s">
        <v>2077</v>
      </c>
    </row>
    <row r="97" spans="1:21" x14ac:dyDescent="0.3">
      <c r="A97" s="4" t="s">
        <v>1205</v>
      </c>
      <c r="B97" s="4">
        <v>21</v>
      </c>
      <c r="C97" s="2" t="s">
        <v>2101</v>
      </c>
      <c r="D97" s="14">
        <v>207</v>
      </c>
      <c r="E97" s="2" t="s">
        <v>2111</v>
      </c>
      <c r="F97" s="2" t="s">
        <v>2103</v>
      </c>
      <c r="G97" s="4" t="s">
        <v>275</v>
      </c>
      <c r="H97" s="4" t="s">
        <v>276</v>
      </c>
      <c r="I97" s="2" t="s">
        <v>2112</v>
      </c>
      <c r="J97" s="19" t="s">
        <v>742</v>
      </c>
      <c r="K97" s="11">
        <v>2021</v>
      </c>
      <c r="N97" s="2" t="s">
        <v>2113</v>
      </c>
      <c r="O97" s="17"/>
      <c r="P97" s="49" t="s">
        <v>2232</v>
      </c>
      <c r="Q97" s="2">
        <v>500</v>
      </c>
      <c r="R97" s="2" t="s">
        <v>1194</v>
      </c>
      <c r="S97" s="2">
        <v>1</v>
      </c>
      <c r="T97" s="2">
        <v>2</v>
      </c>
      <c r="U97" s="2" t="s">
        <v>2114</v>
      </c>
    </row>
    <row r="98" spans="1:21" x14ac:dyDescent="0.3">
      <c r="A98" s="4" t="s">
        <v>1206</v>
      </c>
      <c r="B98" s="4">
        <v>21</v>
      </c>
      <c r="C98" s="2" t="s">
        <v>1279</v>
      </c>
      <c r="D98" s="14">
        <v>58</v>
      </c>
      <c r="E98" s="17" t="s">
        <v>1537</v>
      </c>
      <c r="F98" s="17" t="s">
        <v>1281</v>
      </c>
      <c r="G98" s="17" t="s">
        <v>1538</v>
      </c>
      <c r="H98" s="17" t="s">
        <v>1539</v>
      </c>
      <c r="I98" s="17" t="s">
        <v>1540</v>
      </c>
      <c r="J98" s="19" t="s">
        <v>1346</v>
      </c>
      <c r="K98" s="11">
        <v>2018</v>
      </c>
      <c r="L98" s="17" t="s">
        <v>1541</v>
      </c>
      <c r="M98" s="17" t="s">
        <v>1542</v>
      </c>
      <c r="N98" s="20" t="s">
        <v>1543</v>
      </c>
      <c r="O98" s="17" t="s">
        <v>1306</v>
      </c>
      <c r="P98" s="49" t="s">
        <v>2232</v>
      </c>
      <c r="Q98" s="17">
        <v>1650</v>
      </c>
      <c r="R98" s="21" t="s">
        <v>1194</v>
      </c>
      <c r="S98" s="17">
        <v>1</v>
      </c>
      <c r="T98" s="17">
        <v>2</v>
      </c>
      <c r="U98" s="17" t="s">
        <v>1544</v>
      </c>
    </row>
    <row r="99" spans="1:21" x14ac:dyDescent="0.3">
      <c r="A99" s="4" t="s">
        <v>1206</v>
      </c>
      <c r="B99" s="4">
        <v>21</v>
      </c>
      <c r="C99" s="2" t="s">
        <v>1279</v>
      </c>
      <c r="D99" s="14">
        <v>117</v>
      </c>
      <c r="E99" s="17" t="s">
        <v>1737</v>
      </c>
      <c r="F99" s="17" t="s">
        <v>1281</v>
      </c>
      <c r="G99" s="17" t="s">
        <v>285</v>
      </c>
      <c r="H99" s="4" t="s">
        <v>286</v>
      </c>
      <c r="I99" s="17" t="s">
        <v>1556</v>
      </c>
      <c r="J99" s="19" t="s">
        <v>1292</v>
      </c>
      <c r="K99" s="11">
        <v>2019</v>
      </c>
      <c r="L99" s="17" t="s">
        <v>1738</v>
      </c>
      <c r="M99" s="17" t="s">
        <v>1739</v>
      </c>
      <c r="N99" s="20" t="s">
        <v>1740</v>
      </c>
      <c r="O99" s="17" t="s">
        <v>1306</v>
      </c>
      <c r="P99" s="49" t="s">
        <v>2232</v>
      </c>
      <c r="Q99" s="17">
        <v>800</v>
      </c>
      <c r="R99" s="21" t="s">
        <v>1194</v>
      </c>
      <c r="S99" s="17">
        <v>1</v>
      </c>
      <c r="T99" s="17">
        <v>3</v>
      </c>
      <c r="U99" s="17" t="s">
        <v>1741</v>
      </c>
    </row>
    <row r="100" spans="1:21" x14ac:dyDescent="0.3">
      <c r="A100" s="4" t="s">
        <v>1206</v>
      </c>
      <c r="B100" s="4">
        <v>21</v>
      </c>
      <c r="C100" s="2" t="s">
        <v>1279</v>
      </c>
      <c r="D100" s="15">
        <v>119</v>
      </c>
      <c r="E100" s="17" t="s">
        <v>1749</v>
      </c>
      <c r="F100" s="17" t="s">
        <v>1281</v>
      </c>
      <c r="G100" s="17" t="s">
        <v>285</v>
      </c>
      <c r="H100" s="4" t="s">
        <v>286</v>
      </c>
      <c r="I100" s="17" t="s">
        <v>1750</v>
      </c>
      <c r="J100" s="19" t="s">
        <v>1283</v>
      </c>
      <c r="K100" s="11">
        <v>2023</v>
      </c>
      <c r="L100" s="18" t="s">
        <v>1751</v>
      </c>
      <c r="M100" s="14" t="s">
        <v>1752</v>
      </c>
      <c r="N100" s="18" t="s">
        <v>1753</v>
      </c>
      <c r="O100" s="17" t="s">
        <v>1357</v>
      </c>
      <c r="P100" s="49" t="s">
        <v>2232</v>
      </c>
      <c r="Q100" s="17">
        <v>1100</v>
      </c>
      <c r="R100" s="21" t="s">
        <v>1193</v>
      </c>
      <c r="S100" s="17">
        <v>2</v>
      </c>
      <c r="T100" s="17">
        <v>1</v>
      </c>
      <c r="U100" s="17" t="s">
        <v>1754</v>
      </c>
    </row>
    <row r="101" spans="1:21" x14ac:dyDescent="0.3">
      <c r="A101" s="4" t="s">
        <v>1206</v>
      </c>
      <c r="B101" s="4">
        <v>21</v>
      </c>
      <c r="C101" s="2" t="s">
        <v>1279</v>
      </c>
      <c r="D101" s="15">
        <v>120</v>
      </c>
      <c r="E101" s="17" t="s">
        <v>1755</v>
      </c>
      <c r="F101" s="17" t="s">
        <v>1281</v>
      </c>
      <c r="G101" s="17" t="s">
        <v>285</v>
      </c>
      <c r="H101" s="4" t="s">
        <v>286</v>
      </c>
      <c r="I101" s="17" t="s">
        <v>1756</v>
      </c>
      <c r="J101" s="19" t="s">
        <v>1283</v>
      </c>
      <c r="K101" s="11">
        <v>2023</v>
      </c>
      <c r="L101" s="17" t="s">
        <v>1757</v>
      </c>
      <c r="M101" s="14" t="s">
        <v>1758</v>
      </c>
      <c r="N101" s="18" t="s">
        <v>1759</v>
      </c>
      <c r="O101" s="17" t="s">
        <v>1357</v>
      </c>
      <c r="P101" s="49" t="s">
        <v>2232</v>
      </c>
      <c r="Q101" s="17">
        <v>1600</v>
      </c>
      <c r="R101" s="21" t="s">
        <v>1193</v>
      </c>
      <c r="S101" s="17">
        <v>2</v>
      </c>
      <c r="T101" s="17">
        <v>1</v>
      </c>
      <c r="U101" s="17" t="s">
        <v>1760</v>
      </c>
    </row>
    <row r="102" spans="1:21" x14ac:dyDescent="0.3">
      <c r="A102" s="4" t="s">
        <v>1206</v>
      </c>
      <c r="B102" s="4">
        <v>21</v>
      </c>
      <c r="C102" s="2" t="s">
        <v>1279</v>
      </c>
      <c r="D102" s="15">
        <v>121</v>
      </c>
      <c r="E102" s="17" t="s">
        <v>1761</v>
      </c>
      <c r="F102" s="17" t="s">
        <v>1281</v>
      </c>
      <c r="G102" s="17" t="s">
        <v>285</v>
      </c>
      <c r="H102" s="4" t="s">
        <v>286</v>
      </c>
      <c r="I102" s="17" t="s">
        <v>1762</v>
      </c>
      <c r="J102" s="19" t="s">
        <v>1283</v>
      </c>
      <c r="K102" s="11">
        <v>2023</v>
      </c>
      <c r="L102" s="18" t="s">
        <v>1763</v>
      </c>
      <c r="M102" s="14" t="s">
        <v>1764</v>
      </c>
      <c r="N102" s="18" t="s">
        <v>1765</v>
      </c>
      <c r="O102" s="17" t="s">
        <v>1306</v>
      </c>
      <c r="P102" s="49" t="s">
        <v>2232</v>
      </c>
      <c r="Q102" s="17">
        <v>650</v>
      </c>
      <c r="R102" s="21" t="s">
        <v>1194</v>
      </c>
      <c r="S102" s="17">
        <v>1</v>
      </c>
      <c r="T102" s="17">
        <v>2</v>
      </c>
      <c r="U102" s="17" t="s">
        <v>1766</v>
      </c>
    </row>
    <row r="103" spans="1:21" x14ac:dyDescent="0.3">
      <c r="A103" s="4" t="s">
        <v>1206</v>
      </c>
      <c r="B103" s="4">
        <v>21</v>
      </c>
      <c r="C103" s="2" t="s">
        <v>1279</v>
      </c>
      <c r="D103" s="15">
        <v>122</v>
      </c>
      <c r="E103" s="17" t="s">
        <v>1767</v>
      </c>
      <c r="F103" s="17" t="s">
        <v>1281</v>
      </c>
      <c r="G103" s="17" t="s">
        <v>285</v>
      </c>
      <c r="H103" s="4" t="s">
        <v>286</v>
      </c>
      <c r="I103" s="17" t="s">
        <v>1768</v>
      </c>
      <c r="J103" s="19" t="s">
        <v>1283</v>
      </c>
      <c r="K103" s="11">
        <v>2023</v>
      </c>
      <c r="L103" s="18" t="s">
        <v>1769</v>
      </c>
      <c r="M103" s="14" t="s">
        <v>1770</v>
      </c>
      <c r="N103" s="18" t="s">
        <v>1771</v>
      </c>
      <c r="O103" s="17" t="s">
        <v>1357</v>
      </c>
      <c r="P103" s="49" t="s">
        <v>2232</v>
      </c>
      <c r="Q103" s="17">
        <v>7000</v>
      </c>
      <c r="R103" s="21" t="s">
        <v>1193</v>
      </c>
      <c r="S103" s="17">
        <v>2</v>
      </c>
      <c r="T103" s="17">
        <v>1</v>
      </c>
      <c r="U103" s="17" t="s">
        <v>1772</v>
      </c>
    </row>
    <row r="104" spans="1:21" x14ac:dyDescent="0.3">
      <c r="A104" s="4" t="s">
        <v>1206</v>
      </c>
      <c r="B104" s="4">
        <v>21</v>
      </c>
      <c r="C104" s="2" t="s">
        <v>1279</v>
      </c>
      <c r="D104" s="14">
        <v>123</v>
      </c>
      <c r="E104" s="17" t="s">
        <v>1773</v>
      </c>
      <c r="F104" s="17" t="s">
        <v>1281</v>
      </c>
      <c r="G104" s="17" t="s">
        <v>285</v>
      </c>
      <c r="H104" s="4" t="s">
        <v>286</v>
      </c>
      <c r="I104" s="17" t="s">
        <v>1774</v>
      </c>
      <c r="J104" s="19" t="s">
        <v>1346</v>
      </c>
      <c r="K104" s="11">
        <v>2020</v>
      </c>
      <c r="L104" s="17" t="s">
        <v>1775</v>
      </c>
      <c r="M104" s="17" t="s">
        <v>1776</v>
      </c>
      <c r="N104" s="20" t="s">
        <v>1777</v>
      </c>
      <c r="O104" s="17" t="s">
        <v>1287</v>
      </c>
      <c r="P104" s="49" t="s">
        <v>2232</v>
      </c>
      <c r="Q104" s="17">
        <v>800</v>
      </c>
      <c r="R104" s="21" t="s">
        <v>1193</v>
      </c>
      <c r="S104" s="17">
        <v>2</v>
      </c>
      <c r="T104" s="17">
        <v>3</v>
      </c>
      <c r="U104" s="17" t="s">
        <v>1778</v>
      </c>
    </row>
    <row r="105" spans="1:21" x14ac:dyDescent="0.3">
      <c r="A105" s="4" t="s">
        <v>1206</v>
      </c>
      <c r="B105" s="4">
        <v>21</v>
      </c>
      <c r="C105" s="2" t="s">
        <v>1279</v>
      </c>
      <c r="D105" s="15">
        <v>123</v>
      </c>
      <c r="E105" s="17" t="s">
        <v>1779</v>
      </c>
      <c r="F105" s="17" t="s">
        <v>1281</v>
      </c>
      <c r="G105" s="17" t="s">
        <v>285</v>
      </c>
      <c r="H105" s="4" t="s">
        <v>286</v>
      </c>
      <c r="I105" s="17" t="s">
        <v>1780</v>
      </c>
      <c r="J105" s="19" t="s">
        <v>1346</v>
      </c>
      <c r="K105" s="11">
        <v>2022</v>
      </c>
      <c r="L105" s="14" t="s">
        <v>1781</v>
      </c>
      <c r="M105" s="14" t="s">
        <v>1782</v>
      </c>
      <c r="N105" s="14" t="s">
        <v>1783</v>
      </c>
      <c r="O105" s="17" t="s">
        <v>1287</v>
      </c>
      <c r="P105" s="49" t="s">
        <v>2232</v>
      </c>
      <c r="Q105" s="17">
        <v>3200</v>
      </c>
      <c r="R105" s="21" t="s">
        <v>1193</v>
      </c>
      <c r="S105" s="17">
        <v>2</v>
      </c>
      <c r="T105" s="17">
        <v>1</v>
      </c>
      <c r="U105" s="17" t="s">
        <v>1784</v>
      </c>
    </row>
    <row r="106" spans="1:21" x14ac:dyDescent="0.3">
      <c r="A106" s="4" t="s">
        <v>1206</v>
      </c>
      <c r="B106" s="4">
        <v>21</v>
      </c>
      <c r="C106" s="2" t="s">
        <v>1279</v>
      </c>
      <c r="D106" s="14">
        <v>212</v>
      </c>
      <c r="E106" s="17" t="s">
        <v>2130</v>
      </c>
      <c r="F106" s="17" t="s">
        <v>1281</v>
      </c>
      <c r="G106" s="17" t="s">
        <v>1538</v>
      </c>
      <c r="H106" s="17" t="s">
        <v>1539</v>
      </c>
      <c r="I106" s="17" t="s">
        <v>2131</v>
      </c>
      <c r="J106" s="19"/>
      <c r="K106" s="11">
        <v>2020</v>
      </c>
      <c r="L106" s="17" t="s">
        <v>2132</v>
      </c>
      <c r="M106" s="17" t="s">
        <v>2133</v>
      </c>
      <c r="N106" s="20" t="s">
        <v>2134</v>
      </c>
      <c r="O106" s="17"/>
      <c r="P106" s="49" t="s">
        <v>2232</v>
      </c>
      <c r="Q106" s="17">
        <v>1000</v>
      </c>
      <c r="R106" s="21" t="s">
        <v>1193</v>
      </c>
      <c r="S106" s="17">
        <v>2</v>
      </c>
      <c r="T106" s="17">
        <v>2</v>
      </c>
      <c r="U106" s="17" t="s">
        <v>2135</v>
      </c>
    </row>
    <row r="107" spans="1:21" x14ac:dyDescent="0.3">
      <c r="A107" s="4" t="s">
        <v>2202</v>
      </c>
      <c r="B107" s="4">
        <v>21</v>
      </c>
      <c r="C107" s="2" t="s">
        <v>1279</v>
      </c>
      <c r="D107" s="14">
        <v>118</v>
      </c>
      <c r="E107" s="17" t="s">
        <v>1742</v>
      </c>
      <c r="F107" s="17" t="s">
        <v>1281</v>
      </c>
      <c r="G107" s="17" t="s">
        <v>1743</v>
      </c>
      <c r="H107" s="17" t="s">
        <v>1744</v>
      </c>
      <c r="I107" s="17" t="s">
        <v>1339</v>
      </c>
      <c r="J107" s="19" t="s">
        <v>1333</v>
      </c>
      <c r="K107" s="11">
        <v>2018</v>
      </c>
      <c r="L107" s="17" t="s">
        <v>1745</v>
      </c>
      <c r="M107" s="17" t="s">
        <v>1746</v>
      </c>
      <c r="N107" s="20" t="s">
        <v>1747</v>
      </c>
      <c r="O107" s="17" t="s">
        <v>1306</v>
      </c>
      <c r="P107" s="49" t="s">
        <v>2232</v>
      </c>
      <c r="Q107" s="17">
        <v>300</v>
      </c>
      <c r="R107" s="21" t="s">
        <v>1193</v>
      </c>
      <c r="S107" s="17">
        <v>2</v>
      </c>
      <c r="T107" s="17">
        <v>3</v>
      </c>
      <c r="U107" s="17" t="s">
        <v>1748</v>
      </c>
    </row>
    <row r="108" spans="1:21" x14ac:dyDescent="0.3">
      <c r="A108" s="4" t="s">
        <v>2202</v>
      </c>
      <c r="B108" s="4">
        <v>21</v>
      </c>
      <c r="C108" s="2" t="s">
        <v>1279</v>
      </c>
      <c r="D108" s="14">
        <v>178</v>
      </c>
      <c r="E108" s="17" t="s">
        <v>1991</v>
      </c>
      <c r="F108" s="17" t="s">
        <v>1281</v>
      </c>
      <c r="G108" s="17" t="s">
        <v>1743</v>
      </c>
      <c r="H108" s="17" t="s">
        <v>1744</v>
      </c>
      <c r="I108" s="17" t="s">
        <v>1992</v>
      </c>
      <c r="J108" s="19"/>
      <c r="K108" s="11">
        <v>2020</v>
      </c>
      <c r="L108" s="17" t="s">
        <v>1993</v>
      </c>
      <c r="M108" s="17" t="s">
        <v>1994</v>
      </c>
      <c r="N108" s="20" t="s">
        <v>1995</v>
      </c>
      <c r="O108" s="17"/>
      <c r="P108" s="49" t="s">
        <v>2232</v>
      </c>
      <c r="Q108" s="17">
        <v>500</v>
      </c>
      <c r="R108" s="21" t="s">
        <v>1193</v>
      </c>
      <c r="S108" s="17">
        <v>2</v>
      </c>
      <c r="T108" s="17">
        <v>2</v>
      </c>
      <c r="U108" s="17" t="s">
        <v>1996</v>
      </c>
    </row>
    <row r="109" spans="1:21" x14ac:dyDescent="0.3">
      <c r="A109" s="4" t="s">
        <v>2202</v>
      </c>
      <c r="B109" s="4">
        <v>21</v>
      </c>
      <c r="C109" s="2" t="s">
        <v>1279</v>
      </c>
      <c r="D109" s="14">
        <v>179</v>
      </c>
      <c r="E109" s="17" t="s">
        <v>1997</v>
      </c>
      <c r="F109" s="17" t="s">
        <v>1281</v>
      </c>
      <c r="G109" s="17" t="s">
        <v>1743</v>
      </c>
      <c r="H109" s="17" t="s">
        <v>1744</v>
      </c>
      <c r="I109" s="17" t="s">
        <v>1998</v>
      </c>
      <c r="J109" s="19" t="s">
        <v>1283</v>
      </c>
      <c r="K109" s="11">
        <v>2021</v>
      </c>
      <c r="L109" s="17" t="s">
        <v>1999</v>
      </c>
      <c r="M109" s="17" t="s">
        <v>2000</v>
      </c>
      <c r="N109" s="20" t="s">
        <v>2001</v>
      </c>
      <c r="O109" s="17"/>
      <c r="P109" s="49" t="s">
        <v>2232</v>
      </c>
      <c r="Q109" s="17">
        <v>2500</v>
      </c>
      <c r="R109" s="21" t="s">
        <v>1193</v>
      </c>
      <c r="S109" s="17">
        <v>2</v>
      </c>
      <c r="T109" s="17">
        <v>1</v>
      </c>
      <c r="U109" s="17" t="s">
        <v>2002</v>
      </c>
    </row>
    <row r="110" spans="1:21" ht="15" x14ac:dyDescent="0.3">
      <c r="A110" s="22" t="s">
        <v>2201</v>
      </c>
      <c r="B110" s="14">
        <v>21</v>
      </c>
      <c r="C110" s="14" t="s">
        <v>1279</v>
      </c>
      <c r="D110" s="14">
        <v>42</v>
      </c>
      <c r="E110" s="16" t="s">
        <v>1484</v>
      </c>
      <c r="F110" s="17" t="s">
        <v>1281</v>
      </c>
      <c r="G110" s="2" t="s">
        <v>2188</v>
      </c>
      <c r="H110" s="16" t="s">
        <v>1484</v>
      </c>
      <c r="I110" s="16" t="s">
        <v>1485</v>
      </c>
      <c r="J110" s="16" t="s">
        <v>1283</v>
      </c>
      <c r="K110" s="14">
        <v>2021</v>
      </c>
      <c r="O110" s="16" t="s">
        <v>1306</v>
      </c>
      <c r="P110" s="49"/>
      <c r="R110" s="21" t="s">
        <v>1247</v>
      </c>
    </row>
    <row r="111" spans="1:21" ht="15" x14ac:dyDescent="0.3">
      <c r="A111" s="22" t="s">
        <v>1207</v>
      </c>
      <c r="B111" s="14">
        <v>21</v>
      </c>
      <c r="C111" s="14" t="s">
        <v>1279</v>
      </c>
      <c r="D111" s="14">
        <v>158</v>
      </c>
      <c r="E111" s="16" t="s">
        <v>1892</v>
      </c>
      <c r="F111" s="17" t="s">
        <v>1281</v>
      </c>
      <c r="G111" t="s">
        <v>499</v>
      </c>
      <c r="H111" s="16" t="s">
        <v>500</v>
      </c>
      <c r="I111" s="16" t="s">
        <v>1893</v>
      </c>
      <c r="J111" s="16" t="s">
        <v>1333</v>
      </c>
      <c r="K111" s="14">
        <v>2021</v>
      </c>
      <c r="O111" s="16" t="s">
        <v>1306</v>
      </c>
      <c r="P111" s="49"/>
      <c r="R111" s="2" t="s">
        <v>1247</v>
      </c>
    </row>
    <row r="112" spans="1:21" ht="15" x14ac:dyDescent="0.3">
      <c r="A112" s="14" t="s">
        <v>2204</v>
      </c>
      <c r="B112" s="14">
        <v>21</v>
      </c>
      <c r="C112" s="14" t="s">
        <v>1279</v>
      </c>
      <c r="D112" s="15">
        <v>51</v>
      </c>
      <c r="E112" s="16" t="s">
        <v>1519</v>
      </c>
      <c r="F112" s="17" t="s">
        <v>1281</v>
      </c>
      <c r="G112" s="17" t="s">
        <v>1520</v>
      </c>
      <c r="H112" s="16" t="s">
        <v>1521</v>
      </c>
      <c r="I112" s="16" t="s">
        <v>1522</v>
      </c>
      <c r="J112" s="16" t="s">
        <v>1346</v>
      </c>
      <c r="K112" s="14">
        <v>2021</v>
      </c>
      <c r="L112" s="14" t="s">
        <v>1523</v>
      </c>
      <c r="M112" s="14" t="s">
        <v>1524</v>
      </c>
      <c r="N112" s="14" t="s">
        <v>1525</v>
      </c>
      <c r="O112" s="16" t="s">
        <v>1526</v>
      </c>
      <c r="P112" s="49" t="s">
        <v>2232</v>
      </c>
      <c r="Q112" s="2">
        <v>23000</v>
      </c>
      <c r="R112" s="21" t="s">
        <v>1193</v>
      </c>
      <c r="S112" s="17">
        <v>2</v>
      </c>
      <c r="T112" s="17">
        <v>1</v>
      </c>
      <c r="U112" s="2" t="s">
        <v>1527</v>
      </c>
    </row>
    <row r="113" spans="1:21" x14ac:dyDescent="0.3">
      <c r="A113" s="4" t="s">
        <v>2204</v>
      </c>
      <c r="B113" s="4">
        <v>21</v>
      </c>
      <c r="C113" s="2" t="s">
        <v>1279</v>
      </c>
      <c r="D113" s="15">
        <v>83</v>
      </c>
      <c r="E113" s="17" t="s">
        <v>1626</v>
      </c>
      <c r="F113" s="17" t="s">
        <v>1281</v>
      </c>
      <c r="G113" s="17" t="s">
        <v>1520</v>
      </c>
      <c r="H113" s="17" t="s">
        <v>1627</v>
      </c>
      <c r="I113" s="17" t="s">
        <v>1628</v>
      </c>
      <c r="J113" s="19" t="s">
        <v>742</v>
      </c>
      <c r="K113" s="11">
        <v>2022</v>
      </c>
      <c r="L113" s="14" t="s">
        <v>1629</v>
      </c>
      <c r="M113" s="14" t="s">
        <v>1630</v>
      </c>
      <c r="N113" s="14" t="s">
        <v>1631</v>
      </c>
      <c r="O113" s="17" t="s">
        <v>1357</v>
      </c>
      <c r="P113" s="49" t="s">
        <v>2232</v>
      </c>
      <c r="Q113" s="17">
        <v>8000</v>
      </c>
      <c r="R113" s="21" t="s">
        <v>1193</v>
      </c>
      <c r="S113" s="17">
        <v>2</v>
      </c>
      <c r="T113" s="17">
        <v>3</v>
      </c>
      <c r="U113" s="17" t="s">
        <v>1632</v>
      </c>
    </row>
    <row r="114" spans="1:21" ht="15" x14ac:dyDescent="0.3">
      <c r="A114" s="14" t="s">
        <v>2204</v>
      </c>
      <c r="B114" s="14">
        <v>21</v>
      </c>
      <c r="C114" s="14" t="s">
        <v>1279</v>
      </c>
      <c r="D114" s="14">
        <v>84</v>
      </c>
      <c r="E114" s="16" t="s">
        <v>1633</v>
      </c>
      <c r="F114" s="17" t="s">
        <v>1281</v>
      </c>
      <c r="G114" s="17" t="s">
        <v>1520</v>
      </c>
      <c r="H114" s="16" t="s">
        <v>1634</v>
      </c>
      <c r="I114" s="16" t="s">
        <v>1635</v>
      </c>
      <c r="J114" s="16" t="s">
        <v>1518</v>
      </c>
      <c r="K114" s="14">
        <v>2021</v>
      </c>
      <c r="O114" s="16" t="s">
        <v>1357</v>
      </c>
      <c r="P114" s="49" t="s">
        <v>2232</v>
      </c>
      <c r="Q114" s="17">
        <v>15000</v>
      </c>
      <c r="R114" s="21" t="s">
        <v>1193</v>
      </c>
      <c r="S114" s="17">
        <v>2</v>
      </c>
      <c r="T114" s="17">
        <v>1</v>
      </c>
      <c r="U114" s="2" t="s">
        <v>1636</v>
      </c>
    </row>
    <row r="115" spans="1:21" x14ac:dyDescent="0.3">
      <c r="A115" s="4" t="s">
        <v>2204</v>
      </c>
      <c r="B115" s="4">
        <v>21</v>
      </c>
      <c r="C115" s="2" t="s">
        <v>1279</v>
      </c>
      <c r="D115" s="14">
        <v>85</v>
      </c>
      <c r="E115" s="17" t="s">
        <v>1637</v>
      </c>
      <c r="F115" s="17" t="s">
        <v>1281</v>
      </c>
      <c r="G115" s="17" t="s">
        <v>1520</v>
      </c>
      <c r="H115" s="17" t="s">
        <v>1627</v>
      </c>
      <c r="I115" s="17" t="s">
        <v>1638</v>
      </c>
      <c r="J115" s="19" t="s">
        <v>742</v>
      </c>
      <c r="K115" s="11">
        <v>2021</v>
      </c>
      <c r="L115" s="17" t="s">
        <v>1639</v>
      </c>
      <c r="M115" s="17" t="s">
        <v>1640</v>
      </c>
      <c r="N115" s="20" t="s">
        <v>1641</v>
      </c>
      <c r="O115" s="17" t="s">
        <v>1370</v>
      </c>
      <c r="P115" s="49" t="s">
        <v>2232</v>
      </c>
      <c r="Q115" s="17">
        <v>50000</v>
      </c>
      <c r="R115" s="21" t="s">
        <v>1313</v>
      </c>
      <c r="S115" s="17">
        <v>1.5</v>
      </c>
      <c r="T115" s="17">
        <v>1</v>
      </c>
      <c r="U115" s="17" t="s">
        <v>1642</v>
      </c>
    </row>
    <row r="116" spans="1:21" ht="15" x14ac:dyDescent="0.3">
      <c r="A116" s="14" t="s">
        <v>2204</v>
      </c>
      <c r="B116" s="14">
        <v>21</v>
      </c>
      <c r="C116" s="14" t="s">
        <v>1279</v>
      </c>
      <c r="D116" s="14">
        <v>89</v>
      </c>
      <c r="E116" s="16" t="s">
        <v>1643</v>
      </c>
      <c r="F116" s="17" t="s">
        <v>1281</v>
      </c>
      <c r="G116" s="17" t="s">
        <v>1520</v>
      </c>
      <c r="H116" s="16" t="s">
        <v>1634</v>
      </c>
      <c r="I116" s="16" t="s">
        <v>1644</v>
      </c>
      <c r="J116" s="16" t="s">
        <v>1518</v>
      </c>
      <c r="K116" s="14">
        <v>2021</v>
      </c>
      <c r="O116" s="16" t="s">
        <v>1296</v>
      </c>
      <c r="P116" s="49" t="s">
        <v>2232</v>
      </c>
      <c r="Q116" s="17">
        <v>11000</v>
      </c>
      <c r="R116" s="21" t="s">
        <v>1194</v>
      </c>
      <c r="S116" s="17">
        <v>1</v>
      </c>
      <c r="T116" s="17">
        <v>1</v>
      </c>
      <c r="U116" s="2" t="s">
        <v>1645</v>
      </c>
    </row>
    <row r="117" spans="1:21" ht="15" x14ac:dyDescent="0.3">
      <c r="A117" s="14" t="s">
        <v>2204</v>
      </c>
      <c r="B117" s="14">
        <v>21</v>
      </c>
      <c r="C117" s="14" t="s">
        <v>1279</v>
      </c>
      <c r="D117" s="15">
        <v>124</v>
      </c>
      <c r="E117" s="16" t="s">
        <v>1785</v>
      </c>
      <c r="F117" s="17" t="s">
        <v>1281</v>
      </c>
      <c r="G117" s="17" t="s">
        <v>1520</v>
      </c>
      <c r="H117" s="16" t="s">
        <v>1786</v>
      </c>
      <c r="I117" s="16" t="s">
        <v>1787</v>
      </c>
      <c r="J117" s="16" t="s">
        <v>1283</v>
      </c>
      <c r="K117" s="14">
        <v>2023</v>
      </c>
      <c r="L117" s="18" t="s">
        <v>1788</v>
      </c>
      <c r="M117" s="14" t="s">
        <v>1789</v>
      </c>
      <c r="N117" s="18" t="s">
        <v>1790</v>
      </c>
      <c r="O117" s="16" t="s">
        <v>1287</v>
      </c>
      <c r="P117" s="49" t="s">
        <v>2232</v>
      </c>
      <c r="Q117" s="2">
        <v>3000</v>
      </c>
      <c r="R117" s="2" t="s">
        <v>1193</v>
      </c>
      <c r="S117" s="2">
        <v>2</v>
      </c>
      <c r="T117" s="2">
        <v>1</v>
      </c>
      <c r="U117" s="2" t="s">
        <v>1791</v>
      </c>
    </row>
    <row r="118" spans="1:21" x14ac:dyDescent="0.3">
      <c r="A118" s="4" t="s">
        <v>2204</v>
      </c>
      <c r="B118" s="4">
        <v>21</v>
      </c>
      <c r="C118" s="2" t="s">
        <v>1279</v>
      </c>
      <c r="D118" s="25">
        <v>152</v>
      </c>
      <c r="E118" s="17" t="s">
        <v>1874</v>
      </c>
      <c r="F118" s="17" t="s">
        <v>1281</v>
      </c>
      <c r="G118" s="17" t="s">
        <v>1875</v>
      </c>
      <c r="H118" s="17" t="s">
        <v>1876</v>
      </c>
      <c r="I118" s="17" t="s">
        <v>1628</v>
      </c>
      <c r="J118" s="19" t="s">
        <v>742</v>
      </c>
      <c r="K118" s="11">
        <v>2022</v>
      </c>
      <c r="L118" s="14" t="s">
        <v>1629</v>
      </c>
      <c r="M118" s="14" t="s">
        <v>1630</v>
      </c>
      <c r="N118" s="14" t="s">
        <v>1631</v>
      </c>
      <c r="O118" s="17" t="s">
        <v>1357</v>
      </c>
      <c r="P118" s="49" t="s">
        <v>2232</v>
      </c>
      <c r="Q118" s="17">
        <v>12840</v>
      </c>
      <c r="R118" s="21" t="s">
        <v>1193</v>
      </c>
      <c r="S118" s="17">
        <v>2</v>
      </c>
      <c r="T118" s="17">
        <v>3</v>
      </c>
      <c r="U118" s="17" t="s">
        <v>1877</v>
      </c>
    </row>
    <row r="119" spans="1:21" x14ac:dyDescent="0.3">
      <c r="A119" s="4" t="s">
        <v>2204</v>
      </c>
      <c r="B119" s="4">
        <v>21</v>
      </c>
      <c r="C119" s="2" t="s">
        <v>1279</v>
      </c>
      <c r="D119" s="15">
        <v>153</v>
      </c>
      <c r="E119" s="17" t="s">
        <v>1878</v>
      </c>
      <c r="F119" s="17" t="s">
        <v>1281</v>
      </c>
      <c r="G119" s="17" t="s">
        <v>1875</v>
      </c>
      <c r="H119" s="17" t="s">
        <v>1879</v>
      </c>
      <c r="I119" s="17" t="s">
        <v>1880</v>
      </c>
      <c r="J119" s="19" t="s">
        <v>1518</v>
      </c>
      <c r="K119" s="11">
        <v>2022</v>
      </c>
      <c r="L119" s="14" t="s">
        <v>1881</v>
      </c>
      <c r="M119" s="14" t="s">
        <v>1882</v>
      </c>
      <c r="N119" s="20" t="s">
        <v>1883</v>
      </c>
      <c r="O119" s="17" t="s">
        <v>1306</v>
      </c>
      <c r="P119" s="49" t="s">
        <v>2232</v>
      </c>
      <c r="Q119" s="17">
        <v>2000</v>
      </c>
      <c r="R119" s="21" t="s">
        <v>1193</v>
      </c>
      <c r="S119" s="17">
        <v>2</v>
      </c>
      <c r="T119" s="17">
        <v>3</v>
      </c>
      <c r="U119" s="17" t="s">
        <v>1884</v>
      </c>
    </row>
    <row r="120" spans="1:21" x14ac:dyDescent="0.3">
      <c r="A120" s="4" t="s">
        <v>2204</v>
      </c>
      <c r="B120" s="4">
        <v>21</v>
      </c>
      <c r="C120" s="2" t="s">
        <v>1279</v>
      </c>
      <c r="D120" s="14">
        <v>192</v>
      </c>
      <c r="E120" s="17" t="s">
        <v>2059</v>
      </c>
      <c r="F120" s="17" t="s">
        <v>1281</v>
      </c>
      <c r="G120" s="17" t="s">
        <v>1520</v>
      </c>
      <c r="H120" s="17" t="s">
        <v>1627</v>
      </c>
      <c r="I120" s="17" t="s">
        <v>2060</v>
      </c>
      <c r="J120" s="19" t="s">
        <v>742</v>
      </c>
      <c r="K120" s="11">
        <v>2021</v>
      </c>
      <c r="L120" s="17" t="s">
        <v>1523</v>
      </c>
      <c r="M120" s="17" t="s">
        <v>1524</v>
      </c>
      <c r="N120" s="20" t="s">
        <v>1525</v>
      </c>
      <c r="O120" s="17"/>
      <c r="P120" s="49" t="s">
        <v>2232</v>
      </c>
      <c r="Q120" s="17">
        <v>16000</v>
      </c>
      <c r="R120" s="21" t="s">
        <v>1193</v>
      </c>
      <c r="S120" s="17">
        <v>2</v>
      </c>
      <c r="T120" s="17">
        <v>2</v>
      </c>
      <c r="U120" s="17" t="s">
        <v>2061</v>
      </c>
    </row>
    <row r="121" spans="1:21" x14ac:dyDescent="0.3">
      <c r="A121" s="4" t="s">
        <v>2204</v>
      </c>
      <c r="B121" s="4">
        <v>21</v>
      </c>
      <c r="C121" s="2" t="s">
        <v>1279</v>
      </c>
      <c r="D121" s="14">
        <v>193</v>
      </c>
      <c r="E121" s="17" t="s">
        <v>2062</v>
      </c>
      <c r="F121" s="17" t="s">
        <v>1281</v>
      </c>
      <c r="G121" s="17" t="s">
        <v>1520</v>
      </c>
      <c r="H121" s="17" t="s">
        <v>1627</v>
      </c>
      <c r="I121" s="17" t="s">
        <v>1787</v>
      </c>
      <c r="J121" s="19" t="s">
        <v>742</v>
      </c>
      <c r="K121" s="11">
        <v>2021</v>
      </c>
      <c r="L121" s="17" t="s">
        <v>2063</v>
      </c>
      <c r="M121" s="17" t="s">
        <v>2064</v>
      </c>
      <c r="N121" s="20" t="s">
        <v>2065</v>
      </c>
      <c r="O121" s="17"/>
      <c r="P121" s="49" t="s">
        <v>2232</v>
      </c>
      <c r="Q121" s="17">
        <v>2500</v>
      </c>
      <c r="R121" s="21" t="s">
        <v>1193</v>
      </c>
      <c r="S121" s="17">
        <v>2</v>
      </c>
      <c r="T121" s="17">
        <v>3</v>
      </c>
      <c r="U121" s="17" t="s">
        <v>2066</v>
      </c>
    </row>
    <row r="122" spans="1:21" ht="15" x14ac:dyDescent="0.3">
      <c r="A122" s="22" t="s">
        <v>1196</v>
      </c>
      <c r="B122" s="14">
        <v>67</v>
      </c>
      <c r="C122" s="2" t="s">
        <v>1279</v>
      </c>
      <c r="D122" s="15">
        <v>43</v>
      </c>
      <c r="E122" s="16" t="s">
        <v>1486</v>
      </c>
      <c r="F122" s="17" t="s">
        <v>1281</v>
      </c>
      <c r="G122" s="2" t="s">
        <v>1487</v>
      </c>
      <c r="H122" s="16" t="s">
        <v>1486</v>
      </c>
      <c r="I122" s="16" t="s">
        <v>1406</v>
      </c>
      <c r="J122" s="16" t="s">
        <v>1407</v>
      </c>
      <c r="K122" s="14">
        <v>2023</v>
      </c>
      <c r="L122" s="18" t="s">
        <v>1488</v>
      </c>
      <c r="M122" s="14" t="s">
        <v>1489</v>
      </c>
      <c r="N122" s="18" t="s">
        <v>1490</v>
      </c>
      <c r="O122" s="16" t="s">
        <v>1357</v>
      </c>
      <c r="P122" s="49" t="s">
        <v>2232</v>
      </c>
      <c r="Q122" s="2">
        <v>1500</v>
      </c>
      <c r="R122" s="2" t="s">
        <v>79</v>
      </c>
      <c r="S122" s="2">
        <v>3</v>
      </c>
      <c r="T122" s="17">
        <v>1</v>
      </c>
      <c r="U122" s="2" t="s">
        <v>1491</v>
      </c>
    </row>
    <row r="123" spans="1:21" ht="15" x14ac:dyDescent="0.3">
      <c r="A123" s="22" t="s">
        <v>1196</v>
      </c>
      <c r="B123" s="14">
        <v>67</v>
      </c>
      <c r="C123" s="2" t="s">
        <v>1279</v>
      </c>
      <c r="D123" s="14">
        <v>59</v>
      </c>
      <c r="E123" s="16" t="s">
        <v>1545</v>
      </c>
      <c r="F123" s="17" t="s">
        <v>1281</v>
      </c>
      <c r="H123" s="16" t="s">
        <v>1546</v>
      </c>
      <c r="I123" s="16" t="s">
        <v>1547</v>
      </c>
      <c r="J123" s="16" t="s">
        <v>1407</v>
      </c>
      <c r="K123" s="14">
        <v>2021</v>
      </c>
      <c r="O123" s="16" t="s">
        <v>1306</v>
      </c>
      <c r="P123" s="49"/>
      <c r="R123" s="21" t="s">
        <v>1247</v>
      </c>
    </row>
    <row r="124" spans="1:21" ht="15" x14ac:dyDescent="0.3">
      <c r="A124" s="22" t="s">
        <v>1196</v>
      </c>
      <c r="B124" s="14">
        <v>67</v>
      </c>
      <c r="C124" s="2" t="s">
        <v>1279</v>
      </c>
      <c r="D124" s="14">
        <v>60</v>
      </c>
      <c r="E124" s="16" t="s">
        <v>1548</v>
      </c>
      <c r="F124" s="17" t="s">
        <v>1281</v>
      </c>
      <c r="H124" s="16" t="s">
        <v>1546</v>
      </c>
      <c r="I124" s="16" t="s">
        <v>1549</v>
      </c>
      <c r="J124" s="16" t="s">
        <v>1407</v>
      </c>
      <c r="K124" s="14">
        <v>2021</v>
      </c>
      <c r="O124" s="16" t="s">
        <v>1296</v>
      </c>
      <c r="P124" s="49" t="s">
        <v>2232</v>
      </c>
      <c r="Q124" s="17">
        <v>500</v>
      </c>
      <c r="R124" s="21" t="s">
        <v>1194</v>
      </c>
      <c r="S124" s="17">
        <v>1</v>
      </c>
      <c r="T124" s="17">
        <v>3</v>
      </c>
      <c r="U124" s="2" t="s">
        <v>1380</v>
      </c>
    </row>
    <row r="125" spans="1:21" ht="15" x14ac:dyDescent="0.3">
      <c r="A125" s="22" t="s">
        <v>1196</v>
      </c>
      <c r="B125" s="14">
        <v>67</v>
      </c>
      <c r="C125" s="2" t="s">
        <v>1279</v>
      </c>
      <c r="D125" s="14">
        <v>61</v>
      </c>
      <c r="E125" s="16" t="s">
        <v>1550</v>
      </c>
      <c r="F125" s="17" t="s">
        <v>1281</v>
      </c>
      <c r="H125" s="16" t="s">
        <v>1546</v>
      </c>
      <c r="I125" s="16" t="s">
        <v>1551</v>
      </c>
      <c r="J125" s="16" t="s">
        <v>1407</v>
      </c>
      <c r="K125" s="14">
        <v>2021</v>
      </c>
      <c r="O125" s="16" t="s">
        <v>1306</v>
      </c>
      <c r="P125" s="49"/>
      <c r="R125" s="21" t="s">
        <v>1247</v>
      </c>
    </row>
    <row r="126" spans="1:21" ht="15" x14ac:dyDescent="0.3">
      <c r="A126" s="14" t="s">
        <v>1197</v>
      </c>
      <c r="B126" s="14">
        <v>67</v>
      </c>
      <c r="C126" s="2" t="s">
        <v>1279</v>
      </c>
      <c r="D126" s="14">
        <v>90</v>
      </c>
      <c r="E126" s="16" t="s">
        <v>1646</v>
      </c>
      <c r="F126" s="17" t="s">
        <v>1281</v>
      </c>
      <c r="G126" t="s">
        <v>966</v>
      </c>
      <c r="H126" s="16" t="s">
        <v>967</v>
      </c>
      <c r="I126" s="16" t="s">
        <v>1647</v>
      </c>
      <c r="J126" s="16" t="s">
        <v>1407</v>
      </c>
      <c r="K126" s="14">
        <v>2021</v>
      </c>
      <c r="O126" s="16" t="s">
        <v>1357</v>
      </c>
      <c r="P126" s="49" t="s">
        <v>2232</v>
      </c>
      <c r="Q126" s="2">
        <v>70000</v>
      </c>
      <c r="R126" s="2" t="s">
        <v>1193</v>
      </c>
      <c r="S126" s="2">
        <v>2</v>
      </c>
      <c r="T126" s="17">
        <v>1</v>
      </c>
      <c r="U126" s="2" t="s">
        <v>1648</v>
      </c>
    </row>
    <row r="127" spans="1:21" x14ac:dyDescent="0.3">
      <c r="A127" s="4" t="s">
        <v>1197</v>
      </c>
      <c r="B127" s="2">
        <v>67</v>
      </c>
      <c r="C127" s="2" t="s">
        <v>1279</v>
      </c>
      <c r="D127" s="11">
        <v>216</v>
      </c>
      <c r="E127" s="2" t="s">
        <v>2154</v>
      </c>
      <c r="F127" s="17" t="s">
        <v>1281</v>
      </c>
      <c r="G127" s="2" t="s">
        <v>677</v>
      </c>
      <c r="H127" s="2" t="s">
        <v>678</v>
      </c>
      <c r="I127" s="2" t="s">
        <v>2155</v>
      </c>
      <c r="J127" s="2" t="s">
        <v>1406</v>
      </c>
      <c r="K127" s="2">
        <v>2021</v>
      </c>
      <c r="L127" s="14" t="s">
        <v>2156</v>
      </c>
      <c r="M127" s="14" t="s">
        <v>2157</v>
      </c>
      <c r="N127" s="14" t="s">
        <v>2158</v>
      </c>
      <c r="O127" s="2" t="s">
        <v>1287</v>
      </c>
      <c r="P127" s="49" t="s">
        <v>2232</v>
      </c>
      <c r="Q127" s="2">
        <v>3000</v>
      </c>
      <c r="R127" s="21" t="s">
        <v>1193</v>
      </c>
      <c r="S127" s="17">
        <v>2</v>
      </c>
      <c r="T127" s="17">
        <v>1</v>
      </c>
      <c r="U127" s="2" t="s">
        <v>2159</v>
      </c>
    </row>
    <row r="128" spans="1:21" x14ac:dyDescent="0.3">
      <c r="A128" s="4" t="s">
        <v>1197</v>
      </c>
      <c r="B128" s="2">
        <v>67</v>
      </c>
      <c r="C128" s="2" t="s">
        <v>1279</v>
      </c>
      <c r="D128" s="11">
        <v>217</v>
      </c>
      <c r="E128" s="2" t="s">
        <v>2160</v>
      </c>
      <c r="F128" s="17" t="s">
        <v>1281</v>
      </c>
      <c r="G128" s="2" t="s">
        <v>2161</v>
      </c>
      <c r="H128" s="2" t="s">
        <v>2162</v>
      </c>
      <c r="I128" s="2" t="s">
        <v>2163</v>
      </c>
      <c r="J128" s="2" t="s">
        <v>1406</v>
      </c>
      <c r="K128" s="2">
        <v>2018</v>
      </c>
      <c r="L128" s="14" t="s">
        <v>2164</v>
      </c>
      <c r="M128" s="14" t="s">
        <v>2165</v>
      </c>
      <c r="N128" s="14" t="s">
        <v>2166</v>
      </c>
      <c r="P128" s="49" t="s">
        <v>2232</v>
      </c>
      <c r="Q128" s="2">
        <v>4250</v>
      </c>
      <c r="R128" s="21" t="s">
        <v>1193</v>
      </c>
      <c r="S128" s="17">
        <v>2</v>
      </c>
      <c r="T128" s="17">
        <v>1</v>
      </c>
      <c r="U128" s="2" t="s">
        <v>2167</v>
      </c>
    </row>
    <row r="129" spans="1:21" ht="15" x14ac:dyDescent="0.3">
      <c r="A129" s="22" t="s">
        <v>1198</v>
      </c>
      <c r="B129" s="14">
        <v>67</v>
      </c>
      <c r="C129" s="2" t="s">
        <v>1279</v>
      </c>
      <c r="D129" s="15">
        <v>37</v>
      </c>
      <c r="E129" s="16" t="s">
        <v>1462</v>
      </c>
      <c r="F129" s="17" t="s">
        <v>1281</v>
      </c>
      <c r="G129" s="2" t="s">
        <v>1463</v>
      </c>
      <c r="H129" s="16" t="s">
        <v>1464</v>
      </c>
      <c r="I129" s="16" t="s">
        <v>1406</v>
      </c>
      <c r="J129" s="16" t="s">
        <v>1407</v>
      </c>
      <c r="K129" s="14">
        <v>2021</v>
      </c>
      <c r="L129" s="14" t="s">
        <v>1465</v>
      </c>
      <c r="M129" s="14" t="s">
        <v>1466</v>
      </c>
      <c r="N129" s="14" t="s">
        <v>1467</v>
      </c>
      <c r="O129" s="16" t="s">
        <v>1357</v>
      </c>
      <c r="P129" s="49" t="s">
        <v>2232</v>
      </c>
      <c r="Q129" s="2">
        <v>2000</v>
      </c>
      <c r="R129" s="2" t="s">
        <v>1193</v>
      </c>
      <c r="S129" s="2">
        <v>2</v>
      </c>
      <c r="T129" s="2">
        <v>2</v>
      </c>
      <c r="U129" s="2" t="s">
        <v>1468</v>
      </c>
    </row>
    <row r="130" spans="1:21" x14ac:dyDescent="0.3">
      <c r="A130" s="4" t="s">
        <v>1199</v>
      </c>
      <c r="B130" s="2">
        <v>67</v>
      </c>
      <c r="C130" s="2" t="s">
        <v>1279</v>
      </c>
      <c r="D130" s="11">
        <v>220</v>
      </c>
      <c r="E130" s="14" t="s">
        <v>2180</v>
      </c>
      <c r="F130" s="17" t="s">
        <v>1281</v>
      </c>
      <c r="G130" s="2" t="s">
        <v>2181</v>
      </c>
      <c r="H130" s="2" t="s">
        <v>606</v>
      </c>
      <c r="I130" s="2" t="s">
        <v>1406</v>
      </c>
      <c r="J130" s="2" t="s">
        <v>1406</v>
      </c>
      <c r="K130" s="2">
        <v>2015</v>
      </c>
      <c r="L130" s="14" t="s">
        <v>2182</v>
      </c>
      <c r="M130" s="14" t="s">
        <v>2183</v>
      </c>
      <c r="N130" s="14" t="s">
        <v>2184</v>
      </c>
      <c r="O130" s="2" t="s">
        <v>1357</v>
      </c>
      <c r="P130" s="49" t="s">
        <v>2232</v>
      </c>
      <c r="Q130" s="2">
        <v>8500</v>
      </c>
      <c r="R130" s="2" t="s">
        <v>1193</v>
      </c>
      <c r="S130" s="2">
        <v>2</v>
      </c>
      <c r="T130" s="17">
        <v>1</v>
      </c>
      <c r="U130" s="2" t="s">
        <v>2185</v>
      </c>
    </row>
    <row r="131" spans="1:21" ht="15" x14ac:dyDescent="0.3">
      <c r="A131" s="14" t="s">
        <v>1200</v>
      </c>
      <c r="B131" s="14">
        <v>67</v>
      </c>
      <c r="C131" s="2" t="s">
        <v>1279</v>
      </c>
      <c r="D131" s="15">
        <v>92</v>
      </c>
      <c r="E131" s="16" t="s">
        <v>1649</v>
      </c>
      <c r="F131" s="17" t="s">
        <v>1281</v>
      </c>
      <c r="G131" s="2" t="s">
        <v>1650</v>
      </c>
      <c r="H131" s="16" t="s">
        <v>1651</v>
      </c>
      <c r="I131" s="16" t="s">
        <v>1652</v>
      </c>
      <c r="J131" s="16" t="s">
        <v>1407</v>
      </c>
      <c r="K131" s="14">
        <v>2022</v>
      </c>
      <c r="L131" s="14" t="s">
        <v>1653</v>
      </c>
      <c r="M131" s="14" t="s">
        <v>1654</v>
      </c>
      <c r="N131" s="14" t="s">
        <v>1655</v>
      </c>
      <c r="O131" s="16" t="s">
        <v>1287</v>
      </c>
      <c r="P131" s="49" t="s">
        <v>2232</v>
      </c>
      <c r="Q131" s="17">
        <v>600</v>
      </c>
      <c r="R131" s="21" t="s">
        <v>1193</v>
      </c>
      <c r="S131" s="17">
        <v>2</v>
      </c>
      <c r="T131" s="17">
        <v>1</v>
      </c>
      <c r="U131" s="2" t="s">
        <v>1656</v>
      </c>
    </row>
    <row r="132" spans="1:21" ht="15" x14ac:dyDescent="0.3">
      <c r="A132" s="14" t="s">
        <v>1200</v>
      </c>
      <c r="B132" s="14">
        <v>67</v>
      </c>
      <c r="C132" s="2" t="s">
        <v>1279</v>
      </c>
      <c r="D132" s="15">
        <v>93</v>
      </c>
      <c r="E132" s="16" t="s">
        <v>1657</v>
      </c>
      <c r="F132" s="17" t="s">
        <v>1281</v>
      </c>
      <c r="G132" s="2" t="s">
        <v>1650</v>
      </c>
      <c r="H132" s="16" t="s">
        <v>1651</v>
      </c>
      <c r="I132" s="16" t="s">
        <v>1658</v>
      </c>
      <c r="J132" s="16" t="s">
        <v>1407</v>
      </c>
      <c r="K132" s="14">
        <v>2021</v>
      </c>
      <c r="L132" s="14" t="s">
        <v>1653</v>
      </c>
      <c r="M132" s="14" t="s">
        <v>1654</v>
      </c>
      <c r="N132" s="14" t="s">
        <v>1655</v>
      </c>
      <c r="O132" s="16" t="s">
        <v>1287</v>
      </c>
      <c r="P132" s="49" t="s">
        <v>2232</v>
      </c>
      <c r="Q132" s="17">
        <v>500</v>
      </c>
      <c r="R132" s="21" t="s">
        <v>1193</v>
      </c>
      <c r="S132" s="17">
        <v>2</v>
      </c>
      <c r="T132" s="17">
        <v>1</v>
      </c>
      <c r="U132" s="2" t="s">
        <v>1659</v>
      </c>
    </row>
    <row r="133" spans="1:21" ht="15" x14ac:dyDescent="0.3">
      <c r="A133" s="14" t="s">
        <v>1200</v>
      </c>
      <c r="B133" s="14">
        <v>67</v>
      </c>
      <c r="C133" s="2" t="s">
        <v>1279</v>
      </c>
      <c r="D133" s="15">
        <v>94</v>
      </c>
      <c r="E133" s="16" t="s">
        <v>1660</v>
      </c>
      <c r="F133" s="17" t="s">
        <v>1281</v>
      </c>
      <c r="G133" s="2" t="s">
        <v>1650</v>
      </c>
      <c r="H133" s="16" t="s">
        <v>1651</v>
      </c>
      <c r="I133" s="16" t="s">
        <v>1661</v>
      </c>
      <c r="J133" s="16" t="s">
        <v>1407</v>
      </c>
      <c r="K133" s="14">
        <v>2021</v>
      </c>
      <c r="L133" s="14" t="s">
        <v>1653</v>
      </c>
      <c r="M133" s="14" t="s">
        <v>1654</v>
      </c>
      <c r="N133" s="14" t="s">
        <v>1655</v>
      </c>
      <c r="O133" s="16" t="s">
        <v>1287</v>
      </c>
      <c r="P133" s="49" t="s">
        <v>2232</v>
      </c>
      <c r="Q133" s="17">
        <v>2000</v>
      </c>
      <c r="R133" s="21" t="s">
        <v>1193</v>
      </c>
      <c r="S133" s="17">
        <v>2</v>
      </c>
      <c r="T133" s="17">
        <v>1</v>
      </c>
      <c r="U133" s="2" t="s">
        <v>1656</v>
      </c>
    </row>
    <row r="134" spans="1:21" ht="15" x14ac:dyDescent="0.3">
      <c r="A134" s="14" t="s">
        <v>1200</v>
      </c>
      <c r="B134" s="14">
        <v>67</v>
      </c>
      <c r="C134" s="2" t="s">
        <v>1279</v>
      </c>
      <c r="D134" s="15">
        <v>95</v>
      </c>
      <c r="E134" s="16" t="s">
        <v>1662</v>
      </c>
      <c r="F134" s="17" t="s">
        <v>1281</v>
      </c>
      <c r="G134" s="2" t="s">
        <v>1650</v>
      </c>
      <c r="H134" s="16" t="s">
        <v>1651</v>
      </c>
      <c r="I134" s="16" t="s">
        <v>1663</v>
      </c>
      <c r="J134" s="16" t="s">
        <v>1407</v>
      </c>
      <c r="K134" s="14">
        <v>2021</v>
      </c>
      <c r="L134" s="14" t="s">
        <v>1653</v>
      </c>
      <c r="M134" s="14" t="s">
        <v>1654</v>
      </c>
      <c r="N134" s="14" t="s">
        <v>1655</v>
      </c>
      <c r="O134" s="16" t="s">
        <v>1357</v>
      </c>
      <c r="P134" s="49" t="s">
        <v>2232</v>
      </c>
      <c r="Q134" s="17">
        <v>10000</v>
      </c>
      <c r="R134" s="21" t="s">
        <v>1193</v>
      </c>
      <c r="S134" s="17">
        <v>2</v>
      </c>
      <c r="T134" s="17">
        <v>1</v>
      </c>
      <c r="U134" s="2" t="s">
        <v>1664</v>
      </c>
    </row>
    <row r="135" spans="1:21" ht="15" x14ac:dyDescent="0.3">
      <c r="A135" s="14" t="s">
        <v>1200</v>
      </c>
      <c r="B135" s="14">
        <v>67</v>
      </c>
      <c r="C135" s="2" t="s">
        <v>1279</v>
      </c>
      <c r="D135" s="15">
        <v>96</v>
      </c>
      <c r="E135" s="16" t="s">
        <v>1665</v>
      </c>
      <c r="F135" s="17" t="s">
        <v>1281</v>
      </c>
      <c r="G135" s="2" t="s">
        <v>1650</v>
      </c>
      <c r="H135" s="16" t="s">
        <v>1651</v>
      </c>
      <c r="I135" s="16" t="s">
        <v>1666</v>
      </c>
      <c r="J135" s="16" t="s">
        <v>1407</v>
      </c>
      <c r="K135" s="14">
        <v>2021</v>
      </c>
      <c r="L135" s="14" t="s">
        <v>1653</v>
      </c>
      <c r="M135" s="14" t="s">
        <v>1654</v>
      </c>
      <c r="N135" s="14" t="s">
        <v>1655</v>
      </c>
      <c r="O135" s="16" t="s">
        <v>1287</v>
      </c>
      <c r="P135" s="49" t="s">
        <v>2232</v>
      </c>
      <c r="Q135" s="17">
        <v>500</v>
      </c>
      <c r="R135" s="21" t="s">
        <v>1193</v>
      </c>
      <c r="S135" s="17">
        <v>2</v>
      </c>
      <c r="T135" s="17">
        <v>1</v>
      </c>
      <c r="U135" s="2" t="s">
        <v>1667</v>
      </c>
    </row>
    <row r="136" spans="1:21" ht="15" x14ac:dyDescent="0.3">
      <c r="A136" s="14" t="s">
        <v>1200</v>
      </c>
      <c r="B136" s="14">
        <v>67</v>
      </c>
      <c r="C136" s="2" t="s">
        <v>1279</v>
      </c>
      <c r="D136" s="15">
        <v>116</v>
      </c>
      <c r="E136" s="16" t="s">
        <v>1731</v>
      </c>
      <c r="F136" s="17" t="s">
        <v>1281</v>
      </c>
      <c r="G136" s="2" t="s">
        <v>889</v>
      </c>
      <c r="H136" s="16" t="s">
        <v>1732</v>
      </c>
      <c r="I136" s="16" t="s">
        <v>1406</v>
      </c>
      <c r="J136" s="16" t="s">
        <v>1407</v>
      </c>
      <c r="K136" s="14">
        <v>2022</v>
      </c>
      <c r="L136" s="14" t="s">
        <v>1733</v>
      </c>
      <c r="M136" s="14" t="s">
        <v>1734</v>
      </c>
      <c r="N136" s="14" t="s">
        <v>1735</v>
      </c>
      <c r="O136" s="16" t="s">
        <v>1306</v>
      </c>
      <c r="P136" s="49" t="s">
        <v>2232</v>
      </c>
      <c r="Q136" s="2">
        <v>30000</v>
      </c>
      <c r="R136" s="21" t="s">
        <v>1194</v>
      </c>
      <c r="S136" s="17">
        <v>1</v>
      </c>
      <c r="T136" s="17">
        <v>3</v>
      </c>
      <c r="U136" s="2" t="s">
        <v>1736</v>
      </c>
    </row>
    <row r="137" spans="1:21" ht="15" x14ac:dyDescent="0.3">
      <c r="A137" s="22" t="s">
        <v>2200</v>
      </c>
      <c r="B137" s="14">
        <v>67</v>
      </c>
      <c r="C137" s="2" t="s">
        <v>1279</v>
      </c>
      <c r="D137" s="14">
        <v>41</v>
      </c>
      <c r="E137" s="16" t="s">
        <v>1483</v>
      </c>
      <c r="F137" s="17" t="s">
        <v>1281</v>
      </c>
      <c r="H137" s="16" t="s">
        <v>1483</v>
      </c>
      <c r="I137" s="16" t="s">
        <v>1406</v>
      </c>
      <c r="J137" s="16" t="s">
        <v>1407</v>
      </c>
      <c r="K137" s="14">
        <v>2021</v>
      </c>
      <c r="O137" s="16" t="s">
        <v>1306</v>
      </c>
      <c r="P137" s="49"/>
      <c r="R137" s="21" t="s">
        <v>1247</v>
      </c>
    </row>
    <row r="138" spans="1:21" ht="15" x14ac:dyDescent="0.3">
      <c r="A138" s="14" t="s">
        <v>1202</v>
      </c>
      <c r="B138" s="14">
        <v>67</v>
      </c>
      <c r="C138" s="2" t="s">
        <v>1279</v>
      </c>
      <c r="D138" s="14">
        <v>62</v>
      </c>
      <c r="E138" s="16" t="s">
        <v>1552</v>
      </c>
      <c r="F138" s="17" t="s">
        <v>1281</v>
      </c>
      <c r="G138" t="s">
        <v>959</v>
      </c>
      <c r="H138" s="16" t="s">
        <v>960</v>
      </c>
      <c r="I138" s="16" t="s">
        <v>1461</v>
      </c>
      <c r="J138" s="16" t="s">
        <v>1407</v>
      </c>
      <c r="K138" s="14">
        <v>2021</v>
      </c>
      <c r="O138" s="16" t="s">
        <v>1357</v>
      </c>
      <c r="P138" s="49" t="s">
        <v>2232</v>
      </c>
      <c r="Q138" s="17">
        <v>4000</v>
      </c>
      <c r="R138" s="21" t="s">
        <v>1193</v>
      </c>
      <c r="S138" s="17">
        <v>2</v>
      </c>
      <c r="T138" s="17">
        <v>3</v>
      </c>
      <c r="U138" s="2" t="s">
        <v>1380</v>
      </c>
    </row>
    <row r="139" spans="1:21" ht="15" x14ac:dyDescent="0.3">
      <c r="A139" s="14" t="s">
        <v>1203</v>
      </c>
      <c r="B139" s="14">
        <v>67</v>
      </c>
      <c r="C139" s="2" t="s">
        <v>1279</v>
      </c>
      <c r="D139" s="15">
        <v>22</v>
      </c>
      <c r="E139" s="16" t="s">
        <v>1404</v>
      </c>
      <c r="F139" s="17" t="s">
        <v>1281</v>
      </c>
      <c r="G139" s="2" t="s">
        <v>1405</v>
      </c>
      <c r="H139" s="16" t="s">
        <v>1404</v>
      </c>
      <c r="I139" s="16" t="s">
        <v>1406</v>
      </c>
      <c r="J139" s="16" t="s">
        <v>1407</v>
      </c>
      <c r="K139" s="14">
        <v>2022</v>
      </c>
      <c r="L139" s="14" t="s">
        <v>1408</v>
      </c>
      <c r="M139" s="14" t="s">
        <v>1409</v>
      </c>
      <c r="N139" s="14" t="s">
        <v>1410</v>
      </c>
      <c r="O139" s="16" t="s">
        <v>1357</v>
      </c>
      <c r="P139" s="49" t="s">
        <v>2232</v>
      </c>
      <c r="Q139" s="2">
        <v>250</v>
      </c>
      <c r="R139" s="21" t="s">
        <v>1193</v>
      </c>
      <c r="S139" s="17">
        <v>2</v>
      </c>
      <c r="T139" s="17">
        <v>1</v>
      </c>
      <c r="U139" s="2" t="s">
        <v>1411</v>
      </c>
    </row>
    <row r="140" spans="1:21" ht="15" x14ac:dyDescent="0.3">
      <c r="A140" s="14" t="s">
        <v>1203</v>
      </c>
      <c r="B140" s="14">
        <v>67</v>
      </c>
      <c r="C140" s="2" t="s">
        <v>1279</v>
      </c>
      <c r="D140" s="15">
        <v>23</v>
      </c>
      <c r="E140" s="16" t="s">
        <v>1412</v>
      </c>
      <c r="F140" s="17" t="s">
        <v>1281</v>
      </c>
      <c r="G140" s="2" t="s">
        <v>928</v>
      </c>
      <c r="H140" s="16" t="s">
        <v>929</v>
      </c>
      <c r="I140" s="16" t="s">
        <v>1406</v>
      </c>
      <c r="J140" s="16" t="s">
        <v>1407</v>
      </c>
      <c r="K140" s="14">
        <v>2023</v>
      </c>
      <c r="L140" s="14" t="s">
        <v>1413</v>
      </c>
      <c r="M140" s="14" t="s">
        <v>1414</v>
      </c>
      <c r="N140" s="14" t="s">
        <v>1415</v>
      </c>
      <c r="O140" s="16" t="s">
        <v>1357</v>
      </c>
      <c r="P140" s="49" t="s">
        <v>2232</v>
      </c>
      <c r="Q140" s="2">
        <v>1500</v>
      </c>
      <c r="R140" s="2" t="s">
        <v>1193</v>
      </c>
      <c r="S140" s="2">
        <v>2</v>
      </c>
      <c r="T140" s="17">
        <v>1</v>
      </c>
      <c r="U140" s="2" t="s">
        <v>1416</v>
      </c>
    </row>
    <row r="141" spans="1:21" ht="15" x14ac:dyDescent="0.3">
      <c r="A141" s="14" t="s">
        <v>1203</v>
      </c>
      <c r="B141" s="14">
        <v>67</v>
      </c>
      <c r="C141" s="2" t="s">
        <v>1279</v>
      </c>
      <c r="D141" s="14">
        <v>81</v>
      </c>
      <c r="E141" s="16" t="s">
        <v>1617</v>
      </c>
      <c r="F141" s="17" t="s">
        <v>1281</v>
      </c>
      <c r="G141" s="2" t="s">
        <v>2192</v>
      </c>
      <c r="H141" s="16" t="s">
        <v>1618</v>
      </c>
      <c r="I141" s="16" t="s">
        <v>1406</v>
      </c>
      <c r="J141" s="16" t="s">
        <v>1407</v>
      </c>
      <c r="K141" s="14">
        <v>2021</v>
      </c>
      <c r="O141" s="16" t="s">
        <v>1306</v>
      </c>
      <c r="P141" s="49"/>
      <c r="R141" s="21" t="s">
        <v>1247</v>
      </c>
    </row>
    <row r="142" spans="1:21" ht="15" x14ac:dyDescent="0.3">
      <c r="A142" s="14" t="s">
        <v>1203</v>
      </c>
      <c r="B142" s="14">
        <v>67</v>
      </c>
      <c r="C142" s="2" t="s">
        <v>1279</v>
      </c>
      <c r="D142" s="14">
        <v>97</v>
      </c>
      <c r="E142" s="16" t="s">
        <v>1668</v>
      </c>
      <c r="F142" s="17" t="s">
        <v>1281</v>
      </c>
      <c r="G142" s="2" t="s">
        <v>688</v>
      </c>
      <c r="H142" s="16" t="s">
        <v>689</v>
      </c>
      <c r="I142" s="16" t="s">
        <v>1669</v>
      </c>
      <c r="J142" s="16" t="s">
        <v>1407</v>
      </c>
      <c r="K142" s="14">
        <v>2021</v>
      </c>
      <c r="O142" s="16" t="s">
        <v>1357</v>
      </c>
      <c r="P142" s="49" t="s">
        <v>2232</v>
      </c>
      <c r="Q142" s="2">
        <v>1900</v>
      </c>
      <c r="R142" s="21" t="s">
        <v>1193</v>
      </c>
      <c r="S142" s="17">
        <v>2</v>
      </c>
      <c r="T142" s="17">
        <v>1</v>
      </c>
      <c r="U142" s="2" t="s">
        <v>1670</v>
      </c>
    </row>
    <row r="143" spans="1:21" ht="15" x14ac:dyDescent="0.3">
      <c r="A143" s="14" t="s">
        <v>1203</v>
      </c>
      <c r="B143" s="14">
        <v>67</v>
      </c>
      <c r="C143" s="2" t="s">
        <v>1279</v>
      </c>
      <c r="D143" s="14">
        <v>98</v>
      </c>
      <c r="E143" s="16" t="s">
        <v>1671</v>
      </c>
      <c r="F143" s="17" t="s">
        <v>1281</v>
      </c>
      <c r="G143" s="2" t="s">
        <v>688</v>
      </c>
      <c r="H143" s="16" t="s">
        <v>689</v>
      </c>
      <c r="I143" s="16" t="s">
        <v>1672</v>
      </c>
      <c r="J143" s="16" t="s">
        <v>1407</v>
      </c>
      <c r="K143" s="14">
        <v>2021</v>
      </c>
      <c r="O143" s="16" t="s">
        <v>1357</v>
      </c>
      <c r="P143" s="49" t="s">
        <v>2232</v>
      </c>
      <c r="Q143" s="2">
        <v>1900</v>
      </c>
      <c r="R143" s="21" t="s">
        <v>1193</v>
      </c>
      <c r="S143" s="17">
        <v>2</v>
      </c>
      <c r="T143" s="17">
        <v>1</v>
      </c>
      <c r="U143" s="2" t="s">
        <v>1670</v>
      </c>
    </row>
    <row r="144" spans="1:21" ht="15" x14ac:dyDescent="0.3">
      <c r="A144" s="14" t="s">
        <v>1203</v>
      </c>
      <c r="B144" s="14">
        <v>67</v>
      </c>
      <c r="C144" s="2" t="s">
        <v>1279</v>
      </c>
      <c r="D144" s="14">
        <v>99</v>
      </c>
      <c r="E144" s="16" t="s">
        <v>1673</v>
      </c>
      <c r="F144" s="17" t="s">
        <v>1281</v>
      </c>
      <c r="G144" s="2" t="s">
        <v>688</v>
      </c>
      <c r="H144" s="16" t="s">
        <v>689</v>
      </c>
      <c r="I144" s="16" t="s">
        <v>1674</v>
      </c>
      <c r="J144" s="16" t="s">
        <v>1407</v>
      </c>
      <c r="K144" s="14">
        <v>2021</v>
      </c>
      <c r="O144" s="16" t="s">
        <v>1357</v>
      </c>
      <c r="P144" s="49" t="s">
        <v>2232</v>
      </c>
      <c r="Q144" s="2">
        <v>1900</v>
      </c>
      <c r="R144" s="21" t="s">
        <v>1193</v>
      </c>
      <c r="S144" s="17">
        <v>2</v>
      </c>
      <c r="T144" s="17">
        <v>1</v>
      </c>
      <c r="U144" s="2" t="s">
        <v>1670</v>
      </c>
    </row>
    <row r="145" spans="1:21" ht="15" x14ac:dyDescent="0.3">
      <c r="A145" s="14" t="s">
        <v>1203</v>
      </c>
      <c r="B145" s="14">
        <v>67</v>
      </c>
      <c r="C145" s="2" t="s">
        <v>1279</v>
      </c>
      <c r="D145" s="14">
        <v>106</v>
      </c>
      <c r="E145" s="16" t="s">
        <v>1690</v>
      </c>
      <c r="F145" s="17" t="s">
        <v>1281</v>
      </c>
      <c r="G145" t="s">
        <v>983</v>
      </c>
      <c r="H145" s="16" t="s">
        <v>984</v>
      </c>
      <c r="I145" s="16" t="s">
        <v>1458</v>
      </c>
      <c r="J145" s="16" t="s">
        <v>1407</v>
      </c>
      <c r="K145" s="14">
        <v>2021</v>
      </c>
      <c r="O145" s="16" t="s">
        <v>1287</v>
      </c>
      <c r="P145" s="49" t="s">
        <v>2232</v>
      </c>
      <c r="Q145" s="2">
        <v>30</v>
      </c>
      <c r="R145" s="2" t="s">
        <v>1193</v>
      </c>
      <c r="S145" s="2">
        <v>2</v>
      </c>
      <c r="T145" s="17">
        <v>3</v>
      </c>
      <c r="U145" s="2" t="s">
        <v>1691</v>
      </c>
    </row>
    <row r="146" spans="1:21" ht="15" x14ac:dyDescent="0.3">
      <c r="A146" s="14" t="s">
        <v>1203</v>
      </c>
      <c r="B146" s="14">
        <v>67</v>
      </c>
      <c r="C146" s="2" t="s">
        <v>1279</v>
      </c>
      <c r="D146" s="14">
        <v>107</v>
      </c>
      <c r="E146" s="16" t="s">
        <v>1692</v>
      </c>
      <c r="F146" s="17" t="s">
        <v>1281</v>
      </c>
      <c r="G146" t="s">
        <v>983</v>
      </c>
      <c r="H146" s="16" t="s">
        <v>984</v>
      </c>
      <c r="I146" s="16" t="s">
        <v>1461</v>
      </c>
      <c r="J146" s="16" t="s">
        <v>1407</v>
      </c>
      <c r="K146" s="14">
        <v>2021</v>
      </c>
      <c r="O146" s="16" t="s">
        <v>1287</v>
      </c>
      <c r="P146" s="49" t="s">
        <v>2232</v>
      </c>
      <c r="Q146" s="2">
        <v>200</v>
      </c>
      <c r="R146" s="2" t="s">
        <v>1193</v>
      </c>
      <c r="S146" s="2">
        <v>2</v>
      </c>
      <c r="T146" s="17">
        <v>3</v>
      </c>
      <c r="U146" s="2" t="s">
        <v>1691</v>
      </c>
    </row>
    <row r="147" spans="1:21" ht="15" x14ac:dyDescent="0.3">
      <c r="A147" s="14" t="s">
        <v>1203</v>
      </c>
      <c r="B147" s="14">
        <v>67</v>
      </c>
      <c r="C147" s="2" t="s">
        <v>1279</v>
      </c>
      <c r="D147" s="15">
        <v>114</v>
      </c>
      <c r="E147" s="16" t="s">
        <v>1721</v>
      </c>
      <c r="F147" s="17" t="s">
        <v>1281</v>
      </c>
      <c r="G147" s="2" t="s">
        <v>1722</v>
      </c>
      <c r="H147" s="16" t="s">
        <v>1723</v>
      </c>
      <c r="I147" s="16" t="s">
        <v>1406</v>
      </c>
      <c r="J147" s="16" t="s">
        <v>1407</v>
      </c>
      <c r="K147" s="14">
        <v>2021</v>
      </c>
      <c r="L147" s="14" t="s">
        <v>1724</v>
      </c>
      <c r="M147" s="14" t="s">
        <v>1725</v>
      </c>
      <c r="N147" s="14" t="s">
        <v>1726</v>
      </c>
      <c r="O147" s="16" t="s">
        <v>1357</v>
      </c>
      <c r="P147" s="49" t="s">
        <v>2232</v>
      </c>
      <c r="Q147" s="2">
        <v>900</v>
      </c>
      <c r="R147" s="2" t="s">
        <v>1193</v>
      </c>
      <c r="S147" s="2">
        <v>2</v>
      </c>
      <c r="T147" s="17">
        <v>1</v>
      </c>
    </row>
    <row r="148" spans="1:21" ht="15" x14ac:dyDescent="0.3">
      <c r="A148" s="14" t="s">
        <v>1203</v>
      </c>
      <c r="B148" s="14">
        <v>67</v>
      </c>
      <c r="C148" s="2" t="s">
        <v>1279</v>
      </c>
      <c r="D148" s="15">
        <v>115</v>
      </c>
      <c r="E148" s="16" t="s">
        <v>716</v>
      </c>
      <c r="F148" s="17" t="s">
        <v>1281</v>
      </c>
      <c r="G148" s="2" t="s">
        <v>715</v>
      </c>
      <c r="H148" s="16" t="s">
        <v>716</v>
      </c>
      <c r="I148" s="16" t="s">
        <v>1406</v>
      </c>
      <c r="J148" s="16" t="s">
        <v>1407</v>
      </c>
      <c r="K148" s="14">
        <v>2023</v>
      </c>
      <c r="L148" s="18" t="s">
        <v>1727</v>
      </c>
      <c r="M148" s="14" t="s">
        <v>1728</v>
      </c>
      <c r="N148" s="18" t="s">
        <v>1729</v>
      </c>
      <c r="O148" s="16" t="s">
        <v>1357</v>
      </c>
      <c r="P148" s="49" t="s">
        <v>2232</v>
      </c>
      <c r="Q148" s="2">
        <v>2500</v>
      </c>
      <c r="R148" s="2" t="s">
        <v>1193</v>
      </c>
      <c r="S148" s="2">
        <v>2</v>
      </c>
      <c r="T148" s="17">
        <v>1</v>
      </c>
      <c r="U148" s="2" t="s">
        <v>1730</v>
      </c>
    </row>
    <row r="149" spans="1:21" ht="15" x14ac:dyDescent="0.3">
      <c r="A149" s="14" t="s">
        <v>1203</v>
      </c>
      <c r="B149" s="14">
        <v>67</v>
      </c>
      <c r="C149" s="2" t="s">
        <v>1279</v>
      </c>
      <c r="D149" s="15">
        <v>166</v>
      </c>
      <c r="E149" s="16" t="s">
        <v>1929</v>
      </c>
      <c r="F149" s="17" t="s">
        <v>1281</v>
      </c>
      <c r="G149" s="14" t="s">
        <v>822</v>
      </c>
      <c r="H149" s="16" t="s">
        <v>823</v>
      </c>
      <c r="I149" s="16" t="s">
        <v>1458</v>
      </c>
      <c r="J149" s="16" t="s">
        <v>1407</v>
      </c>
      <c r="K149" s="14">
        <v>2023</v>
      </c>
      <c r="L149" s="18" t="s">
        <v>1930</v>
      </c>
      <c r="M149" s="14" t="s">
        <v>1931</v>
      </c>
      <c r="N149" s="18" t="s">
        <v>1932</v>
      </c>
      <c r="O149" s="16" t="s">
        <v>1287</v>
      </c>
      <c r="P149" s="49" t="s">
        <v>2232</v>
      </c>
      <c r="Q149" s="17">
        <v>40</v>
      </c>
      <c r="R149" s="21" t="s">
        <v>1194</v>
      </c>
      <c r="S149" s="17">
        <v>1</v>
      </c>
      <c r="T149" s="17">
        <v>1</v>
      </c>
      <c r="U149" s="2" t="s">
        <v>1933</v>
      </c>
    </row>
    <row r="150" spans="1:21" ht="15" x14ac:dyDescent="0.3">
      <c r="A150" s="14" t="s">
        <v>1203</v>
      </c>
      <c r="B150" s="14">
        <v>67</v>
      </c>
      <c r="C150" s="2" t="s">
        <v>1279</v>
      </c>
      <c r="D150" s="15">
        <v>167</v>
      </c>
      <c r="E150" s="16" t="s">
        <v>1934</v>
      </c>
      <c r="F150" s="17" t="s">
        <v>1281</v>
      </c>
      <c r="G150" s="14" t="s">
        <v>822</v>
      </c>
      <c r="H150" s="16" t="s">
        <v>823</v>
      </c>
      <c r="I150" s="16" t="s">
        <v>1461</v>
      </c>
      <c r="J150" s="16" t="s">
        <v>1407</v>
      </c>
      <c r="K150" s="14">
        <v>2023</v>
      </c>
      <c r="L150" s="18" t="s">
        <v>1930</v>
      </c>
      <c r="M150" s="14" t="s">
        <v>1931</v>
      </c>
      <c r="N150" s="18" t="s">
        <v>1932</v>
      </c>
      <c r="O150" s="16" t="s">
        <v>1306</v>
      </c>
      <c r="P150" s="49" t="s">
        <v>2232</v>
      </c>
      <c r="Q150" s="17">
        <v>200</v>
      </c>
      <c r="R150" s="21" t="s">
        <v>1194</v>
      </c>
      <c r="S150" s="17">
        <v>1</v>
      </c>
      <c r="T150" s="17">
        <v>1</v>
      </c>
      <c r="U150" s="2" t="s">
        <v>1933</v>
      </c>
    </row>
    <row r="151" spans="1:21" ht="15" x14ac:dyDescent="0.3">
      <c r="A151" s="14" t="s">
        <v>1203</v>
      </c>
      <c r="B151" s="14">
        <v>67</v>
      </c>
      <c r="C151" s="2" t="s">
        <v>1279</v>
      </c>
      <c r="D151" s="15">
        <v>168</v>
      </c>
      <c r="E151" s="16" t="s">
        <v>1935</v>
      </c>
      <c r="F151" s="17" t="s">
        <v>1281</v>
      </c>
      <c r="G151" s="2" t="s">
        <v>1936</v>
      </c>
      <c r="H151" s="16" t="s">
        <v>1937</v>
      </c>
      <c r="I151" s="16" t="s">
        <v>1406</v>
      </c>
      <c r="J151" s="16" t="s">
        <v>1407</v>
      </c>
      <c r="K151" s="14">
        <v>2022</v>
      </c>
      <c r="L151" s="14" t="s">
        <v>1938</v>
      </c>
      <c r="M151" s="14" t="s">
        <v>1939</v>
      </c>
      <c r="N151" s="14" t="s">
        <v>1940</v>
      </c>
      <c r="O151" s="16" t="s">
        <v>1357</v>
      </c>
      <c r="P151" s="49" t="s">
        <v>2232</v>
      </c>
      <c r="Q151" s="17">
        <v>1000</v>
      </c>
      <c r="R151" s="21" t="s">
        <v>79</v>
      </c>
      <c r="S151" s="17">
        <v>3</v>
      </c>
      <c r="T151" s="17">
        <v>1</v>
      </c>
      <c r="U151" s="2" t="s">
        <v>1941</v>
      </c>
    </row>
    <row r="152" spans="1:21" x14ac:dyDescent="0.3">
      <c r="A152" s="14" t="s">
        <v>1203</v>
      </c>
      <c r="B152" s="2">
        <v>67</v>
      </c>
      <c r="C152" s="2" t="s">
        <v>1279</v>
      </c>
      <c r="D152" s="11">
        <v>218</v>
      </c>
      <c r="E152" s="2" t="s">
        <v>2168</v>
      </c>
      <c r="F152" s="17" t="s">
        <v>1281</v>
      </c>
      <c r="G152" s="2" t="s">
        <v>2169</v>
      </c>
      <c r="H152" s="2" t="s">
        <v>2168</v>
      </c>
      <c r="I152" s="2" t="s">
        <v>1406</v>
      </c>
      <c r="J152" s="2" t="s">
        <v>1406</v>
      </c>
      <c r="K152" s="2">
        <v>2019</v>
      </c>
      <c r="L152" s="14" t="s">
        <v>2170</v>
      </c>
      <c r="M152" s="14" t="s">
        <v>2171</v>
      </c>
      <c r="N152" s="14" t="s">
        <v>2172</v>
      </c>
      <c r="P152" s="49" t="s">
        <v>2232</v>
      </c>
      <c r="Q152" s="2">
        <v>2000</v>
      </c>
      <c r="R152" s="21" t="s">
        <v>1193</v>
      </c>
      <c r="S152" s="17">
        <v>2</v>
      </c>
      <c r="T152" s="17">
        <v>1</v>
      </c>
      <c r="U152" s="2" t="s">
        <v>2173</v>
      </c>
    </row>
    <row r="153" spans="1:21" x14ac:dyDescent="0.3">
      <c r="A153" s="14" t="s">
        <v>1203</v>
      </c>
      <c r="B153" s="2">
        <v>67</v>
      </c>
      <c r="C153" s="2" t="s">
        <v>1279</v>
      </c>
      <c r="D153" s="11">
        <v>219</v>
      </c>
      <c r="E153" s="2" t="s">
        <v>2174</v>
      </c>
      <c r="F153" s="17" t="s">
        <v>1281</v>
      </c>
      <c r="G153" s="2" t="s">
        <v>2175</v>
      </c>
      <c r="H153" s="2" t="s">
        <v>2174</v>
      </c>
      <c r="I153" s="2" t="s">
        <v>1406</v>
      </c>
      <c r="J153" s="2" t="s">
        <v>1406</v>
      </c>
      <c r="K153" s="2">
        <v>2015</v>
      </c>
      <c r="L153" s="14" t="s">
        <v>2176</v>
      </c>
      <c r="M153" s="14" t="s">
        <v>2177</v>
      </c>
      <c r="N153" s="14" t="s">
        <v>2178</v>
      </c>
      <c r="P153" s="49" t="s">
        <v>2232</v>
      </c>
      <c r="Q153" s="2">
        <v>4000</v>
      </c>
      <c r="R153" s="2" t="s">
        <v>1193</v>
      </c>
      <c r="S153" s="2">
        <v>2</v>
      </c>
      <c r="T153" s="17">
        <v>1</v>
      </c>
      <c r="U153" s="2" t="s">
        <v>2179</v>
      </c>
    </row>
    <row r="154" spans="1:21" ht="15" x14ac:dyDescent="0.3">
      <c r="A154" s="22" t="s">
        <v>2205</v>
      </c>
      <c r="B154" s="14">
        <v>67</v>
      </c>
      <c r="C154" s="2" t="s">
        <v>1279</v>
      </c>
      <c r="D154" s="14">
        <v>100</v>
      </c>
      <c r="E154" s="16" t="s">
        <v>1675</v>
      </c>
      <c r="F154" s="17" t="s">
        <v>1281</v>
      </c>
      <c r="G154" s="2" t="s">
        <v>2193</v>
      </c>
      <c r="H154" s="16" t="s">
        <v>1676</v>
      </c>
      <c r="I154" s="16" t="s">
        <v>1406</v>
      </c>
      <c r="J154" s="16" t="s">
        <v>1407</v>
      </c>
      <c r="K154" s="14">
        <v>2021</v>
      </c>
      <c r="O154" s="16" t="s">
        <v>1306</v>
      </c>
      <c r="P154" s="49"/>
      <c r="R154" s="2" t="s">
        <v>1247</v>
      </c>
    </row>
    <row r="155" spans="1:21" ht="15" x14ac:dyDescent="0.3">
      <c r="A155" s="14" t="s">
        <v>1205</v>
      </c>
      <c r="B155" s="14">
        <v>67</v>
      </c>
      <c r="C155" s="2" t="s">
        <v>1279</v>
      </c>
      <c r="D155" s="15">
        <v>26</v>
      </c>
      <c r="E155" s="16" t="s">
        <v>1431</v>
      </c>
      <c r="F155" s="17" t="s">
        <v>1281</v>
      </c>
      <c r="G155" s="2" t="s">
        <v>828</v>
      </c>
      <c r="H155" s="16" t="s">
        <v>829</v>
      </c>
      <c r="I155" s="16" t="s">
        <v>1432</v>
      </c>
      <c r="J155" s="16" t="s">
        <v>1407</v>
      </c>
      <c r="K155" s="14">
        <v>2021</v>
      </c>
      <c r="O155" s="16" t="s">
        <v>1306</v>
      </c>
      <c r="P155" s="49" t="s">
        <v>2232</v>
      </c>
      <c r="Q155" s="17">
        <v>1000</v>
      </c>
      <c r="R155" s="21" t="s">
        <v>1247</v>
      </c>
      <c r="S155" s="17"/>
      <c r="T155" s="17"/>
      <c r="U155" s="2" t="s">
        <v>1433</v>
      </c>
    </row>
    <row r="156" spans="1:21" ht="15" x14ac:dyDescent="0.3">
      <c r="A156" s="14" t="s">
        <v>1205</v>
      </c>
      <c r="B156" s="14">
        <v>67</v>
      </c>
      <c r="C156" s="2" t="s">
        <v>1279</v>
      </c>
      <c r="D156" s="15">
        <v>27</v>
      </c>
      <c r="E156" s="16" t="s">
        <v>1434</v>
      </c>
      <c r="F156" s="17" t="s">
        <v>1281</v>
      </c>
      <c r="G156" s="2" t="s">
        <v>828</v>
      </c>
      <c r="H156" s="16" t="s">
        <v>829</v>
      </c>
      <c r="I156" s="16" t="s">
        <v>1435</v>
      </c>
      <c r="J156" s="16" t="s">
        <v>1407</v>
      </c>
      <c r="K156" s="14">
        <v>2021</v>
      </c>
      <c r="O156" s="16" t="s">
        <v>1296</v>
      </c>
      <c r="P156" s="49" t="s">
        <v>2232</v>
      </c>
      <c r="Q156" s="2">
        <v>1000</v>
      </c>
      <c r="R156" s="2" t="s">
        <v>1194</v>
      </c>
      <c r="S156" s="2">
        <v>1</v>
      </c>
      <c r="T156" s="17">
        <v>1</v>
      </c>
      <c r="U156" s="2" t="s">
        <v>1433</v>
      </c>
    </row>
    <row r="157" spans="1:21" ht="15" x14ac:dyDescent="0.3">
      <c r="A157" s="14" t="s">
        <v>1205</v>
      </c>
      <c r="B157" s="14">
        <v>67</v>
      </c>
      <c r="C157" s="2" t="s">
        <v>1279</v>
      </c>
      <c r="D157" s="15">
        <v>28</v>
      </c>
      <c r="E157" s="16" t="s">
        <v>1436</v>
      </c>
      <c r="F157" s="17" t="s">
        <v>1281</v>
      </c>
      <c r="G157" s="2" t="s">
        <v>828</v>
      </c>
      <c r="H157" s="16" t="s">
        <v>829</v>
      </c>
      <c r="I157" s="16" t="s">
        <v>1437</v>
      </c>
      <c r="J157" s="16" t="s">
        <v>1407</v>
      </c>
      <c r="K157" s="14">
        <v>2021</v>
      </c>
      <c r="L157" s="14" t="s">
        <v>1438</v>
      </c>
      <c r="M157" s="14" t="s">
        <v>1439</v>
      </c>
      <c r="N157" s="14" t="s">
        <v>1440</v>
      </c>
      <c r="O157" s="16" t="s">
        <v>1287</v>
      </c>
      <c r="P157" s="49" t="s">
        <v>2232</v>
      </c>
      <c r="Q157" s="2">
        <v>1000</v>
      </c>
      <c r="R157" s="2" t="s">
        <v>1193</v>
      </c>
      <c r="S157" s="2">
        <v>2</v>
      </c>
      <c r="T157" s="17">
        <v>1</v>
      </c>
      <c r="U157" s="2" t="s">
        <v>1433</v>
      </c>
    </row>
    <row r="158" spans="1:21" ht="15" x14ac:dyDescent="0.3">
      <c r="A158" s="14" t="s">
        <v>1205</v>
      </c>
      <c r="B158" s="14">
        <v>67</v>
      </c>
      <c r="C158" s="2" t="s">
        <v>1279</v>
      </c>
      <c r="D158" s="15">
        <v>29</v>
      </c>
      <c r="E158" s="16" t="s">
        <v>1441</v>
      </c>
      <c r="F158" s="17" t="s">
        <v>1281</v>
      </c>
      <c r="G158" s="2" t="s">
        <v>828</v>
      </c>
      <c r="H158" s="16" t="s">
        <v>829</v>
      </c>
      <c r="I158" s="16" t="s">
        <v>1442</v>
      </c>
      <c r="J158" s="16" t="s">
        <v>1407</v>
      </c>
      <c r="K158" s="14">
        <v>2021</v>
      </c>
      <c r="L158" s="14" t="s">
        <v>1443</v>
      </c>
      <c r="M158" s="14" t="s">
        <v>1444</v>
      </c>
      <c r="N158" s="14" t="s">
        <v>1445</v>
      </c>
      <c r="O158" s="16" t="s">
        <v>1296</v>
      </c>
      <c r="P158" s="49" t="s">
        <v>2232</v>
      </c>
      <c r="Q158" s="2">
        <v>1000</v>
      </c>
      <c r="R158" s="2" t="s">
        <v>1194</v>
      </c>
      <c r="S158" s="2">
        <v>1</v>
      </c>
      <c r="T158" s="17">
        <v>1</v>
      </c>
      <c r="U158" s="2" t="s">
        <v>1446</v>
      </c>
    </row>
    <row r="159" spans="1:21" ht="15" x14ac:dyDescent="0.3">
      <c r="A159" s="14" t="s">
        <v>1205</v>
      </c>
      <c r="B159" s="14">
        <v>67</v>
      </c>
      <c r="C159" s="2" t="s">
        <v>1279</v>
      </c>
      <c r="D159" s="15">
        <v>30</v>
      </c>
      <c r="E159" s="16" t="s">
        <v>1447</v>
      </c>
      <c r="F159" s="17" t="s">
        <v>1281</v>
      </c>
      <c r="G159" s="2" t="s">
        <v>2186</v>
      </c>
      <c r="H159" s="16" t="s">
        <v>1448</v>
      </c>
      <c r="I159" s="16" t="s">
        <v>1449</v>
      </c>
      <c r="J159" s="16" t="s">
        <v>1407</v>
      </c>
      <c r="K159" s="14">
        <v>2021</v>
      </c>
      <c r="O159" s="16" t="s">
        <v>1287</v>
      </c>
      <c r="P159" s="49" t="s">
        <v>2232</v>
      </c>
      <c r="Q159" s="2">
        <v>1000</v>
      </c>
      <c r="R159" s="2" t="s">
        <v>1193</v>
      </c>
      <c r="S159" s="2">
        <v>2</v>
      </c>
      <c r="T159" s="17">
        <v>1</v>
      </c>
      <c r="U159" s="2" t="s">
        <v>1450</v>
      </c>
    </row>
    <row r="160" spans="1:21" ht="15" x14ac:dyDescent="0.3">
      <c r="A160" s="14" t="s">
        <v>1205</v>
      </c>
      <c r="B160" s="14">
        <v>67</v>
      </c>
      <c r="C160" s="2" t="s">
        <v>1279</v>
      </c>
      <c r="D160" s="15">
        <v>31</v>
      </c>
      <c r="E160" s="16" t="s">
        <v>1451</v>
      </c>
      <c r="F160" s="17" t="s">
        <v>1281</v>
      </c>
      <c r="G160" s="2" t="s">
        <v>2186</v>
      </c>
      <c r="H160" s="16" t="s">
        <v>1448</v>
      </c>
      <c r="I160" s="16" t="s">
        <v>1452</v>
      </c>
      <c r="J160" s="16" t="s">
        <v>1407</v>
      </c>
      <c r="K160" s="14">
        <v>2021</v>
      </c>
      <c r="O160" s="16" t="s">
        <v>1287</v>
      </c>
      <c r="P160" s="49" t="s">
        <v>2232</v>
      </c>
      <c r="Q160" s="2">
        <v>1000</v>
      </c>
      <c r="R160" s="2" t="s">
        <v>1193</v>
      </c>
      <c r="S160" s="2">
        <v>2</v>
      </c>
      <c r="T160" s="17">
        <v>1</v>
      </c>
      <c r="U160" s="2" t="s">
        <v>1450</v>
      </c>
    </row>
    <row r="161" spans="1:21" ht="15" x14ac:dyDescent="0.3">
      <c r="A161" s="14" t="s">
        <v>1205</v>
      </c>
      <c r="B161" s="14">
        <v>67</v>
      </c>
      <c r="C161" s="2" t="s">
        <v>1279</v>
      </c>
      <c r="D161" s="15">
        <v>32</v>
      </c>
      <c r="E161" s="16" t="s">
        <v>1453</v>
      </c>
      <c r="F161" s="17" t="s">
        <v>1281</v>
      </c>
      <c r="G161" s="2" t="s">
        <v>843</v>
      </c>
      <c r="H161" s="16" t="s">
        <v>844</v>
      </c>
      <c r="I161" s="16" t="s">
        <v>1432</v>
      </c>
      <c r="J161" s="16" t="s">
        <v>1407</v>
      </c>
      <c r="K161" s="14">
        <v>2021</v>
      </c>
      <c r="O161" s="16" t="s">
        <v>1306</v>
      </c>
      <c r="P161" s="49" t="s">
        <v>2232</v>
      </c>
      <c r="Q161" s="2">
        <v>1000</v>
      </c>
      <c r="R161" s="2" t="s">
        <v>1247</v>
      </c>
      <c r="T161" s="17">
        <v>1</v>
      </c>
    </row>
    <row r="162" spans="1:21" ht="15" x14ac:dyDescent="0.3">
      <c r="A162" s="14" t="s">
        <v>1205</v>
      </c>
      <c r="B162" s="14">
        <v>67</v>
      </c>
      <c r="C162" s="2" t="s">
        <v>1279</v>
      </c>
      <c r="D162" s="15">
        <v>33</v>
      </c>
      <c r="E162" s="16" t="s">
        <v>1454</v>
      </c>
      <c r="F162" s="17" t="s">
        <v>1281</v>
      </c>
      <c r="G162" s="2" t="s">
        <v>843</v>
      </c>
      <c r="H162" s="16" t="s">
        <v>844</v>
      </c>
      <c r="I162" s="16" t="s">
        <v>1455</v>
      </c>
      <c r="J162" s="16" t="s">
        <v>1407</v>
      </c>
      <c r="K162" s="14">
        <v>2021</v>
      </c>
      <c r="O162" s="16" t="s">
        <v>1287</v>
      </c>
      <c r="P162" s="49" t="s">
        <v>2232</v>
      </c>
      <c r="Q162" s="2">
        <v>1000</v>
      </c>
      <c r="R162" s="2" t="s">
        <v>1193</v>
      </c>
      <c r="S162" s="2">
        <v>2</v>
      </c>
      <c r="T162" s="17">
        <v>1</v>
      </c>
      <c r="U162" s="2" t="s">
        <v>1450</v>
      </c>
    </row>
    <row r="163" spans="1:21" ht="15" x14ac:dyDescent="0.3">
      <c r="A163" s="14" t="s">
        <v>1205</v>
      </c>
      <c r="B163" s="14">
        <v>67</v>
      </c>
      <c r="C163" s="2" t="s">
        <v>1279</v>
      </c>
      <c r="D163" s="15">
        <v>40</v>
      </c>
      <c r="E163" s="16" t="s">
        <v>1476</v>
      </c>
      <c r="F163" s="17" t="s">
        <v>1281</v>
      </c>
      <c r="G163" s="2" t="s">
        <v>2187</v>
      </c>
      <c r="H163" s="16" t="s">
        <v>1477</v>
      </c>
      <c r="I163" s="16" t="s">
        <v>1478</v>
      </c>
      <c r="J163" s="16" t="s">
        <v>1407</v>
      </c>
      <c r="K163" s="14">
        <v>2021</v>
      </c>
      <c r="L163" s="14" t="s">
        <v>1479</v>
      </c>
      <c r="M163" s="14" t="s">
        <v>1480</v>
      </c>
      <c r="N163" s="14" t="s">
        <v>1481</v>
      </c>
      <c r="O163" s="16" t="s">
        <v>1306</v>
      </c>
      <c r="P163" s="49" t="s">
        <v>2232</v>
      </c>
      <c r="Q163" s="2">
        <v>1000</v>
      </c>
      <c r="R163" s="21" t="s">
        <v>1247</v>
      </c>
      <c r="T163" s="17">
        <v>1</v>
      </c>
      <c r="U163" s="2" t="s">
        <v>1482</v>
      </c>
    </row>
    <row r="164" spans="1:21" ht="15" x14ac:dyDescent="0.3">
      <c r="A164" s="14" t="s">
        <v>1205</v>
      </c>
      <c r="B164" s="14">
        <v>67</v>
      </c>
      <c r="C164" s="2" t="s">
        <v>1279</v>
      </c>
      <c r="D164" s="15">
        <v>102</v>
      </c>
      <c r="E164" s="16" t="s">
        <v>1678</v>
      </c>
      <c r="F164" s="17" t="s">
        <v>1281</v>
      </c>
      <c r="G164" s="4" t="s">
        <v>1174</v>
      </c>
      <c r="H164" s="16" t="s">
        <v>1175</v>
      </c>
      <c r="I164" s="16" t="s">
        <v>1679</v>
      </c>
      <c r="J164" s="16" t="s">
        <v>1407</v>
      </c>
      <c r="K164" s="14">
        <v>2021</v>
      </c>
      <c r="O164" s="16" t="s">
        <v>1357</v>
      </c>
      <c r="P164" s="49" t="s">
        <v>2232</v>
      </c>
      <c r="Q164" s="2">
        <v>1000</v>
      </c>
      <c r="R164" s="2" t="s">
        <v>1193</v>
      </c>
      <c r="S164" s="2">
        <v>2</v>
      </c>
      <c r="T164" s="17">
        <v>1</v>
      </c>
      <c r="U164" s="2" t="s">
        <v>1450</v>
      </c>
    </row>
    <row r="165" spans="1:21" ht="15" x14ac:dyDescent="0.3">
      <c r="A165" s="14" t="s">
        <v>1205</v>
      </c>
      <c r="B165" s="14">
        <v>67</v>
      </c>
      <c r="C165" s="2" t="s">
        <v>1279</v>
      </c>
      <c r="D165" s="15">
        <v>103</v>
      </c>
      <c r="E165" s="16" t="s">
        <v>1680</v>
      </c>
      <c r="F165" s="17" t="s">
        <v>1281</v>
      </c>
      <c r="G165" s="4" t="s">
        <v>1174</v>
      </c>
      <c r="H165" s="16" t="s">
        <v>1175</v>
      </c>
      <c r="I165" s="16" t="s">
        <v>1449</v>
      </c>
      <c r="J165" s="16" t="s">
        <v>1407</v>
      </c>
      <c r="K165" s="14">
        <v>2021</v>
      </c>
      <c r="O165" s="16" t="s">
        <v>1287</v>
      </c>
      <c r="P165" s="49" t="s">
        <v>2232</v>
      </c>
      <c r="Q165" s="2">
        <v>1000</v>
      </c>
      <c r="R165" s="2" t="s">
        <v>1193</v>
      </c>
      <c r="S165" s="2">
        <v>2</v>
      </c>
      <c r="T165" s="17">
        <v>1</v>
      </c>
      <c r="U165" s="2" t="s">
        <v>1450</v>
      </c>
    </row>
    <row r="166" spans="1:21" ht="15" x14ac:dyDescent="0.3">
      <c r="A166" s="14" t="s">
        <v>1205</v>
      </c>
      <c r="B166" s="14">
        <v>67</v>
      </c>
      <c r="C166" s="2" t="s">
        <v>1279</v>
      </c>
      <c r="D166" s="14">
        <v>140</v>
      </c>
      <c r="E166" s="16" t="s">
        <v>1831</v>
      </c>
      <c r="F166" s="17" t="s">
        <v>1281</v>
      </c>
      <c r="G166" s="2" t="s">
        <v>2194</v>
      </c>
      <c r="H166" s="16" t="s">
        <v>1832</v>
      </c>
      <c r="I166" s="16" t="s">
        <v>1833</v>
      </c>
      <c r="J166" s="16" t="s">
        <v>1407</v>
      </c>
      <c r="K166" s="14">
        <v>2021</v>
      </c>
      <c r="O166" s="16" t="s">
        <v>1296</v>
      </c>
      <c r="P166" s="49" t="s">
        <v>2232</v>
      </c>
      <c r="Q166" s="2">
        <v>1000</v>
      </c>
      <c r="R166" s="2" t="s">
        <v>1194</v>
      </c>
      <c r="S166" s="2">
        <v>1</v>
      </c>
      <c r="T166" s="17">
        <v>1</v>
      </c>
      <c r="U166" s="2" t="s">
        <v>1834</v>
      </c>
    </row>
    <row r="167" spans="1:21" ht="15" x14ac:dyDescent="0.3">
      <c r="A167" s="14" t="s">
        <v>1205</v>
      </c>
      <c r="B167" s="14">
        <v>67</v>
      </c>
      <c r="C167" s="2" t="s">
        <v>1279</v>
      </c>
      <c r="D167" s="14">
        <v>141</v>
      </c>
      <c r="E167" s="16" t="s">
        <v>1835</v>
      </c>
      <c r="F167" s="17" t="s">
        <v>1281</v>
      </c>
      <c r="G167" s="2" t="s">
        <v>2194</v>
      </c>
      <c r="H167" s="16" t="s">
        <v>1832</v>
      </c>
      <c r="I167" s="16" t="s">
        <v>1836</v>
      </c>
      <c r="J167" s="16" t="s">
        <v>1407</v>
      </c>
      <c r="K167" s="14">
        <v>2021</v>
      </c>
      <c r="O167" s="16" t="s">
        <v>1287</v>
      </c>
      <c r="P167" s="49" t="s">
        <v>2232</v>
      </c>
      <c r="Q167" s="2">
        <v>1000</v>
      </c>
      <c r="R167" s="2" t="s">
        <v>1193</v>
      </c>
      <c r="S167" s="2">
        <v>2</v>
      </c>
      <c r="T167" s="17">
        <v>1</v>
      </c>
      <c r="U167" s="2" t="s">
        <v>1834</v>
      </c>
    </row>
    <row r="168" spans="1:21" ht="15" x14ac:dyDescent="0.3">
      <c r="A168" s="14" t="s">
        <v>1205</v>
      </c>
      <c r="B168" s="14">
        <v>67</v>
      </c>
      <c r="C168" s="2" t="s">
        <v>1279</v>
      </c>
      <c r="D168" s="14">
        <v>142</v>
      </c>
      <c r="E168" s="16" t="s">
        <v>1837</v>
      </c>
      <c r="F168" s="17" t="s">
        <v>1281</v>
      </c>
      <c r="G168" s="2" t="s">
        <v>2194</v>
      </c>
      <c r="H168" s="16" t="s">
        <v>1832</v>
      </c>
      <c r="I168" s="16" t="s">
        <v>1838</v>
      </c>
      <c r="J168" s="16" t="s">
        <v>1407</v>
      </c>
      <c r="K168" s="14">
        <v>2021</v>
      </c>
      <c r="O168" s="16" t="s">
        <v>1287</v>
      </c>
      <c r="P168" s="49" t="s">
        <v>2232</v>
      </c>
      <c r="Q168" s="2">
        <v>1000</v>
      </c>
      <c r="R168" s="2" t="s">
        <v>1193</v>
      </c>
      <c r="S168" s="2">
        <v>2</v>
      </c>
      <c r="T168" s="17">
        <v>1</v>
      </c>
      <c r="U168" s="2" t="s">
        <v>1834</v>
      </c>
    </row>
    <row r="169" spans="1:21" ht="15" x14ac:dyDescent="0.3">
      <c r="A169" s="14" t="s">
        <v>1205</v>
      </c>
      <c r="B169" s="14">
        <v>67</v>
      </c>
      <c r="C169" s="2" t="s">
        <v>1279</v>
      </c>
      <c r="D169" s="14">
        <v>143</v>
      </c>
      <c r="E169" s="16" t="s">
        <v>1839</v>
      </c>
      <c r="F169" s="17" t="s">
        <v>1281</v>
      </c>
      <c r="G169" s="2" t="s">
        <v>2194</v>
      </c>
      <c r="H169" s="16" t="s">
        <v>1832</v>
      </c>
      <c r="I169" s="16" t="s">
        <v>1840</v>
      </c>
      <c r="J169" s="16" t="s">
        <v>1407</v>
      </c>
      <c r="K169" s="14">
        <v>2021</v>
      </c>
      <c r="O169" s="16" t="s">
        <v>1287</v>
      </c>
      <c r="P169" s="49" t="s">
        <v>2232</v>
      </c>
      <c r="Q169" s="2">
        <v>1000</v>
      </c>
      <c r="R169" s="2" t="s">
        <v>1193</v>
      </c>
      <c r="S169" s="2">
        <v>2</v>
      </c>
      <c r="T169" s="17">
        <v>1</v>
      </c>
      <c r="U169" s="2" t="s">
        <v>1834</v>
      </c>
    </row>
    <row r="170" spans="1:21" ht="15" x14ac:dyDescent="0.3">
      <c r="A170" s="14" t="s">
        <v>1205</v>
      </c>
      <c r="B170" s="14">
        <v>67</v>
      </c>
      <c r="C170" s="2" t="s">
        <v>1279</v>
      </c>
      <c r="D170" s="14">
        <v>144</v>
      </c>
      <c r="E170" s="16" t="s">
        <v>1841</v>
      </c>
      <c r="F170" s="17" t="s">
        <v>1281</v>
      </c>
      <c r="G170" s="2" t="s">
        <v>2194</v>
      </c>
      <c r="H170" s="16" t="s">
        <v>1832</v>
      </c>
      <c r="I170" s="16" t="s">
        <v>1842</v>
      </c>
      <c r="J170" s="16" t="s">
        <v>1407</v>
      </c>
      <c r="K170" s="14">
        <v>2021</v>
      </c>
      <c r="O170" s="16" t="s">
        <v>1357</v>
      </c>
      <c r="P170" s="49" t="s">
        <v>2232</v>
      </c>
      <c r="Q170" s="2">
        <v>1000</v>
      </c>
      <c r="R170" s="2" t="s">
        <v>1193</v>
      </c>
      <c r="S170" s="2">
        <v>2</v>
      </c>
      <c r="T170" s="17">
        <v>1</v>
      </c>
      <c r="U170" s="2" t="s">
        <v>1834</v>
      </c>
    </row>
    <row r="171" spans="1:21" ht="15" x14ac:dyDescent="0.3">
      <c r="A171" s="14" t="s">
        <v>1205</v>
      </c>
      <c r="B171" s="14">
        <v>67</v>
      </c>
      <c r="C171" s="2" t="s">
        <v>1279</v>
      </c>
      <c r="D171" s="14">
        <v>145</v>
      </c>
      <c r="E171" s="16" t="s">
        <v>1843</v>
      </c>
      <c r="F171" s="17" t="s">
        <v>1281</v>
      </c>
      <c r="G171" s="2" t="s">
        <v>2194</v>
      </c>
      <c r="H171" s="16" t="s">
        <v>1832</v>
      </c>
      <c r="I171" s="16" t="s">
        <v>1844</v>
      </c>
      <c r="J171" s="16" t="s">
        <v>1407</v>
      </c>
      <c r="K171" s="14">
        <v>2021</v>
      </c>
      <c r="O171" s="16" t="s">
        <v>1357</v>
      </c>
      <c r="P171" s="49" t="s">
        <v>2232</v>
      </c>
      <c r="Q171" s="2">
        <v>1000</v>
      </c>
      <c r="R171" s="2" t="s">
        <v>1193</v>
      </c>
      <c r="S171" s="2">
        <v>2</v>
      </c>
      <c r="T171" s="17">
        <v>1</v>
      </c>
      <c r="U171" s="2" t="s">
        <v>1834</v>
      </c>
    </row>
    <row r="172" spans="1:21" ht="15" x14ac:dyDescent="0.3">
      <c r="A172" s="14" t="s">
        <v>1205</v>
      </c>
      <c r="B172" s="14">
        <v>67</v>
      </c>
      <c r="C172" s="2" t="s">
        <v>1279</v>
      </c>
      <c r="D172" s="14">
        <v>146</v>
      </c>
      <c r="E172" s="16" t="s">
        <v>1845</v>
      </c>
      <c r="F172" s="17" t="s">
        <v>1281</v>
      </c>
      <c r="G172" s="2" t="s">
        <v>2194</v>
      </c>
      <c r="H172" s="16" t="s">
        <v>1832</v>
      </c>
      <c r="I172" s="16" t="s">
        <v>1846</v>
      </c>
      <c r="J172" s="16" t="s">
        <v>1407</v>
      </c>
      <c r="K172" s="14">
        <v>2021</v>
      </c>
      <c r="O172" s="16" t="s">
        <v>1357</v>
      </c>
      <c r="P172" s="49" t="s">
        <v>2232</v>
      </c>
      <c r="Q172" s="2">
        <v>1000</v>
      </c>
      <c r="R172" s="2" t="s">
        <v>1193</v>
      </c>
      <c r="S172" s="2">
        <v>2</v>
      </c>
      <c r="T172" s="17">
        <v>1</v>
      </c>
      <c r="U172" s="2" t="s">
        <v>1834</v>
      </c>
    </row>
    <row r="173" spans="1:21" ht="15" x14ac:dyDescent="0.3">
      <c r="A173" s="14" t="s">
        <v>1205</v>
      </c>
      <c r="B173" s="14">
        <v>67</v>
      </c>
      <c r="C173" s="2" t="s">
        <v>1279</v>
      </c>
      <c r="D173" s="15">
        <v>147</v>
      </c>
      <c r="E173" s="16" t="s">
        <v>1847</v>
      </c>
      <c r="F173" s="17" t="s">
        <v>1281</v>
      </c>
      <c r="G173" s="2" t="s">
        <v>2194</v>
      </c>
      <c r="H173" s="16" t="s">
        <v>1832</v>
      </c>
      <c r="I173" s="16" t="s">
        <v>1848</v>
      </c>
      <c r="J173" s="16" t="s">
        <v>1407</v>
      </c>
      <c r="K173" s="14">
        <v>2021</v>
      </c>
      <c r="O173" s="16" t="s">
        <v>1306</v>
      </c>
      <c r="P173" s="49" t="s">
        <v>2232</v>
      </c>
      <c r="Q173" s="2">
        <v>1000</v>
      </c>
      <c r="R173" s="2" t="s">
        <v>1247</v>
      </c>
      <c r="T173" s="17">
        <v>1</v>
      </c>
    </row>
    <row r="174" spans="1:21" x14ac:dyDescent="0.3">
      <c r="A174" s="4" t="s">
        <v>1205</v>
      </c>
      <c r="B174" s="2">
        <v>67</v>
      </c>
      <c r="C174" s="2" t="s">
        <v>1279</v>
      </c>
      <c r="D174" s="11">
        <v>215</v>
      </c>
      <c r="E174" s="2" t="s">
        <v>2149</v>
      </c>
      <c r="F174" s="2" t="s">
        <v>1281</v>
      </c>
      <c r="G174" s="2" t="s">
        <v>828</v>
      </c>
      <c r="H174" s="2" t="s">
        <v>829</v>
      </c>
      <c r="I174" s="2" t="s">
        <v>1406</v>
      </c>
      <c r="J174" s="2" t="s">
        <v>1406</v>
      </c>
      <c r="K174" s="2">
        <v>2022</v>
      </c>
      <c r="L174" s="14" t="s">
        <v>2150</v>
      </c>
      <c r="M174" s="14" t="s">
        <v>2151</v>
      </c>
      <c r="N174" s="18" t="s">
        <v>2152</v>
      </c>
      <c r="P174" s="49" t="s">
        <v>2232</v>
      </c>
      <c r="Q174" s="2">
        <v>1000</v>
      </c>
      <c r="R174" s="2" t="s">
        <v>1247</v>
      </c>
      <c r="T174" s="17">
        <v>1</v>
      </c>
      <c r="U174" s="2" t="s">
        <v>2153</v>
      </c>
    </row>
    <row r="175" spans="1:21" ht="15" x14ac:dyDescent="0.3">
      <c r="A175" s="22" t="s">
        <v>1206</v>
      </c>
      <c r="B175" s="14">
        <v>67</v>
      </c>
      <c r="C175" s="2" t="s">
        <v>1279</v>
      </c>
      <c r="D175" s="14">
        <v>101</v>
      </c>
      <c r="E175" s="16" t="s">
        <v>1677</v>
      </c>
      <c r="F175" s="17" t="s">
        <v>1281</v>
      </c>
      <c r="H175" s="16" t="s">
        <v>1677</v>
      </c>
      <c r="I175" s="16" t="s">
        <v>1406</v>
      </c>
      <c r="J175" s="16" t="s">
        <v>1407</v>
      </c>
      <c r="K175" s="14">
        <v>2021</v>
      </c>
      <c r="O175" s="16" t="s">
        <v>1306</v>
      </c>
      <c r="P175" s="49"/>
      <c r="R175" s="2" t="s">
        <v>1247</v>
      </c>
    </row>
    <row r="176" spans="1:21" ht="15" x14ac:dyDescent="0.3">
      <c r="A176" s="22" t="s">
        <v>2202</v>
      </c>
      <c r="B176" s="14">
        <v>67</v>
      </c>
      <c r="C176" s="2" t="s">
        <v>1279</v>
      </c>
      <c r="D176" s="15">
        <v>44</v>
      </c>
      <c r="E176" s="16" t="s">
        <v>1492</v>
      </c>
      <c r="F176" s="17" t="s">
        <v>1281</v>
      </c>
      <c r="G176" s="2" t="s">
        <v>1493</v>
      </c>
      <c r="H176" s="16" t="s">
        <v>1494</v>
      </c>
      <c r="I176" s="16" t="s">
        <v>1406</v>
      </c>
      <c r="J176" s="16" t="s">
        <v>1407</v>
      </c>
      <c r="K176" s="14">
        <v>2022</v>
      </c>
      <c r="L176" s="14" t="s">
        <v>1495</v>
      </c>
      <c r="M176" s="14" t="s">
        <v>1496</v>
      </c>
      <c r="N176" s="14" t="s">
        <v>1497</v>
      </c>
      <c r="O176" s="16" t="s">
        <v>1357</v>
      </c>
      <c r="P176" s="49" t="s">
        <v>2232</v>
      </c>
      <c r="Q176" s="2">
        <v>600</v>
      </c>
      <c r="R176" s="2" t="s">
        <v>1193</v>
      </c>
      <c r="S176" s="2">
        <v>2</v>
      </c>
      <c r="T176" s="17">
        <v>1</v>
      </c>
      <c r="U176" s="2" t="s">
        <v>1498</v>
      </c>
    </row>
    <row r="177" spans="1:21" ht="15" x14ac:dyDescent="0.3">
      <c r="A177" s="22" t="s">
        <v>2202</v>
      </c>
      <c r="B177" s="14">
        <v>67</v>
      </c>
      <c r="C177" s="2" t="s">
        <v>1279</v>
      </c>
      <c r="D177" s="15">
        <v>45</v>
      </c>
      <c r="E177" s="16" t="s">
        <v>1499</v>
      </c>
      <c r="F177" s="17" t="s">
        <v>1281</v>
      </c>
      <c r="G177" s="2" t="s">
        <v>2189</v>
      </c>
      <c r="H177" s="16" t="s">
        <v>1500</v>
      </c>
      <c r="I177" s="16" t="s">
        <v>1406</v>
      </c>
      <c r="J177" s="16" t="s">
        <v>1407</v>
      </c>
      <c r="K177" s="14">
        <v>2021</v>
      </c>
      <c r="L177" s="14" t="s">
        <v>1501</v>
      </c>
      <c r="M177" s="15" t="s">
        <v>1502</v>
      </c>
      <c r="N177" s="14" t="s">
        <v>1503</v>
      </c>
      <c r="O177" s="16" t="s">
        <v>1357</v>
      </c>
      <c r="P177" s="49" t="s">
        <v>2232</v>
      </c>
      <c r="Q177" s="2">
        <v>250</v>
      </c>
      <c r="R177" s="2" t="s">
        <v>79</v>
      </c>
      <c r="S177" s="2">
        <v>3</v>
      </c>
      <c r="T177" s="17">
        <v>1</v>
      </c>
      <c r="U177" s="2" t="s">
        <v>1504</v>
      </c>
    </row>
    <row r="178" spans="1:21" ht="15" x14ac:dyDescent="0.3">
      <c r="A178" s="22" t="s">
        <v>2202</v>
      </c>
      <c r="B178" s="14">
        <v>67</v>
      </c>
      <c r="C178" s="2" t="s">
        <v>1279</v>
      </c>
      <c r="D178" s="15">
        <v>108</v>
      </c>
      <c r="E178" s="16" t="s">
        <v>1693</v>
      </c>
      <c r="F178" s="17" t="s">
        <v>1281</v>
      </c>
      <c r="G178" s="14" t="s">
        <v>1694</v>
      </c>
      <c r="H178" s="16" t="s">
        <v>1695</v>
      </c>
      <c r="I178" s="16" t="s">
        <v>1406</v>
      </c>
      <c r="J178" s="16" t="s">
        <v>1407</v>
      </c>
      <c r="K178" s="14">
        <v>2021</v>
      </c>
      <c r="L178" s="14" t="s">
        <v>1696</v>
      </c>
      <c r="M178" s="14" t="s">
        <v>1697</v>
      </c>
      <c r="N178" s="14" t="s">
        <v>1698</v>
      </c>
      <c r="O178" s="16" t="s">
        <v>1357</v>
      </c>
      <c r="P178" s="49" t="s">
        <v>2232</v>
      </c>
      <c r="Q178" s="2">
        <v>250</v>
      </c>
      <c r="R178" s="2" t="s">
        <v>1193</v>
      </c>
      <c r="S178" s="2">
        <v>2</v>
      </c>
      <c r="T178" s="17">
        <v>1</v>
      </c>
      <c r="U178" s="2" t="s">
        <v>1699</v>
      </c>
    </row>
    <row r="179" spans="1:21" ht="15" x14ac:dyDescent="0.3">
      <c r="A179" s="22" t="s">
        <v>1207</v>
      </c>
      <c r="B179" s="14">
        <v>67</v>
      </c>
      <c r="C179" s="2" t="s">
        <v>1279</v>
      </c>
      <c r="D179" s="15">
        <v>35</v>
      </c>
      <c r="E179" s="16" t="s">
        <v>1456</v>
      </c>
      <c r="F179" s="17" t="s">
        <v>1281</v>
      </c>
      <c r="G179" s="4" t="s">
        <v>997</v>
      </c>
      <c r="H179" s="16" t="s">
        <v>1457</v>
      </c>
      <c r="I179" s="16" t="s">
        <v>1458</v>
      </c>
      <c r="J179" s="16" t="s">
        <v>1407</v>
      </c>
      <c r="K179" s="14">
        <v>2021</v>
      </c>
      <c r="O179" s="16" t="s">
        <v>1306</v>
      </c>
      <c r="P179" s="49"/>
      <c r="R179" s="21" t="s">
        <v>1247</v>
      </c>
      <c r="S179" s="17"/>
      <c r="T179" s="17"/>
      <c r="U179" s="2" t="s">
        <v>1459</v>
      </c>
    </row>
    <row r="180" spans="1:21" ht="15" x14ac:dyDescent="0.3">
      <c r="A180" s="22" t="s">
        <v>1207</v>
      </c>
      <c r="B180" s="14">
        <v>67</v>
      </c>
      <c r="C180" s="2" t="s">
        <v>1279</v>
      </c>
      <c r="D180" s="15">
        <v>36</v>
      </c>
      <c r="E180" s="16" t="s">
        <v>1460</v>
      </c>
      <c r="F180" s="17" t="s">
        <v>1281</v>
      </c>
      <c r="G180" s="4" t="s">
        <v>997</v>
      </c>
      <c r="H180" s="16" t="s">
        <v>1457</v>
      </c>
      <c r="I180" s="16" t="s">
        <v>1461</v>
      </c>
      <c r="J180" s="16" t="s">
        <v>1407</v>
      </c>
      <c r="K180" s="14">
        <v>2021</v>
      </c>
      <c r="O180" s="16" t="s">
        <v>1306</v>
      </c>
      <c r="P180" s="49"/>
      <c r="R180" s="21" t="s">
        <v>1247</v>
      </c>
      <c r="S180" s="17"/>
      <c r="T180" s="17"/>
      <c r="U180" s="2" t="s">
        <v>1459</v>
      </c>
    </row>
    <row r="181" spans="1:21" x14ac:dyDescent="0.3">
      <c r="A181" s="22" t="s">
        <v>1207</v>
      </c>
      <c r="B181" s="2">
        <v>67</v>
      </c>
      <c r="C181" s="2" t="s">
        <v>1279</v>
      </c>
      <c r="D181" s="2">
        <v>214</v>
      </c>
      <c r="E181" s="2" t="s">
        <v>2142</v>
      </c>
      <c r="F181" s="2" t="s">
        <v>1281</v>
      </c>
      <c r="G181" s="2" t="s">
        <v>2143</v>
      </c>
      <c r="H181" s="2" t="s">
        <v>2144</v>
      </c>
      <c r="I181" s="2" t="s">
        <v>1406</v>
      </c>
      <c r="J181" s="2" t="s">
        <v>1406</v>
      </c>
      <c r="K181" s="2">
        <v>2014</v>
      </c>
      <c r="L181" s="14" t="s">
        <v>2145</v>
      </c>
      <c r="M181" s="14" t="s">
        <v>2146</v>
      </c>
      <c r="N181" s="14" t="s">
        <v>2147</v>
      </c>
      <c r="P181" s="49"/>
      <c r="R181" s="2" t="s">
        <v>1247</v>
      </c>
      <c r="T181" s="17">
        <v>1</v>
      </c>
      <c r="U181" s="2" t="s">
        <v>2148</v>
      </c>
    </row>
    <row r="182" spans="1:21" ht="15" x14ac:dyDescent="0.3">
      <c r="A182" s="14" t="s">
        <v>2204</v>
      </c>
      <c r="B182" s="14">
        <v>67</v>
      </c>
      <c r="C182" s="2" t="s">
        <v>1279</v>
      </c>
      <c r="D182" s="14">
        <v>125</v>
      </c>
      <c r="E182" s="16" t="s">
        <v>1792</v>
      </c>
      <c r="F182" s="17" t="s">
        <v>1281</v>
      </c>
      <c r="H182" s="16" t="s">
        <v>1786</v>
      </c>
      <c r="I182" s="16" t="s">
        <v>1406</v>
      </c>
      <c r="J182" s="16" t="s">
        <v>1407</v>
      </c>
      <c r="K182" s="14">
        <v>2021</v>
      </c>
      <c r="O182" s="16" t="s">
        <v>1287</v>
      </c>
      <c r="P182" s="49" t="s">
        <v>2232</v>
      </c>
      <c r="Q182" s="2">
        <v>2000</v>
      </c>
      <c r="R182" s="2" t="s">
        <v>1193</v>
      </c>
      <c r="S182" s="2">
        <v>2</v>
      </c>
      <c r="T182" s="2">
        <v>3</v>
      </c>
      <c r="U182" s="2" t="s">
        <v>1793</v>
      </c>
    </row>
    <row r="183" spans="1:21" ht="15.6" x14ac:dyDescent="0.3">
      <c r="A183" s="14" t="s">
        <v>2204</v>
      </c>
      <c r="B183" s="14">
        <v>67</v>
      </c>
      <c r="C183" s="2" t="s">
        <v>1279</v>
      </c>
      <c r="D183" s="14">
        <v>149</v>
      </c>
      <c r="E183" s="16" t="s">
        <v>1857</v>
      </c>
      <c r="F183" s="17" t="s">
        <v>1281</v>
      </c>
      <c r="G183" s="24" t="s">
        <v>1858</v>
      </c>
      <c r="H183" s="16" t="s">
        <v>1859</v>
      </c>
      <c r="I183" s="16" t="s">
        <v>1406</v>
      </c>
      <c r="J183" s="16" t="s">
        <v>1407</v>
      </c>
      <c r="K183" s="14">
        <v>2021</v>
      </c>
      <c r="O183" s="16" t="s">
        <v>1357</v>
      </c>
      <c r="P183" s="49" t="s">
        <v>2232</v>
      </c>
      <c r="Q183" s="2">
        <v>2000</v>
      </c>
      <c r="R183" s="21" t="s">
        <v>1193</v>
      </c>
      <c r="S183" s="17">
        <v>2</v>
      </c>
      <c r="T183" s="17">
        <v>3</v>
      </c>
      <c r="U183" s="2" t="s">
        <v>1691</v>
      </c>
    </row>
  </sheetData>
  <sortState xmlns:xlrd2="http://schemas.microsoft.com/office/spreadsheetml/2017/richdata2" ref="A2:U183">
    <sortCondition ref="B2:B183"/>
    <sortCondition ref="A2:A183"/>
  </sortState>
  <hyperlinks>
    <hyperlink ref="N55" r:id="rId1" xr:uid="{C367AE60-46A3-493B-B710-F50583AD04AE}"/>
    <hyperlink ref="N49" r:id="rId2" xr:uid="{5CECAB0C-F95D-40A1-836A-91B39A442CDF}"/>
    <hyperlink ref="N50" r:id="rId3" xr:uid="{0EE7A1A8-C943-4240-8A13-6E592748B1A4}"/>
    <hyperlink ref="N92" r:id="rId4" xr:uid="{C245DFC9-7AD1-4CD8-AFB4-E6EC800F7151}"/>
    <hyperlink ref="N53" r:id="rId5" xr:uid="{C122AA56-17C9-4BF7-9F02-66ACEEB76EEA}"/>
    <hyperlink ref="N93" r:id="rId6" xr:uid="{5426F8CB-4465-4848-8070-440645AC556D}"/>
    <hyperlink ref="N19" r:id="rId7" xr:uid="{83BA5E4E-7162-438F-BC4D-E78B3572901E}"/>
    <hyperlink ref="N9" r:id="rId8" xr:uid="{24510488-5496-4144-8780-5DF8AB358BE4}"/>
    <hyperlink ref="N7" r:id="rId9" xr:uid="{BC3D9D62-7CA4-4F92-8BAC-DA12E1FFB800}"/>
    <hyperlink ref="N11" r:id="rId10" xr:uid="{61DD4DF3-581B-4B2F-BEA6-D419C6DC29C1}"/>
    <hyperlink ref="N10" r:id="rId11" xr:uid="{925AC6E7-D148-4800-844F-5BB07B55C5F8}"/>
    <hyperlink ref="N41" r:id="rId12" xr:uid="{1FE803DD-90BD-430B-A3F4-C68D6D437BB6}"/>
    <hyperlink ref="N57" r:id="rId13" xr:uid="{8DE53B30-52F9-41B0-91C9-EE7C3A5E7371}"/>
    <hyperlink ref="N61" r:id="rId14" xr:uid="{15EE8177-36CC-4E09-9026-C5465D012F29}"/>
    <hyperlink ref="N63" r:id="rId15" xr:uid="{B6F16E31-7502-4819-AD54-1F5FAEF46D38}"/>
    <hyperlink ref="N64" r:id="rId16" xr:uid="{69BBDD48-7C1B-4CD6-B5C7-D90A3C2EFA85}"/>
    <hyperlink ref="N91" r:id="rId17" xr:uid="{7EAD9EB0-0AAE-420D-9459-94460F680FB3}"/>
    <hyperlink ref="N89" r:id="rId18" xr:uid="{37B10C72-97FF-48BC-B880-9B5A077093F1}"/>
    <hyperlink ref="N6" r:id="rId19" xr:uid="{E7F8DDC8-3D97-46ED-9106-8E67C64B1A69}"/>
    <hyperlink ref="N90" r:id="rId20" xr:uid="{C2C06C21-E08C-42D7-974E-AF193D37B3F6}"/>
    <hyperlink ref="N88" r:id="rId21" xr:uid="{7D427DDC-7443-44B3-9986-091DF52CFD8C}"/>
    <hyperlink ref="N82" r:id="rId22" xr:uid="{F4D154B9-81B1-428E-87F3-51C0D849624D}"/>
    <hyperlink ref="N22" r:id="rId23" xr:uid="{83E61AB8-D71A-4CBD-A503-E06BD0DB9338}"/>
    <hyperlink ref="N21" r:id="rId24" xr:uid="{A41A1604-189F-49A6-ABA4-24AD4F1E6DFE}"/>
    <hyperlink ref="N78" r:id="rId25" xr:uid="{BD568D6D-4F31-4D6C-B582-6472DBA8079E}"/>
    <hyperlink ref="N106" r:id="rId26" xr:uid="{91BFC8CB-C701-4E36-861D-826727E1D11C}"/>
    <hyperlink ref="N98" r:id="rId27" xr:uid="{F9ABC009-B54B-429C-8184-48B6456CB4DA}"/>
    <hyperlink ref="N67" r:id="rId28" xr:uid="{30F3F904-FE03-4F23-836E-82C325AA52AD}"/>
    <hyperlink ref="N65" r:id="rId29" xr:uid="{0E7479F6-46FA-4FFF-B18E-85BB24BC542F}"/>
    <hyperlink ref="N72" r:id="rId30" xr:uid="{836010ED-A311-4EB0-B762-568AABE4C838}"/>
    <hyperlink ref="N77" r:id="rId31" xr:uid="{35D798B4-B18F-4D41-AC4F-32C07B5E4070}"/>
    <hyperlink ref="N83" r:id="rId32" xr:uid="{50162849-C761-4D5D-BDE8-B3445C9BB87A}"/>
    <hyperlink ref="N115" r:id="rId33" xr:uid="{2178E367-12FF-492C-9559-374154549A23}"/>
    <hyperlink ref="N121" r:id="rId34" xr:uid="{213740C0-7EC0-4169-8010-BA3077D3753A}"/>
    <hyperlink ref="N120" r:id="rId35" xr:uid="{A57DE9D8-C3F9-433E-AC8E-68517B1A1D26}"/>
    <hyperlink ref="N23" r:id="rId36" xr:uid="{998898D0-440D-489F-BD68-7D6CBC8F03B1}"/>
    <hyperlink ref="N15" r:id="rId37" xr:uid="{7172BF50-3AAA-4214-BB7A-897987A7D423}"/>
    <hyperlink ref="N84" r:id="rId38" xr:uid="{69511794-BD60-4503-BE21-47E53F0EBB70}"/>
    <hyperlink ref="N81" r:id="rId39" xr:uid="{99145BD2-E6CC-47C5-BB0F-FADBD8DA5FA8}"/>
    <hyperlink ref="N80" r:id="rId40" xr:uid="{BCF361D2-AA4D-48F4-AA89-A8E8A6008A50}"/>
    <hyperlink ref="N35" r:id="rId41" xr:uid="{1480A435-3D1A-4D88-8179-C406D3523655}"/>
    <hyperlink ref="N104" r:id="rId42" xr:uid="{5046EFC2-C0CF-4DA6-A12C-720E78C36E2B}"/>
    <hyperlink ref="N99" r:id="rId43" xr:uid="{CFAC2C12-45BC-4479-A8FC-118B0FB0299F}"/>
    <hyperlink ref="N109" r:id="rId44" xr:uid="{85321DF1-15F0-4F02-85D5-B8515BC33C66}"/>
    <hyperlink ref="N107" r:id="rId45" xr:uid="{2E1D08FC-8EF8-4AAA-9987-7944329E46F2}"/>
    <hyperlink ref="N108" r:id="rId46" xr:uid="{4FA49DBF-944E-45D4-A7AB-DC897E818C55}"/>
    <hyperlink ref="N30" r:id="rId47" xr:uid="{EA28DA79-4CC3-4CA7-A5AA-A4D1C3087853}"/>
    <hyperlink ref="N34" r:id="rId48" xr:uid="{57BDF6FE-8853-4D9B-A7C5-4C4991A2E58F}"/>
    <hyperlink ref="N36" r:id="rId49" xr:uid="{73494092-B947-4907-9922-BEE566EA03B5}"/>
    <hyperlink ref="N31" r:id="rId50" xr:uid="{B2625E4A-05AE-4795-9DE7-C6F24FCF01A9}"/>
    <hyperlink ref="N33" r:id="rId51" xr:uid="{55BBEE86-D819-4B8F-A231-92796D5406B0}"/>
    <hyperlink ref="N3" r:id="rId52" xr:uid="{3E3B00D3-7E70-41B4-912E-7C4635C806A1}"/>
    <hyperlink ref="N4" r:id="rId53" xr:uid="{FBBFA52D-AF5E-4782-A0DF-454CC1B95A84}"/>
    <hyperlink ref="N86" r:id="rId54" xr:uid="{6FE45AC1-C7D3-4DAE-AEB4-4C995A626304}"/>
    <hyperlink ref="N119" r:id="rId55" xr:uid="{A4AB4D9E-A469-40D4-8D76-C6BEAA1C4F64}"/>
    <hyperlink ref="N2" r:id="rId56" xr:uid="{4A648B99-F75E-49FE-8166-293386601211}"/>
    <hyperlink ref="N18" r:id="rId57" xr:uid="{71F60702-0C58-46E3-A733-473B3C60FCED}"/>
    <hyperlink ref="N24" r:id="rId58" xr:uid="{22E0B1E1-3113-4D72-A98C-082CECCA9758}"/>
    <hyperlink ref="N39" r:id="rId59" xr:uid="{C117984D-0B07-4DC4-9864-1776D46BEBA4}"/>
    <hyperlink ref="N47" r:id="rId60" xr:uid="{D32FCD37-EDC8-4C81-A431-6594A5DE819D}"/>
    <hyperlink ref="N17" r:id="rId61" xr:uid="{995CA3A9-F2FD-4BD0-BA54-55563069A5E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1D364-E749-4B2D-9AA8-C6B395919990}">
  <dimension ref="A1:BR200"/>
  <sheetViews>
    <sheetView tabSelected="1" workbookViewId="0">
      <pane xSplit="5" ySplit="1" topLeftCell="BH130" activePane="bottomRight" state="frozen"/>
      <selection pane="topRight" activeCell="D1" sqref="D1"/>
      <selection pane="bottomLeft" activeCell="A2" sqref="A2"/>
      <selection pane="bottomRight" activeCell="BN149" sqref="BN149"/>
    </sheetView>
  </sheetViews>
  <sheetFormatPr defaultRowHeight="14.4" x14ac:dyDescent="0.3"/>
  <cols>
    <col min="1" max="2" width="8.88671875" style="2"/>
    <col min="4" max="4" width="8" style="2" customWidth="1"/>
    <col min="5" max="5" width="48.88671875" style="2" customWidth="1"/>
    <col min="6" max="6" width="13.5546875" style="2" customWidth="1"/>
    <col min="7" max="9" width="25" style="2" bestFit="1" customWidth="1"/>
    <col min="10" max="10" width="4.6640625" style="2" customWidth="1"/>
    <col min="11" max="23" width="25" style="2" bestFit="1" customWidth="1"/>
    <col min="24" max="24" width="59.33203125" style="2" customWidth="1"/>
    <col min="25" max="26" width="25" style="2" bestFit="1" customWidth="1"/>
    <col min="27" max="27" width="15.33203125" style="2" customWidth="1"/>
    <col min="28" max="28" width="16.88671875" style="2" customWidth="1"/>
    <col min="29" max="29" width="13" style="2" customWidth="1"/>
    <col min="30" max="30" width="18" style="2" customWidth="1"/>
    <col min="31" max="31" width="25" style="2" bestFit="1" customWidth="1"/>
    <col min="32" max="32" width="21.33203125" style="2" customWidth="1"/>
    <col min="33" max="33" width="14.77734375" style="2" customWidth="1"/>
    <col min="34" max="34" width="16.109375" style="2" customWidth="1"/>
    <col min="35" max="35" width="19.21875" style="2" customWidth="1"/>
    <col min="36" max="36" width="19.109375" style="2" customWidth="1"/>
    <col min="37" max="37" width="17.44140625" style="2" customWidth="1"/>
    <col min="38" max="38" width="25" style="2" bestFit="1" customWidth="1"/>
    <col min="39" max="39" width="11.77734375" style="2" customWidth="1"/>
    <col min="40" max="40" width="14.44140625" style="2" customWidth="1"/>
    <col min="41" max="41" width="16.6640625" style="2" customWidth="1"/>
    <col min="42" max="42" width="16" style="2" customWidth="1"/>
    <col min="43" max="43" width="14.88671875" style="2" customWidth="1"/>
    <col min="44" max="44" width="15.77734375" style="2" customWidth="1"/>
    <col min="45" max="45" width="14.44140625" style="2" customWidth="1"/>
    <col min="46" max="47" width="25" style="2" bestFit="1" customWidth="1"/>
    <col min="48" max="48" width="14.21875" style="2" customWidth="1"/>
    <col min="49" max="49" width="12.88671875" style="2" customWidth="1"/>
    <col min="50" max="50" width="13.44140625" style="2" customWidth="1"/>
    <col min="51" max="51" width="12.44140625" style="2" customWidth="1"/>
    <col min="52" max="52" width="10.5546875" style="2" customWidth="1"/>
    <col min="53" max="57" width="25" style="2" bestFit="1" customWidth="1"/>
    <col min="58" max="58" width="11" style="2" customWidth="1"/>
    <col min="59" max="59" width="15.21875" style="2" customWidth="1"/>
    <col min="60" max="60" width="9.21875" style="2" customWidth="1"/>
    <col min="61" max="61" width="8.5546875" style="2" customWidth="1"/>
    <col min="62" max="62" width="12.33203125" style="2" customWidth="1"/>
    <col min="63" max="63" width="10.77734375" style="2" customWidth="1"/>
    <col min="64" max="64" width="23.33203125" style="2" customWidth="1"/>
    <col min="65" max="65" width="10.77734375" style="2" customWidth="1"/>
    <col min="66" max="16384" width="8.88671875" style="2"/>
  </cols>
  <sheetData>
    <row r="1" spans="1:69" x14ac:dyDescent="0.3">
      <c r="A1" s="4" t="s">
        <v>2</v>
      </c>
      <c r="B1" s="2" t="s">
        <v>13</v>
      </c>
      <c r="C1" t="s">
        <v>1272</v>
      </c>
      <c r="D1" s="1" t="s">
        <v>14</v>
      </c>
      <c r="E1" s="1" t="s">
        <v>15</v>
      </c>
      <c r="F1" s="1" t="s">
        <v>16</v>
      </c>
      <c r="G1" s="1" t="s">
        <v>17</v>
      </c>
      <c r="H1" s="1" t="s">
        <v>18</v>
      </c>
      <c r="I1" s="1" t="s">
        <v>19</v>
      </c>
      <c r="J1" s="1" t="s">
        <v>20</v>
      </c>
      <c r="K1" s="1" t="s">
        <v>21</v>
      </c>
      <c r="L1" s="1" t="s">
        <v>22</v>
      </c>
      <c r="M1" s="1" t="s">
        <v>23</v>
      </c>
      <c r="N1" s="1" t="s">
        <v>24</v>
      </c>
      <c r="O1" s="1" t="s">
        <v>25</v>
      </c>
      <c r="P1" s="1" t="s">
        <v>26</v>
      </c>
      <c r="Q1" s="1" t="s">
        <v>27</v>
      </c>
      <c r="R1" s="1" t="s">
        <v>28</v>
      </c>
      <c r="S1" s="1" t="s">
        <v>29</v>
      </c>
      <c r="T1" s="1" t="s">
        <v>30</v>
      </c>
      <c r="U1" s="1" t="s">
        <v>31</v>
      </c>
      <c r="V1" s="1" t="s">
        <v>32</v>
      </c>
      <c r="W1" s="1" t="s">
        <v>33</v>
      </c>
      <c r="X1" s="1" t="s">
        <v>34</v>
      </c>
      <c r="Y1" s="1" t="s">
        <v>35</v>
      </c>
      <c r="Z1" s="1" t="s">
        <v>36</v>
      </c>
      <c r="AA1" s="1" t="s">
        <v>37</v>
      </c>
      <c r="AB1" s="1" t="s">
        <v>38</v>
      </c>
      <c r="AC1" s="1" t="s">
        <v>39</v>
      </c>
      <c r="AD1" s="1" t="s">
        <v>40</v>
      </c>
      <c r="AE1" s="1" t="s">
        <v>41</v>
      </c>
      <c r="AF1" s="1" t="s">
        <v>42</v>
      </c>
      <c r="AG1" s="1" t="s">
        <v>43</v>
      </c>
      <c r="AH1" s="1" t="s">
        <v>44</v>
      </c>
      <c r="AI1" s="1" t="s">
        <v>45</v>
      </c>
      <c r="AJ1" s="1" t="s">
        <v>46</v>
      </c>
      <c r="AK1" s="1" t="s">
        <v>47</v>
      </c>
      <c r="AL1" s="1" t="s">
        <v>48</v>
      </c>
      <c r="AM1" s="1" t="s">
        <v>49</v>
      </c>
      <c r="AN1" s="1" t="s">
        <v>50</v>
      </c>
      <c r="AO1" s="1" t="s">
        <v>51</v>
      </c>
      <c r="AP1" s="1" t="s">
        <v>52</v>
      </c>
      <c r="AQ1" s="1" t="s">
        <v>53</v>
      </c>
      <c r="AR1" s="1" t="s">
        <v>54</v>
      </c>
      <c r="AS1" s="1" t="s">
        <v>55</v>
      </c>
      <c r="AT1" s="1" t="s">
        <v>56</v>
      </c>
      <c r="AU1" s="1" t="s">
        <v>57</v>
      </c>
      <c r="AV1" s="1" t="s">
        <v>58</v>
      </c>
      <c r="AW1" s="1" t="s">
        <v>59</v>
      </c>
      <c r="AX1" s="1" t="s">
        <v>60</v>
      </c>
      <c r="AY1" s="1" t="s">
        <v>61</v>
      </c>
      <c r="AZ1" s="1" t="s">
        <v>62</v>
      </c>
      <c r="BA1" s="1" t="s">
        <v>63</v>
      </c>
      <c r="BB1" s="1" t="s">
        <v>64</v>
      </c>
      <c r="BC1" s="1" t="s">
        <v>65</v>
      </c>
      <c r="BD1" s="1" t="s">
        <v>66</v>
      </c>
      <c r="BE1" s="1" t="s">
        <v>67</v>
      </c>
      <c r="BF1" s="1" t="s">
        <v>68</v>
      </c>
      <c r="BG1" s="1" t="s">
        <v>69</v>
      </c>
      <c r="BH1" s="1" t="s">
        <v>70</v>
      </c>
      <c r="BI1" s="1" t="s">
        <v>71</v>
      </c>
      <c r="BJ1" s="1" t="s">
        <v>72</v>
      </c>
      <c r="BK1" s="1" t="s">
        <v>73</v>
      </c>
      <c r="BL1" s="47" t="s">
        <v>7</v>
      </c>
      <c r="BM1" s="47" t="s">
        <v>8</v>
      </c>
      <c r="BN1" s="48" t="s">
        <v>1192</v>
      </c>
      <c r="BO1" s="48" t="s">
        <v>10</v>
      </c>
      <c r="BP1" s="48" t="s">
        <v>9</v>
      </c>
      <c r="BQ1" s="48" t="s">
        <v>11</v>
      </c>
    </row>
    <row r="2" spans="1:69" x14ac:dyDescent="0.3">
      <c r="A2" s="14" t="s">
        <v>1203</v>
      </c>
      <c r="B2" s="2">
        <v>77</v>
      </c>
      <c r="C2" t="s">
        <v>1273</v>
      </c>
      <c r="D2" s="1">
        <v>15342</v>
      </c>
      <c r="E2" s="1" t="s">
        <v>982</v>
      </c>
      <c r="F2" s="1" t="s">
        <v>871</v>
      </c>
      <c r="G2" s="1" t="s">
        <v>902</v>
      </c>
      <c r="H2" s="1" t="s">
        <v>903</v>
      </c>
      <c r="I2" s="1" t="s">
        <v>874</v>
      </c>
      <c r="J2" s="1" t="s">
        <v>79</v>
      </c>
      <c r="K2" s="1" t="s">
        <v>983</v>
      </c>
      <c r="L2" s="1" t="s">
        <v>984</v>
      </c>
      <c r="M2" s="1" t="s">
        <v>985</v>
      </c>
      <c r="N2" s="1">
        <v>11797</v>
      </c>
      <c r="O2" s="1">
        <v>2021</v>
      </c>
      <c r="P2" s="1">
        <v>11</v>
      </c>
      <c r="Q2" s="1">
        <v>2020</v>
      </c>
      <c r="R2" s="1" t="s">
        <v>83</v>
      </c>
      <c r="S2" s="1" t="s">
        <v>84</v>
      </c>
      <c r="T2" s="1" t="s">
        <v>103</v>
      </c>
      <c r="U2" s="1" t="s">
        <v>940</v>
      </c>
      <c r="V2" s="1" t="s">
        <v>920</v>
      </c>
      <c r="W2" s="1" t="s">
        <v>83</v>
      </c>
      <c r="X2" s="3" t="s">
        <v>986</v>
      </c>
      <c r="Y2" s="3" t="s">
        <v>83</v>
      </c>
      <c r="Z2" s="1" t="s">
        <v>922</v>
      </c>
      <c r="AA2" s="1" t="s">
        <v>83</v>
      </c>
      <c r="AB2" s="1" t="s">
        <v>83</v>
      </c>
      <c r="AC2" s="1" t="s">
        <v>83</v>
      </c>
      <c r="AD2" s="1" t="s">
        <v>83</v>
      </c>
      <c r="AE2" s="1" t="s">
        <v>83</v>
      </c>
      <c r="AF2" s="1" t="s">
        <v>90</v>
      </c>
      <c r="AG2" s="1">
        <v>6</v>
      </c>
      <c r="AH2" s="1">
        <v>3</v>
      </c>
      <c r="AI2" s="1">
        <v>0</v>
      </c>
      <c r="AJ2" s="1">
        <v>3</v>
      </c>
      <c r="AK2" s="1">
        <v>2</v>
      </c>
      <c r="AL2" s="1">
        <v>2</v>
      </c>
      <c r="AM2" s="1">
        <v>2020</v>
      </c>
      <c r="AN2" s="1">
        <v>0.85000002384185791</v>
      </c>
      <c r="AO2" s="1" t="s">
        <v>152</v>
      </c>
      <c r="AP2" s="1" t="s">
        <v>153</v>
      </c>
      <c r="AQ2" s="1">
        <v>0.5</v>
      </c>
      <c r="AR2" s="1" t="s">
        <v>55</v>
      </c>
      <c r="AS2" s="1">
        <v>0.5</v>
      </c>
      <c r="AT2" s="1" t="s">
        <v>933</v>
      </c>
      <c r="AU2" s="1">
        <v>1.7000000476837158</v>
      </c>
      <c r="AV2" s="1">
        <v>1.7000000476837158</v>
      </c>
      <c r="AW2" s="1" t="s">
        <v>83</v>
      </c>
      <c r="AX2" s="1" t="s">
        <v>83</v>
      </c>
      <c r="AY2" s="1" t="s">
        <v>83</v>
      </c>
      <c r="AZ2" s="1">
        <v>2021</v>
      </c>
      <c r="BA2" s="1">
        <v>7.75</v>
      </c>
      <c r="BB2" s="1" t="s">
        <v>934</v>
      </c>
      <c r="BC2" s="1" t="s">
        <v>924</v>
      </c>
      <c r="BD2" s="1">
        <v>15.529999732971191</v>
      </c>
      <c r="BE2" s="1" t="s">
        <v>925</v>
      </c>
      <c r="BF2" s="1">
        <v>24.579999923706055</v>
      </c>
      <c r="BG2" s="1" t="s">
        <v>926</v>
      </c>
      <c r="BH2" s="1">
        <v>0.49900001287460327</v>
      </c>
      <c r="BI2" s="1">
        <v>0.35199999809265137</v>
      </c>
      <c r="BJ2" s="1">
        <v>9.3000001907348633</v>
      </c>
      <c r="BK2" s="1" t="s">
        <v>101</v>
      </c>
      <c r="BL2" s="4"/>
      <c r="BM2" s="4"/>
      <c r="BP2" s="2">
        <f>IF(AG2&gt;3,1,3)</f>
        <v>1</v>
      </c>
      <c r="BQ2" s="2" t="s">
        <v>1257</v>
      </c>
    </row>
    <row r="3" spans="1:69" x14ac:dyDescent="0.3">
      <c r="A3" t="s">
        <v>1204</v>
      </c>
      <c r="B3" s="2">
        <v>77</v>
      </c>
      <c r="C3" t="s">
        <v>1273</v>
      </c>
      <c r="D3" s="1">
        <v>10163</v>
      </c>
      <c r="E3" s="1" t="s">
        <v>875</v>
      </c>
      <c r="F3" s="1" t="s">
        <v>871</v>
      </c>
      <c r="G3" s="1" t="s">
        <v>872</v>
      </c>
      <c r="H3" s="1" t="s">
        <v>873</v>
      </c>
      <c r="I3" s="1" t="s">
        <v>874</v>
      </c>
      <c r="J3" s="1" t="s">
        <v>107</v>
      </c>
      <c r="K3" s="1" t="s">
        <v>876</v>
      </c>
      <c r="L3" s="1" t="s">
        <v>877</v>
      </c>
      <c r="M3" s="1" t="s">
        <v>878</v>
      </c>
      <c r="N3" s="1">
        <v>12358</v>
      </c>
      <c r="O3" s="1">
        <v>2021</v>
      </c>
      <c r="P3" s="1">
        <v>6</v>
      </c>
      <c r="Q3" s="1">
        <v>2020</v>
      </c>
      <c r="R3" s="1" t="s">
        <v>83</v>
      </c>
      <c r="S3" s="1" t="s">
        <v>84</v>
      </c>
      <c r="T3" s="1" t="s">
        <v>103</v>
      </c>
      <c r="U3" s="1" t="s">
        <v>879</v>
      </c>
      <c r="V3" s="1" t="s">
        <v>873</v>
      </c>
      <c r="W3" s="1" t="s">
        <v>880</v>
      </c>
      <c r="X3" s="3" t="s">
        <v>881</v>
      </c>
      <c r="Y3" s="3" t="s">
        <v>83</v>
      </c>
      <c r="Z3" s="1" t="s">
        <v>882</v>
      </c>
      <c r="AA3" s="1">
        <v>2</v>
      </c>
      <c r="AB3" s="1">
        <v>1</v>
      </c>
      <c r="AC3" s="1">
        <v>4</v>
      </c>
      <c r="AD3" s="1">
        <v>4</v>
      </c>
      <c r="AE3" s="1">
        <v>2</v>
      </c>
      <c r="AF3" s="1" t="s">
        <v>120</v>
      </c>
      <c r="AG3" s="1">
        <v>6</v>
      </c>
      <c r="AH3" s="1">
        <v>4</v>
      </c>
      <c r="AI3" s="1">
        <v>3</v>
      </c>
      <c r="AJ3" s="1">
        <v>3</v>
      </c>
      <c r="AK3" s="1">
        <v>2</v>
      </c>
      <c r="AL3" s="1">
        <v>3</v>
      </c>
      <c r="AM3" s="1">
        <v>2018</v>
      </c>
      <c r="AN3" s="1">
        <v>5421</v>
      </c>
      <c r="AO3" s="1" t="s">
        <v>101</v>
      </c>
      <c r="AP3" s="1" t="s">
        <v>883</v>
      </c>
      <c r="AQ3" s="1">
        <v>23840</v>
      </c>
      <c r="AR3" s="1" t="s">
        <v>884</v>
      </c>
      <c r="AS3" s="1" t="s">
        <v>83</v>
      </c>
      <c r="AT3" s="1" t="s">
        <v>83</v>
      </c>
      <c r="AU3" s="1">
        <v>0.22699999809265137</v>
      </c>
      <c r="AV3" s="1" t="s">
        <v>83</v>
      </c>
      <c r="AW3" s="1" t="s">
        <v>83</v>
      </c>
      <c r="AX3" s="1" t="s">
        <v>885</v>
      </c>
      <c r="AY3" s="1" t="s">
        <v>83</v>
      </c>
      <c r="AZ3" s="1">
        <v>2019</v>
      </c>
      <c r="BA3" s="1">
        <v>71099</v>
      </c>
      <c r="BB3" s="1" t="s">
        <v>101</v>
      </c>
      <c r="BC3" s="1" t="s">
        <v>886</v>
      </c>
      <c r="BD3" s="1">
        <v>18200</v>
      </c>
      <c r="BE3" s="1" t="s">
        <v>887</v>
      </c>
      <c r="BF3" s="1" t="s">
        <v>83</v>
      </c>
      <c r="BG3" s="1" t="s">
        <v>83</v>
      </c>
      <c r="BH3" s="1">
        <v>3.9070000648498535</v>
      </c>
      <c r="BI3" s="1"/>
      <c r="BJ3" s="1" t="s">
        <v>83</v>
      </c>
      <c r="BK3" s="1" t="s">
        <v>83</v>
      </c>
      <c r="BL3" s="4"/>
      <c r="BM3" s="4"/>
      <c r="BP3" s="2">
        <f t="shared" ref="BP3:BP66" si="0">IF(AG3&gt;3,1,3)</f>
        <v>1</v>
      </c>
      <c r="BQ3" s="2" t="s">
        <v>1257</v>
      </c>
    </row>
    <row r="4" spans="1:69" x14ac:dyDescent="0.3">
      <c r="A4" s="4" t="s">
        <v>1200</v>
      </c>
      <c r="B4" s="2">
        <v>77</v>
      </c>
      <c r="C4" t="s">
        <v>1273</v>
      </c>
      <c r="D4" s="1">
        <v>10573</v>
      </c>
      <c r="E4" s="1" t="s">
        <v>888</v>
      </c>
      <c r="F4" s="1" t="s">
        <v>871</v>
      </c>
      <c r="G4" s="1" t="s">
        <v>872</v>
      </c>
      <c r="H4" s="1" t="s">
        <v>873</v>
      </c>
      <c r="I4" s="1" t="s">
        <v>874</v>
      </c>
      <c r="J4" s="1" t="s">
        <v>107</v>
      </c>
      <c r="K4" s="1" t="s">
        <v>889</v>
      </c>
      <c r="L4" s="1" t="s">
        <v>890</v>
      </c>
      <c r="M4" s="1" t="s">
        <v>891</v>
      </c>
      <c r="N4" s="1">
        <v>12316</v>
      </c>
      <c r="O4" s="1">
        <v>2022</v>
      </c>
      <c r="P4" s="1">
        <v>4</v>
      </c>
      <c r="Q4" s="1">
        <v>2021</v>
      </c>
      <c r="R4" s="1" t="s">
        <v>83</v>
      </c>
      <c r="S4" s="1" t="s">
        <v>84</v>
      </c>
      <c r="T4" s="1" t="s">
        <v>103</v>
      </c>
      <c r="U4" s="1" t="s">
        <v>892</v>
      </c>
      <c r="V4" s="1" t="s">
        <v>873</v>
      </c>
      <c r="W4" s="1" t="s">
        <v>893</v>
      </c>
      <c r="X4" s="3" t="s">
        <v>896</v>
      </c>
      <c r="Y4" s="3" t="s">
        <v>83</v>
      </c>
      <c r="Z4" s="1" t="s">
        <v>894</v>
      </c>
      <c r="AA4" s="1">
        <v>2</v>
      </c>
      <c r="AB4" s="1">
        <v>3</v>
      </c>
      <c r="AC4" s="1">
        <v>4</v>
      </c>
      <c r="AD4" s="1">
        <v>4</v>
      </c>
      <c r="AE4" s="1">
        <v>3</v>
      </c>
      <c r="AF4" s="1" t="s">
        <v>98</v>
      </c>
      <c r="AG4" s="1">
        <v>6</v>
      </c>
      <c r="AH4" s="1">
        <v>5</v>
      </c>
      <c r="AI4" s="1">
        <v>4</v>
      </c>
      <c r="AJ4" s="1">
        <v>5</v>
      </c>
      <c r="AK4" s="1">
        <v>2</v>
      </c>
      <c r="AL4" s="1">
        <v>5</v>
      </c>
      <c r="AM4" s="1">
        <v>2021</v>
      </c>
      <c r="AN4" s="1">
        <v>105</v>
      </c>
      <c r="AO4" s="1" t="s">
        <v>101</v>
      </c>
      <c r="AP4" s="1" t="s">
        <v>512</v>
      </c>
      <c r="AQ4" s="1">
        <v>5506</v>
      </c>
      <c r="AR4" s="1" t="s">
        <v>897</v>
      </c>
      <c r="AS4" s="1">
        <v>3000</v>
      </c>
      <c r="AT4" s="1" t="s">
        <v>898</v>
      </c>
      <c r="AU4" s="1">
        <v>1.8999999389052391E-2</v>
      </c>
      <c r="AV4" s="1">
        <v>3.5000000149011612E-2</v>
      </c>
      <c r="AW4" s="1">
        <v>0</v>
      </c>
      <c r="AX4" s="1" t="s">
        <v>899</v>
      </c>
      <c r="AY4" s="1">
        <v>10500000</v>
      </c>
      <c r="AZ4" s="1">
        <v>2021</v>
      </c>
      <c r="BA4" s="1">
        <v>48856</v>
      </c>
      <c r="BB4" s="1" t="s">
        <v>101</v>
      </c>
      <c r="BC4" s="1" t="s">
        <v>900</v>
      </c>
      <c r="BD4" s="1">
        <v>50000</v>
      </c>
      <c r="BE4" s="1" t="s">
        <v>895</v>
      </c>
      <c r="BF4" s="1" t="s">
        <v>83</v>
      </c>
      <c r="BG4" s="1" t="s">
        <v>83</v>
      </c>
      <c r="BH4" s="1">
        <v>0.97699999809265137</v>
      </c>
      <c r="BI4" s="1"/>
      <c r="BJ4" s="1" t="s">
        <v>83</v>
      </c>
      <c r="BK4" s="1" t="s">
        <v>83</v>
      </c>
      <c r="BL4" s="4"/>
      <c r="BM4" s="4"/>
      <c r="BP4" s="2">
        <f t="shared" si="0"/>
        <v>1</v>
      </c>
      <c r="BQ4" s="2" t="s">
        <v>1257</v>
      </c>
    </row>
    <row r="5" spans="1:69" x14ac:dyDescent="0.3">
      <c r="A5" s="2" t="s">
        <v>1207</v>
      </c>
      <c r="B5" s="2">
        <v>67</v>
      </c>
      <c r="C5" t="s">
        <v>1273</v>
      </c>
      <c r="D5" s="1">
        <v>10702</v>
      </c>
      <c r="E5" s="1" t="s">
        <v>996</v>
      </c>
      <c r="F5" s="1" t="s">
        <v>871</v>
      </c>
      <c r="G5" s="1" t="s">
        <v>902</v>
      </c>
      <c r="H5" s="1" t="s">
        <v>903</v>
      </c>
      <c r="I5" s="1" t="s">
        <v>874</v>
      </c>
      <c r="J5" s="1" t="s">
        <v>107</v>
      </c>
      <c r="K5" s="1" t="s">
        <v>997</v>
      </c>
      <c r="L5" s="1" t="s">
        <v>998</v>
      </c>
      <c r="M5" s="1" t="s">
        <v>878</v>
      </c>
      <c r="N5" s="1">
        <v>11799</v>
      </c>
      <c r="O5" s="1">
        <v>2021</v>
      </c>
      <c r="P5" s="1">
        <v>11</v>
      </c>
      <c r="Q5" s="1">
        <v>2020</v>
      </c>
      <c r="R5" s="1" t="s">
        <v>83</v>
      </c>
      <c r="S5" s="1" t="s">
        <v>84</v>
      </c>
      <c r="T5" s="1" t="s">
        <v>103</v>
      </c>
      <c r="U5" s="1" t="s">
        <v>940</v>
      </c>
      <c r="V5" s="1" t="s">
        <v>920</v>
      </c>
      <c r="W5" s="1" t="s">
        <v>83</v>
      </c>
      <c r="X5" s="3" t="s">
        <v>83</v>
      </c>
      <c r="Y5" s="3" t="s">
        <v>83</v>
      </c>
      <c r="Z5" s="1" t="s">
        <v>922</v>
      </c>
      <c r="AA5" s="1" t="s">
        <v>83</v>
      </c>
      <c r="AB5" s="1" t="s">
        <v>83</v>
      </c>
      <c r="AC5" s="1" t="s">
        <v>83</v>
      </c>
      <c r="AD5" s="1" t="s">
        <v>83</v>
      </c>
      <c r="AE5" s="1" t="s">
        <v>83</v>
      </c>
      <c r="AF5" s="1" t="s">
        <v>98</v>
      </c>
      <c r="AG5" s="1">
        <v>6</v>
      </c>
      <c r="AH5" s="1">
        <v>3</v>
      </c>
      <c r="AI5" s="1">
        <v>4</v>
      </c>
      <c r="AJ5" s="1">
        <v>3</v>
      </c>
      <c r="AK5" s="1">
        <v>0</v>
      </c>
      <c r="AL5" s="1">
        <v>3</v>
      </c>
      <c r="AM5" s="1">
        <v>2020</v>
      </c>
      <c r="AN5" s="1">
        <v>0.21600000560283661</v>
      </c>
      <c r="AO5" s="1" t="s">
        <v>152</v>
      </c>
      <c r="AP5" s="1" t="s">
        <v>153</v>
      </c>
      <c r="AQ5" s="1">
        <v>0.5</v>
      </c>
      <c r="AR5" s="1" t="s">
        <v>55</v>
      </c>
      <c r="AS5" s="1">
        <v>0.5</v>
      </c>
      <c r="AT5" s="1" t="s">
        <v>933</v>
      </c>
      <c r="AU5" s="1">
        <v>0.43200001120567322</v>
      </c>
      <c r="AV5" s="1">
        <v>0.43200001120567322</v>
      </c>
      <c r="AW5" s="1" t="s">
        <v>83</v>
      </c>
      <c r="AX5" s="1" t="s">
        <v>83</v>
      </c>
      <c r="AY5" s="1" t="s">
        <v>83</v>
      </c>
      <c r="AZ5" s="1">
        <v>2021</v>
      </c>
      <c r="BA5" s="1">
        <v>13613</v>
      </c>
      <c r="BB5" s="1" t="s">
        <v>999</v>
      </c>
      <c r="BC5" s="1" t="s">
        <v>924</v>
      </c>
      <c r="BD5" s="1">
        <v>8142</v>
      </c>
      <c r="BE5" s="1" t="s">
        <v>913</v>
      </c>
      <c r="BF5" s="1">
        <v>13028</v>
      </c>
      <c r="BG5" s="1" t="s">
        <v>203</v>
      </c>
      <c r="BH5" s="1">
        <v>1.6720000505447388</v>
      </c>
      <c r="BI5" s="1">
        <v>1.0449999570846558</v>
      </c>
      <c r="BJ5" s="1">
        <v>358</v>
      </c>
      <c r="BK5" s="1" t="s">
        <v>101</v>
      </c>
      <c r="BL5" s="4" t="s">
        <v>1258</v>
      </c>
      <c r="BM5" s="4">
        <f t="shared" ref="BM5:BM66" si="1">BF5</f>
        <v>13028</v>
      </c>
      <c r="BN5" s="2" t="str">
        <f t="shared" ref="BN5:BN19" si="2">IF(ISBLANK(BH5),IF(BI5&lt;0.5,"O",IF(BI5&lt;1.7,"F","N")),IF(BH5&lt;1,"O",IF(ISBLANK(BI5),"F",IF(BI5&lt;1.7,"F","N"))))</f>
        <v>F</v>
      </c>
      <c r="BO5" s="2">
        <f>IF(BN5="U","",IF(BN5="O",1,IF(BN5="F",2,IF(BN5="N",3,""))))</f>
        <v>2</v>
      </c>
      <c r="BP5" s="2">
        <f t="shared" si="0"/>
        <v>1</v>
      </c>
      <c r="BQ5" s="2" t="s">
        <v>1256</v>
      </c>
    </row>
    <row r="6" spans="1:69" x14ac:dyDescent="0.3">
      <c r="A6" s="2" t="s">
        <v>1203</v>
      </c>
      <c r="B6" s="2">
        <v>67</v>
      </c>
      <c r="C6" t="s">
        <v>1273</v>
      </c>
      <c r="D6" s="1">
        <v>15332</v>
      </c>
      <c r="E6" s="1" t="s">
        <v>936</v>
      </c>
      <c r="F6" s="1" t="s">
        <v>871</v>
      </c>
      <c r="G6" s="1" t="s">
        <v>902</v>
      </c>
      <c r="H6" s="1" t="s">
        <v>903</v>
      </c>
      <c r="I6" s="1" t="s">
        <v>874</v>
      </c>
      <c r="J6" s="1" t="s">
        <v>79</v>
      </c>
      <c r="K6" s="1" t="s">
        <v>937</v>
      </c>
      <c r="L6" s="1" t="s">
        <v>938</v>
      </c>
      <c r="M6" s="1" t="s">
        <v>939</v>
      </c>
      <c r="N6" s="1">
        <v>11779</v>
      </c>
      <c r="O6" s="1">
        <v>2021</v>
      </c>
      <c r="P6" s="1">
        <v>11</v>
      </c>
      <c r="Q6" s="1">
        <v>2020</v>
      </c>
      <c r="R6" s="1" t="s">
        <v>83</v>
      </c>
      <c r="S6" s="1" t="s">
        <v>84</v>
      </c>
      <c r="T6" s="1" t="s">
        <v>103</v>
      </c>
      <c r="U6" s="1" t="s">
        <v>940</v>
      </c>
      <c r="V6" s="1" t="s">
        <v>920</v>
      </c>
      <c r="W6" s="1" t="s">
        <v>83</v>
      </c>
      <c r="X6" s="3" t="s">
        <v>941</v>
      </c>
      <c r="Y6" s="3" t="s">
        <v>83</v>
      </c>
      <c r="Z6" s="1" t="s">
        <v>922</v>
      </c>
      <c r="AA6" s="1" t="s">
        <v>83</v>
      </c>
      <c r="AB6" s="1" t="s">
        <v>83</v>
      </c>
      <c r="AC6" s="1" t="s">
        <v>83</v>
      </c>
      <c r="AD6" s="1" t="s">
        <v>83</v>
      </c>
      <c r="AE6" s="1" t="s">
        <v>83</v>
      </c>
      <c r="AF6" s="1" t="s">
        <v>90</v>
      </c>
      <c r="AG6" s="1">
        <v>6</v>
      </c>
      <c r="AH6" s="1">
        <v>4</v>
      </c>
      <c r="AI6" s="1">
        <v>0</v>
      </c>
      <c r="AJ6" s="1">
        <v>3</v>
      </c>
      <c r="AK6" s="1">
        <v>2</v>
      </c>
      <c r="AL6" s="1">
        <v>2</v>
      </c>
      <c r="AM6" s="1">
        <v>2020</v>
      </c>
      <c r="AN6" s="1">
        <v>0.4050000011920929</v>
      </c>
      <c r="AO6" s="1" t="s">
        <v>152</v>
      </c>
      <c r="AP6" s="1" t="s">
        <v>153</v>
      </c>
      <c r="AQ6" s="1">
        <v>0.5</v>
      </c>
      <c r="AR6" s="1" t="s">
        <v>55</v>
      </c>
      <c r="AS6" s="1">
        <v>0.5</v>
      </c>
      <c r="AT6" s="1" t="s">
        <v>933</v>
      </c>
      <c r="AU6" s="1">
        <v>0.81000000238418579</v>
      </c>
      <c r="AV6" s="1">
        <v>0.81000000238418579</v>
      </c>
      <c r="AW6" s="1" t="s">
        <v>83</v>
      </c>
      <c r="AX6" s="1" t="s">
        <v>83</v>
      </c>
      <c r="AY6" s="1" t="s">
        <v>83</v>
      </c>
      <c r="AZ6" s="1">
        <v>2021</v>
      </c>
      <c r="BA6" s="1">
        <v>163.50999450683594</v>
      </c>
      <c r="BB6" s="1" t="s">
        <v>934</v>
      </c>
      <c r="BC6" s="1" t="s">
        <v>924</v>
      </c>
      <c r="BD6" s="1">
        <v>104</v>
      </c>
      <c r="BE6" s="1" t="s">
        <v>913</v>
      </c>
      <c r="BF6" s="1">
        <v>166</v>
      </c>
      <c r="BG6" s="1" t="s">
        <v>203</v>
      </c>
      <c r="BH6" s="1">
        <v>1.5720000267028809</v>
      </c>
      <c r="BI6" s="1">
        <v>0.98500001430511475</v>
      </c>
      <c r="BJ6" s="1">
        <v>111</v>
      </c>
      <c r="BK6" s="1" t="s">
        <v>101</v>
      </c>
      <c r="BL6" s="13" t="s">
        <v>1259</v>
      </c>
      <c r="BM6" s="4">
        <f t="shared" si="1"/>
        <v>166</v>
      </c>
      <c r="BN6" s="2" t="str">
        <f t="shared" si="2"/>
        <v>F</v>
      </c>
      <c r="BO6" s="2">
        <f t="shared" ref="BO6:BO69" si="3">IF(BN6="U","",IF(BN6="O",1,IF(BN6="F",2,IF(BN6="N",3,""))))</f>
        <v>2</v>
      </c>
      <c r="BP6" s="2">
        <f t="shared" si="0"/>
        <v>1</v>
      </c>
      <c r="BQ6" s="2" t="s">
        <v>1256</v>
      </c>
    </row>
    <row r="7" spans="1:69" x14ac:dyDescent="0.3">
      <c r="A7" s="2" t="s">
        <v>1203</v>
      </c>
      <c r="B7" s="2">
        <v>67</v>
      </c>
      <c r="C7" t="s">
        <v>1273</v>
      </c>
      <c r="D7" s="1">
        <v>14407</v>
      </c>
      <c r="E7" s="1" t="s">
        <v>915</v>
      </c>
      <c r="F7" s="1" t="s">
        <v>871</v>
      </c>
      <c r="G7" s="1" t="s">
        <v>902</v>
      </c>
      <c r="H7" s="1" t="s">
        <v>903</v>
      </c>
      <c r="I7" s="1" t="s">
        <v>874</v>
      </c>
      <c r="J7" s="1" t="s">
        <v>107</v>
      </c>
      <c r="K7" s="1" t="s">
        <v>916</v>
      </c>
      <c r="L7" s="1" t="s">
        <v>917</v>
      </c>
      <c r="M7" s="1" t="s">
        <v>918</v>
      </c>
      <c r="N7" s="1">
        <v>11787</v>
      </c>
      <c r="O7" s="1">
        <v>2021</v>
      </c>
      <c r="P7" s="1">
        <v>10</v>
      </c>
      <c r="Q7" s="1">
        <v>2020</v>
      </c>
      <c r="R7" s="1" t="s">
        <v>83</v>
      </c>
      <c r="S7" s="1" t="s">
        <v>84</v>
      </c>
      <c r="T7" s="1" t="s">
        <v>103</v>
      </c>
      <c r="U7" s="1" t="s">
        <v>919</v>
      </c>
      <c r="V7" s="1" t="s">
        <v>920</v>
      </c>
      <c r="W7" s="1" t="s">
        <v>83</v>
      </c>
      <c r="X7" s="3" t="s">
        <v>921</v>
      </c>
      <c r="Y7" s="3" t="s">
        <v>83</v>
      </c>
      <c r="Z7" s="1" t="s">
        <v>922</v>
      </c>
      <c r="AA7" s="1" t="s">
        <v>83</v>
      </c>
      <c r="AB7" s="1" t="s">
        <v>83</v>
      </c>
      <c r="AC7" s="1" t="s">
        <v>83</v>
      </c>
      <c r="AD7" s="1" t="s">
        <v>83</v>
      </c>
      <c r="AE7" s="1" t="s">
        <v>83</v>
      </c>
      <c r="AF7" s="1" t="s">
        <v>120</v>
      </c>
      <c r="AG7" s="1">
        <v>6</v>
      </c>
      <c r="AH7" s="1">
        <v>4</v>
      </c>
      <c r="AI7" s="1">
        <v>4</v>
      </c>
      <c r="AJ7" s="1">
        <v>3</v>
      </c>
      <c r="AK7" s="1">
        <v>1</v>
      </c>
      <c r="AL7" s="1">
        <v>3</v>
      </c>
      <c r="AM7" s="1">
        <v>2018</v>
      </c>
      <c r="AN7" s="1">
        <v>0.39800000190734863</v>
      </c>
      <c r="AO7" s="1" t="s">
        <v>152</v>
      </c>
      <c r="AP7" s="1" t="s">
        <v>153</v>
      </c>
      <c r="AQ7" s="1">
        <v>0.5</v>
      </c>
      <c r="AR7" s="1" t="s">
        <v>55</v>
      </c>
      <c r="AS7" s="1">
        <v>0.5</v>
      </c>
      <c r="AT7" s="1" t="s">
        <v>923</v>
      </c>
      <c r="AU7" s="1">
        <v>0.79600000381469727</v>
      </c>
      <c r="AV7" s="1">
        <v>0.79600000381469727</v>
      </c>
      <c r="AW7" s="1" t="s">
        <v>83</v>
      </c>
      <c r="AX7" s="1" t="s">
        <v>83</v>
      </c>
      <c r="AY7" s="1" t="s">
        <v>83</v>
      </c>
      <c r="AZ7" s="1">
        <v>2019</v>
      </c>
      <c r="BA7" s="1">
        <v>745</v>
      </c>
      <c r="BB7" s="1" t="s">
        <v>95</v>
      </c>
      <c r="BC7" s="1" t="s">
        <v>924</v>
      </c>
      <c r="BD7" s="1">
        <v>329.60000610351563</v>
      </c>
      <c r="BE7" s="1" t="s">
        <v>925</v>
      </c>
      <c r="BF7" s="1">
        <v>527.4000244140625</v>
      </c>
      <c r="BG7" s="1" t="s">
        <v>926</v>
      </c>
      <c r="BH7" s="1">
        <v>2.2599999904632568</v>
      </c>
      <c r="BI7" s="1">
        <v>1.4129999876022339</v>
      </c>
      <c r="BJ7" s="1">
        <v>556</v>
      </c>
      <c r="BK7" s="1" t="s">
        <v>101</v>
      </c>
      <c r="BL7" s="13" t="s">
        <v>1260</v>
      </c>
      <c r="BM7" s="4">
        <f t="shared" si="1"/>
        <v>527.4000244140625</v>
      </c>
      <c r="BN7" s="2" t="str">
        <f t="shared" si="2"/>
        <v>F</v>
      </c>
      <c r="BO7" s="2">
        <f t="shared" si="3"/>
        <v>2</v>
      </c>
      <c r="BP7" s="2">
        <f t="shared" si="0"/>
        <v>1</v>
      </c>
      <c r="BQ7" s="2" t="s">
        <v>1256</v>
      </c>
    </row>
    <row r="8" spans="1:69" x14ac:dyDescent="0.3">
      <c r="A8" s="2" t="s">
        <v>1199</v>
      </c>
      <c r="B8" s="2">
        <v>67</v>
      </c>
      <c r="C8" t="s">
        <v>1273</v>
      </c>
      <c r="D8" s="1">
        <v>10011</v>
      </c>
      <c r="E8" s="1" t="s">
        <v>976</v>
      </c>
      <c r="F8" s="1" t="s">
        <v>871</v>
      </c>
      <c r="G8" s="1" t="s">
        <v>902</v>
      </c>
      <c r="H8" s="1" t="s">
        <v>903</v>
      </c>
      <c r="I8" s="1" t="s">
        <v>874</v>
      </c>
      <c r="J8" s="1" t="s">
        <v>107</v>
      </c>
      <c r="K8" s="1" t="s">
        <v>977</v>
      </c>
      <c r="L8" s="1" t="s">
        <v>978</v>
      </c>
      <c r="M8" s="1" t="s">
        <v>878</v>
      </c>
      <c r="N8" s="1">
        <v>11657</v>
      </c>
      <c r="O8" s="1">
        <v>2021</v>
      </c>
      <c r="P8" s="1">
        <v>9</v>
      </c>
      <c r="Q8" s="1">
        <v>2020</v>
      </c>
      <c r="R8" s="1" t="s">
        <v>83</v>
      </c>
      <c r="S8" s="1" t="s">
        <v>84</v>
      </c>
      <c r="T8" s="1" t="s">
        <v>103</v>
      </c>
      <c r="U8" s="1" t="s">
        <v>979</v>
      </c>
      <c r="V8" s="1" t="s">
        <v>920</v>
      </c>
      <c r="W8" s="1" t="s">
        <v>83</v>
      </c>
      <c r="X8" s="3" t="s">
        <v>980</v>
      </c>
      <c r="Y8" s="3" t="s">
        <v>83</v>
      </c>
      <c r="Z8" s="1" t="s">
        <v>953</v>
      </c>
      <c r="AA8" s="1" t="s">
        <v>83</v>
      </c>
      <c r="AB8" s="1" t="s">
        <v>83</v>
      </c>
      <c r="AC8" s="1" t="s">
        <v>83</v>
      </c>
      <c r="AD8" s="1" t="s">
        <v>83</v>
      </c>
      <c r="AE8" s="1" t="s">
        <v>83</v>
      </c>
      <c r="AF8" s="1" t="s">
        <v>120</v>
      </c>
      <c r="AG8" s="1">
        <v>6</v>
      </c>
      <c r="AH8" s="1">
        <v>5</v>
      </c>
      <c r="AI8" s="1">
        <v>4</v>
      </c>
      <c r="AJ8" s="1">
        <v>3</v>
      </c>
      <c r="AK8" s="1">
        <v>2</v>
      </c>
      <c r="AL8" s="1">
        <v>5</v>
      </c>
      <c r="AM8" s="1">
        <v>2020</v>
      </c>
      <c r="AN8" s="1">
        <v>0.49599999189376831</v>
      </c>
      <c r="AO8" s="1" t="s">
        <v>152</v>
      </c>
      <c r="AP8" s="1" t="s">
        <v>153</v>
      </c>
      <c r="AQ8" s="1">
        <v>0.69999998807907104</v>
      </c>
      <c r="AR8" s="1" t="s">
        <v>55</v>
      </c>
      <c r="AS8" s="1">
        <v>0.69999998807907104</v>
      </c>
      <c r="AT8" s="1" t="s">
        <v>981</v>
      </c>
      <c r="AU8" s="1">
        <v>0.70899999141693115</v>
      </c>
      <c r="AV8" s="1">
        <v>0.70899999141693115</v>
      </c>
      <c r="AW8" s="1" t="s">
        <v>83</v>
      </c>
      <c r="AX8" s="1" t="s">
        <v>83</v>
      </c>
      <c r="AY8" s="1" t="s">
        <v>83</v>
      </c>
      <c r="AZ8" s="1">
        <v>2021</v>
      </c>
      <c r="BA8" s="1">
        <v>12485</v>
      </c>
      <c r="BB8" s="1" t="s">
        <v>101</v>
      </c>
      <c r="BC8" s="1" t="s">
        <v>106</v>
      </c>
      <c r="BD8" s="1">
        <v>4187</v>
      </c>
      <c r="BE8" s="1" t="s">
        <v>130</v>
      </c>
      <c r="BF8" s="1">
        <v>8374</v>
      </c>
      <c r="BG8" s="1" t="s">
        <v>913</v>
      </c>
      <c r="BH8" s="1">
        <v>2.9820001125335693</v>
      </c>
      <c r="BI8" s="1">
        <v>1.4910000562667847</v>
      </c>
      <c r="BJ8" s="1">
        <v>3143</v>
      </c>
      <c r="BK8" s="1" t="s">
        <v>101</v>
      </c>
      <c r="BL8" s="4" t="s">
        <v>1261</v>
      </c>
      <c r="BM8" s="4">
        <f t="shared" si="1"/>
        <v>8374</v>
      </c>
      <c r="BN8" s="2" t="str">
        <f t="shared" si="2"/>
        <v>F</v>
      </c>
      <c r="BO8" s="2">
        <f t="shared" si="3"/>
        <v>2</v>
      </c>
      <c r="BP8" s="2">
        <f t="shared" si="0"/>
        <v>1</v>
      </c>
      <c r="BQ8" s="2" t="s">
        <v>1256</v>
      </c>
    </row>
    <row r="9" spans="1:69" x14ac:dyDescent="0.3">
      <c r="A9" s="2" t="s">
        <v>1199</v>
      </c>
      <c r="B9" s="2">
        <v>67</v>
      </c>
      <c r="C9" t="s">
        <v>1273</v>
      </c>
      <c r="D9" s="1">
        <v>10022</v>
      </c>
      <c r="E9" s="1" t="s">
        <v>955</v>
      </c>
      <c r="F9" s="1" t="s">
        <v>871</v>
      </c>
      <c r="G9" s="1" t="s">
        <v>902</v>
      </c>
      <c r="H9" s="1" t="s">
        <v>903</v>
      </c>
      <c r="I9" s="1" t="s">
        <v>874</v>
      </c>
      <c r="J9" s="1" t="s">
        <v>107</v>
      </c>
      <c r="K9" s="1" t="s">
        <v>731</v>
      </c>
      <c r="L9" s="1" t="s">
        <v>732</v>
      </c>
      <c r="M9" s="1" t="s">
        <v>878</v>
      </c>
      <c r="N9" s="1">
        <v>11442</v>
      </c>
      <c r="O9" s="1">
        <v>2021</v>
      </c>
      <c r="P9" s="1">
        <v>6</v>
      </c>
      <c r="Q9" s="1">
        <v>2020</v>
      </c>
      <c r="R9" s="1" t="s">
        <v>83</v>
      </c>
      <c r="S9" s="1" t="s">
        <v>84</v>
      </c>
      <c r="T9" s="1" t="s">
        <v>103</v>
      </c>
      <c r="U9" s="1" t="s">
        <v>956</v>
      </c>
      <c r="V9" s="1" t="s">
        <v>920</v>
      </c>
      <c r="W9" s="1" t="s">
        <v>83</v>
      </c>
      <c r="X9" s="3" t="s">
        <v>83</v>
      </c>
      <c r="Y9" s="3" t="s">
        <v>83</v>
      </c>
      <c r="Z9" s="1" t="s">
        <v>908</v>
      </c>
      <c r="AA9" s="1" t="s">
        <v>83</v>
      </c>
      <c r="AB9" s="1" t="s">
        <v>83</v>
      </c>
      <c r="AC9" s="1" t="s">
        <v>83</v>
      </c>
      <c r="AD9" s="1" t="s">
        <v>83</v>
      </c>
      <c r="AE9" s="1" t="s">
        <v>83</v>
      </c>
      <c r="AF9" s="1" t="s">
        <v>98</v>
      </c>
      <c r="AG9" s="1">
        <v>6</v>
      </c>
      <c r="AH9" s="1">
        <v>5</v>
      </c>
      <c r="AI9" s="1">
        <v>4</v>
      </c>
      <c r="AJ9" s="1">
        <v>3</v>
      </c>
      <c r="AK9" s="1">
        <v>2</v>
      </c>
      <c r="AL9" s="1">
        <v>4</v>
      </c>
      <c r="AM9" s="1">
        <v>2020</v>
      </c>
      <c r="AN9" s="1">
        <v>0.1120000034570694</v>
      </c>
      <c r="AO9" s="1" t="s">
        <v>152</v>
      </c>
      <c r="AP9" s="1" t="s">
        <v>153</v>
      </c>
      <c r="AQ9" s="1">
        <v>0.69999998807907104</v>
      </c>
      <c r="AR9" s="1" t="s">
        <v>55</v>
      </c>
      <c r="AS9" s="1">
        <v>0.69999998807907104</v>
      </c>
      <c r="AT9" s="1" t="s">
        <v>957</v>
      </c>
      <c r="AU9" s="1">
        <v>0.15999999642372131</v>
      </c>
      <c r="AV9" s="1">
        <v>0.15999999642372131</v>
      </c>
      <c r="AW9" s="1" t="s">
        <v>83</v>
      </c>
      <c r="AX9" s="1" t="s">
        <v>83</v>
      </c>
      <c r="AY9" s="1" t="s">
        <v>83</v>
      </c>
      <c r="AZ9" s="1">
        <v>2020</v>
      </c>
      <c r="BA9" s="1">
        <v>229626</v>
      </c>
      <c r="BB9" s="1" t="s">
        <v>101</v>
      </c>
      <c r="BC9" s="1" t="s">
        <v>106</v>
      </c>
      <c r="BD9" s="1">
        <v>36759</v>
      </c>
      <c r="BE9" s="1" t="s">
        <v>130</v>
      </c>
      <c r="BF9" s="1">
        <v>73518</v>
      </c>
      <c r="BG9" s="1" t="s">
        <v>913</v>
      </c>
      <c r="BH9" s="1">
        <v>6.2470002174377441</v>
      </c>
      <c r="BI9" s="1">
        <v>3.122999906539917</v>
      </c>
      <c r="BJ9" s="1">
        <v>22901</v>
      </c>
      <c r="BK9" s="1" t="s">
        <v>101</v>
      </c>
      <c r="BL9" s="4" t="s">
        <v>1261</v>
      </c>
      <c r="BM9" s="4">
        <f t="shared" si="1"/>
        <v>73518</v>
      </c>
      <c r="BN9" s="2" t="str">
        <f t="shared" si="2"/>
        <v>N</v>
      </c>
      <c r="BO9" s="2">
        <f t="shared" si="3"/>
        <v>3</v>
      </c>
      <c r="BP9" s="2">
        <f t="shared" si="0"/>
        <v>1</v>
      </c>
      <c r="BQ9" s="2" t="s">
        <v>1256</v>
      </c>
    </row>
    <row r="10" spans="1:69" x14ac:dyDescent="0.3">
      <c r="A10" s="2" t="s">
        <v>1203</v>
      </c>
      <c r="B10" s="2">
        <v>67</v>
      </c>
      <c r="C10" t="s">
        <v>1273</v>
      </c>
      <c r="D10" s="1">
        <v>10466</v>
      </c>
      <c r="E10" s="1" t="s">
        <v>993</v>
      </c>
      <c r="F10" s="1" t="s">
        <v>871</v>
      </c>
      <c r="G10" s="1" t="s">
        <v>902</v>
      </c>
      <c r="H10" s="1" t="s">
        <v>903</v>
      </c>
      <c r="I10" s="1" t="s">
        <v>874</v>
      </c>
      <c r="J10" s="1" t="s">
        <v>107</v>
      </c>
      <c r="K10" s="1" t="s">
        <v>715</v>
      </c>
      <c r="L10" s="1" t="s">
        <v>716</v>
      </c>
      <c r="M10" s="1" t="s">
        <v>878</v>
      </c>
      <c r="N10" s="1">
        <v>11576</v>
      </c>
      <c r="O10" s="1">
        <v>2021</v>
      </c>
      <c r="P10" s="1">
        <v>6</v>
      </c>
      <c r="Q10" s="1">
        <v>2020</v>
      </c>
      <c r="R10" s="1" t="s">
        <v>83</v>
      </c>
      <c r="S10" s="1" t="s">
        <v>84</v>
      </c>
      <c r="T10" s="1" t="s">
        <v>103</v>
      </c>
      <c r="U10" s="1" t="s">
        <v>940</v>
      </c>
      <c r="V10" s="1" t="s">
        <v>920</v>
      </c>
      <c r="W10" s="1" t="s">
        <v>83</v>
      </c>
      <c r="X10" s="3" t="s">
        <v>83</v>
      </c>
      <c r="Y10" s="3" t="s">
        <v>83</v>
      </c>
      <c r="Z10" s="1" t="s">
        <v>994</v>
      </c>
      <c r="AA10" s="1" t="s">
        <v>83</v>
      </c>
      <c r="AB10" s="1" t="s">
        <v>83</v>
      </c>
      <c r="AC10" s="1" t="s">
        <v>83</v>
      </c>
      <c r="AD10" s="1" t="s">
        <v>83</v>
      </c>
      <c r="AE10" s="1" t="s">
        <v>83</v>
      </c>
      <c r="AF10" s="1" t="s">
        <v>98</v>
      </c>
      <c r="AG10" s="1">
        <v>6</v>
      </c>
      <c r="AH10" s="1">
        <v>4</v>
      </c>
      <c r="AI10" s="1">
        <v>4</v>
      </c>
      <c r="AJ10" s="1">
        <v>4</v>
      </c>
      <c r="AK10" s="1">
        <v>4</v>
      </c>
      <c r="AL10" s="1">
        <v>4</v>
      </c>
      <c r="AM10" s="1">
        <v>2020</v>
      </c>
      <c r="AN10" s="1">
        <v>0.22200000286102295</v>
      </c>
      <c r="AO10" s="1" t="s">
        <v>152</v>
      </c>
      <c r="AP10" s="1" t="s">
        <v>153</v>
      </c>
      <c r="AQ10" s="1">
        <v>0.55000001192092896</v>
      </c>
      <c r="AR10" s="1" t="s">
        <v>55</v>
      </c>
      <c r="AS10" s="1">
        <v>0.55000001192092896</v>
      </c>
      <c r="AT10" s="1" t="s">
        <v>995</v>
      </c>
      <c r="AU10" s="1">
        <v>0.40400001406669617</v>
      </c>
      <c r="AV10" s="1">
        <v>0.40400001406669617</v>
      </c>
      <c r="AW10" s="1" t="s">
        <v>83</v>
      </c>
      <c r="AX10" s="1" t="s">
        <v>83</v>
      </c>
      <c r="AY10" s="1" t="s">
        <v>83</v>
      </c>
      <c r="AZ10" s="1">
        <v>2020</v>
      </c>
      <c r="BA10" s="1">
        <v>90756</v>
      </c>
      <c r="BB10" s="1" t="s">
        <v>101</v>
      </c>
      <c r="BC10" s="1" t="s">
        <v>106</v>
      </c>
      <c r="BD10" s="1">
        <v>42219</v>
      </c>
      <c r="BE10" s="1" t="s">
        <v>913</v>
      </c>
      <c r="BF10" s="1">
        <v>67550</v>
      </c>
      <c r="BG10" s="1" t="s">
        <v>203</v>
      </c>
      <c r="BH10" s="1">
        <v>2.1500000953674316</v>
      </c>
      <c r="BI10" s="1">
        <v>1.343999981880188</v>
      </c>
      <c r="BJ10" s="1">
        <v>8209</v>
      </c>
      <c r="BK10" s="1" t="s">
        <v>101</v>
      </c>
      <c r="BL10" s="4" t="s">
        <v>1261</v>
      </c>
      <c r="BM10" s="4">
        <f t="shared" si="1"/>
        <v>67550</v>
      </c>
      <c r="BN10" s="2" t="str">
        <f t="shared" si="2"/>
        <v>F</v>
      </c>
      <c r="BO10" s="2">
        <f t="shared" si="3"/>
        <v>2</v>
      </c>
      <c r="BP10" s="2">
        <f t="shared" si="0"/>
        <v>1</v>
      </c>
      <c r="BQ10" s="2" t="s">
        <v>1256</v>
      </c>
    </row>
    <row r="11" spans="1:69" x14ac:dyDescent="0.3">
      <c r="A11" s="2" t="s">
        <v>1197</v>
      </c>
      <c r="B11" s="2">
        <v>67</v>
      </c>
      <c r="C11" t="s">
        <v>1273</v>
      </c>
      <c r="D11" s="1">
        <v>10523</v>
      </c>
      <c r="E11" s="1" t="s">
        <v>965</v>
      </c>
      <c r="F11" s="1" t="s">
        <v>871</v>
      </c>
      <c r="G11" s="1" t="s">
        <v>902</v>
      </c>
      <c r="H11" s="1" t="s">
        <v>903</v>
      </c>
      <c r="I11" s="1" t="s">
        <v>874</v>
      </c>
      <c r="J11" s="1" t="s">
        <v>79</v>
      </c>
      <c r="K11" s="1" t="s">
        <v>966</v>
      </c>
      <c r="L11" s="1" t="s">
        <v>967</v>
      </c>
      <c r="M11" s="1" t="s">
        <v>878</v>
      </c>
      <c r="N11" s="1">
        <v>12596</v>
      </c>
      <c r="O11" s="1">
        <v>2022</v>
      </c>
      <c r="P11" s="1">
        <v>2</v>
      </c>
      <c r="Q11" s="1">
        <v>2022</v>
      </c>
      <c r="R11" s="1" t="s">
        <v>83</v>
      </c>
      <c r="S11" s="1" t="s">
        <v>84</v>
      </c>
      <c r="T11" s="1" t="s">
        <v>103</v>
      </c>
      <c r="U11" s="1" t="s">
        <v>972</v>
      </c>
      <c r="V11" s="1" t="s">
        <v>968</v>
      </c>
      <c r="W11" s="1" t="s">
        <v>969</v>
      </c>
      <c r="X11" s="3" t="s">
        <v>973</v>
      </c>
      <c r="Y11" s="3" t="s">
        <v>83</v>
      </c>
      <c r="Z11" s="1" t="s">
        <v>974</v>
      </c>
      <c r="AA11" s="1">
        <v>3</v>
      </c>
      <c r="AB11" s="1">
        <v>3</v>
      </c>
      <c r="AC11" s="1">
        <v>5</v>
      </c>
      <c r="AD11" s="1">
        <v>4</v>
      </c>
      <c r="AE11" s="1">
        <v>3</v>
      </c>
      <c r="AF11" s="1" t="s">
        <v>98</v>
      </c>
      <c r="AG11" s="1">
        <v>6</v>
      </c>
      <c r="AH11" s="1">
        <v>5</v>
      </c>
      <c r="AI11" s="1">
        <v>4</v>
      </c>
      <c r="AJ11" s="1">
        <v>4</v>
      </c>
      <c r="AK11" s="1">
        <v>2</v>
      </c>
      <c r="AL11" s="1">
        <v>5</v>
      </c>
      <c r="AM11" s="1">
        <v>2021</v>
      </c>
      <c r="AN11" s="1">
        <v>0.31700000166893005</v>
      </c>
      <c r="AO11" s="1" t="s">
        <v>152</v>
      </c>
      <c r="AP11" s="1" t="s">
        <v>153</v>
      </c>
      <c r="AQ11" s="1">
        <v>0.60000002384185791</v>
      </c>
      <c r="AR11" s="1" t="s">
        <v>55</v>
      </c>
      <c r="AS11" s="1">
        <v>0.60000002384185791</v>
      </c>
      <c r="AT11" s="1" t="s">
        <v>970</v>
      </c>
      <c r="AU11" s="1">
        <v>0.52799999713897705</v>
      </c>
      <c r="AV11" s="1">
        <v>0.52799999713897705</v>
      </c>
      <c r="AW11" s="1" t="s">
        <v>83</v>
      </c>
      <c r="AX11" s="1" t="s">
        <v>83</v>
      </c>
      <c r="AY11" s="1" t="s">
        <v>83</v>
      </c>
      <c r="AZ11" s="1">
        <v>2022</v>
      </c>
      <c r="BA11" s="1">
        <v>1171000</v>
      </c>
      <c r="BB11" s="1" t="s">
        <v>101</v>
      </c>
      <c r="BC11" s="1" t="s">
        <v>975</v>
      </c>
      <c r="BD11" s="1">
        <v>453125</v>
      </c>
      <c r="BE11" s="1" t="s">
        <v>971</v>
      </c>
      <c r="BF11" s="1">
        <v>725000</v>
      </c>
      <c r="BG11" s="1" t="s">
        <v>261</v>
      </c>
      <c r="BH11" s="1">
        <v>2.5840001106262207</v>
      </c>
      <c r="BI11" s="1">
        <v>1.6150000095367432</v>
      </c>
      <c r="BJ11" s="1">
        <v>326000</v>
      </c>
      <c r="BK11" s="1" t="s">
        <v>101</v>
      </c>
      <c r="BL11" s="4" t="s">
        <v>1261</v>
      </c>
      <c r="BM11" s="4">
        <f t="shared" si="1"/>
        <v>725000</v>
      </c>
      <c r="BN11" s="2" t="str">
        <f t="shared" si="2"/>
        <v>F</v>
      </c>
      <c r="BO11" s="2">
        <f t="shared" si="3"/>
        <v>2</v>
      </c>
      <c r="BP11" s="2">
        <f t="shared" si="0"/>
        <v>1</v>
      </c>
      <c r="BQ11" s="2" t="s">
        <v>1256</v>
      </c>
    </row>
    <row r="12" spans="1:69" x14ac:dyDescent="0.3">
      <c r="A12" s="2" t="s">
        <v>1199</v>
      </c>
      <c r="B12" s="2">
        <v>67</v>
      </c>
      <c r="C12" t="s">
        <v>1273</v>
      </c>
      <c r="D12" s="1">
        <v>10002</v>
      </c>
      <c r="E12" s="1" t="s">
        <v>660</v>
      </c>
      <c r="F12" s="1" t="s">
        <v>518</v>
      </c>
      <c r="G12" s="1" t="s">
        <v>589</v>
      </c>
      <c r="H12" s="1" t="s">
        <v>520</v>
      </c>
      <c r="I12" s="1" t="s">
        <v>521</v>
      </c>
      <c r="J12" s="1" t="s">
        <v>107</v>
      </c>
      <c r="K12" s="1" t="s">
        <v>661</v>
      </c>
      <c r="L12" s="1" t="s">
        <v>662</v>
      </c>
      <c r="M12" s="1" t="s">
        <v>592</v>
      </c>
      <c r="N12" s="1">
        <v>12644</v>
      </c>
      <c r="O12" s="1">
        <v>2022</v>
      </c>
      <c r="P12" s="1">
        <v>12</v>
      </c>
      <c r="Q12" s="1">
        <v>2022</v>
      </c>
      <c r="R12" s="1" t="s">
        <v>83</v>
      </c>
      <c r="S12" s="1" t="s">
        <v>84</v>
      </c>
      <c r="T12" s="1" t="s">
        <v>593</v>
      </c>
      <c r="U12" s="1" t="s">
        <v>615</v>
      </c>
      <c r="V12" s="1" t="s">
        <v>520</v>
      </c>
      <c r="W12" s="1" t="s">
        <v>83</v>
      </c>
      <c r="X12" s="3" t="s">
        <v>663</v>
      </c>
      <c r="Y12" s="3" t="s">
        <v>83</v>
      </c>
      <c r="Z12" s="1" t="s">
        <v>655</v>
      </c>
      <c r="AA12" s="1" t="s">
        <v>83</v>
      </c>
      <c r="AB12" s="1" t="s">
        <v>83</v>
      </c>
      <c r="AC12" s="1" t="s">
        <v>83</v>
      </c>
      <c r="AD12" s="1" t="s">
        <v>83</v>
      </c>
      <c r="AE12" s="1" t="s">
        <v>83</v>
      </c>
      <c r="AF12" s="1" t="s">
        <v>98</v>
      </c>
      <c r="AG12" s="1">
        <v>6</v>
      </c>
      <c r="AH12" s="1">
        <v>4</v>
      </c>
      <c r="AI12" s="1">
        <v>4</v>
      </c>
      <c r="AJ12" s="1">
        <v>3</v>
      </c>
      <c r="AK12" s="1">
        <v>2</v>
      </c>
      <c r="AL12" s="1">
        <v>3</v>
      </c>
      <c r="AM12" s="1">
        <v>2021</v>
      </c>
      <c r="AN12" s="1">
        <v>7.5000002980232239E-2</v>
      </c>
      <c r="AO12" s="1" t="s">
        <v>270</v>
      </c>
      <c r="AP12" s="1" t="s">
        <v>215</v>
      </c>
      <c r="AQ12" s="1">
        <v>0.12600000202655792</v>
      </c>
      <c r="AR12" s="1" t="s">
        <v>55</v>
      </c>
      <c r="AS12" s="1">
        <v>0.10300000011920929</v>
      </c>
      <c r="AT12" s="1" t="s">
        <v>188</v>
      </c>
      <c r="AU12" s="1">
        <v>0.59200000762939453</v>
      </c>
      <c r="AV12" s="1">
        <v>0.72399997711181641</v>
      </c>
      <c r="AW12" s="1" t="s">
        <v>83</v>
      </c>
      <c r="AX12" s="1" t="s">
        <v>83</v>
      </c>
      <c r="AY12" s="1" t="s">
        <v>83</v>
      </c>
      <c r="AZ12" s="1">
        <v>2022</v>
      </c>
      <c r="BA12" s="1">
        <v>49685.69921875</v>
      </c>
      <c r="BB12" s="1" t="s">
        <v>101</v>
      </c>
      <c r="BC12" s="1" t="s">
        <v>106</v>
      </c>
      <c r="BD12" s="1" t="s">
        <v>83</v>
      </c>
      <c r="BE12" s="1" t="s">
        <v>602</v>
      </c>
      <c r="BF12" s="1">
        <v>33029</v>
      </c>
      <c r="BG12" s="1" t="s">
        <v>191</v>
      </c>
      <c r="BH12" s="1"/>
      <c r="BI12" s="1">
        <v>1.5039999485015869</v>
      </c>
      <c r="BJ12" s="1" t="s">
        <v>83</v>
      </c>
      <c r="BK12" s="1" t="s">
        <v>83</v>
      </c>
      <c r="BL12" s="4" t="s">
        <v>1261</v>
      </c>
      <c r="BM12" s="4">
        <f t="shared" si="1"/>
        <v>33029</v>
      </c>
      <c r="BN12" s="2" t="str">
        <f t="shared" si="2"/>
        <v>F</v>
      </c>
      <c r="BO12" s="2">
        <f t="shared" si="3"/>
        <v>2</v>
      </c>
      <c r="BP12" s="2">
        <f t="shared" si="0"/>
        <v>1</v>
      </c>
      <c r="BQ12" s="2" t="s">
        <v>1236</v>
      </c>
    </row>
    <row r="13" spans="1:69" x14ac:dyDescent="0.3">
      <c r="A13" s="2" t="s">
        <v>1199</v>
      </c>
      <c r="B13" s="2">
        <v>67</v>
      </c>
      <c r="C13" t="s">
        <v>1273</v>
      </c>
      <c r="D13" s="1">
        <v>10003</v>
      </c>
      <c r="E13" s="1" t="s">
        <v>604</v>
      </c>
      <c r="F13" s="1" t="s">
        <v>518</v>
      </c>
      <c r="G13" s="1" t="s">
        <v>589</v>
      </c>
      <c r="H13" s="1" t="s">
        <v>520</v>
      </c>
      <c r="I13" s="1" t="s">
        <v>521</v>
      </c>
      <c r="J13" s="1" t="s">
        <v>107</v>
      </c>
      <c r="K13" s="1" t="s">
        <v>605</v>
      </c>
      <c r="L13" s="1" t="s">
        <v>606</v>
      </c>
      <c r="M13" s="1" t="s">
        <v>592</v>
      </c>
      <c r="N13" s="1">
        <v>12637</v>
      </c>
      <c r="O13" s="1">
        <v>2022</v>
      </c>
      <c r="P13" s="1">
        <v>12</v>
      </c>
      <c r="Q13" s="1">
        <v>2022</v>
      </c>
      <c r="R13" s="1" t="s">
        <v>83</v>
      </c>
      <c r="S13" s="1" t="s">
        <v>84</v>
      </c>
      <c r="T13" s="1" t="s">
        <v>609</v>
      </c>
      <c r="U13" s="1" t="s">
        <v>607</v>
      </c>
      <c r="V13" s="1" t="s">
        <v>520</v>
      </c>
      <c r="W13" s="1" t="s">
        <v>83</v>
      </c>
      <c r="X13" s="3" t="s">
        <v>610</v>
      </c>
      <c r="Y13" s="3" t="s">
        <v>83</v>
      </c>
      <c r="Z13" s="1" t="s">
        <v>611</v>
      </c>
      <c r="AA13" s="1" t="s">
        <v>83</v>
      </c>
      <c r="AB13" s="1" t="s">
        <v>83</v>
      </c>
      <c r="AC13" s="1" t="s">
        <v>83</v>
      </c>
      <c r="AD13" s="1" t="s">
        <v>83</v>
      </c>
      <c r="AE13" s="1" t="s">
        <v>83</v>
      </c>
      <c r="AF13" s="1" t="s">
        <v>98</v>
      </c>
      <c r="AG13" s="1">
        <v>6</v>
      </c>
      <c r="AH13" s="1">
        <v>4</v>
      </c>
      <c r="AI13" s="1">
        <v>4</v>
      </c>
      <c r="AJ13" s="1">
        <v>3</v>
      </c>
      <c r="AK13" s="1">
        <v>4</v>
      </c>
      <c r="AL13" s="1">
        <v>3</v>
      </c>
      <c r="AM13" s="1">
        <v>2021</v>
      </c>
      <c r="AN13" s="1">
        <v>1.6000000759959221E-2</v>
      </c>
      <c r="AO13" s="1" t="s">
        <v>270</v>
      </c>
      <c r="AP13" s="1" t="s">
        <v>215</v>
      </c>
      <c r="AQ13" s="1">
        <v>0.17599999904632568</v>
      </c>
      <c r="AR13" s="1" t="s">
        <v>55</v>
      </c>
      <c r="AS13" s="1">
        <v>0.17599999904632568</v>
      </c>
      <c r="AT13" s="1" t="s">
        <v>188</v>
      </c>
      <c r="AU13" s="1">
        <v>9.0999998152256012E-2</v>
      </c>
      <c r="AV13" s="1">
        <v>9.0999998152256012E-2</v>
      </c>
      <c r="AW13" s="1" t="s">
        <v>83</v>
      </c>
      <c r="AX13" s="1" t="s">
        <v>83</v>
      </c>
      <c r="AY13" s="1" t="s">
        <v>83</v>
      </c>
      <c r="AZ13" s="1">
        <v>2022</v>
      </c>
      <c r="BA13" s="1">
        <v>507275</v>
      </c>
      <c r="BB13" s="1" t="s">
        <v>101</v>
      </c>
      <c r="BC13" s="1" t="s">
        <v>106</v>
      </c>
      <c r="BD13" s="1" t="s">
        <v>83</v>
      </c>
      <c r="BE13" s="1" t="s">
        <v>595</v>
      </c>
      <c r="BF13" s="1">
        <v>196427</v>
      </c>
      <c r="BG13" s="1" t="s">
        <v>191</v>
      </c>
      <c r="BH13" s="1"/>
      <c r="BI13" s="1">
        <v>2.5829999446868896</v>
      </c>
      <c r="BJ13" s="1" t="s">
        <v>83</v>
      </c>
      <c r="BK13" s="1" t="s">
        <v>83</v>
      </c>
      <c r="BL13" s="4" t="s">
        <v>1261</v>
      </c>
      <c r="BM13" s="4">
        <f t="shared" si="1"/>
        <v>196427</v>
      </c>
      <c r="BN13" s="2" t="str">
        <f t="shared" si="2"/>
        <v>N</v>
      </c>
      <c r="BO13" s="2">
        <f t="shared" si="3"/>
        <v>3</v>
      </c>
      <c r="BP13" s="2">
        <f t="shared" si="0"/>
        <v>1</v>
      </c>
      <c r="BQ13" s="2" t="s">
        <v>1236</v>
      </c>
    </row>
    <row r="14" spans="1:69" x14ac:dyDescent="0.3">
      <c r="A14" s="2" t="s">
        <v>1199</v>
      </c>
      <c r="B14" s="2">
        <v>67</v>
      </c>
      <c r="C14" t="s">
        <v>1273</v>
      </c>
      <c r="D14" s="1">
        <v>10004</v>
      </c>
      <c r="E14" s="1" t="s">
        <v>720</v>
      </c>
      <c r="F14" s="1" t="s">
        <v>518</v>
      </c>
      <c r="G14" s="1" t="s">
        <v>721</v>
      </c>
      <c r="H14" s="1" t="s">
        <v>520</v>
      </c>
      <c r="I14" s="1" t="s">
        <v>521</v>
      </c>
      <c r="J14" s="1" t="s">
        <v>107</v>
      </c>
      <c r="K14" s="1" t="s">
        <v>605</v>
      </c>
      <c r="L14" s="1" t="s">
        <v>606</v>
      </c>
      <c r="M14" s="1" t="s">
        <v>722</v>
      </c>
      <c r="N14" s="1">
        <v>12638</v>
      </c>
      <c r="O14" s="1">
        <v>2022</v>
      </c>
      <c r="P14" s="1">
        <v>12</v>
      </c>
      <c r="Q14" s="1">
        <v>2022</v>
      </c>
      <c r="R14" s="1" t="s">
        <v>83</v>
      </c>
      <c r="S14" s="1" t="s">
        <v>84</v>
      </c>
      <c r="T14" s="1" t="s">
        <v>593</v>
      </c>
      <c r="U14" s="1" t="s">
        <v>723</v>
      </c>
      <c r="V14" s="1" t="s">
        <v>520</v>
      </c>
      <c r="W14" s="1" t="s">
        <v>83</v>
      </c>
      <c r="X14" s="3" t="s">
        <v>724</v>
      </c>
      <c r="Y14" s="3" t="s">
        <v>83</v>
      </c>
      <c r="Z14" s="1" t="s">
        <v>611</v>
      </c>
      <c r="AA14" s="1" t="s">
        <v>83</v>
      </c>
      <c r="AB14" s="1" t="s">
        <v>83</v>
      </c>
      <c r="AC14" s="1" t="s">
        <v>83</v>
      </c>
      <c r="AD14" s="1" t="s">
        <v>83</v>
      </c>
      <c r="AE14" s="1" t="s">
        <v>83</v>
      </c>
      <c r="AF14" s="1" t="s">
        <v>120</v>
      </c>
      <c r="AG14" s="1">
        <v>6</v>
      </c>
      <c r="AH14" s="1">
        <v>4</v>
      </c>
      <c r="AI14" s="1">
        <v>4</v>
      </c>
      <c r="AJ14" s="1">
        <v>3</v>
      </c>
      <c r="AK14" s="1">
        <v>2</v>
      </c>
      <c r="AL14" s="1">
        <v>4</v>
      </c>
      <c r="AM14" s="1">
        <v>2021</v>
      </c>
      <c r="AN14" s="1">
        <v>1.4000000432133675E-2</v>
      </c>
      <c r="AO14" s="1" t="s">
        <v>270</v>
      </c>
      <c r="AP14" s="1" t="s">
        <v>215</v>
      </c>
      <c r="AQ14" s="1">
        <v>0.22499999403953552</v>
      </c>
      <c r="AR14" s="1" t="s">
        <v>675</v>
      </c>
      <c r="AS14" s="1">
        <v>0.22499999403953552</v>
      </c>
      <c r="AT14" s="1" t="s">
        <v>188</v>
      </c>
      <c r="AU14" s="1">
        <v>6.1999998986721039E-2</v>
      </c>
      <c r="AV14" s="1">
        <v>6.1999998986721039E-2</v>
      </c>
      <c r="AW14" s="1" t="s">
        <v>83</v>
      </c>
      <c r="AX14" s="1" t="s">
        <v>83</v>
      </c>
      <c r="AY14" s="1" t="s">
        <v>83</v>
      </c>
      <c r="AZ14" s="1">
        <v>2021</v>
      </c>
      <c r="BA14" s="1">
        <v>730753</v>
      </c>
      <c r="BB14" s="1" t="s">
        <v>101</v>
      </c>
      <c r="BC14" s="1" t="s">
        <v>106</v>
      </c>
      <c r="BD14" s="1" t="s">
        <v>83</v>
      </c>
      <c r="BE14" s="1" t="s">
        <v>595</v>
      </c>
      <c r="BF14" s="1">
        <v>356544</v>
      </c>
      <c r="BG14" s="1" t="s">
        <v>191</v>
      </c>
      <c r="BH14" s="1"/>
      <c r="BI14" s="1">
        <v>2.0499999523162842</v>
      </c>
      <c r="BJ14" s="1" t="s">
        <v>83</v>
      </c>
      <c r="BK14" s="1" t="s">
        <v>83</v>
      </c>
      <c r="BL14" s="4" t="s">
        <v>1261</v>
      </c>
      <c r="BM14" s="4">
        <f t="shared" si="1"/>
        <v>356544</v>
      </c>
      <c r="BN14" s="2" t="str">
        <f t="shared" si="2"/>
        <v>N</v>
      </c>
      <c r="BO14" s="2">
        <f t="shared" si="3"/>
        <v>3</v>
      </c>
      <c r="BP14" s="2">
        <f t="shared" si="0"/>
        <v>1</v>
      </c>
      <c r="BQ14" s="2" t="s">
        <v>1236</v>
      </c>
    </row>
    <row r="15" spans="1:69" x14ac:dyDescent="0.3">
      <c r="A15" s="2" t="s">
        <v>1199</v>
      </c>
      <c r="B15" s="2">
        <v>67</v>
      </c>
      <c r="C15" t="s">
        <v>1273</v>
      </c>
      <c r="D15" s="1">
        <v>10015</v>
      </c>
      <c r="E15" s="1" t="s">
        <v>638</v>
      </c>
      <c r="F15" s="1" t="s">
        <v>518</v>
      </c>
      <c r="G15" s="1" t="s">
        <v>589</v>
      </c>
      <c r="H15" s="1" t="s">
        <v>520</v>
      </c>
      <c r="I15" s="1" t="s">
        <v>521</v>
      </c>
      <c r="J15" s="1" t="s">
        <v>79</v>
      </c>
      <c r="K15" s="1" t="s">
        <v>639</v>
      </c>
      <c r="L15" s="1" t="s">
        <v>640</v>
      </c>
      <c r="M15" s="1" t="s">
        <v>592</v>
      </c>
      <c r="N15" s="1">
        <v>12665</v>
      </c>
      <c r="O15" s="1">
        <v>2022</v>
      </c>
      <c r="P15" s="1">
        <v>12</v>
      </c>
      <c r="Q15" s="1">
        <v>2022</v>
      </c>
      <c r="R15" s="1" t="s">
        <v>83</v>
      </c>
      <c r="S15" s="1" t="s">
        <v>84</v>
      </c>
      <c r="T15" s="1" t="s">
        <v>103</v>
      </c>
      <c r="U15" s="1" t="s">
        <v>641</v>
      </c>
      <c r="V15" s="1" t="s">
        <v>520</v>
      </c>
      <c r="W15" s="1" t="s">
        <v>83</v>
      </c>
      <c r="X15" s="3" t="s">
        <v>643</v>
      </c>
      <c r="Y15" s="3" t="s">
        <v>83</v>
      </c>
      <c r="Z15" s="1" t="s">
        <v>642</v>
      </c>
      <c r="AA15" s="1" t="s">
        <v>83</v>
      </c>
      <c r="AB15" s="1" t="s">
        <v>83</v>
      </c>
      <c r="AC15" s="1" t="s">
        <v>83</v>
      </c>
      <c r="AD15" s="1" t="s">
        <v>83</v>
      </c>
      <c r="AE15" s="1" t="s">
        <v>83</v>
      </c>
      <c r="AF15" s="1" t="s">
        <v>120</v>
      </c>
      <c r="AG15" s="1">
        <v>6</v>
      </c>
      <c r="AH15" s="1">
        <v>5</v>
      </c>
      <c r="AI15" s="1">
        <v>4</v>
      </c>
      <c r="AJ15" s="1">
        <v>4</v>
      </c>
      <c r="AK15" s="1">
        <v>2</v>
      </c>
      <c r="AL15" s="1">
        <v>4</v>
      </c>
      <c r="AM15" s="1">
        <v>2020</v>
      </c>
      <c r="AN15" s="1">
        <v>1.6000000759959221E-2</v>
      </c>
      <c r="AO15" s="1" t="s">
        <v>270</v>
      </c>
      <c r="AP15" s="1" t="s">
        <v>215</v>
      </c>
      <c r="AQ15" s="1">
        <v>0.46000000834465027</v>
      </c>
      <c r="AR15" s="1" t="s">
        <v>55</v>
      </c>
      <c r="AS15" s="1">
        <v>0.46000000834465027</v>
      </c>
      <c r="AT15" s="1" t="s">
        <v>188</v>
      </c>
      <c r="AU15" s="1">
        <v>3.5000000149011612E-2</v>
      </c>
      <c r="AV15" s="1">
        <v>3.5000000149011612E-2</v>
      </c>
      <c r="AW15" s="1" t="s">
        <v>83</v>
      </c>
      <c r="AX15" s="1" t="s">
        <v>83</v>
      </c>
      <c r="AY15" s="1" t="s">
        <v>83</v>
      </c>
      <c r="AZ15" s="1">
        <v>2020</v>
      </c>
      <c r="BA15" s="1">
        <v>148077</v>
      </c>
      <c r="BB15" s="1" t="s">
        <v>101</v>
      </c>
      <c r="BC15" s="1" t="s">
        <v>106</v>
      </c>
      <c r="BD15" s="1" t="s">
        <v>83</v>
      </c>
      <c r="BE15" s="1" t="s">
        <v>602</v>
      </c>
      <c r="BF15" s="1">
        <v>71280</v>
      </c>
      <c r="BG15" s="1" t="s">
        <v>191</v>
      </c>
      <c r="BH15" s="1"/>
      <c r="BI15" s="1">
        <v>2.0769999027252197</v>
      </c>
      <c r="BJ15" s="1" t="s">
        <v>83</v>
      </c>
      <c r="BK15" s="1" t="s">
        <v>83</v>
      </c>
      <c r="BL15" s="4" t="s">
        <v>1261</v>
      </c>
      <c r="BM15" s="4">
        <f t="shared" si="1"/>
        <v>71280</v>
      </c>
      <c r="BN15" s="2" t="str">
        <f t="shared" si="2"/>
        <v>N</v>
      </c>
      <c r="BO15" s="2">
        <f t="shared" si="3"/>
        <v>3</v>
      </c>
      <c r="BP15" s="2">
        <f t="shared" si="0"/>
        <v>1</v>
      </c>
      <c r="BQ15" s="2" t="s">
        <v>1236</v>
      </c>
    </row>
    <row r="16" spans="1:69" x14ac:dyDescent="0.3">
      <c r="A16" s="2" t="s">
        <v>1199</v>
      </c>
      <c r="B16" s="2">
        <v>67</v>
      </c>
      <c r="C16" t="s">
        <v>1273</v>
      </c>
      <c r="D16" s="1">
        <v>10016</v>
      </c>
      <c r="E16" s="1" t="s">
        <v>741</v>
      </c>
      <c r="F16" s="1" t="s">
        <v>518</v>
      </c>
      <c r="G16" s="1" t="s">
        <v>721</v>
      </c>
      <c r="H16" s="1" t="s">
        <v>520</v>
      </c>
      <c r="I16" s="1" t="s">
        <v>521</v>
      </c>
      <c r="J16" s="1" t="s">
        <v>107</v>
      </c>
      <c r="K16" s="1" t="s">
        <v>639</v>
      </c>
      <c r="L16" s="1" t="s">
        <v>640</v>
      </c>
      <c r="M16" s="1" t="s">
        <v>722</v>
      </c>
      <c r="N16" s="1">
        <v>12643</v>
      </c>
      <c r="O16" s="1">
        <v>2022</v>
      </c>
      <c r="P16" s="1">
        <v>12</v>
      </c>
      <c r="Q16" s="1">
        <v>2021</v>
      </c>
      <c r="R16" s="1" t="s">
        <v>83</v>
      </c>
      <c r="S16" s="1" t="s">
        <v>84</v>
      </c>
      <c r="T16" s="1" t="s">
        <v>103</v>
      </c>
      <c r="U16" s="1">
        <v>3.2999999523162842</v>
      </c>
      <c r="V16" s="1" t="s">
        <v>520</v>
      </c>
      <c r="W16" s="1" t="s">
        <v>83</v>
      </c>
      <c r="X16" s="3" t="s">
        <v>743</v>
      </c>
      <c r="Y16" s="3" t="s">
        <v>83</v>
      </c>
      <c r="Z16" s="1" t="s">
        <v>642</v>
      </c>
      <c r="AA16" s="1" t="s">
        <v>83</v>
      </c>
      <c r="AB16" s="1" t="s">
        <v>83</v>
      </c>
      <c r="AC16" s="1" t="s">
        <v>83</v>
      </c>
      <c r="AD16" s="1" t="s">
        <v>83</v>
      </c>
      <c r="AE16" s="1" t="s">
        <v>83</v>
      </c>
      <c r="AF16" s="1" t="s">
        <v>98</v>
      </c>
      <c r="AG16" s="1">
        <v>6</v>
      </c>
      <c r="AH16" s="1">
        <v>5</v>
      </c>
      <c r="AI16" s="1">
        <v>4</v>
      </c>
      <c r="AJ16" s="1">
        <v>4</v>
      </c>
      <c r="AK16" s="1">
        <v>2</v>
      </c>
      <c r="AL16" s="1">
        <v>3</v>
      </c>
      <c r="AM16" s="1">
        <v>2021</v>
      </c>
      <c r="AN16" s="1">
        <v>4.999999888241291E-3</v>
      </c>
      <c r="AO16" s="1" t="s">
        <v>108</v>
      </c>
      <c r="AP16" s="1" t="s">
        <v>616</v>
      </c>
      <c r="AQ16" s="1">
        <v>0.36000001430511475</v>
      </c>
      <c r="AR16" s="1" t="s">
        <v>545</v>
      </c>
      <c r="AS16" s="1">
        <v>0.36000001430511475</v>
      </c>
      <c r="AT16" s="1" t="s">
        <v>188</v>
      </c>
      <c r="AU16" s="1">
        <v>1.3000000268220901E-2</v>
      </c>
      <c r="AV16" s="1">
        <v>1.3000000268220901E-2</v>
      </c>
      <c r="AW16" s="1" t="s">
        <v>83</v>
      </c>
      <c r="AX16" s="1" t="s">
        <v>83</v>
      </c>
      <c r="AY16" s="1" t="s">
        <v>83</v>
      </c>
      <c r="AZ16" s="1">
        <v>2022</v>
      </c>
      <c r="BA16" s="1">
        <v>91832</v>
      </c>
      <c r="BB16" s="1" t="s">
        <v>101</v>
      </c>
      <c r="BC16" s="1" t="s">
        <v>106</v>
      </c>
      <c r="BD16" s="1" t="s">
        <v>83</v>
      </c>
      <c r="BE16" s="1" t="s">
        <v>602</v>
      </c>
      <c r="BF16" s="1">
        <v>32404</v>
      </c>
      <c r="BG16" s="1" t="s">
        <v>191</v>
      </c>
      <c r="BH16" s="1"/>
      <c r="BI16" s="1">
        <v>2.8340001106262207</v>
      </c>
      <c r="BJ16" s="1" t="s">
        <v>83</v>
      </c>
      <c r="BK16" s="1" t="s">
        <v>83</v>
      </c>
      <c r="BL16" s="4" t="s">
        <v>1261</v>
      </c>
      <c r="BM16" s="4">
        <f t="shared" si="1"/>
        <v>32404</v>
      </c>
      <c r="BN16" s="2" t="str">
        <f t="shared" si="2"/>
        <v>N</v>
      </c>
      <c r="BO16" s="2">
        <f t="shared" si="3"/>
        <v>3</v>
      </c>
      <c r="BP16" s="2">
        <f t="shared" si="0"/>
        <v>1</v>
      </c>
      <c r="BQ16" s="2" t="s">
        <v>1236</v>
      </c>
    </row>
    <row r="17" spans="1:69" x14ac:dyDescent="0.3">
      <c r="A17" s="2" t="s">
        <v>1199</v>
      </c>
      <c r="B17" s="2">
        <v>67</v>
      </c>
      <c r="C17" t="s">
        <v>1273</v>
      </c>
      <c r="D17" s="1">
        <v>10026</v>
      </c>
      <c r="E17" s="1" t="s">
        <v>588</v>
      </c>
      <c r="F17" s="1" t="s">
        <v>518</v>
      </c>
      <c r="G17" s="1" t="s">
        <v>589</v>
      </c>
      <c r="H17" s="1" t="s">
        <v>520</v>
      </c>
      <c r="I17" s="1" t="s">
        <v>521</v>
      </c>
      <c r="J17" s="1" t="s">
        <v>107</v>
      </c>
      <c r="K17" s="1" t="s">
        <v>590</v>
      </c>
      <c r="L17" s="1" t="s">
        <v>591</v>
      </c>
      <c r="M17" s="1" t="s">
        <v>592</v>
      </c>
      <c r="N17" s="1">
        <v>12662</v>
      </c>
      <c r="O17" s="1">
        <v>2022</v>
      </c>
      <c r="P17" s="1">
        <v>12</v>
      </c>
      <c r="Q17" s="1">
        <v>2022</v>
      </c>
      <c r="R17" s="1" t="s">
        <v>83</v>
      </c>
      <c r="S17" s="1" t="s">
        <v>84</v>
      </c>
      <c r="T17" s="1" t="s">
        <v>593</v>
      </c>
      <c r="U17" s="1" t="s">
        <v>594</v>
      </c>
      <c r="V17" s="1" t="s">
        <v>520</v>
      </c>
      <c r="W17" s="1" t="s">
        <v>83</v>
      </c>
      <c r="X17" s="3" t="s">
        <v>597</v>
      </c>
      <c r="Y17" s="3" t="s">
        <v>83</v>
      </c>
      <c r="Z17" s="1" t="s">
        <v>596</v>
      </c>
      <c r="AA17" s="1" t="s">
        <v>83</v>
      </c>
      <c r="AB17" s="1" t="s">
        <v>83</v>
      </c>
      <c r="AC17" s="1" t="s">
        <v>83</v>
      </c>
      <c r="AD17" s="1" t="s">
        <v>83</v>
      </c>
      <c r="AE17" s="1" t="s">
        <v>83</v>
      </c>
      <c r="AF17" s="1" t="s">
        <v>120</v>
      </c>
      <c r="AG17" s="1">
        <v>6</v>
      </c>
      <c r="AH17" s="1">
        <v>5</v>
      </c>
      <c r="AI17" s="1">
        <v>5</v>
      </c>
      <c r="AJ17" s="1">
        <v>4</v>
      </c>
      <c r="AK17" s="1">
        <v>2</v>
      </c>
      <c r="AL17" s="1">
        <v>4</v>
      </c>
      <c r="AM17" s="1">
        <v>2020</v>
      </c>
      <c r="AN17" s="1">
        <v>7.9000003635883331E-2</v>
      </c>
      <c r="AO17" s="1" t="s">
        <v>270</v>
      </c>
      <c r="AP17" s="1" t="s">
        <v>215</v>
      </c>
      <c r="AQ17" s="1">
        <v>0.17000000178813934</v>
      </c>
      <c r="AR17" s="1" t="s">
        <v>55</v>
      </c>
      <c r="AS17" s="1">
        <v>0.17000000178813934</v>
      </c>
      <c r="AT17" s="1" t="s">
        <v>188</v>
      </c>
      <c r="AU17" s="1">
        <v>0.46500000357627869</v>
      </c>
      <c r="AV17" s="1">
        <v>0.46500000357627869</v>
      </c>
      <c r="AW17" s="1" t="s">
        <v>83</v>
      </c>
      <c r="AX17" s="1" t="s">
        <v>83</v>
      </c>
      <c r="AY17" s="1" t="s">
        <v>83</v>
      </c>
      <c r="AZ17" s="1">
        <v>2021</v>
      </c>
      <c r="BA17" s="1">
        <v>158325</v>
      </c>
      <c r="BB17" s="1" t="s">
        <v>101</v>
      </c>
      <c r="BC17" s="1" t="s">
        <v>106</v>
      </c>
      <c r="BD17" s="1" t="s">
        <v>83</v>
      </c>
      <c r="BE17" s="1" t="s">
        <v>595</v>
      </c>
      <c r="BF17" s="1">
        <v>100306</v>
      </c>
      <c r="BG17" s="1" t="s">
        <v>191</v>
      </c>
      <c r="BH17" s="1"/>
      <c r="BI17" s="1">
        <v>1.5779999494552612</v>
      </c>
      <c r="BJ17" s="1" t="s">
        <v>83</v>
      </c>
      <c r="BK17" s="1" t="s">
        <v>83</v>
      </c>
      <c r="BL17" s="4" t="s">
        <v>1261</v>
      </c>
      <c r="BM17" s="4">
        <f t="shared" si="1"/>
        <v>100306</v>
      </c>
      <c r="BN17" s="2" t="str">
        <f t="shared" si="2"/>
        <v>F</v>
      </c>
      <c r="BO17" s="2">
        <f t="shared" si="3"/>
        <v>2</v>
      </c>
      <c r="BP17" s="2">
        <f t="shared" si="0"/>
        <v>1</v>
      </c>
      <c r="BQ17" s="2" t="s">
        <v>1236</v>
      </c>
    </row>
    <row r="18" spans="1:69" x14ac:dyDescent="0.3">
      <c r="A18" s="2" t="s">
        <v>1199</v>
      </c>
      <c r="B18" s="2">
        <v>67</v>
      </c>
      <c r="C18" t="s">
        <v>1273</v>
      </c>
      <c r="D18" s="1">
        <v>10031</v>
      </c>
      <c r="E18" s="1" t="s">
        <v>708</v>
      </c>
      <c r="F18" s="1" t="s">
        <v>518</v>
      </c>
      <c r="G18" s="1" t="s">
        <v>589</v>
      </c>
      <c r="H18" s="1" t="s">
        <v>520</v>
      </c>
      <c r="I18" s="1" t="s">
        <v>521</v>
      </c>
      <c r="J18" s="1" t="s">
        <v>107</v>
      </c>
      <c r="K18" s="1" t="s">
        <v>709</v>
      </c>
      <c r="L18" s="1" t="s">
        <v>710</v>
      </c>
      <c r="M18" s="1" t="s">
        <v>592</v>
      </c>
      <c r="N18" s="1">
        <v>12661</v>
      </c>
      <c r="O18" s="1">
        <v>2022</v>
      </c>
      <c r="P18" s="1">
        <v>12</v>
      </c>
      <c r="Q18" s="1">
        <v>2022</v>
      </c>
      <c r="R18" s="1" t="s">
        <v>83</v>
      </c>
      <c r="S18" s="1" t="s">
        <v>84</v>
      </c>
      <c r="T18" s="1" t="s">
        <v>593</v>
      </c>
      <c r="U18" s="1">
        <v>22.100000381469727</v>
      </c>
      <c r="V18" s="1" t="s">
        <v>520</v>
      </c>
      <c r="W18" s="1" t="s">
        <v>83</v>
      </c>
      <c r="X18" s="3" t="s">
        <v>711</v>
      </c>
      <c r="Y18" s="3" t="s">
        <v>83</v>
      </c>
      <c r="Z18" s="1" t="s">
        <v>682</v>
      </c>
      <c r="AA18" s="1" t="s">
        <v>83</v>
      </c>
      <c r="AB18" s="1" t="s">
        <v>83</v>
      </c>
      <c r="AC18" s="1" t="s">
        <v>83</v>
      </c>
      <c r="AD18" s="1" t="s">
        <v>83</v>
      </c>
      <c r="AE18" s="1" t="s">
        <v>83</v>
      </c>
      <c r="AF18" s="1" t="s">
        <v>98</v>
      </c>
      <c r="AG18" s="1">
        <v>6</v>
      </c>
      <c r="AH18" s="1">
        <v>5</v>
      </c>
      <c r="AI18" s="1">
        <v>5</v>
      </c>
      <c r="AJ18" s="1">
        <v>3</v>
      </c>
      <c r="AK18" s="1">
        <v>3</v>
      </c>
      <c r="AL18" s="1">
        <v>3</v>
      </c>
      <c r="AM18" s="1">
        <v>2021</v>
      </c>
      <c r="AN18" s="1">
        <v>5.7999998331069946E-2</v>
      </c>
      <c r="AO18" s="1" t="s">
        <v>270</v>
      </c>
      <c r="AP18" s="1" t="s">
        <v>215</v>
      </c>
      <c r="AQ18" s="1">
        <v>0.20100000500679016</v>
      </c>
      <c r="AR18" s="1" t="s">
        <v>712</v>
      </c>
      <c r="AS18" s="1">
        <v>0.11400000005960464</v>
      </c>
      <c r="AT18" s="1" t="s">
        <v>188</v>
      </c>
      <c r="AU18" s="1">
        <v>0.289000004529953</v>
      </c>
      <c r="AV18" s="1">
        <v>0.50900000333786011</v>
      </c>
      <c r="AW18" s="1" t="s">
        <v>83</v>
      </c>
      <c r="AX18" s="1" t="s">
        <v>83</v>
      </c>
      <c r="AY18" s="1" t="s">
        <v>83</v>
      </c>
      <c r="AZ18" s="1">
        <v>2022</v>
      </c>
      <c r="BA18" s="1">
        <v>923828</v>
      </c>
      <c r="BB18" s="1" t="s">
        <v>101</v>
      </c>
      <c r="BC18" s="1" t="s">
        <v>106</v>
      </c>
      <c r="BD18" s="1" t="s">
        <v>83</v>
      </c>
      <c r="BE18" s="1" t="s">
        <v>595</v>
      </c>
      <c r="BF18" s="1">
        <v>475199</v>
      </c>
      <c r="BG18" s="1" t="s">
        <v>110</v>
      </c>
      <c r="BH18" s="1"/>
      <c r="BI18" s="1">
        <v>1.9440000057220459</v>
      </c>
      <c r="BJ18" s="1" t="s">
        <v>83</v>
      </c>
      <c r="BK18" s="1" t="s">
        <v>83</v>
      </c>
      <c r="BL18" s="4" t="s">
        <v>1261</v>
      </c>
      <c r="BM18" s="4">
        <f t="shared" si="1"/>
        <v>475199</v>
      </c>
      <c r="BN18" s="2" t="str">
        <f t="shared" si="2"/>
        <v>N</v>
      </c>
      <c r="BO18" s="2">
        <f t="shared" si="3"/>
        <v>3</v>
      </c>
      <c r="BP18" s="2">
        <f t="shared" si="0"/>
        <v>1</v>
      </c>
      <c r="BQ18" s="2" t="s">
        <v>1236</v>
      </c>
    </row>
    <row r="19" spans="1:69" x14ac:dyDescent="0.3">
      <c r="A19" s="2" t="s">
        <v>1199</v>
      </c>
      <c r="B19" s="2">
        <v>67</v>
      </c>
      <c r="C19" t="s">
        <v>1273</v>
      </c>
      <c r="D19" s="1">
        <v>10054</v>
      </c>
      <c r="E19" s="1" t="s">
        <v>651</v>
      </c>
      <c r="F19" s="1" t="s">
        <v>518</v>
      </c>
      <c r="G19" s="1" t="s">
        <v>589</v>
      </c>
      <c r="H19" s="1" t="s">
        <v>520</v>
      </c>
      <c r="I19" s="1" t="s">
        <v>521</v>
      </c>
      <c r="J19" s="1" t="s">
        <v>107</v>
      </c>
      <c r="K19" s="1" t="s">
        <v>652</v>
      </c>
      <c r="L19" s="1" t="s">
        <v>653</v>
      </c>
      <c r="M19" s="1" t="s">
        <v>592</v>
      </c>
      <c r="N19" s="1">
        <v>12660</v>
      </c>
      <c r="O19" s="1">
        <v>2022</v>
      </c>
      <c r="P19" s="1">
        <v>12</v>
      </c>
      <c r="Q19" s="1">
        <v>2022</v>
      </c>
      <c r="R19" s="1" t="s">
        <v>83</v>
      </c>
      <c r="S19" s="1" t="s">
        <v>84</v>
      </c>
      <c r="T19" s="1" t="s">
        <v>103</v>
      </c>
      <c r="U19" s="1" t="s">
        <v>656</v>
      </c>
      <c r="V19" s="1" t="s">
        <v>520</v>
      </c>
      <c r="W19" s="1" t="s">
        <v>83</v>
      </c>
      <c r="X19" s="3" t="s">
        <v>654</v>
      </c>
      <c r="Y19" s="3" t="s">
        <v>83</v>
      </c>
      <c r="Z19" s="1" t="s">
        <v>655</v>
      </c>
      <c r="AA19" s="1" t="s">
        <v>83</v>
      </c>
      <c r="AB19" s="1" t="s">
        <v>83</v>
      </c>
      <c r="AC19" s="1" t="s">
        <v>83</v>
      </c>
      <c r="AD19" s="1" t="s">
        <v>83</v>
      </c>
      <c r="AE19" s="1" t="s">
        <v>83</v>
      </c>
      <c r="AF19" s="1" t="s">
        <v>98</v>
      </c>
      <c r="AG19" s="1">
        <v>6</v>
      </c>
      <c r="AH19" s="1">
        <v>5</v>
      </c>
      <c r="AI19" s="1">
        <v>3</v>
      </c>
      <c r="AJ19" s="1">
        <v>3</v>
      </c>
      <c r="AK19" s="1">
        <v>2</v>
      </c>
      <c r="AL19" s="1">
        <v>3</v>
      </c>
      <c r="AM19" s="1">
        <v>2021</v>
      </c>
      <c r="AN19" s="1">
        <v>4.8000000417232513E-2</v>
      </c>
      <c r="AO19" s="1" t="s">
        <v>657</v>
      </c>
      <c r="AP19" s="1" t="s">
        <v>658</v>
      </c>
      <c r="AQ19" s="1">
        <v>0.20000000298023224</v>
      </c>
      <c r="AR19" s="1" t="s">
        <v>659</v>
      </c>
      <c r="AS19" s="1">
        <v>0.28400000929832458</v>
      </c>
      <c r="AT19" s="1" t="s">
        <v>188</v>
      </c>
      <c r="AU19" s="1">
        <v>0.23999999463558197</v>
      </c>
      <c r="AV19" s="1">
        <v>0.16899999976158142</v>
      </c>
      <c r="AW19" s="1" t="s">
        <v>83</v>
      </c>
      <c r="AX19" s="1" t="s">
        <v>83</v>
      </c>
      <c r="AY19" s="1" t="s">
        <v>83</v>
      </c>
      <c r="AZ19" s="1">
        <v>2020</v>
      </c>
      <c r="BA19" s="1">
        <v>35257.1015625</v>
      </c>
      <c r="BB19" s="1" t="s">
        <v>101</v>
      </c>
      <c r="BC19" s="1" t="s">
        <v>106</v>
      </c>
      <c r="BD19" s="1" t="s">
        <v>83</v>
      </c>
      <c r="BE19" s="1" t="s">
        <v>595</v>
      </c>
      <c r="BF19" s="1">
        <v>23676</v>
      </c>
      <c r="BG19" s="1" t="s">
        <v>191</v>
      </c>
      <c r="BH19" s="1"/>
      <c r="BI19" s="1">
        <v>1.4889999628067017</v>
      </c>
      <c r="BJ19" s="1" t="s">
        <v>83</v>
      </c>
      <c r="BK19" s="1" t="s">
        <v>83</v>
      </c>
      <c r="BL19" s="4" t="s">
        <v>1261</v>
      </c>
      <c r="BM19" s="4">
        <f t="shared" si="1"/>
        <v>23676</v>
      </c>
      <c r="BN19" s="2" t="str">
        <f t="shared" si="2"/>
        <v>F</v>
      </c>
      <c r="BO19" s="2">
        <f t="shared" si="3"/>
        <v>2</v>
      </c>
      <c r="BP19" s="2">
        <f t="shared" si="0"/>
        <v>1</v>
      </c>
      <c r="BQ19" s="2" t="s">
        <v>1236</v>
      </c>
    </row>
    <row r="20" spans="1:69" x14ac:dyDescent="0.3">
      <c r="A20" s="2" t="s">
        <v>1208</v>
      </c>
      <c r="B20" s="2">
        <v>67</v>
      </c>
      <c r="C20" t="s">
        <v>1273</v>
      </c>
      <c r="D20" s="1">
        <v>10087</v>
      </c>
      <c r="E20" s="1" t="s">
        <v>644</v>
      </c>
      <c r="F20" s="1" t="s">
        <v>518</v>
      </c>
      <c r="G20" s="1" t="s">
        <v>589</v>
      </c>
      <c r="H20" s="1" t="s">
        <v>520</v>
      </c>
      <c r="I20" s="1" t="s">
        <v>521</v>
      </c>
      <c r="J20" s="1" t="s">
        <v>79</v>
      </c>
      <c r="K20" s="1" t="s">
        <v>645</v>
      </c>
      <c r="L20" s="1" t="s">
        <v>646</v>
      </c>
      <c r="M20" s="1" t="s">
        <v>592</v>
      </c>
      <c r="N20" s="1">
        <v>12667</v>
      </c>
      <c r="O20" s="1">
        <v>2022</v>
      </c>
      <c r="P20" s="1">
        <v>12</v>
      </c>
      <c r="Q20" s="1">
        <v>2022</v>
      </c>
      <c r="R20" s="1" t="s">
        <v>83</v>
      </c>
      <c r="S20" s="1" t="s">
        <v>84</v>
      </c>
      <c r="T20" s="1" t="s">
        <v>647</v>
      </c>
      <c r="U20" s="1" t="s">
        <v>648</v>
      </c>
      <c r="V20" s="1" t="s">
        <v>520</v>
      </c>
      <c r="W20" s="1" t="s">
        <v>83</v>
      </c>
      <c r="X20" s="3" t="s">
        <v>649</v>
      </c>
      <c r="Y20" s="3" t="s">
        <v>83</v>
      </c>
      <c r="Z20" s="1" t="s">
        <v>637</v>
      </c>
      <c r="AA20" s="1" t="s">
        <v>83</v>
      </c>
      <c r="AB20" s="1" t="s">
        <v>83</v>
      </c>
      <c r="AC20" s="1" t="s">
        <v>83</v>
      </c>
      <c r="AD20" s="1" t="s">
        <v>83</v>
      </c>
      <c r="AE20" s="1" t="s">
        <v>83</v>
      </c>
      <c r="AF20" s="1" t="s">
        <v>98</v>
      </c>
      <c r="AG20" s="1">
        <v>1</v>
      </c>
      <c r="AH20" s="1">
        <v>3</v>
      </c>
      <c r="AI20" s="1">
        <v>2</v>
      </c>
      <c r="AJ20" s="1">
        <v>1</v>
      </c>
      <c r="AK20" s="1">
        <v>1</v>
      </c>
      <c r="AL20" s="1">
        <v>1</v>
      </c>
      <c r="AM20" s="1">
        <v>2021</v>
      </c>
      <c r="AN20" s="1">
        <v>170</v>
      </c>
      <c r="AO20" s="1" t="s">
        <v>101</v>
      </c>
      <c r="AP20" s="1" t="s">
        <v>135</v>
      </c>
      <c r="AQ20" s="1">
        <v>4769</v>
      </c>
      <c r="AR20" s="1" t="s">
        <v>650</v>
      </c>
      <c r="AS20" s="1">
        <v>4769</v>
      </c>
      <c r="AT20" s="1" t="s">
        <v>650</v>
      </c>
      <c r="AU20" s="1">
        <v>3.5999998450279236E-2</v>
      </c>
      <c r="AV20" s="1">
        <v>3.5999998450279236E-2</v>
      </c>
      <c r="AW20" s="1" t="s">
        <v>83</v>
      </c>
      <c r="AX20" s="1" t="s">
        <v>83</v>
      </c>
      <c r="AY20" s="1" t="s">
        <v>83</v>
      </c>
      <c r="AZ20" s="1" t="s">
        <v>83</v>
      </c>
      <c r="BA20" s="1" t="s">
        <v>83</v>
      </c>
      <c r="BB20" s="1" t="s">
        <v>83</v>
      </c>
      <c r="BC20" s="1" t="s">
        <v>83</v>
      </c>
      <c r="BD20" s="1" t="s">
        <v>83</v>
      </c>
      <c r="BE20" s="1" t="s">
        <v>83</v>
      </c>
      <c r="BF20" s="1" t="s">
        <v>83</v>
      </c>
      <c r="BG20" s="1" t="s">
        <v>83</v>
      </c>
      <c r="BH20" s="1"/>
      <c r="BI20" s="1"/>
      <c r="BJ20" s="1" t="s">
        <v>83</v>
      </c>
      <c r="BK20" s="1" t="s">
        <v>83</v>
      </c>
      <c r="BL20" s="4" t="s">
        <v>1262</v>
      </c>
      <c r="BM20" s="4">
        <f>AS20</f>
        <v>4769</v>
      </c>
      <c r="BN20" s="2" t="s">
        <v>79</v>
      </c>
      <c r="BO20" s="2">
        <f t="shared" si="3"/>
        <v>3</v>
      </c>
      <c r="BP20" s="2">
        <f t="shared" si="0"/>
        <v>3</v>
      </c>
      <c r="BQ20" s="2" t="s">
        <v>1237</v>
      </c>
    </row>
    <row r="21" spans="1:69" x14ac:dyDescent="0.3">
      <c r="A21" s="2" t="s">
        <v>1203</v>
      </c>
      <c r="B21" s="2">
        <v>67</v>
      </c>
      <c r="C21" t="s">
        <v>1273</v>
      </c>
      <c r="D21" s="1">
        <v>10416</v>
      </c>
      <c r="E21" s="1" t="s">
        <v>669</v>
      </c>
      <c r="F21" s="1" t="s">
        <v>518</v>
      </c>
      <c r="G21" s="1" t="s">
        <v>589</v>
      </c>
      <c r="H21" s="1" t="s">
        <v>520</v>
      </c>
      <c r="I21" s="1" t="s">
        <v>521</v>
      </c>
      <c r="J21" s="1" t="s">
        <v>107</v>
      </c>
      <c r="K21" s="1" t="s">
        <v>670</v>
      </c>
      <c r="L21" s="1" t="s">
        <v>671</v>
      </c>
      <c r="M21" s="1" t="s">
        <v>592</v>
      </c>
      <c r="N21" s="1">
        <v>12645</v>
      </c>
      <c r="O21" s="1">
        <v>2022</v>
      </c>
      <c r="P21" s="1">
        <v>12</v>
      </c>
      <c r="Q21" s="1">
        <v>2022</v>
      </c>
      <c r="R21" s="1" t="s">
        <v>83</v>
      </c>
      <c r="S21" s="1" t="s">
        <v>84</v>
      </c>
      <c r="T21" s="1" t="s">
        <v>593</v>
      </c>
      <c r="U21" s="1" t="s">
        <v>673</v>
      </c>
      <c r="V21" s="1" t="s">
        <v>520</v>
      </c>
      <c r="W21" s="1" t="s">
        <v>83</v>
      </c>
      <c r="X21" s="3" t="s">
        <v>672</v>
      </c>
      <c r="Y21" s="3" t="s">
        <v>83</v>
      </c>
      <c r="Z21" s="1" t="s">
        <v>674</v>
      </c>
      <c r="AA21" s="1" t="s">
        <v>83</v>
      </c>
      <c r="AB21" s="1" t="s">
        <v>83</v>
      </c>
      <c r="AC21" s="1" t="s">
        <v>83</v>
      </c>
      <c r="AD21" s="1" t="s">
        <v>83</v>
      </c>
      <c r="AE21" s="1" t="s">
        <v>83</v>
      </c>
      <c r="AF21" s="1" t="s">
        <v>120</v>
      </c>
      <c r="AG21" s="1">
        <v>6</v>
      </c>
      <c r="AH21" s="1">
        <v>5</v>
      </c>
      <c r="AI21" s="1">
        <v>4</v>
      </c>
      <c r="AJ21" s="1">
        <v>4</v>
      </c>
      <c r="AK21" s="1">
        <v>2</v>
      </c>
      <c r="AL21" s="1">
        <v>4</v>
      </c>
      <c r="AM21" s="1">
        <v>2021</v>
      </c>
      <c r="AN21" s="1">
        <v>2.0999999716877937E-2</v>
      </c>
      <c r="AO21" s="1" t="s">
        <v>108</v>
      </c>
      <c r="AP21" s="1" t="s">
        <v>616</v>
      </c>
      <c r="AQ21" s="1">
        <v>6.8999998271465302E-2</v>
      </c>
      <c r="AR21" s="1" t="s">
        <v>675</v>
      </c>
      <c r="AS21" s="1">
        <v>6.8999998271465302E-2</v>
      </c>
      <c r="AT21" s="1" t="s">
        <v>188</v>
      </c>
      <c r="AU21" s="1">
        <v>0.30399999022483826</v>
      </c>
      <c r="AV21" s="1">
        <v>0.30399999022483826</v>
      </c>
      <c r="AW21" s="1" t="s">
        <v>83</v>
      </c>
      <c r="AX21" s="1" t="s">
        <v>83</v>
      </c>
      <c r="AY21" s="1" t="s">
        <v>83</v>
      </c>
      <c r="AZ21" s="1">
        <v>2021</v>
      </c>
      <c r="BA21" s="1">
        <v>125932</v>
      </c>
      <c r="BB21" s="1" t="s">
        <v>101</v>
      </c>
      <c r="BC21" s="1" t="s">
        <v>106</v>
      </c>
      <c r="BD21" s="1" t="s">
        <v>83</v>
      </c>
      <c r="BE21" s="1" t="s">
        <v>595</v>
      </c>
      <c r="BF21" s="1">
        <v>60119</v>
      </c>
      <c r="BG21" s="1" t="s">
        <v>191</v>
      </c>
      <c r="BH21" s="1"/>
      <c r="BI21" s="1">
        <v>2.0950000286102295</v>
      </c>
      <c r="BJ21" s="1" t="s">
        <v>83</v>
      </c>
      <c r="BK21" s="1" t="s">
        <v>83</v>
      </c>
      <c r="BL21" s="4" t="s">
        <v>1261</v>
      </c>
      <c r="BM21" s="4">
        <f t="shared" si="1"/>
        <v>60119</v>
      </c>
      <c r="BN21" s="2" t="str">
        <f t="shared" ref="BN21:BN22" si="4">IF(ISBLANK(BH21),IF(BI21&lt;0.5,"O",IF(BI21&lt;1.7,"F","N")),IF(BH21&lt;1,"O",IF(ISBLANK(BI21),"F",IF(BI21&lt;1.7,"F","N"))))</f>
        <v>N</v>
      </c>
      <c r="BO21" s="2">
        <f t="shared" si="3"/>
        <v>3</v>
      </c>
      <c r="BP21" s="2">
        <f t="shared" si="0"/>
        <v>1</v>
      </c>
      <c r="BQ21" s="2" t="s">
        <v>1236</v>
      </c>
    </row>
    <row r="22" spans="1:69" x14ac:dyDescent="0.3">
      <c r="A22" s="2" t="s">
        <v>1203</v>
      </c>
      <c r="B22" s="2">
        <v>67</v>
      </c>
      <c r="C22" t="s">
        <v>1273</v>
      </c>
      <c r="D22" s="1">
        <v>10417</v>
      </c>
      <c r="E22" s="1" t="s">
        <v>781</v>
      </c>
      <c r="F22" s="1" t="s">
        <v>518</v>
      </c>
      <c r="G22" s="1" t="s">
        <v>721</v>
      </c>
      <c r="H22" s="1" t="s">
        <v>520</v>
      </c>
      <c r="I22" s="1" t="s">
        <v>521</v>
      </c>
      <c r="J22" s="1" t="s">
        <v>107</v>
      </c>
      <c r="K22" s="1" t="s">
        <v>670</v>
      </c>
      <c r="L22" s="1" t="s">
        <v>671</v>
      </c>
      <c r="M22" s="1" t="s">
        <v>782</v>
      </c>
      <c r="N22" s="1">
        <v>12646</v>
      </c>
      <c r="O22" s="1">
        <v>2022</v>
      </c>
      <c r="P22" s="1">
        <v>12</v>
      </c>
      <c r="Q22" s="1">
        <v>2022</v>
      </c>
      <c r="R22" s="1" t="s">
        <v>83</v>
      </c>
      <c r="S22" s="1" t="s">
        <v>84</v>
      </c>
      <c r="T22" s="1" t="s">
        <v>593</v>
      </c>
      <c r="U22" s="1" t="s">
        <v>783</v>
      </c>
      <c r="V22" s="1" t="s">
        <v>520</v>
      </c>
      <c r="W22" s="1" t="s">
        <v>83</v>
      </c>
      <c r="X22" s="3" t="s">
        <v>784</v>
      </c>
      <c r="Y22" s="3" t="s">
        <v>83</v>
      </c>
      <c r="Z22" s="1" t="s">
        <v>740</v>
      </c>
      <c r="AA22" s="1" t="s">
        <v>83</v>
      </c>
      <c r="AB22" s="1" t="s">
        <v>83</v>
      </c>
      <c r="AC22" s="1" t="s">
        <v>83</v>
      </c>
      <c r="AD22" s="1" t="s">
        <v>83</v>
      </c>
      <c r="AE22" s="1" t="s">
        <v>83</v>
      </c>
      <c r="AF22" s="1" t="s">
        <v>98</v>
      </c>
      <c r="AG22" s="1">
        <v>6</v>
      </c>
      <c r="AH22" s="1">
        <v>5</v>
      </c>
      <c r="AI22" s="1">
        <v>3</v>
      </c>
      <c r="AJ22" s="1">
        <v>3</v>
      </c>
      <c r="AK22" s="1">
        <v>2</v>
      </c>
      <c r="AL22" s="1">
        <v>3</v>
      </c>
      <c r="AM22" s="1">
        <v>2021</v>
      </c>
      <c r="AN22" s="1">
        <v>2.6000000536441803E-2</v>
      </c>
      <c r="AO22" s="1" t="s">
        <v>270</v>
      </c>
      <c r="AP22" s="1" t="s">
        <v>215</v>
      </c>
      <c r="AQ22" s="1">
        <v>7.5999997556209564E-2</v>
      </c>
      <c r="AR22" s="1" t="s">
        <v>55</v>
      </c>
      <c r="AS22" s="1">
        <v>7.4000000953674316E-2</v>
      </c>
      <c r="AT22" s="1" t="s">
        <v>188</v>
      </c>
      <c r="AU22" s="1">
        <v>0.34799998998641968</v>
      </c>
      <c r="AV22" s="1">
        <v>0.35699999332427979</v>
      </c>
      <c r="AW22" s="1" t="s">
        <v>83</v>
      </c>
      <c r="AX22" s="1" t="s">
        <v>83</v>
      </c>
      <c r="AY22" s="1" t="s">
        <v>83</v>
      </c>
      <c r="AZ22" s="1">
        <v>2022</v>
      </c>
      <c r="BA22" s="1">
        <v>39445</v>
      </c>
      <c r="BB22" s="1" t="s">
        <v>101</v>
      </c>
      <c r="BC22" s="1" t="s">
        <v>106</v>
      </c>
      <c r="BD22" s="1" t="s">
        <v>83</v>
      </c>
      <c r="BE22" s="1" t="s">
        <v>595</v>
      </c>
      <c r="BF22" s="1">
        <v>28822</v>
      </c>
      <c r="BG22" s="1" t="s">
        <v>191</v>
      </c>
      <c r="BH22" s="1"/>
      <c r="BI22" s="1">
        <v>1.3689999580383301</v>
      </c>
      <c r="BJ22" s="1" t="s">
        <v>83</v>
      </c>
      <c r="BK22" s="1" t="s">
        <v>83</v>
      </c>
      <c r="BL22" s="4" t="s">
        <v>1261</v>
      </c>
      <c r="BM22" s="4">
        <f t="shared" si="1"/>
        <v>28822</v>
      </c>
      <c r="BN22" s="2" t="str">
        <f t="shared" si="4"/>
        <v>F</v>
      </c>
      <c r="BO22" s="2">
        <f t="shared" si="3"/>
        <v>2</v>
      </c>
      <c r="BP22" s="2">
        <f t="shared" si="0"/>
        <v>1</v>
      </c>
      <c r="BQ22" s="2" t="s">
        <v>1236</v>
      </c>
    </row>
    <row r="23" spans="1:69" x14ac:dyDescent="0.3">
      <c r="A23" s="2" t="s">
        <v>1203</v>
      </c>
      <c r="B23" s="2">
        <v>67</v>
      </c>
      <c r="C23" t="s">
        <v>1273</v>
      </c>
      <c r="D23" s="1">
        <v>10425</v>
      </c>
      <c r="E23" s="1" t="s">
        <v>821</v>
      </c>
      <c r="F23" s="1" t="s">
        <v>518</v>
      </c>
      <c r="G23" s="1" t="s">
        <v>721</v>
      </c>
      <c r="H23" s="1" t="s">
        <v>520</v>
      </c>
      <c r="I23" s="1" t="s">
        <v>521</v>
      </c>
      <c r="J23" s="1" t="s">
        <v>79</v>
      </c>
      <c r="K23" s="1" t="s">
        <v>822</v>
      </c>
      <c r="L23" s="1" t="s">
        <v>823</v>
      </c>
      <c r="M23" s="1" t="s">
        <v>722</v>
      </c>
      <c r="N23" s="1">
        <v>12640</v>
      </c>
      <c r="O23" s="1">
        <v>2022</v>
      </c>
      <c r="P23" s="1">
        <v>12</v>
      </c>
      <c r="Q23" s="1">
        <v>2022</v>
      </c>
      <c r="R23" s="1" t="s">
        <v>83</v>
      </c>
      <c r="S23" s="1" t="s">
        <v>84</v>
      </c>
      <c r="T23" s="1" t="s">
        <v>134</v>
      </c>
      <c r="U23" s="1">
        <v>22</v>
      </c>
      <c r="V23" s="1" t="s">
        <v>520</v>
      </c>
      <c r="W23" s="1" t="s">
        <v>83</v>
      </c>
      <c r="X23" s="3" t="s">
        <v>824</v>
      </c>
      <c r="Y23" s="3" t="s">
        <v>83</v>
      </c>
      <c r="Z23" s="1" t="s">
        <v>825</v>
      </c>
      <c r="AA23" s="1" t="s">
        <v>83</v>
      </c>
      <c r="AB23" s="1" t="s">
        <v>83</v>
      </c>
      <c r="AC23" s="1" t="s">
        <v>83</v>
      </c>
      <c r="AD23" s="1" t="s">
        <v>83</v>
      </c>
      <c r="AE23" s="1" t="s">
        <v>83</v>
      </c>
      <c r="AF23" s="1" t="s">
        <v>98</v>
      </c>
      <c r="AG23" s="1">
        <v>2</v>
      </c>
      <c r="AH23" s="1">
        <v>4</v>
      </c>
      <c r="AI23" s="1">
        <v>3</v>
      </c>
      <c r="AJ23" s="1">
        <v>3</v>
      </c>
      <c r="AK23" s="1">
        <v>0</v>
      </c>
      <c r="AL23" s="1">
        <v>2</v>
      </c>
      <c r="AM23" s="1">
        <v>2021</v>
      </c>
      <c r="AN23" s="1">
        <v>1.9999999552965164E-2</v>
      </c>
      <c r="AO23" s="1" t="s">
        <v>104</v>
      </c>
      <c r="AP23" s="1" t="s">
        <v>105</v>
      </c>
      <c r="AQ23" s="1">
        <v>3.2000001519918442E-2</v>
      </c>
      <c r="AR23" s="1" t="s">
        <v>55</v>
      </c>
      <c r="AS23" s="1">
        <v>3.2000001519918442E-2</v>
      </c>
      <c r="AT23" s="1" t="s">
        <v>188</v>
      </c>
      <c r="AU23" s="1">
        <v>0.625</v>
      </c>
      <c r="AV23" s="1">
        <v>0.625</v>
      </c>
      <c r="AW23" s="1" t="s">
        <v>83</v>
      </c>
      <c r="AX23" s="1" t="s">
        <v>83</v>
      </c>
      <c r="AY23" s="1" t="s">
        <v>83</v>
      </c>
      <c r="AZ23" s="1">
        <v>2022</v>
      </c>
      <c r="BA23" s="1">
        <v>17511</v>
      </c>
      <c r="BB23" s="1" t="s">
        <v>101</v>
      </c>
      <c r="BC23" s="1" t="s">
        <v>320</v>
      </c>
      <c r="BD23" s="1" t="s">
        <v>83</v>
      </c>
      <c r="BE23" s="1" t="s">
        <v>83</v>
      </c>
      <c r="BF23" s="1" t="s">
        <v>83</v>
      </c>
      <c r="BG23" s="1" t="s">
        <v>83</v>
      </c>
      <c r="BH23" s="1"/>
      <c r="BI23" s="1"/>
      <c r="BJ23" s="1" t="s">
        <v>83</v>
      </c>
      <c r="BK23" s="1" t="s">
        <v>83</v>
      </c>
      <c r="BL23" s="4" t="s">
        <v>1263</v>
      </c>
      <c r="BM23" s="4">
        <f>BA23</f>
        <v>17511</v>
      </c>
      <c r="BN23" s="2" t="s">
        <v>1193</v>
      </c>
      <c r="BO23" s="2">
        <f t="shared" si="3"/>
        <v>2</v>
      </c>
      <c r="BP23" s="2">
        <f t="shared" si="0"/>
        <v>3</v>
      </c>
      <c r="BQ23" s="2" t="s">
        <v>1237</v>
      </c>
    </row>
    <row r="24" spans="1:69" x14ac:dyDescent="0.3">
      <c r="A24" s="2" t="s">
        <v>1203</v>
      </c>
      <c r="B24" s="2">
        <v>67</v>
      </c>
      <c r="C24" t="s">
        <v>1273</v>
      </c>
      <c r="D24" s="1">
        <v>10457</v>
      </c>
      <c r="E24" s="1" t="s">
        <v>807</v>
      </c>
      <c r="F24" s="1" t="s">
        <v>518</v>
      </c>
      <c r="G24" s="1" t="s">
        <v>721</v>
      </c>
      <c r="H24" s="1" t="s">
        <v>520</v>
      </c>
      <c r="I24" s="1" t="s">
        <v>521</v>
      </c>
      <c r="J24" s="1" t="s">
        <v>79</v>
      </c>
      <c r="K24" s="1" t="s">
        <v>808</v>
      </c>
      <c r="L24" s="1" t="s">
        <v>809</v>
      </c>
      <c r="M24" s="1" t="s">
        <v>722</v>
      </c>
      <c r="N24" s="1">
        <v>12659</v>
      </c>
      <c r="O24" s="1">
        <v>2022</v>
      </c>
      <c r="P24" s="1">
        <v>12</v>
      </c>
      <c r="Q24" s="1">
        <v>2022</v>
      </c>
      <c r="R24" s="1" t="s">
        <v>83</v>
      </c>
      <c r="S24" s="1" t="s">
        <v>84</v>
      </c>
      <c r="T24" s="1" t="s">
        <v>134</v>
      </c>
      <c r="U24" s="1">
        <v>22</v>
      </c>
      <c r="V24" s="1" t="s">
        <v>520</v>
      </c>
      <c r="W24" s="1" t="s">
        <v>83</v>
      </c>
      <c r="X24" s="3" t="s">
        <v>810</v>
      </c>
      <c r="Y24" s="3" t="s">
        <v>83</v>
      </c>
      <c r="Z24" s="1" t="s">
        <v>812</v>
      </c>
      <c r="AA24" s="1" t="s">
        <v>83</v>
      </c>
      <c r="AB24" s="1" t="s">
        <v>83</v>
      </c>
      <c r="AC24" s="1" t="s">
        <v>83</v>
      </c>
      <c r="AD24" s="1" t="s">
        <v>83</v>
      </c>
      <c r="AE24" s="1" t="s">
        <v>83</v>
      </c>
      <c r="AF24" s="1" t="s">
        <v>98</v>
      </c>
      <c r="AG24" s="1">
        <v>2</v>
      </c>
      <c r="AH24" s="1">
        <v>2</v>
      </c>
      <c r="AI24" s="1">
        <v>3</v>
      </c>
      <c r="AJ24" s="1">
        <v>2</v>
      </c>
      <c r="AK24" s="1">
        <v>0</v>
      </c>
      <c r="AL24" s="1">
        <v>2</v>
      </c>
      <c r="AM24" s="1">
        <v>2021</v>
      </c>
      <c r="AN24" s="1">
        <v>4.999999888241291E-3</v>
      </c>
      <c r="AO24" s="1" t="s">
        <v>104</v>
      </c>
      <c r="AP24" s="1" t="s">
        <v>811</v>
      </c>
      <c r="AQ24" s="1">
        <v>2.9999999329447746E-2</v>
      </c>
      <c r="AR24" s="1" t="s">
        <v>635</v>
      </c>
      <c r="AS24" s="1">
        <v>2.9999999329447746E-2</v>
      </c>
      <c r="AT24" s="1" t="s">
        <v>635</v>
      </c>
      <c r="AU24" s="1">
        <v>0.16699999570846558</v>
      </c>
      <c r="AV24" s="1">
        <v>0.16699999570846558</v>
      </c>
      <c r="AW24" s="1" t="s">
        <v>83</v>
      </c>
      <c r="AX24" s="1" t="s">
        <v>83</v>
      </c>
      <c r="AY24" s="1" t="s">
        <v>83</v>
      </c>
      <c r="AZ24" s="1">
        <v>2022</v>
      </c>
      <c r="BA24" s="1">
        <v>72349</v>
      </c>
      <c r="BB24" s="1" t="s">
        <v>101</v>
      </c>
      <c r="BC24" s="1" t="s">
        <v>102</v>
      </c>
      <c r="BD24" s="1" t="s">
        <v>83</v>
      </c>
      <c r="BE24" s="1" t="s">
        <v>83</v>
      </c>
      <c r="BF24" s="1" t="s">
        <v>83</v>
      </c>
      <c r="BG24" s="1" t="s">
        <v>83</v>
      </c>
      <c r="BH24" s="1"/>
      <c r="BI24" s="1"/>
      <c r="BJ24" s="1" t="s">
        <v>83</v>
      </c>
      <c r="BK24" s="1" t="s">
        <v>83</v>
      </c>
      <c r="BL24" s="4" t="s">
        <v>1263</v>
      </c>
      <c r="BM24" s="4">
        <f>BA24</f>
        <v>72349</v>
      </c>
      <c r="BN24" s="2" t="s">
        <v>79</v>
      </c>
      <c r="BO24" s="2">
        <f t="shared" si="3"/>
        <v>3</v>
      </c>
      <c r="BP24" s="2">
        <f t="shared" si="0"/>
        <v>3</v>
      </c>
      <c r="BQ24" s="2" t="s">
        <v>1237</v>
      </c>
    </row>
    <row r="25" spans="1:69" x14ac:dyDescent="0.3">
      <c r="A25" s="2" t="s">
        <v>1197</v>
      </c>
      <c r="B25" s="2">
        <v>67</v>
      </c>
      <c r="C25" t="s">
        <v>1273</v>
      </c>
      <c r="D25" s="1">
        <v>10506</v>
      </c>
      <c r="E25" s="1" t="s">
        <v>785</v>
      </c>
      <c r="F25" s="1" t="s">
        <v>518</v>
      </c>
      <c r="G25" s="1" t="s">
        <v>721</v>
      </c>
      <c r="H25" s="1" t="s">
        <v>520</v>
      </c>
      <c r="I25" s="1" t="s">
        <v>521</v>
      </c>
      <c r="J25" s="1" t="s">
        <v>107</v>
      </c>
      <c r="K25" s="1" t="s">
        <v>677</v>
      </c>
      <c r="L25" s="1" t="s">
        <v>678</v>
      </c>
      <c r="M25" s="1" t="s">
        <v>722</v>
      </c>
      <c r="N25" s="1">
        <v>12649</v>
      </c>
      <c r="O25" s="1">
        <v>2022</v>
      </c>
      <c r="P25" s="1">
        <v>12</v>
      </c>
      <c r="Q25" s="1">
        <v>2021</v>
      </c>
      <c r="R25" s="1" t="s">
        <v>83</v>
      </c>
      <c r="S25" s="1" t="s">
        <v>84</v>
      </c>
      <c r="T25" s="1" t="s">
        <v>103</v>
      </c>
      <c r="U25" s="1" t="s">
        <v>786</v>
      </c>
      <c r="V25" s="1" t="s">
        <v>520</v>
      </c>
      <c r="W25" s="1" t="s">
        <v>83</v>
      </c>
      <c r="X25" s="3" t="s">
        <v>787</v>
      </c>
      <c r="Y25" s="3" t="s">
        <v>83</v>
      </c>
      <c r="Z25" s="1" t="s">
        <v>788</v>
      </c>
      <c r="AA25" s="1" t="s">
        <v>83</v>
      </c>
      <c r="AB25" s="1" t="s">
        <v>83</v>
      </c>
      <c r="AC25" s="1" t="s">
        <v>83</v>
      </c>
      <c r="AD25" s="1" t="s">
        <v>83</v>
      </c>
      <c r="AE25" s="1" t="s">
        <v>83</v>
      </c>
      <c r="AF25" s="1" t="s">
        <v>98</v>
      </c>
      <c r="AG25" s="1">
        <v>6</v>
      </c>
      <c r="AH25" s="1">
        <v>5</v>
      </c>
      <c r="AI25" s="1">
        <v>4</v>
      </c>
      <c r="AJ25" s="1">
        <v>4</v>
      </c>
      <c r="AK25" s="1">
        <v>4</v>
      </c>
      <c r="AL25" s="1">
        <v>4</v>
      </c>
      <c r="AM25" s="1">
        <v>2021</v>
      </c>
      <c r="AN25" s="1">
        <v>0.2630000114440918</v>
      </c>
      <c r="AO25" s="1" t="s">
        <v>108</v>
      </c>
      <c r="AP25" s="1" t="s">
        <v>616</v>
      </c>
      <c r="AQ25" s="1">
        <v>0.3880000114440918</v>
      </c>
      <c r="AR25" s="1" t="s">
        <v>675</v>
      </c>
      <c r="AS25" s="1">
        <v>0.50999999046325684</v>
      </c>
      <c r="AT25" s="1" t="s">
        <v>188</v>
      </c>
      <c r="AU25" s="1">
        <v>0.67699998617172241</v>
      </c>
      <c r="AV25" s="1">
        <v>0.51499998569488525</v>
      </c>
      <c r="AW25" s="1" t="s">
        <v>83</v>
      </c>
      <c r="AX25" s="1" t="s">
        <v>83</v>
      </c>
      <c r="AY25" s="1" t="s">
        <v>83</v>
      </c>
      <c r="AZ25" s="1">
        <v>2022</v>
      </c>
      <c r="BA25" s="1">
        <v>51734</v>
      </c>
      <c r="BB25" s="1" t="s">
        <v>101</v>
      </c>
      <c r="BC25" s="1" t="s">
        <v>106</v>
      </c>
      <c r="BD25" s="1" t="s">
        <v>83</v>
      </c>
      <c r="BE25" s="1" t="s">
        <v>595</v>
      </c>
      <c r="BF25" s="1">
        <v>58959</v>
      </c>
      <c r="BG25" s="1" t="s">
        <v>191</v>
      </c>
      <c r="BH25" s="1"/>
      <c r="BI25" s="1">
        <v>0.87699997425079346</v>
      </c>
      <c r="BJ25" s="1" t="s">
        <v>83</v>
      </c>
      <c r="BK25" s="1" t="s">
        <v>83</v>
      </c>
      <c r="BL25" s="4" t="s">
        <v>1261</v>
      </c>
      <c r="BM25" s="4">
        <f t="shared" si="1"/>
        <v>58959</v>
      </c>
      <c r="BN25" s="2" t="str">
        <f t="shared" ref="BN25:BN26" si="5">IF(ISBLANK(BH25),IF(BI25&lt;0.5,"O",IF(BI25&lt;1.7,"F","N")),IF(BH25&lt;1,"O",IF(ISBLANK(BI25),"F",IF(BI25&lt;1.7,"F","N"))))</f>
        <v>F</v>
      </c>
      <c r="BO25" s="2">
        <f t="shared" si="3"/>
        <v>2</v>
      </c>
      <c r="BP25" s="2">
        <f t="shared" si="0"/>
        <v>1</v>
      </c>
      <c r="BQ25" s="2" t="s">
        <v>1236</v>
      </c>
    </row>
    <row r="26" spans="1:69" x14ac:dyDescent="0.3">
      <c r="A26" s="2" t="s">
        <v>1197</v>
      </c>
      <c r="B26" s="2">
        <v>67</v>
      </c>
      <c r="C26" t="s">
        <v>1273</v>
      </c>
      <c r="D26" s="1">
        <v>10511</v>
      </c>
      <c r="E26" s="1" t="s">
        <v>696</v>
      </c>
      <c r="F26" s="1" t="s">
        <v>518</v>
      </c>
      <c r="G26" s="1" t="s">
        <v>589</v>
      </c>
      <c r="H26" s="1" t="s">
        <v>520</v>
      </c>
      <c r="I26" s="1" t="s">
        <v>521</v>
      </c>
      <c r="J26" s="1" t="s">
        <v>107</v>
      </c>
      <c r="K26" s="1" t="s">
        <v>697</v>
      </c>
      <c r="L26" s="1" t="s">
        <v>698</v>
      </c>
      <c r="M26" s="1" t="s">
        <v>679</v>
      </c>
      <c r="N26" s="1">
        <v>12650</v>
      </c>
      <c r="O26" s="1">
        <v>2022</v>
      </c>
      <c r="P26" s="1">
        <v>12</v>
      </c>
      <c r="Q26" s="1">
        <v>2022</v>
      </c>
      <c r="R26" s="1" t="s">
        <v>83</v>
      </c>
      <c r="S26" s="1" t="s">
        <v>84</v>
      </c>
      <c r="T26" s="1" t="s">
        <v>609</v>
      </c>
      <c r="U26" s="1">
        <v>15.100000381469727</v>
      </c>
      <c r="V26" s="1" t="s">
        <v>520</v>
      </c>
      <c r="W26" s="1" t="s">
        <v>83</v>
      </c>
      <c r="X26" s="3" t="s">
        <v>699</v>
      </c>
      <c r="Y26" s="3" t="s">
        <v>83</v>
      </c>
      <c r="Z26" s="1" t="s">
        <v>686</v>
      </c>
      <c r="AA26" s="1" t="s">
        <v>83</v>
      </c>
      <c r="AB26" s="1" t="s">
        <v>83</v>
      </c>
      <c r="AC26" s="1" t="s">
        <v>83</v>
      </c>
      <c r="AD26" s="1" t="s">
        <v>83</v>
      </c>
      <c r="AE26" s="1" t="s">
        <v>83</v>
      </c>
      <c r="AF26" s="1" t="s">
        <v>98</v>
      </c>
      <c r="AG26" s="1">
        <v>6</v>
      </c>
      <c r="AH26" s="1">
        <v>5</v>
      </c>
      <c r="AI26" s="1">
        <v>3</v>
      </c>
      <c r="AJ26" s="1">
        <v>2</v>
      </c>
      <c r="AK26" s="1">
        <v>2</v>
      </c>
      <c r="AL26" s="1">
        <v>2</v>
      </c>
      <c r="AM26" s="1">
        <v>2021</v>
      </c>
      <c r="AN26" s="1">
        <v>7.0000002160668373E-3</v>
      </c>
      <c r="AO26" s="1" t="s">
        <v>108</v>
      </c>
      <c r="AP26" s="1" t="s">
        <v>616</v>
      </c>
      <c r="AQ26" s="1">
        <v>0.44200000166893005</v>
      </c>
      <c r="AR26" s="1" t="s">
        <v>55</v>
      </c>
      <c r="AS26" s="1">
        <v>0.37999999523162842</v>
      </c>
      <c r="AT26" s="1" t="s">
        <v>188</v>
      </c>
      <c r="AU26" s="1">
        <v>1.6000000759959221E-2</v>
      </c>
      <c r="AV26" s="1">
        <v>1.7999999225139618E-2</v>
      </c>
      <c r="AW26" s="1" t="s">
        <v>83</v>
      </c>
      <c r="AX26" s="1" t="s">
        <v>83</v>
      </c>
      <c r="AY26" s="1" t="s">
        <v>83</v>
      </c>
      <c r="AZ26" s="1">
        <v>2022</v>
      </c>
      <c r="BA26" s="1">
        <v>79828</v>
      </c>
      <c r="BB26" s="1" t="s">
        <v>101</v>
      </c>
      <c r="BC26" s="1" t="s">
        <v>106</v>
      </c>
      <c r="BD26" s="1" t="s">
        <v>83</v>
      </c>
      <c r="BE26" s="1" t="s">
        <v>595</v>
      </c>
      <c r="BF26" s="1">
        <v>60976</v>
      </c>
      <c r="BG26" s="1" t="s">
        <v>191</v>
      </c>
      <c r="BH26" s="1"/>
      <c r="BI26" s="1">
        <v>1.3090000152587891</v>
      </c>
      <c r="BJ26" s="1" t="s">
        <v>83</v>
      </c>
      <c r="BK26" s="1" t="s">
        <v>83</v>
      </c>
      <c r="BL26" s="4" t="s">
        <v>1261</v>
      </c>
      <c r="BM26" s="4">
        <f t="shared" si="1"/>
        <v>60976</v>
      </c>
      <c r="BN26" s="2" t="str">
        <f t="shared" si="5"/>
        <v>F</v>
      </c>
      <c r="BO26" s="2">
        <f t="shared" si="3"/>
        <v>2</v>
      </c>
      <c r="BP26" s="2">
        <f t="shared" si="0"/>
        <v>1</v>
      </c>
      <c r="BQ26" s="2" t="s">
        <v>1236</v>
      </c>
    </row>
    <row r="27" spans="1:69" x14ac:dyDescent="0.3">
      <c r="A27" s="2" t="s">
        <v>1197</v>
      </c>
      <c r="B27" s="2">
        <v>67</v>
      </c>
      <c r="C27" t="s">
        <v>1273</v>
      </c>
      <c r="D27" s="1">
        <v>10512</v>
      </c>
      <c r="E27" s="1" t="s">
        <v>700</v>
      </c>
      <c r="F27" s="1" t="s">
        <v>518</v>
      </c>
      <c r="G27" s="1" t="s">
        <v>589</v>
      </c>
      <c r="H27" s="1" t="s">
        <v>520</v>
      </c>
      <c r="I27" s="1" t="s">
        <v>521</v>
      </c>
      <c r="J27" s="1" t="s">
        <v>107</v>
      </c>
      <c r="K27" s="1" t="s">
        <v>697</v>
      </c>
      <c r="L27" s="1" t="s">
        <v>698</v>
      </c>
      <c r="M27" s="1" t="s">
        <v>701</v>
      </c>
      <c r="N27" s="1">
        <v>12651</v>
      </c>
      <c r="O27" s="1">
        <v>2022</v>
      </c>
      <c r="P27" s="1">
        <v>12</v>
      </c>
      <c r="Q27" s="1">
        <v>2022</v>
      </c>
      <c r="R27" s="1" t="s">
        <v>83</v>
      </c>
      <c r="S27" s="1" t="s">
        <v>84</v>
      </c>
      <c r="T27" s="1" t="s">
        <v>134</v>
      </c>
      <c r="U27" s="1">
        <v>22</v>
      </c>
      <c r="V27" s="1" t="s">
        <v>520</v>
      </c>
      <c r="W27" s="1" t="s">
        <v>83</v>
      </c>
      <c r="X27" s="3" t="s">
        <v>702</v>
      </c>
      <c r="Y27" s="3" t="s">
        <v>83</v>
      </c>
      <c r="Z27" s="1" t="s">
        <v>703</v>
      </c>
      <c r="AA27" s="1" t="s">
        <v>83</v>
      </c>
      <c r="AB27" s="1" t="s">
        <v>83</v>
      </c>
      <c r="AC27" s="1" t="s">
        <v>83</v>
      </c>
      <c r="AD27" s="1" t="s">
        <v>83</v>
      </c>
      <c r="AE27" s="1" t="s">
        <v>83</v>
      </c>
      <c r="AF27" s="1" t="s">
        <v>98</v>
      </c>
      <c r="AG27" s="1">
        <v>2</v>
      </c>
      <c r="AH27" s="1">
        <v>2</v>
      </c>
      <c r="AI27" s="1">
        <v>3</v>
      </c>
      <c r="AJ27" s="1">
        <v>2</v>
      </c>
      <c r="AK27" s="1">
        <v>0</v>
      </c>
      <c r="AL27" s="1">
        <v>1</v>
      </c>
      <c r="AM27" s="1">
        <v>2021</v>
      </c>
      <c r="AN27" s="1">
        <v>0</v>
      </c>
      <c r="AO27" s="1" t="s">
        <v>104</v>
      </c>
      <c r="AP27" s="1" t="s">
        <v>105</v>
      </c>
      <c r="AQ27" s="1">
        <v>0.30000001192092896</v>
      </c>
      <c r="AR27" s="1" t="s">
        <v>635</v>
      </c>
      <c r="AS27" s="1">
        <v>0.30000001192092896</v>
      </c>
      <c r="AT27" s="1" t="s">
        <v>635</v>
      </c>
      <c r="AU27" s="1">
        <v>0</v>
      </c>
      <c r="AV27" s="1">
        <v>0</v>
      </c>
      <c r="AW27" s="1" t="s">
        <v>83</v>
      </c>
      <c r="AX27" s="1" t="s">
        <v>83</v>
      </c>
      <c r="AY27" s="1" t="s">
        <v>83</v>
      </c>
      <c r="AZ27" s="1">
        <v>2022</v>
      </c>
      <c r="BA27" s="1">
        <v>367880</v>
      </c>
      <c r="BB27" s="1" t="s">
        <v>101</v>
      </c>
      <c r="BC27" s="1" t="s">
        <v>694</v>
      </c>
      <c r="BD27" s="1" t="s">
        <v>83</v>
      </c>
      <c r="BE27" s="1" t="s">
        <v>83</v>
      </c>
      <c r="BF27" s="1" t="s">
        <v>83</v>
      </c>
      <c r="BG27" s="1" t="s">
        <v>83</v>
      </c>
      <c r="BH27" s="1"/>
      <c r="BI27" s="1"/>
      <c r="BJ27" s="1" t="s">
        <v>83</v>
      </c>
      <c r="BK27" s="1" t="s">
        <v>83</v>
      </c>
      <c r="BL27" s="4" t="s">
        <v>1263</v>
      </c>
      <c r="BM27" s="4">
        <f>BA27</f>
        <v>367880</v>
      </c>
      <c r="BN27" s="2" t="s">
        <v>1247</v>
      </c>
      <c r="BO27" s="2" t="str">
        <f t="shared" si="3"/>
        <v/>
      </c>
      <c r="BP27" s="2">
        <f t="shared" si="0"/>
        <v>3</v>
      </c>
      <c r="BQ27" s="2" t="s">
        <v>2226</v>
      </c>
    </row>
    <row r="28" spans="1:69" x14ac:dyDescent="0.3">
      <c r="A28" s="2" t="s">
        <v>1197</v>
      </c>
      <c r="B28" s="2">
        <v>67</v>
      </c>
      <c r="C28" t="s">
        <v>1273</v>
      </c>
      <c r="D28" s="1">
        <v>10513</v>
      </c>
      <c r="E28" s="1" t="s">
        <v>818</v>
      </c>
      <c r="F28" s="1" t="s">
        <v>518</v>
      </c>
      <c r="G28" s="1" t="s">
        <v>721</v>
      </c>
      <c r="H28" s="1" t="s">
        <v>520</v>
      </c>
      <c r="I28" s="1" t="s">
        <v>521</v>
      </c>
      <c r="J28" s="1" t="s">
        <v>107</v>
      </c>
      <c r="K28" s="1" t="s">
        <v>697</v>
      </c>
      <c r="L28" s="1" t="s">
        <v>698</v>
      </c>
      <c r="M28" s="1" t="s">
        <v>819</v>
      </c>
      <c r="N28" s="1">
        <v>12653</v>
      </c>
      <c r="O28" s="1">
        <v>2022</v>
      </c>
      <c r="P28" s="1">
        <v>12</v>
      </c>
      <c r="Q28" s="1">
        <v>2022</v>
      </c>
      <c r="R28" s="1" t="s">
        <v>83</v>
      </c>
      <c r="S28" s="1" t="s">
        <v>84</v>
      </c>
      <c r="T28" s="1" t="s">
        <v>593</v>
      </c>
      <c r="U28" s="1" t="s">
        <v>820</v>
      </c>
      <c r="V28" s="1" t="s">
        <v>520</v>
      </c>
      <c r="W28" s="1" t="s">
        <v>83</v>
      </c>
      <c r="X28" s="3" t="s">
        <v>816</v>
      </c>
      <c r="Y28" s="3" t="s">
        <v>83</v>
      </c>
      <c r="Z28" s="1" t="s">
        <v>817</v>
      </c>
      <c r="AA28" s="1" t="s">
        <v>83</v>
      </c>
      <c r="AB28" s="1" t="s">
        <v>83</v>
      </c>
      <c r="AC28" s="1" t="s">
        <v>83</v>
      </c>
      <c r="AD28" s="1" t="s">
        <v>83</v>
      </c>
      <c r="AE28" s="1" t="s">
        <v>83</v>
      </c>
      <c r="AF28" s="1" t="s">
        <v>98</v>
      </c>
      <c r="AG28" s="1">
        <v>6</v>
      </c>
      <c r="AH28" s="1">
        <v>5</v>
      </c>
      <c r="AI28" s="1">
        <v>4</v>
      </c>
      <c r="AJ28" s="1">
        <v>4</v>
      </c>
      <c r="AK28" s="1">
        <v>2</v>
      </c>
      <c r="AL28" s="1">
        <v>5</v>
      </c>
      <c r="AM28" s="1">
        <v>2021</v>
      </c>
      <c r="AN28" s="1">
        <v>0.14699999988079071</v>
      </c>
      <c r="AO28" s="1" t="s">
        <v>108</v>
      </c>
      <c r="AP28" s="1" t="s">
        <v>616</v>
      </c>
      <c r="AQ28" s="1">
        <v>0.23299999535083771</v>
      </c>
      <c r="AR28" s="1" t="s">
        <v>712</v>
      </c>
      <c r="AS28" s="1">
        <v>0.30399999022483826</v>
      </c>
      <c r="AT28" s="1" t="s">
        <v>188</v>
      </c>
      <c r="AU28" s="1">
        <v>0.63099998235702515</v>
      </c>
      <c r="AV28" s="1">
        <v>0.48399999737739563</v>
      </c>
      <c r="AW28" s="1" t="s">
        <v>83</v>
      </c>
      <c r="AX28" s="1" t="s">
        <v>83</v>
      </c>
      <c r="AY28" s="1" t="s">
        <v>83</v>
      </c>
      <c r="AZ28" s="1">
        <v>2022</v>
      </c>
      <c r="BA28" s="1">
        <v>243403</v>
      </c>
      <c r="BB28" s="1" t="s">
        <v>101</v>
      </c>
      <c r="BC28" s="1" t="s">
        <v>106</v>
      </c>
      <c r="BD28" s="1" t="s">
        <v>83</v>
      </c>
      <c r="BE28" s="1" t="s">
        <v>595</v>
      </c>
      <c r="BF28" s="1">
        <v>164000</v>
      </c>
      <c r="BG28" s="1" t="s">
        <v>191</v>
      </c>
      <c r="BH28" s="1"/>
      <c r="BI28" s="1">
        <v>1.4839999675750732</v>
      </c>
      <c r="BJ28" s="1" t="s">
        <v>83</v>
      </c>
      <c r="BK28" s="1" t="s">
        <v>83</v>
      </c>
      <c r="BL28" s="4" t="s">
        <v>1261</v>
      </c>
      <c r="BM28" s="4">
        <f t="shared" si="1"/>
        <v>164000</v>
      </c>
      <c r="BN28" s="2" t="str">
        <f>IF(ISBLANK(BH28),IF(BI28&lt;0.5,"O",IF(BI28&lt;1.7,"F","N")),IF(BH28&lt;1,"O",IF(ISBLANK(BI28),"F",IF(BI28&lt;1.7,"F","N"))))</f>
        <v>F</v>
      </c>
      <c r="BO28" s="2">
        <f t="shared" si="3"/>
        <v>2</v>
      </c>
      <c r="BP28" s="2">
        <f t="shared" si="0"/>
        <v>1</v>
      </c>
      <c r="BQ28" s="2" t="s">
        <v>1236</v>
      </c>
    </row>
    <row r="29" spans="1:69" x14ac:dyDescent="0.3">
      <c r="A29" s="2" t="s">
        <v>1197</v>
      </c>
      <c r="B29" s="2">
        <v>67</v>
      </c>
      <c r="C29" t="s">
        <v>1273</v>
      </c>
      <c r="D29" s="1">
        <v>10514</v>
      </c>
      <c r="E29" s="1" t="s">
        <v>813</v>
      </c>
      <c r="F29" s="1" t="s">
        <v>518</v>
      </c>
      <c r="G29" s="1" t="s">
        <v>721</v>
      </c>
      <c r="H29" s="1" t="s">
        <v>520</v>
      </c>
      <c r="I29" s="1" t="s">
        <v>521</v>
      </c>
      <c r="J29" s="1" t="s">
        <v>79</v>
      </c>
      <c r="K29" s="1" t="s">
        <v>697</v>
      </c>
      <c r="L29" s="1" t="s">
        <v>698</v>
      </c>
      <c r="M29" s="1" t="s">
        <v>814</v>
      </c>
      <c r="N29" s="1">
        <v>12666</v>
      </c>
      <c r="O29" s="1">
        <v>2022</v>
      </c>
      <c r="P29" s="1">
        <v>12</v>
      </c>
      <c r="Q29" s="1">
        <v>2022</v>
      </c>
      <c r="R29" s="1" t="s">
        <v>83</v>
      </c>
      <c r="S29" s="1" t="s">
        <v>84</v>
      </c>
      <c r="T29" s="1" t="s">
        <v>134</v>
      </c>
      <c r="U29" s="1" t="s">
        <v>525</v>
      </c>
      <c r="V29" s="1" t="s">
        <v>520</v>
      </c>
      <c r="W29" s="1" t="s">
        <v>815</v>
      </c>
      <c r="X29" s="3" t="s">
        <v>816</v>
      </c>
      <c r="Y29" s="3" t="s">
        <v>83</v>
      </c>
      <c r="Z29" s="1" t="s">
        <v>817</v>
      </c>
      <c r="AA29" s="1">
        <v>1</v>
      </c>
      <c r="AB29" s="1">
        <v>1</v>
      </c>
      <c r="AC29" s="1">
        <v>5</v>
      </c>
      <c r="AD29" s="1">
        <v>3</v>
      </c>
      <c r="AE29" s="1">
        <v>2</v>
      </c>
      <c r="AF29" s="1" t="s">
        <v>120</v>
      </c>
      <c r="AG29" s="1">
        <v>2</v>
      </c>
      <c r="AH29" s="1">
        <v>5</v>
      </c>
      <c r="AI29" s="1">
        <v>3</v>
      </c>
      <c r="AJ29" s="1">
        <v>2</v>
      </c>
      <c r="AK29" s="1">
        <v>0</v>
      </c>
      <c r="AL29" s="1">
        <v>2</v>
      </c>
      <c r="AM29" s="1">
        <v>2020</v>
      </c>
      <c r="AN29" s="1">
        <v>0</v>
      </c>
      <c r="AO29" s="1" t="s">
        <v>104</v>
      </c>
      <c r="AP29" s="1" t="s">
        <v>105</v>
      </c>
      <c r="AQ29" s="1">
        <v>0.30000001192092896</v>
      </c>
      <c r="AR29" s="1" t="s">
        <v>635</v>
      </c>
      <c r="AS29" s="1">
        <v>0.30000001192092896</v>
      </c>
      <c r="AT29" s="1" t="s">
        <v>635</v>
      </c>
      <c r="AU29" s="1">
        <v>0</v>
      </c>
      <c r="AV29" s="1">
        <v>0</v>
      </c>
      <c r="AW29" s="1" t="s">
        <v>83</v>
      </c>
      <c r="AX29" s="1" t="s">
        <v>83</v>
      </c>
      <c r="AY29" s="1">
        <v>0</v>
      </c>
      <c r="AZ29" s="1">
        <v>2021</v>
      </c>
      <c r="BA29" s="1">
        <v>50500</v>
      </c>
      <c r="BB29" s="1" t="s">
        <v>101</v>
      </c>
      <c r="BC29" s="1" t="s">
        <v>320</v>
      </c>
      <c r="BD29" s="1" t="s">
        <v>83</v>
      </c>
      <c r="BE29" s="1" t="s">
        <v>83</v>
      </c>
      <c r="BF29" s="1" t="s">
        <v>83</v>
      </c>
      <c r="BG29" s="1" t="s">
        <v>83</v>
      </c>
      <c r="BH29" s="1"/>
      <c r="BI29" s="1"/>
      <c r="BJ29" s="1" t="s">
        <v>83</v>
      </c>
      <c r="BK29" s="1" t="s">
        <v>83</v>
      </c>
      <c r="BL29" s="4" t="s">
        <v>1263</v>
      </c>
      <c r="BM29" s="4">
        <f>BA29</f>
        <v>50500</v>
      </c>
      <c r="BN29" s="2" t="s">
        <v>1193</v>
      </c>
      <c r="BO29" s="2">
        <f t="shared" si="3"/>
        <v>2</v>
      </c>
      <c r="BP29" s="2">
        <f t="shared" si="0"/>
        <v>3</v>
      </c>
      <c r="BQ29" s="2" t="s">
        <v>2227</v>
      </c>
    </row>
    <row r="30" spans="1:69" x14ac:dyDescent="0.3">
      <c r="A30" s="2" t="s">
        <v>1203</v>
      </c>
      <c r="B30" s="2">
        <v>67</v>
      </c>
      <c r="C30" t="s">
        <v>1273</v>
      </c>
      <c r="D30" s="1">
        <v>10553</v>
      </c>
      <c r="E30" s="1" t="s">
        <v>691</v>
      </c>
      <c r="F30" s="1" t="s">
        <v>518</v>
      </c>
      <c r="G30" s="1" t="s">
        <v>589</v>
      </c>
      <c r="H30" s="1" t="s">
        <v>520</v>
      </c>
      <c r="I30" s="1" t="s">
        <v>521</v>
      </c>
      <c r="J30" s="1" t="s">
        <v>79</v>
      </c>
      <c r="K30" s="1" t="s">
        <v>692</v>
      </c>
      <c r="L30" s="1" t="s">
        <v>693</v>
      </c>
      <c r="M30" s="1" t="s">
        <v>592</v>
      </c>
      <c r="N30" s="1">
        <v>12658</v>
      </c>
      <c r="O30" s="1">
        <v>2022</v>
      </c>
      <c r="P30" s="1">
        <v>12</v>
      </c>
      <c r="Q30" s="1">
        <v>2022</v>
      </c>
      <c r="R30" s="1" t="s">
        <v>83</v>
      </c>
      <c r="S30" s="1" t="s">
        <v>84</v>
      </c>
      <c r="T30" s="1" t="s">
        <v>134</v>
      </c>
      <c r="U30" s="1">
        <v>22</v>
      </c>
      <c r="V30" s="1" t="s">
        <v>520</v>
      </c>
      <c r="W30" s="1" t="s">
        <v>83</v>
      </c>
      <c r="X30" s="3" t="s">
        <v>695</v>
      </c>
      <c r="Y30" s="3" t="s">
        <v>83</v>
      </c>
      <c r="Z30" s="1" t="s">
        <v>608</v>
      </c>
      <c r="AA30" s="1" t="s">
        <v>83</v>
      </c>
      <c r="AB30" s="1" t="s">
        <v>83</v>
      </c>
      <c r="AC30" s="1" t="s">
        <v>83</v>
      </c>
      <c r="AD30" s="1" t="s">
        <v>83</v>
      </c>
      <c r="AE30" s="1" t="s">
        <v>83</v>
      </c>
      <c r="AF30" s="1" t="s">
        <v>98</v>
      </c>
      <c r="AG30" s="1">
        <v>2</v>
      </c>
      <c r="AH30" s="1">
        <v>2</v>
      </c>
      <c r="AI30" s="1">
        <v>3</v>
      </c>
      <c r="AJ30" s="1">
        <v>2</v>
      </c>
      <c r="AK30" s="1">
        <v>0</v>
      </c>
      <c r="AL30" s="1">
        <v>1</v>
      </c>
      <c r="AM30" s="1">
        <v>2021</v>
      </c>
      <c r="AN30" s="1">
        <v>2.0999999716877937E-2</v>
      </c>
      <c r="AO30" s="1" t="s">
        <v>104</v>
      </c>
      <c r="AP30" s="1" t="s">
        <v>105</v>
      </c>
      <c r="AQ30" s="1">
        <v>2.9999999329447746E-2</v>
      </c>
      <c r="AR30" s="1" t="s">
        <v>635</v>
      </c>
      <c r="AS30" s="1">
        <v>2.9999999329447746E-2</v>
      </c>
      <c r="AT30" s="1" t="s">
        <v>635</v>
      </c>
      <c r="AU30" s="1">
        <v>0.69999998807907104</v>
      </c>
      <c r="AV30" s="1">
        <v>0.69999998807907104</v>
      </c>
      <c r="AW30" s="1" t="s">
        <v>83</v>
      </c>
      <c r="AX30" s="1" t="s">
        <v>83</v>
      </c>
      <c r="AY30" s="1" t="s">
        <v>83</v>
      </c>
      <c r="AZ30" s="1">
        <v>2022</v>
      </c>
      <c r="BA30" s="1">
        <v>23547</v>
      </c>
      <c r="BB30" s="1" t="s">
        <v>101</v>
      </c>
      <c r="BC30" s="1" t="s">
        <v>694</v>
      </c>
      <c r="BD30" s="1" t="s">
        <v>83</v>
      </c>
      <c r="BE30" s="1" t="s">
        <v>83</v>
      </c>
      <c r="BF30" s="1" t="s">
        <v>83</v>
      </c>
      <c r="BG30" s="1" t="s">
        <v>83</v>
      </c>
      <c r="BH30" s="1"/>
      <c r="BI30" s="1"/>
      <c r="BJ30" s="1" t="s">
        <v>83</v>
      </c>
      <c r="BK30" s="1" t="s">
        <v>83</v>
      </c>
      <c r="BL30" s="4" t="s">
        <v>1263</v>
      </c>
      <c r="BM30" s="4">
        <f>BA30</f>
        <v>23547</v>
      </c>
      <c r="BN30" s="2" t="s">
        <v>1193</v>
      </c>
      <c r="BO30" s="2">
        <f t="shared" si="3"/>
        <v>2</v>
      </c>
      <c r="BP30" s="2">
        <f t="shared" si="0"/>
        <v>3</v>
      </c>
      <c r="BQ30" s="2" t="s">
        <v>1237</v>
      </c>
    </row>
    <row r="31" spans="1:69" x14ac:dyDescent="0.3">
      <c r="A31" s="2" t="s">
        <v>1207</v>
      </c>
      <c r="B31" s="2">
        <v>67</v>
      </c>
      <c r="C31" t="s">
        <v>1273</v>
      </c>
      <c r="D31" s="1">
        <v>10700</v>
      </c>
      <c r="E31" s="1" t="s">
        <v>768</v>
      </c>
      <c r="F31" s="1" t="s">
        <v>518</v>
      </c>
      <c r="G31" s="1" t="s">
        <v>721</v>
      </c>
      <c r="H31" s="1" t="s">
        <v>520</v>
      </c>
      <c r="I31" s="1" t="s">
        <v>521</v>
      </c>
      <c r="J31" s="1" t="s">
        <v>79</v>
      </c>
      <c r="K31" s="1" t="s">
        <v>769</v>
      </c>
      <c r="L31" s="1" t="s">
        <v>770</v>
      </c>
      <c r="M31" s="1" t="s">
        <v>722</v>
      </c>
      <c r="N31" s="1">
        <v>12668</v>
      </c>
      <c r="O31" s="1">
        <v>2022</v>
      </c>
      <c r="P31" s="1">
        <v>12</v>
      </c>
      <c r="Q31" s="1">
        <v>2022</v>
      </c>
      <c r="R31" s="1" t="s">
        <v>83</v>
      </c>
      <c r="S31" s="1" t="s">
        <v>84</v>
      </c>
      <c r="T31" s="1" t="s">
        <v>525</v>
      </c>
      <c r="U31" s="1" t="s">
        <v>759</v>
      </c>
      <c r="V31" s="1" t="s">
        <v>520</v>
      </c>
      <c r="W31" s="1" t="s">
        <v>83</v>
      </c>
      <c r="X31" s="3" t="s">
        <v>771</v>
      </c>
      <c r="Y31" s="3" t="s">
        <v>83</v>
      </c>
      <c r="Z31" s="1" t="s">
        <v>750</v>
      </c>
      <c r="AA31" s="1" t="s">
        <v>83</v>
      </c>
      <c r="AB31" s="1" t="s">
        <v>83</v>
      </c>
      <c r="AC31" s="1" t="s">
        <v>83</v>
      </c>
      <c r="AD31" s="1" t="s">
        <v>83</v>
      </c>
      <c r="AE31" s="1" t="s">
        <v>83</v>
      </c>
      <c r="AF31" s="1" t="s">
        <v>98</v>
      </c>
      <c r="AG31" s="1">
        <v>2</v>
      </c>
      <c r="AH31" s="1">
        <v>3</v>
      </c>
      <c r="AI31" s="1">
        <v>3</v>
      </c>
      <c r="AJ31" s="1">
        <v>2</v>
      </c>
      <c r="AK31" s="1">
        <v>0</v>
      </c>
      <c r="AL31" s="1">
        <v>1</v>
      </c>
      <c r="AM31" s="1">
        <v>2021</v>
      </c>
      <c r="AN31" s="1">
        <v>1763</v>
      </c>
      <c r="AO31" s="1" t="s">
        <v>101</v>
      </c>
      <c r="AP31" s="1" t="s">
        <v>512</v>
      </c>
      <c r="AQ31" s="1">
        <v>4436</v>
      </c>
      <c r="AR31" s="1" t="s">
        <v>55</v>
      </c>
      <c r="AS31" s="1">
        <v>4436</v>
      </c>
      <c r="AT31" s="1" t="s">
        <v>772</v>
      </c>
      <c r="AU31" s="1">
        <v>0.3970000147819519</v>
      </c>
      <c r="AV31" s="1">
        <v>0.3970000147819519</v>
      </c>
      <c r="AW31" s="1" t="s">
        <v>83</v>
      </c>
      <c r="AX31" s="1" t="s">
        <v>83</v>
      </c>
      <c r="AY31" s="1" t="s">
        <v>83</v>
      </c>
      <c r="AZ31" s="1">
        <v>2021</v>
      </c>
      <c r="BA31" s="1">
        <v>31243</v>
      </c>
      <c r="BB31" s="1" t="s">
        <v>101</v>
      </c>
      <c r="BC31" s="1" t="s">
        <v>454</v>
      </c>
      <c r="BD31" s="1" t="s">
        <v>83</v>
      </c>
      <c r="BE31" s="1" t="s">
        <v>83</v>
      </c>
      <c r="BF31" s="1" t="s">
        <v>83</v>
      </c>
      <c r="BG31" s="1" t="s">
        <v>83</v>
      </c>
      <c r="BH31" s="1"/>
      <c r="BI31" s="1"/>
      <c r="BJ31" s="1" t="s">
        <v>83</v>
      </c>
      <c r="BK31" s="1" t="s">
        <v>83</v>
      </c>
      <c r="BL31" s="4" t="s">
        <v>1263</v>
      </c>
      <c r="BM31" s="4">
        <f>BA31</f>
        <v>31243</v>
      </c>
      <c r="BN31" s="2" t="s">
        <v>1193</v>
      </c>
      <c r="BO31" s="2">
        <f t="shared" si="3"/>
        <v>2</v>
      </c>
      <c r="BP31" s="2">
        <f t="shared" si="0"/>
        <v>3</v>
      </c>
      <c r="BQ31" s="2" t="s">
        <v>1237</v>
      </c>
    </row>
    <row r="32" spans="1:69" x14ac:dyDescent="0.3">
      <c r="A32" s="2" t="s">
        <v>1207</v>
      </c>
      <c r="B32" s="2">
        <v>67</v>
      </c>
      <c r="C32" t="s">
        <v>1273</v>
      </c>
      <c r="D32" s="1">
        <v>10736</v>
      </c>
      <c r="E32" s="1" t="s">
        <v>598</v>
      </c>
      <c r="F32" s="1" t="s">
        <v>518</v>
      </c>
      <c r="G32" s="1" t="s">
        <v>589</v>
      </c>
      <c r="H32" s="1" t="s">
        <v>520</v>
      </c>
      <c r="I32" s="1" t="s">
        <v>521</v>
      </c>
      <c r="J32" s="1" t="s">
        <v>79</v>
      </c>
      <c r="K32" s="1" t="s">
        <v>599</v>
      </c>
      <c r="L32" s="1" t="s">
        <v>600</v>
      </c>
      <c r="M32" s="1" t="s">
        <v>592</v>
      </c>
      <c r="N32" s="1">
        <v>12663</v>
      </c>
      <c r="O32" s="1">
        <v>2022</v>
      </c>
      <c r="P32" s="1">
        <v>12</v>
      </c>
      <c r="Q32" s="1">
        <v>2022</v>
      </c>
      <c r="R32" s="1" t="s">
        <v>83</v>
      </c>
      <c r="S32" s="1" t="s">
        <v>84</v>
      </c>
      <c r="T32" s="1" t="s">
        <v>593</v>
      </c>
      <c r="U32" s="1">
        <v>14.199999809265137</v>
      </c>
      <c r="V32" s="1" t="s">
        <v>520</v>
      </c>
      <c r="W32" s="1" t="s">
        <v>83</v>
      </c>
      <c r="X32" s="3" t="s">
        <v>603</v>
      </c>
      <c r="Y32" s="3" t="s">
        <v>83</v>
      </c>
      <c r="Z32" s="1" t="s">
        <v>596</v>
      </c>
      <c r="AA32" s="1" t="s">
        <v>83</v>
      </c>
      <c r="AB32" s="1" t="s">
        <v>83</v>
      </c>
      <c r="AC32" s="1" t="s">
        <v>83</v>
      </c>
      <c r="AD32" s="1" t="s">
        <v>83</v>
      </c>
      <c r="AE32" s="1" t="s">
        <v>83</v>
      </c>
      <c r="AF32" s="1" t="s">
        <v>120</v>
      </c>
      <c r="AG32" s="1">
        <v>6</v>
      </c>
      <c r="AH32" s="1">
        <v>3</v>
      </c>
      <c r="AI32" s="1">
        <v>3</v>
      </c>
      <c r="AJ32" s="1">
        <v>4</v>
      </c>
      <c r="AK32" s="1">
        <v>2</v>
      </c>
      <c r="AL32" s="1">
        <v>3</v>
      </c>
      <c r="AM32" s="1">
        <v>2019</v>
      </c>
      <c r="AN32" s="1">
        <v>3.0999999493360519E-2</v>
      </c>
      <c r="AO32" s="1" t="s">
        <v>270</v>
      </c>
      <c r="AP32" s="1" t="s">
        <v>215</v>
      </c>
      <c r="AQ32" s="1">
        <v>9.2000000178813934E-2</v>
      </c>
      <c r="AR32" s="1" t="s">
        <v>55</v>
      </c>
      <c r="AS32" s="1">
        <v>9.2000000178813934E-2</v>
      </c>
      <c r="AT32" s="1" t="s">
        <v>188</v>
      </c>
      <c r="AU32" s="1">
        <v>0.33700001239776611</v>
      </c>
      <c r="AV32" s="1">
        <v>0.33700001239776611</v>
      </c>
      <c r="AW32" s="1" t="s">
        <v>83</v>
      </c>
      <c r="AX32" s="1" t="s">
        <v>83</v>
      </c>
      <c r="AY32" s="1" t="s">
        <v>83</v>
      </c>
      <c r="AZ32" s="1">
        <v>2020</v>
      </c>
      <c r="BA32" s="1">
        <v>142134</v>
      </c>
      <c r="BB32" s="1" t="s">
        <v>101</v>
      </c>
      <c r="BC32" s="1" t="s">
        <v>106</v>
      </c>
      <c r="BD32" s="1" t="s">
        <v>83</v>
      </c>
      <c r="BE32" s="1" t="s">
        <v>602</v>
      </c>
      <c r="BF32" s="1">
        <v>62449</v>
      </c>
      <c r="BG32" s="1" t="s">
        <v>191</v>
      </c>
      <c r="BH32" s="1"/>
      <c r="BI32" s="1">
        <v>2.2760000228881836</v>
      </c>
      <c r="BJ32" s="1" t="s">
        <v>83</v>
      </c>
      <c r="BK32" s="1" t="s">
        <v>83</v>
      </c>
      <c r="BL32" s="4" t="s">
        <v>1261</v>
      </c>
      <c r="BM32" s="4">
        <f t="shared" si="1"/>
        <v>62449</v>
      </c>
      <c r="BN32" s="2" t="str">
        <f t="shared" ref="BN32:BN33" si="6">IF(ISBLANK(BH32),IF(BI32&lt;0.5,"O",IF(BI32&lt;1.7,"F","N")),IF(BH32&lt;1,"O",IF(ISBLANK(BI32),"F",IF(BI32&lt;1.7,"F","N"))))</f>
        <v>N</v>
      </c>
      <c r="BO32" s="2">
        <f t="shared" si="3"/>
        <v>3</v>
      </c>
      <c r="BP32" s="2">
        <f t="shared" si="0"/>
        <v>1</v>
      </c>
      <c r="BQ32" s="2" t="s">
        <v>1236</v>
      </c>
    </row>
    <row r="33" spans="1:69" x14ac:dyDescent="0.3">
      <c r="A33" s="2" t="s">
        <v>1203</v>
      </c>
      <c r="B33" s="2">
        <v>67</v>
      </c>
      <c r="C33" t="s">
        <v>1273</v>
      </c>
      <c r="D33" s="1">
        <v>10956</v>
      </c>
      <c r="E33" s="1" t="s">
        <v>713</v>
      </c>
      <c r="F33" s="1" t="s">
        <v>518</v>
      </c>
      <c r="G33" s="1" t="s">
        <v>714</v>
      </c>
      <c r="H33" s="1" t="s">
        <v>520</v>
      </c>
      <c r="I33" s="1" t="s">
        <v>521</v>
      </c>
      <c r="J33" s="1" t="s">
        <v>107</v>
      </c>
      <c r="K33" s="1" t="s">
        <v>715</v>
      </c>
      <c r="L33" s="1" t="s">
        <v>716</v>
      </c>
      <c r="M33" s="1" t="s">
        <v>717</v>
      </c>
      <c r="N33" s="1">
        <v>12657</v>
      </c>
      <c r="O33" s="1">
        <v>2022</v>
      </c>
      <c r="P33" s="1">
        <v>12</v>
      </c>
      <c r="Q33" s="1">
        <v>2022</v>
      </c>
      <c r="R33" s="1" t="s">
        <v>83</v>
      </c>
      <c r="S33" s="1" t="s">
        <v>84</v>
      </c>
      <c r="T33" s="1" t="s">
        <v>593</v>
      </c>
      <c r="U33" s="1">
        <v>21.120000839233398</v>
      </c>
      <c r="V33" s="1" t="s">
        <v>520</v>
      </c>
      <c r="W33" s="1" t="s">
        <v>83</v>
      </c>
      <c r="X33" s="3" t="s">
        <v>718</v>
      </c>
      <c r="Y33" s="3" t="s">
        <v>83</v>
      </c>
      <c r="Z33" s="1" t="s">
        <v>719</v>
      </c>
      <c r="AA33" s="1" t="s">
        <v>83</v>
      </c>
      <c r="AB33" s="1" t="s">
        <v>83</v>
      </c>
      <c r="AC33" s="1" t="s">
        <v>83</v>
      </c>
      <c r="AD33" s="1" t="s">
        <v>83</v>
      </c>
      <c r="AE33" s="1" t="s">
        <v>83</v>
      </c>
      <c r="AF33" s="1" t="s">
        <v>98</v>
      </c>
      <c r="AG33" s="1">
        <v>6</v>
      </c>
      <c r="AH33" s="1">
        <v>5</v>
      </c>
      <c r="AI33" s="1">
        <v>4</v>
      </c>
      <c r="AJ33" s="1">
        <v>4</v>
      </c>
      <c r="AK33" s="1">
        <v>2</v>
      </c>
      <c r="AL33" s="1">
        <v>4</v>
      </c>
      <c r="AM33" s="1">
        <v>2021</v>
      </c>
      <c r="AN33" s="1">
        <v>5.299999937415123E-2</v>
      </c>
      <c r="AO33" s="1" t="s">
        <v>270</v>
      </c>
      <c r="AP33" s="1" t="s">
        <v>215</v>
      </c>
      <c r="AQ33" s="1">
        <v>0.20999999344348907</v>
      </c>
      <c r="AR33" s="1" t="s">
        <v>712</v>
      </c>
      <c r="AS33" s="1">
        <v>9.3999996781349182E-2</v>
      </c>
      <c r="AT33" s="1" t="s">
        <v>188</v>
      </c>
      <c r="AU33" s="1">
        <v>0.25</v>
      </c>
      <c r="AV33" s="1">
        <v>0.56000000238418579</v>
      </c>
      <c r="AW33" s="1" t="s">
        <v>83</v>
      </c>
      <c r="AX33" s="1" t="s">
        <v>83</v>
      </c>
      <c r="AY33" s="1" t="s">
        <v>83</v>
      </c>
      <c r="AZ33" s="1">
        <v>2022</v>
      </c>
      <c r="BA33" s="1">
        <v>133.79100036621094</v>
      </c>
      <c r="BB33" s="1" t="s">
        <v>170</v>
      </c>
      <c r="BC33" s="1" t="s">
        <v>106</v>
      </c>
      <c r="BD33" s="1" t="s">
        <v>83</v>
      </c>
      <c r="BE33" s="1" t="s">
        <v>602</v>
      </c>
      <c r="BF33" s="1">
        <v>106.95700073242188</v>
      </c>
      <c r="BG33" s="1" t="s">
        <v>191</v>
      </c>
      <c r="BH33" s="1"/>
      <c r="BI33" s="1">
        <v>1.2510000467300415</v>
      </c>
      <c r="BJ33" s="1" t="s">
        <v>83</v>
      </c>
      <c r="BK33" s="1" t="s">
        <v>83</v>
      </c>
      <c r="BL33" s="4" t="s">
        <v>1264</v>
      </c>
      <c r="BM33" s="4">
        <f t="shared" si="1"/>
        <v>106.95700073242188</v>
      </c>
      <c r="BN33" s="2" t="str">
        <f t="shared" si="6"/>
        <v>F</v>
      </c>
      <c r="BO33" s="2">
        <f t="shared" si="3"/>
        <v>2</v>
      </c>
      <c r="BP33" s="2">
        <f t="shared" si="0"/>
        <v>1</v>
      </c>
      <c r="BQ33" s="2" t="s">
        <v>1236</v>
      </c>
    </row>
    <row r="34" spans="1:69" x14ac:dyDescent="0.3">
      <c r="A34" s="2" t="s">
        <v>1203</v>
      </c>
      <c r="B34" s="2">
        <v>67</v>
      </c>
      <c r="C34" t="s">
        <v>1273</v>
      </c>
      <c r="D34" s="1">
        <v>10974</v>
      </c>
      <c r="E34" s="1" t="s">
        <v>629</v>
      </c>
      <c r="F34" s="1" t="s">
        <v>518</v>
      </c>
      <c r="G34" s="1" t="s">
        <v>589</v>
      </c>
      <c r="H34" s="1" t="s">
        <v>520</v>
      </c>
      <c r="I34" s="1" t="s">
        <v>521</v>
      </c>
      <c r="J34" s="1" t="s">
        <v>79</v>
      </c>
      <c r="K34" s="1"/>
      <c r="L34" s="1"/>
      <c r="M34" s="1"/>
      <c r="N34" s="1">
        <v>12648</v>
      </c>
      <c r="O34" s="1">
        <v>2022</v>
      </c>
      <c r="P34" s="1">
        <v>12</v>
      </c>
      <c r="Q34" s="1">
        <v>2022</v>
      </c>
      <c r="R34" s="1" t="s">
        <v>83</v>
      </c>
      <c r="S34" s="1" t="s">
        <v>84</v>
      </c>
      <c r="T34" s="1" t="s">
        <v>134</v>
      </c>
      <c r="U34" s="1">
        <v>22</v>
      </c>
      <c r="V34" s="1" t="s">
        <v>520</v>
      </c>
      <c r="W34" s="1" t="s">
        <v>83</v>
      </c>
      <c r="X34" s="3" t="s">
        <v>630</v>
      </c>
      <c r="Y34" s="3" t="s">
        <v>83</v>
      </c>
      <c r="Z34" s="1" t="s">
        <v>632</v>
      </c>
      <c r="AA34" s="1" t="s">
        <v>83</v>
      </c>
      <c r="AB34" s="1" t="s">
        <v>83</v>
      </c>
      <c r="AC34" s="1" t="s">
        <v>83</v>
      </c>
      <c r="AD34" s="1" t="s">
        <v>83</v>
      </c>
      <c r="AE34" s="1" t="s">
        <v>83</v>
      </c>
      <c r="AF34" s="1" t="s">
        <v>98</v>
      </c>
      <c r="AG34" s="1">
        <v>2</v>
      </c>
      <c r="AH34" s="1">
        <v>2</v>
      </c>
      <c r="AI34" s="1">
        <v>3</v>
      </c>
      <c r="AJ34" s="1">
        <v>3</v>
      </c>
      <c r="AK34" s="1">
        <v>0</v>
      </c>
      <c r="AL34" s="1">
        <v>1</v>
      </c>
      <c r="AM34" s="1">
        <v>2021</v>
      </c>
      <c r="AN34" s="1">
        <v>1.8999999389052391E-2</v>
      </c>
      <c r="AO34" s="1" t="s">
        <v>131</v>
      </c>
      <c r="AP34" s="1" t="s">
        <v>631</v>
      </c>
      <c r="AQ34" s="1">
        <v>3.2000001519918442E-2</v>
      </c>
      <c r="AR34" s="1" t="s">
        <v>627</v>
      </c>
      <c r="AS34" s="1">
        <v>3.2000001519918442E-2</v>
      </c>
      <c r="AT34" s="1" t="s">
        <v>627</v>
      </c>
      <c r="AU34" s="1">
        <v>0.59399998188018799</v>
      </c>
      <c r="AV34" s="1">
        <v>0.59399998188018799</v>
      </c>
      <c r="AW34" s="1" t="s">
        <v>83</v>
      </c>
      <c r="AX34" s="1" t="s">
        <v>83</v>
      </c>
      <c r="AY34" s="1" t="s">
        <v>83</v>
      </c>
      <c r="AZ34" s="1">
        <v>2022</v>
      </c>
      <c r="BA34" s="1">
        <v>52733</v>
      </c>
      <c r="BB34" s="1" t="s">
        <v>101</v>
      </c>
      <c r="BC34" s="1" t="s">
        <v>628</v>
      </c>
      <c r="BD34" s="1" t="s">
        <v>83</v>
      </c>
      <c r="BE34" s="1" t="s">
        <v>83</v>
      </c>
      <c r="BF34" s="1" t="s">
        <v>83</v>
      </c>
      <c r="BG34" s="1" t="s">
        <v>83</v>
      </c>
      <c r="BH34" s="1"/>
      <c r="BI34" s="1" t="s">
        <v>83</v>
      </c>
      <c r="BJ34" s="1" t="s">
        <v>83</v>
      </c>
      <c r="BK34" s="1" t="s">
        <v>83</v>
      </c>
      <c r="BL34" s="4" t="s">
        <v>1263</v>
      </c>
      <c r="BM34" s="4">
        <f>BA34</f>
        <v>52733</v>
      </c>
      <c r="BN34" s="2" t="s">
        <v>1193</v>
      </c>
      <c r="BO34" s="2">
        <f t="shared" si="3"/>
        <v>2</v>
      </c>
      <c r="BP34" s="2">
        <f t="shared" si="0"/>
        <v>3</v>
      </c>
      <c r="BQ34" s="2" t="s">
        <v>1239</v>
      </c>
    </row>
    <row r="35" spans="1:69" x14ac:dyDescent="0.3">
      <c r="A35" s="2" t="s">
        <v>1199</v>
      </c>
      <c r="B35" s="2">
        <v>67</v>
      </c>
      <c r="C35" t="s">
        <v>1273</v>
      </c>
      <c r="D35" s="1">
        <v>11050</v>
      </c>
      <c r="E35" s="1" t="s">
        <v>664</v>
      </c>
      <c r="F35" s="1" t="s">
        <v>518</v>
      </c>
      <c r="G35" s="1" t="s">
        <v>589</v>
      </c>
      <c r="H35" s="1" t="s">
        <v>520</v>
      </c>
      <c r="I35" s="1" t="s">
        <v>521</v>
      </c>
      <c r="J35" s="1" t="s">
        <v>79</v>
      </c>
      <c r="K35" s="1" t="s">
        <v>665</v>
      </c>
      <c r="L35" s="1" t="s">
        <v>666</v>
      </c>
      <c r="M35" s="1" t="s">
        <v>592</v>
      </c>
      <c r="N35" s="1">
        <v>12647</v>
      </c>
      <c r="O35" s="1">
        <v>2022</v>
      </c>
      <c r="P35" s="1">
        <v>12</v>
      </c>
      <c r="Q35" s="1">
        <v>2022</v>
      </c>
      <c r="R35" s="1" t="s">
        <v>83</v>
      </c>
      <c r="S35" s="1" t="s">
        <v>84</v>
      </c>
      <c r="T35" s="1" t="s">
        <v>593</v>
      </c>
      <c r="U35" s="1">
        <v>18</v>
      </c>
      <c r="V35" s="1" t="s">
        <v>520</v>
      </c>
      <c r="W35" s="1" t="s">
        <v>83</v>
      </c>
      <c r="X35" s="3" t="s">
        <v>668</v>
      </c>
      <c r="Y35" s="3" t="s">
        <v>83</v>
      </c>
      <c r="Z35" s="1" t="s">
        <v>667</v>
      </c>
      <c r="AA35" s="1" t="s">
        <v>83</v>
      </c>
      <c r="AB35" s="1" t="s">
        <v>83</v>
      </c>
      <c r="AC35" s="1" t="s">
        <v>83</v>
      </c>
      <c r="AD35" s="1" t="s">
        <v>83</v>
      </c>
      <c r="AE35" s="1" t="s">
        <v>83</v>
      </c>
      <c r="AF35" s="1" t="s">
        <v>98</v>
      </c>
      <c r="AG35" s="1">
        <v>6</v>
      </c>
      <c r="AH35" s="1">
        <v>5</v>
      </c>
      <c r="AI35" s="1">
        <v>4</v>
      </c>
      <c r="AJ35" s="1">
        <v>4</v>
      </c>
      <c r="AK35" s="1">
        <v>2</v>
      </c>
      <c r="AL35" s="1">
        <v>4</v>
      </c>
      <c r="AM35" s="1">
        <v>2021</v>
      </c>
      <c r="AN35" s="1">
        <v>3.0999999493360519E-2</v>
      </c>
      <c r="AO35" s="1" t="s">
        <v>657</v>
      </c>
      <c r="AP35" s="1" t="s">
        <v>658</v>
      </c>
      <c r="AQ35" s="1">
        <v>0.3580000102519989</v>
      </c>
      <c r="AR35" s="1" t="s">
        <v>55</v>
      </c>
      <c r="AS35" s="1">
        <v>0.15700000524520874</v>
      </c>
      <c r="AT35" s="1" t="s">
        <v>188</v>
      </c>
      <c r="AU35" s="1">
        <v>8.7999999523162842E-2</v>
      </c>
      <c r="AV35" s="1">
        <v>0.20000000298023224</v>
      </c>
      <c r="AW35" s="1" t="s">
        <v>83</v>
      </c>
      <c r="AX35" s="1" t="s">
        <v>83</v>
      </c>
      <c r="AY35" s="1" t="s">
        <v>83</v>
      </c>
      <c r="AZ35" s="1">
        <v>2022</v>
      </c>
      <c r="BA35" s="1">
        <v>250.33599853515625</v>
      </c>
      <c r="BB35" s="1" t="s">
        <v>170</v>
      </c>
      <c r="BC35" s="1" t="s">
        <v>106</v>
      </c>
      <c r="BD35" s="1" t="s">
        <v>83</v>
      </c>
      <c r="BE35" s="1" t="s">
        <v>602</v>
      </c>
      <c r="BF35" s="1">
        <v>155.29299926757813</v>
      </c>
      <c r="BG35" s="1" t="s">
        <v>100</v>
      </c>
      <c r="BH35" s="1"/>
      <c r="BI35" s="1">
        <v>1.6119999885559082</v>
      </c>
      <c r="BJ35" s="1" t="s">
        <v>83</v>
      </c>
      <c r="BK35" s="1" t="s">
        <v>83</v>
      </c>
      <c r="BL35" s="4" t="s">
        <v>1264</v>
      </c>
      <c r="BM35" s="4">
        <f t="shared" si="1"/>
        <v>155.29299926757813</v>
      </c>
      <c r="BN35" s="2" t="str">
        <f t="shared" ref="BN35:BN37" si="7">IF(ISBLANK(BH35),IF(BI35&lt;0.5,"O",IF(BI35&lt;1.7,"F","N")),IF(BH35&lt;1,"O",IF(ISBLANK(BI35),"F",IF(BI35&lt;1.7,"F","N"))))</f>
        <v>F</v>
      </c>
      <c r="BO35" s="2">
        <f t="shared" si="3"/>
        <v>2</v>
      </c>
      <c r="BP35" s="2">
        <f t="shared" si="0"/>
        <v>1</v>
      </c>
      <c r="BQ35" s="2" t="s">
        <v>1236</v>
      </c>
    </row>
    <row r="36" spans="1:69" x14ac:dyDescent="0.3">
      <c r="A36" s="2" t="s">
        <v>1203</v>
      </c>
      <c r="B36" s="2">
        <v>67</v>
      </c>
      <c r="C36" t="s">
        <v>1273</v>
      </c>
      <c r="D36" s="1">
        <v>11055</v>
      </c>
      <c r="E36" s="1" t="s">
        <v>687</v>
      </c>
      <c r="F36" s="1" t="s">
        <v>518</v>
      </c>
      <c r="G36" s="1" t="s">
        <v>589</v>
      </c>
      <c r="H36" s="1" t="s">
        <v>520</v>
      </c>
      <c r="I36" s="1" t="s">
        <v>521</v>
      </c>
      <c r="J36" s="1" t="s">
        <v>107</v>
      </c>
      <c r="K36" s="1" t="s">
        <v>688</v>
      </c>
      <c r="L36" s="1" t="s">
        <v>689</v>
      </c>
      <c r="M36" s="1" t="s">
        <v>592</v>
      </c>
      <c r="N36" s="1">
        <v>12654</v>
      </c>
      <c r="O36" s="1">
        <v>2022</v>
      </c>
      <c r="P36" s="1">
        <v>12</v>
      </c>
      <c r="Q36" s="1">
        <v>2022</v>
      </c>
      <c r="R36" s="1" t="s">
        <v>83</v>
      </c>
      <c r="S36" s="1" t="s">
        <v>84</v>
      </c>
      <c r="T36" s="1" t="s">
        <v>593</v>
      </c>
      <c r="U36" s="1">
        <v>16.299999237060547</v>
      </c>
      <c r="V36" s="1" t="s">
        <v>520</v>
      </c>
      <c r="W36" s="1" t="s">
        <v>83</v>
      </c>
      <c r="X36" s="3" t="s">
        <v>690</v>
      </c>
      <c r="Y36" s="3" t="s">
        <v>83</v>
      </c>
      <c r="Z36" s="1" t="s">
        <v>674</v>
      </c>
      <c r="AA36" s="1" t="s">
        <v>83</v>
      </c>
      <c r="AB36" s="1" t="s">
        <v>83</v>
      </c>
      <c r="AC36" s="1" t="s">
        <v>83</v>
      </c>
      <c r="AD36" s="1" t="s">
        <v>83</v>
      </c>
      <c r="AE36" s="1" t="s">
        <v>83</v>
      </c>
      <c r="AF36" s="1" t="s">
        <v>98</v>
      </c>
      <c r="AG36" s="1">
        <v>6</v>
      </c>
      <c r="AH36" s="1">
        <v>5</v>
      </c>
      <c r="AI36" s="1">
        <v>4</v>
      </c>
      <c r="AJ36" s="1">
        <v>4</v>
      </c>
      <c r="AK36" s="1">
        <v>2</v>
      </c>
      <c r="AL36" s="1">
        <v>4</v>
      </c>
      <c r="AM36" s="1">
        <v>2021</v>
      </c>
      <c r="AN36" s="1">
        <v>6.1000000685453415E-2</v>
      </c>
      <c r="AO36" s="1" t="s">
        <v>108</v>
      </c>
      <c r="AP36" s="1" t="s">
        <v>215</v>
      </c>
      <c r="AQ36" s="1">
        <v>7.5999997556209564E-2</v>
      </c>
      <c r="AR36" s="1" t="s">
        <v>659</v>
      </c>
      <c r="AS36" s="1">
        <v>8.9000001549720764E-2</v>
      </c>
      <c r="AT36" s="1" t="s">
        <v>188</v>
      </c>
      <c r="AU36" s="1">
        <v>0.80299997329711914</v>
      </c>
      <c r="AV36" s="1">
        <v>0.68500000238418579</v>
      </c>
      <c r="AW36" s="1" t="s">
        <v>83</v>
      </c>
      <c r="AX36" s="1" t="s">
        <v>83</v>
      </c>
      <c r="AY36" s="1" t="s">
        <v>83</v>
      </c>
      <c r="AZ36" s="1">
        <v>2022</v>
      </c>
      <c r="BA36" s="1">
        <v>365392</v>
      </c>
      <c r="BB36" s="1" t="s">
        <v>101</v>
      </c>
      <c r="BC36" s="1" t="s">
        <v>106</v>
      </c>
      <c r="BD36" s="1" t="s">
        <v>83</v>
      </c>
      <c r="BE36" s="1" t="s">
        <v>595</v>
      </c>
      <c r="BF36" s="1">
        <v>228419</v>
      </c>
      <c r="BG36" s="1" t="s">
        <v>191</v>
      </c>
      <c r="BH36" s="1"/>
      <c r="BI36" s="1">
        <v>1.6000000238418579</v>
      </c>
      <c r="BJ36" s="1" t="s">
        <v>83</v>
      </c>
      <c r="BK36" s="1" t="s">
        <v>83</v>
      </c>
      <c r="BL36" s="4" t="s">
        <v>1261</v>
      </c>
      <c r="BM36" s="4">
        <f t="shared" si="1"/>
        <v>228419</v>
      </c>
      <c r="BN36" s="2" t="str">
        <f t="shared" si="7"/>
        <v>F</v>
      </c>
      <c r="BO36" s="2">
        <f t="shared" si="3"/>
        <v>2</v>
      </c>
      <c r="BP36" s="2">
        <f t="shared" si="0"/>
        <v>1</v>
      </c>
      <c r="BQ36" s="2" t="s">
        <v>1236</v>
      </c>
    </row>
    <row r="37" spans="1:69" x14ac:dyDescent="0.3">
      <c r="A37" s="2" t="s">
        <v>1203</v>
      </c>
      <c r="B37" s="2">
        <v>67</v>
      </c>
      <c r="C37" t="s">
        <v>1273</v>
      </c>
      <c r="D37" s="1">
        <v>11056</v>
      </c>
      <c r="E37" s="1" t="s">
        <v>789</v>
      </c>
      <c r="F37" s="1" t="s">
        <v>518</v>
      </c>
      <c r="G37" s="1" t="s">
        <v>721</v>
      </c>
      <c r="H37" s="1" t="s">
        <v>520</v>
      </c>
      <c r="I37" s="1" t="s">
        <v>521</v>
      </c>
      <c r="J37" s="1" t="s">
        <v>107</v>
      </c>
      <c r="K37" s="1" t="s">
        <v>688</v>
      </c>
      <c r="L37" s="1" t="s">
        <v>689</v>
      </c>
      <c r="M37" s="1" t="s">
        <v>722</v>
      </c>
      <c r="N37" s="1">
        <v>12655</v>
      </c>
      <c r="O37" s="1">
        <v>2022</v>
      </c>
      <c r="P37" s="1">
        <v>12</v>
      </c>
      <c r="Q37" s="1">
        <v>2022</v>
      </c>
      <c r="R37" s="1" t="s">
        <v>83</v>
      </c>
      <c r="S37" s="1" t="s">
        <v>84</v>
      </c>
      <c r="T37" s="1" t="s">
        <v>593</v>
      </c>
      <c r="U37" s="1">
        <v>2020.0999755859375</v>
      </c>
      <c r="V37" s="1" t="s">
        <v>520</v>
      </c>
      <c r="W37" s="1" t="s">
        <v>83</v>
      </c>
      <c r="X37" s="3" t="s">
        <v>790</v>
      </c>
      <c r="Y37" s="3" t="s">
        <v>83</v>
      </c>
      <c r="Z37" s="1" t="s">
        <v>788</v>
      </c>
      <c r="AA37" s="1" t="s">
        <v>83</v>
      </c>
      <c r="AB37" s="1" t="s">
        <v>83</v>
      </c>
      <c r="AC37" s="1" t="s">
        <v>83</v>
      </c>
      <c r="AD37" s="1" t="s">
        <v>83</v>
      </c>
      <c r="AE37" s="1" t="s">
        <v>83</v>
      </c>
      <c r="AF37" s="1" t="s">
        <v>120</v>
      </c>
      <c r="AG37" s="1">
        <v>6</v>
      </c>
      <c r="AH37" s="1">
        <v>5</v>
      </c>
      <c r="AI37" s="1">
        <v>4</v>
      </c>
      <c r="AJ37" s="1">
        <v>4</v>
      </c>
      <c r="AK37" s="1">
        <v>2</v>
      </c>
      <c r="AL37" s="1">
        <v>4</v>
      </c>
      <c r="AM37" s="1">
        <v>2021</v>
      </c>
      <c r="AN37" s="1">
        <v>7.1000002324581146E-2</v>
      </c>
      <c r="AO37" s="1" t="s">
        <v>270</v>
      </c>
      <c r="AP37" s="1" t="s">
        <v>215</v>
      </c>
      <c r="AQ37" s="1">
        <v>9.0000003576278687E-2</v>
      </c>
      <c r="AR37" s="1" t="s">
        <v>675</v>
      </c>
      <c r="AS37" s="1">
        <v>0.11999999731779099</v>
      </c>
      <c r="AT37" s="1" t="s">
        <v>545</v>
      </c>
      <c r="AU37" s="1">
        <v>0.78899997472763062</v>
      </c>
      <c r="AV37" s="1">
        <v>0.59200000762939453</v>
      </c>
      <c r="AW37" s="1" t="s">
        <v>83</v>
      </c>
      <c r="AX37" s="1" t="s">
        <v>83</v>
      </c>
      <c r="AY37" s="1" t="s">
        <v>83</v>
      </c>
      <c r="AZ37" s="1">
        <v>2021</v>
      </c>
      <c r="BA37" s="1">
        <v>222301</v>
      </c>
      <c r="BB37" s="1" t="s">
        <v>101</v>
      </c>
      <c r="BC37" s="1" t="s">
        <v>106</v>
      </c>
      <c r="BD37" s="1" t="s">
        <v>83</v>
      </c>
      <c r="BE37" s="1" t="s">
        <v>595</v>
      </c>
      <c r="BF37" s="1">
        <v>116171</v>
      </c>
      <c r="BG37" s="1" t="s">
        <v>191</v>
      </c>
      <c r="BH37" s="1"/>
      <c r="BI37" s="1">
        <v>1.9140000343322754</v>
      </c>
      <c r="BJ37" s="1" t="s">
        <v>83</v>
      </c>
      <c r="BK37" s="1" t="s">
        <v>83</v>
      </c>
      <c r="BL37" s="4" t="s">
        <v>1261</v>
      </c>
      <c r="BM37" s="4">
        <f t="shared" si="1"/>
        <v>116171</v>
      </c>
      <c r="BN37" s="2" t="str">
        <f t="shared" si="7"/>
        <v>N</v>
      </c>
      <c r="BO37" s="2">
        <f t="shared" si="3"/>
        <v>3</v>
      </c>
      <c r="BP37" s="2">
        <f t="shared" si="0"/>
        <v>1</v>
      </c>
      <c r="BQ37" s="2" t="s">
        <v>1236</v>
      </c>
    </row>
    <row r="38" spans="1:69" x14ac:dyDescent="0.3">
      <c r="A38" s="2" t="s">
        <v>1207</v>
      </c>
      <c r="B38" s="2">
        <v>67</v>
      </c>
      <c r="C38" t="s">
        <v>1273</v>
      </c>
      <c r="D38" s="1">
        <v>11444</v>
      </c>
      <c r="E38" s="1" t="s">
        <v>633</v>
      </c>
      <c r="F38" s="1" t="s">
        <v>518</v>
      </c>
      <c r="G38" s="1" t="s">
        <v>589</v>
      </c>
      <c r="H38" s="1" t="s">
        <v>520</v>
      </c>
      <c r="I38" s="1" t="s">
        <v>521</v>
      </c>
      <c r="J38" s="1" t="s">
        <v>79</v>
      </c>
      <c r="K38" s="1"/>
      <c r="L38" s="1"/>
      <c r="M38" s="1"/>
      <c r="N38" s="1">
        <v>12664</v>
      </c>
      <c r="O38" s="1">
        <v>2022</v>
      </c>
      <c r="P38" s="1">
        <v>12</v>
      </c>
      <c r="Q38" s="1">
        <v>2022</v>
      </c>
      <c r="R38" s="1" t="s">
        <v>83</v>
      </c>
      <c r="S38" s="1" t="s">
        <v>84</v>
      </c>
      <c r="T38" s="1" t="s">
        <v>134</v>
      </c>
      <c r="U38" s="1" t="s">
        <v>525</v>
      </c>
      <c r="V38" s="1" t="s">
        <v>520</v>
      </c>
      <c r="W38" s="1" t="s">
        <v>83</v>
      </c>
      <c r="X38" s="3" t="s">
        <v>603</v>
      </c>
      <c r="Y38" s="3" t="s">
        <v>83</v>
      </c>
      <c r="Z38" s="1" t="s">
        <v>637</v>
      </c>
      <c r="AA38" s="1" t="s">
        <v>83</v>
      </c>
      <c r="AB38" s="1" t="s">
        <v>83</v>
      </c>
      <c r="AC38" s="1" t="s">
        <v>83</v>
      </c>
      <c r="AD38" s="1" t="s">
        <v>83</v>
      </c>
      <c r="AE38" s="1" t="s">
        <v>83</v>
      </c>
      <c r="AF38" s="1" t="s">
        <v>120</v>
      </c>
      <c r="AG38" s="1">
        <v>2</v>
      </c>
      <c r="AH38" s="1">
        <v>3</v>
      </c>
      <c r="AI38" s="1">
        <v>2</v>
      </c>
      <c r="AJ38" s="1">
        <v>2</v>
      </c>
      <c r="AK38" s="1">
        <v>0</v>
      </c>
      <c r="AL38" s="1">
        <v>2</v>
      </c>
      <c r="AM38" s="1">
        <v>2019</v>
      </c>
      <c r="AN38" s="1">
        <v>4.3000001460313797E-2</v>
      </c>
      <c r="AO38" s="1" t="s">
        <v>131</v>
      </c>
      <c r="AP38" s="1" t="s">
        <v>634</v>
      </c>
      <c r="AQ38" s="1">
        <v>0.10000000149011612</v>
      </c>
      <c r="AR38" s="1" t="s">
        <v>635</v>
      </c>
      <c r="AS38" s="1">
        <v>0.10000000149011612</v>
      </c>
      <c r="AT38" s="1" t="s">
        <v>635</v>
      </c>
      <c r="AU38" s="1">
        <v>0.43000000715255737</v>
      </c>
      <c r="AV38" s="1">
        <v>0.43000000715255737</v>
      </c>
      <c r="AW38" s="1" t="s">
        <v>83</v>
      </c>
      <c r="AX38" s="1" t="s">
        <v>83</v>
      </c>
      <c r="AY38" s="1" t="s">
        <v>83</v>
      </c>
      <c r="AZ38" s="1">
        <v>2020</v>
      </c>
      <c r="BA38" s="1">
        <v>107174</v>
      </c>
      <c r="BB38" s="1" t="s">
        <v>101</v>
      </c>
      <c r="BC38" s="1" t="s">
        <v>636</v>
      </c>
      <c r="BD38" s="1" t="s">
        <v>83</v>
      </c>
      <c r="BE38" s="1" t="s">
        <v>83</v>
      </c>
      <c r="BF38" s="1" t="s">
        <v>83</v>
      </c>
      <c r="BG38" s="1" t="s">
        <v>83</v>
      </c>
      <c r="BH38" s="1"/>
      <c r="BI38" s="1"/>
      <c r="BJ38" s="1" t="s">
        <v>83</v>
      </c>
      <c r="BK38" s="1" t="s">
        <v>83</v>
      </c>
      <c r="BL38" s="4" t="s">
        <v>1263</v>
      </c>
      <c r="BM38" s="4">
        <f>BA38</f>
        <v>107174</v>
      </c>
      <c r="BN38" s="2" t="s">
        <v>1193</v>
      </c>
      <c r="BO38" s="2">
        <f t="shared" si="3"/>
        <v>2</v>
      </c>
      <c r="BP38" s="2">
        <f t="shared" si="0"/>
        <v>3</v>
      </c>
      <c r="BQ38" s="2" t="s">
        <v>1239</v>
      </c>
    </row>
    <row r="39" spans="1:69" x14ac:dyDescent="0.3">
      <c r="A39" s="2" t="s">
        <v>1197</v>
      </c>
      <c r="B39" s="2">
        <v>67</v>
      </c>
      <c r="C39" t="s">
        <v>1273</v>
      </c>
      <c r="D39" s="1">
        <v>12745</v>
      </c>
      <c r="E39" s="1" t="s">
        <v>676</v>
      </c>
      <c r="F39" s="1" t="s">
        <v>518</v>
      </c>
      <c r="G39" s="1" t="s">
        <v>589</v>
      </c>
      <c r="H39" s="1" t="s">
        <v>520</v>
      </c>
      <c r="I39" s="1" t="s">
        <v>521</v>
      </c>
      <c r="J39" s="1" t="s">
        <v>107</v>
      </c>
      <c r="K39" s="1" t="s">
        <v>677</v>
      </c>
      <c r="L39" s="1" t="s">
        <v>678</v>
      </c>
      <c r="M39" s="1" t="s">
        <v>679</v>
      </c>
      <c r="N39" s="1">
        <v>12636</v>
      </c>
      <c r="O39" s="1">
        <v>2022</v>
      </c>
      <c r="P39" s="1">
        <v>12</v>
      </c>
      <c r="Q39" s="1">
        <v>2022</v>
      </c>
      <c r="R39" s="1" t="s">
        <v>83</v>
      </c>
      <c r="S39" s="1" t="s">
        <v>84</v>
      </c>
      <c r="T39" s="1" t="s">
        <v>134</v>
      </c>
      <c r="U39" s="1" t="s">
        <v>681</v>
      </c>
      <c r="V39" s="1" t="s">
        <v>520</v>
      </c>
      <c r="W39" s="1" t="s">
        <v>83</v>
      </c>
      <c r="X39" s="3" t="s">
        <v>680</v>
      </c>
      <c r="Y39" s="3" t="s">
        <v>83</v>
      </c>
      <c r="Z39" s="1" t="s">
        <v>682</v>
      </c>
      <c r="AA39" s="1" t="s">
        <v>83</v>
      </c>
      <c r="AB39" s="1" t="s">
        <v>83</v>
      </c>
      <c r="AC39" s="1" t="s">
        <v>83</v>
      </c>
      <c r="AD39" s="1" t="s">
        <v>83</v>
      </c>
      <c r="AE39" s="1" t="s">
        <v>83</v>
      </c>
      <c r="AF39" s="1" t="s">
        <v>98</v>
      </c>
      <c r="AG39" s="1">
        <v>2</v>
      </c>
      <c r="AH39" s="1">
        <v>4</v>
      </c>
      <c r="AI39" s="1">
        <v>3</v>
      </c>
      <c r="AJ39" s="1">
        <v>2</v>
      </c>
      <c r="AK39" s="1">
        <v>2</v>
      </c>
      <c r="AL39" s="1">
        <v>2</v>
      </c>
      <c r="AM39" s="1">
        <v>2021</v>
      </c>
      <c r="AN39" s="1">
        <v>0.25799998641014099</v>
      </c>
      <c r="AO39" s="1" t="s">
        <v>104</v>
      </c>
      <c r="AP39" s="1" t="s">
        <v>105</v>
      </c>
      <c r="AQ39" s="1">
        <v>0.34000000357627869</v>
      </c>
      <c r="AR39" s="1" t="s">
        <v>55</v>
      </c>
      <c r="AS39" s="1">
        <v>0.34000000357627869</v>
      </c>
      <c r="AT39" s="1" t="s">
        <v>635</v>
      </c>
      <c r="AU39" s="1">
        <v>0.75900000333786011</v>
      </c>
      <c r="AV39" s="1">
        <v>0.75900000333786011</v>
      </c>
      <c r="AW39" s="1" t="s">
        <v>83</v>
      </c>
      <c r="AX39" s="1" t="s">
        <v>83</v>
      </c>
      <c r="AY39" s="1" t="s">
        <v>83</v>
      </c>
      <c r="AZ39" s="1">
        <v>2022</v>
      </c>
      <c r="BA39" s="1">
        <v>54166</v>
      </c>
      <c r="BB39" s="1" t="s">
        <v>101</v>
      </c>
      <c r="BC39" s="1" t="s">
        <v>102</v>
      </c>
      <c r="BD39" s="1" t="s">
        <v>83</v>
      </c>
      <c r="BE39" s="1" t="s">
        <v>83</v>
      </c>
      <c r="BF39" s="1" t="s">
        <v>83</v>
      </c>
      <c r="BG39" s="1" t="s">
        <v>83</v>
      </c>
      <c r="BH39" s="1"/>
      <c r="BI39" s="1"/>
      <c r="BJ39" s="1" t="s">
        <v>83</v>
      </c>
      <c r="BK39" s="1" t="s">
        <v>83</v>
      </c>
      <c r="BL39" s="4" t="s">
        <v>1263</v>
      </c>
      <c r="BM39" s="4">
        <f>BA39</f>
        <v>54166</v>
      </c>
      <c r="BN39" s="2" t="s">
        <v>1193</v>
      </c>
      <c r="BO39" s="2">
        <f t="shared" si="3"/>
        <v>2</v>
      </c>
      <c r="BP39" s="2">
        <f t="shared" si="0"/>
        <v>3</v>
      </c>
      <c r="BQ39" s="2" t="s">
        <v>1240</v>
      </c>
    </row>
    <row r="40" spans="1:69" x14ac:dyDescent="0.3">
      <c r="A40" s="2" t="s">
        <v>1197</v>
      </c>
      <c r="B40" s="2">
        <v>67</v>
      </c>
      <c r="C40" t="s">
        <v>1273</v>
      </c>
      <c r="D40" s="1">
        <v>12746</v>
      </c>
      <c r="E40" s="1" t="s">
        <v>683</v>
      </c>
      <c r="F40" s="1" t="s">
        <v>518</v>
      </c>
      <c r="G40" s="1" t="s">
        <v>589</v>
      </c>
      <c r="H40" s="1" t="s">
        <v>520</v>
      </c>
      <c r="I40" s="1" t="s">
        <v>521</v>
      </c>
      <c r="J40" s="1" t="s">
        <v>107</v>
      </c>
      <c r="K40" s="1" t="s">
        <v>677</v>
      </c>
      <c r="L40" s="1" t="s">
        <v>678</v>
      </c>
      <c r="M40" s="1" t="s">
        <v>573</v>
      </c>
      <c r="N40" s="1">
        <v>12642</v>
      </c>
      <c r="O40" s="1">
        <v>2022</v>
      </c>
      <c r="P40" s="1">
        <v>12</v>
      </c>
      <c r="Q40" s="1">
        <v>2022</v>
      </c>
      <c r="R40" s="1" t="s">
        <v>83</v>
      </c>
      <c r="S40" s="1" t="s">
        <v>84</v>
      </c>
      <c r="T40" s="1" t="s">
        <v>103</v>
      </c>
      <c r="U40" s="1" t="s">
        <v>685</v>
      </c>
      <c r="V40" s="1" t="s">
        <v>520</v>
      </c>
      <c r="W40" s="1" t="s">
        <v>83</v>
      </c>
      <c r="X40" s="3" t="s">
        <v>684</v>
      </c>
      <c r="Y40" s="3" t="s">
        <v>83</v>
      </c>
      <c r="Z40" s="1" t="s">
        <v>686</v>
      </c>
      <c r="AA40" s="1" t="s">
        <v>83</v>
      </c>
      <c r="AB40" s="1" t="s">
        <v>83</v>
      </c>
      <c r="AC40" s="1" t="s">
        <v>83</v>
      </c>
      <c r="AD40" s="1" t="s">
        <v>83</v>
      </c>
      <c r="AE40" s="1" t="s">
        <v>83</v>
      </c>
      <c r="AF40" s="1" t="s">
        <v>98</v>
      </c>
      <c r="AG40" s="1">
        <v>6</v>
      </c>
      <c r="AH40" s="1">
        <v>5</v>
      </c>
      <c r="AI40" s="1">
        <v>5</v>
      </c>
      <c r="AJ40" s="1">
        <v>3</v>
      </c>
      <c r="AK40" s="1">
        <v>2</v>
      </c>
      <c r="AL40" s="1">
        <v>5</v>
      </c>
      <c r="AM40" s="1">
        <v>2021</v>
      </c>
      <c r="AN40" s="1">
        <v>0.26100000739097595</v>
      </c>
      <c r="AO40" s="1" t="s">
        <v>657</v>
      </c>
      <c r="AP40" s="1" t="s">
        <v>658</v>
      </c>
      <c r="AQ40" s="1">
        <v>0.32400000095367432</v>
      </c>
      <c r="AR40" s="1" t="s">
        <v>675</v>
      </c>
      <c r="AS40" s="1">
        <v>0.38899999856948853</v>
      </c>
      <c r="AT40" s="1" t="s">
        <v>188</v>
      </c>
      <c r="AU40" s="1">
        <v>0.8059999942779541</v>
      </c>
      <c r="AV40" s="1">
        <v>0.67100000381469727</v>
      </c>
      <c r="AW40" s="1" t="s">
        <v>83</v>
      </c>
      <c r="AX40" s="1" t="s">
        <v>83</v>
      </c>
      <c r="AY40" s="1" t="s">
        <v>83</v>
      </c>
      <c r="AZ40" s="1">
        <v>2022</v>
      </c>
      <c r="BA40" s="1">
        <v>250143.6875</v>
      </c>
      <c r="BB40" s="1" t="s">
        <v>101</v>
      </c>
      <c r="BC40" s="1" t="s">
        <v>106</v>
      </c>
      <c r="BD40" s="1" t="s">
        <v>83</v>
      </c>
      <c r="BE40" s="1" t="s">
        <v>595</v>
      </c>
      <c r="BF40" s="1">
        <v>233934</v>
      </c>
      <c r="BG40" s="1" t="s">
        <v>191</v>
      </c>
      <c r="BH40" s="1"/>
      <c r="BI40" s="1">
        <v>1.0690000057220459</v>
      </c>
      <c r="BJ40" s="1" t="s">
        <v>83</v>
      </c>
      <c r="BK40" s="1" t="s">
        <v>83</v>
      </c>
      <c r="BL40" s="4" t="s">
        <v>1261</v>
      </c>
      <c r="BM40" s="4">
        <f t="shared" si="1"/>
        <v>233934</v>
      </c>
      <c r="BN40" s="2" t="str">
        <f t="shared" ref="BN40:BN45" si="8">IF(ISBLANK(BH40),IF(BI40&lt;0.5,"O",IF(BI40&lt;1.7,"F","N")),IF(BH40&lt;1,"O",IF(ISBLANK(BI40),"F",IF(BI40&lt;1.7,"F","N"))))</f>
        <v>F</v>
      </c>
      <c r="BO40" s="2">
        <f t="shared" si="3"/>
        <v>2</v>
      </c>
      <c r="BP40" s="2">
        <f t="shared" si="0"/>
        <v>1</v>
      </c>
      <c r="BQ40" s="2" t="s">
        <v>1236</v>
      </c>
    </row>
    <row r="41" spans="1:69" x14ac:dyDescent="0.3">
      <c r="A41" s="2" t="s">
        <v>1199</v>
      </c>
      <c r="B41" s="2">
        <v>67</v>
      </c>
      <c r="C41" t="s">
        <v>1273</v>
      </c>
      <c r="D41" s="1">
        <v>15412</v>
      </c>
      <c r="E41" s="1" t="s">
        <v>773</v>
      </c>
      <c r="F41" s="1" t="s">
        <v>518</v>
      </c>
      <c r="G41" s="1" t="s">
        <v>721</v>
      </c>
      <c r="H41" s="1" t="s">
        <v>520</v>
      </c>
      <c r="I41" s="1" t="s">
        <v>521</v>
      </c>
      <c r="J41" s="1" t="s">
        <v>79</v>
      </c>
      <c r="K41" s="1" t="s">
        <v>665</v>
      </c>
      <c r="L41" s="1" t="s">
        <v>666</v>
      </c>
      <c r="M41" s="1" t="s">
        <v>774</v>
      </c>
      <c r="N41" s="1">
        <v>12679</v>
      </c>
      <c r="O41" s="1">
        <v>2022</v>
      </c>
      <c r="P41" s="1">
        <v>12</v>
      </c>
      <c r="Q41" s="1">
        <v>2022</v>
      </c>
      <c r="R41" s="1" t="s">
        <v>83</v>
      </c>
      <c r="S41" s="1" t="s">
        <v>84</v>
      </c>
      <c r="T41" s="1" t="s">
        <v>103</v>
      </c>
      <c r="U41" s="1">
        <v>21.200000762939453</v>
      </c>
      <c r="V41" s="1" t="s">
        <v>520</v>
      </c>
      <c r="W41" s="1" t="s">
        <v>83</v>
      </c>
      <c r="X41" s="3" t="s">
        <v>776</v>
      </c>
      <c r="Y41" s="3" t="s">
        <v>83</v>
      </c>
      <c r="Z41" s="1" t="s">
        <v>655</v>
      </c>
      <c r="AA41" s="1" t="s">
        <v>83</v>
      </c>
      <c r="AB41" s="1" t="s">
        <v>83</v>
      </c>
      <c r="AC41" s="1" t="s">
        <v>83</v>
      </c>
      <c r="AD41" s="1" t="s">
        <v>83</v>
      </c>
      <c r="AE41" s="1" t="s">
        <v>83</v>
      </c>
      <c r="AF41" s="1" t="s">
        <v>120</v>
      </c>
      <c r="AG41" s="1">
        <v>6</v>
      </c>
      <c r="AH41" s="1">
        <v>5</v>
      </c>
      <c r="AI41" s="1">
        <v>3</v>
      </c>
      <c r="AJ41" s="1">
        <v>4</v>
      </c>
      <c r="AK41" s="1">
        <v>2</v>
      </c>
      <c r="AL41" s="1">
        <v>3</v>
      </c>
      <c r="AM41" s="1">
        <v>2020</v>
      </c>
      <c r="AN41" s="1">
        <v>7.4000000953674316E-2</v>
      </c>
      <c r="AO41" s="1" t="s">
        <v>108</v>
      </c>
      <c r="AP41" s="1" t="s">
        <v>616</v>
      </c>
      <c r="AQ41" s="1">
        <v>0.18700000643730164</v>
      </c>
      <c r="AR41" s="1" t="s">
        <v>55</v>
      </c>
      <c r="AS41" s="1">
        <v>0.18700000643730164</v>
      </c>
      <c r="AT41" s="1" t="s">
        <v>188</v>
      </c>
      <c r="AU41" s="1">
        <v>0.39599999785423279</v>
      </c>
      <c r="AV41" s="1">
        <v>0.39599999785423279</v>
      </c>
      <c r="AW41" s="1" t="s">
        <v>83</v>
      </c>
      <c r="AX41" s="1" t="s">
        <v>83</v>
      </c>
      <c r="AY41" s="1" t="s">
        <v>83</v>
      </c>
      <c r="AZ41" s="1">
        <v>2021</v>
      </c>
      <c r="BA41" s="1">
        <v>10526</v>
      </c>
      <c r="BB41" s="1" t="s">
        <v>101</v>
      </c>
      <c r="BC41" s="1" t="s">
        <v>106</v>
      </c>
      <c r="BD41" s="1" t="s">
        <v>83</v>
      </c>
      <c r="BE41" s="1" t="s">
        <v>83</v>
      </c>
      <c r="BF41" s="1">
        <v>7320</v>
      </c>
      <c r="BG41" s="1" t="s">
        <v>191</v>
      </c>
      <c r="BH41" s="1"/>
      <c r="BI41" s="1">
        <v>1.437999963760376</v>
      </c>
      <c r="BJ41" s="1" t="s">
        <v>83</v>
      </c>
      <c r="BK41" s="1" t="s">
        <v>83</v>
      </c>
      <c r="BL41" s="4" t="s">
        <v>1261</v>
      </c>
      <c r="BM41" s="4">
        <f t="shared" si="1"/>
        <v>7320</v>
      </c>
      <c r="BN41" s="2" t="str">
        <f t="shared" si="8"/>
        <v>F</v>
      </c>
      <c r="BO41" s="2">
        <f t="shared" si="3"/>
        <v>2</v>
      </c>
      <c r="BP41" s="2">
        <f t="shared" si="0"/>
        <v>1</v>
      </c>
      <c r="BQ41" s="2" t="s">
        <v>1236</v>
      </c>
    </row>
    <row r="42" spans="1:69" x14ac:dyDescent="0.3">
      <c r="A42" s="2" t="s">
        <v>1199</v>
      </c>
      <c r="B42" s="2">
        <v>67</v>
      </c>
      <c r="C42" t="s">
        <v>1273</v>
      </c>
      <c r="D42" s="1">
        <v>15413</v>
      </c>
      <c r="E42" s="1" t="s">
        <v>779</v>
      </c>
      <c r="F42" s="1" t="s">
        <v>518</v>
      </c>
      <c r="G42" s="1" t="s">
        <v>721</v>
      </c>
      <c r="H42" s="1" t="s">
        <v>520</v>
      </c>
      <c r="I42" s="1" t="s">
        <v>521</v>
      </c>
      <c r="J42" s="1" t="s">
        <v>79</v>
      </c>
      <c r="K42" s="1" t="s">
        <v>665</v>
      </c>
      <c r="L42" s="1" t="s">
        <v>666</v>
      </c>
      <c r="M42" s="1" t="s">
        <v>780</v>
      </c>
      <c r="N42" s="1">
        <v>12680</v>
      </c>
      <c r="O42" s="1">
        <v>2022</v>
      </c>
      <c r="P42" s="1">
        <v>12</v>
      </c>
      <c r="Q42" s="1">
        <v>2022</v>
      </c>
      <c r="R42" s="1" t="s">
        <v>83</v>
      </c>
      <c r="S42" s="1" t="s">
        <v>84</v>
      </c>
      <c r="T42" s="1" t="s">
        <v>103</v>
      </c>
      <c r="U42" s="1">
        <v>21.200000762939453</v>
      </c>
      <c r="V42" s="1" t="s">
        <v>520</v>
      </c>
      <c r="W42" s="1" t="s">
        <v>83</v>
      </c>
      <c r="X42" s="3" t="s">
        <v>776</v>
      </c>
      <c r="Y42" s="3" t="s">
        <v>83</v>
      </c>
      <c r="Z42" s="1" t="s">
        <v>655</v>
      </c>
      <c r="AA42" s="1" t="s">
        <v>83</v>
      </c>
      <c r="AB42" s="1" t="s">
        <v>83</v>
      </c>
      <c r="AC42" s="1" t="s">
        <v>83</v>
      </c>
      <c r="AD42" s="1" t="s">
        <v>83</v>
      </c>
      <c r="AE42" s="1" t="s">
        <v>83</v>
      </c>
      <c r="AF42" s="1" t="s">
        <v>120</v>
      </c>
      <c r="AG42" s="1">
        <v>6</v>
      </c>
      <c r="AH42" s="1">
        <v>5</v>
      </c>
      <c r="AI42" s="1">
        <v>3</v>
      </c>
      <c r="AJ42" s="1">
        <v>4</v>
      </c>
      <c r="AK42" s="1">
        <v>2</v>
      </c>
      <c r="AL42" s="1">
        <v>3</v>
      </c>
      <c r="AM42" s="1">
        <v>2020</v>
      </c>
      <c r="AN42" s="1">
        <v>2.0000000949949026E-3</v>
      </c>
      <c r="AO42" s="1" t="s">
        <v>108</v>
      </c>
      <c r="AP42" s="1" t="s">
        <v>616</v>
      </c>
      <c r="AQ42" s="1">
        <v>0.27000001072883606</v>
      </c>
      <c r="AR42" s="1" t="s">
        <v>55</v>
      </c>
      <c r="AS42" s="1">
        <v>0.27000001072883606</v>
      </c>
      <c r="AT42" s="1" t="s">
        <v>188</v>
      </c>
      <c r="AU42" s="1">
        <v>7.0000002160668373E-3</v>
      </c>
      <c r="AV42" s="1">
        <v>7.0000002160668373E-3</v>
      </c>
      <c r="AW42" s="1" t="s">
        <v>83</v>
      </c>
      <c r="AX42" s="1" t="s">
        <v>83</v>
      </c>
      <c r="AY42" s="1" t="s">
        <v>83</v>
      </c>
      <c r="AZ42" s="1">
        <v>2021</v>
      </c>
      <c r="BA42" s="1">
        <v>24078</v>
      </c>
      <c r="BB42" s="1" t="s">
        <v>101</v>
      </c>
      <c r="BC42" s="1" t="s">
        <v>106</v>
      </c>
      <c r="BD42" s="1" t="s">
        <v>83</v>
      </c>
      <c r="BE42" s="1" t="s">
        <v>83</v>
      </c>
      <c r="BF42" s="1">
        <v>10046</v>
      </c>
      <c r="BG42" s="1" t="s">
        <v>191</v>
      </c>
      <c r="BH42" s="1"/>
      <c r="BI42" s="1">
        <v>2.3970000743865967</v>
      </c>
      <c r="BJ42" s="1" t="s">
        <v>83</v>
      </c>
      <c r="BK42" s="1" t="s">
        <v>83</v>
      </c>
      <c r="BL42" s="4" t="s">
        <v>1261</v>
      </c>
      <c r="BM42" s="4">
        <f t="shared" si="1"/>
        <v>10046</v>
      </c>
      <c r="BN42" s="2" t="str">
        <f t="shared" si="8"/>
        <v>N</v>
      </c>
      <c r="BO42" s="2">
        <f t="shared" si="3"/>
        <v>3</v>
      </c>
      <c r="BP42" s="2">
        <f t="shared" si="0"/>
        <v>1</v>
      </c>
      <c r="BQ42" s="2" t="s">
        <v>1236</v>
      </c>
    </row>
    <row r="43" spans="1:69" x14ac:dyDescent="0.3">
      <c r="A43" s="2" t="s">
        <v>1199</v>
      </c>
      <c r="B43" s="2">
        <v>67</v>
      </c>
      <c r="C43" t="s">
        <v>1273</v>
      </c>
      <c r="D43" s="1">
        <v>15414</v>
      </c>
      <c r="E43" s="1" t="s">
        <v>797</v>
      </c>
      <c r="F43" s="1" t="s">
        <v>518</v>
      </c>
      <c r="G43" s="1" t="s">
        <v>721</v>
      </c>
      <c r="H43" s="1" t="s">
        <v>520</v>
      </c>
      <c r="I43" s="1" t="s">
        <v>521</v>
      </c>
      <c r="J43" s="1" t="s">
        <v>79</v>
      </c>
      <c r="K43" s="1" t="s">
        <v>798</v>
      </c>
      <c r="L43" s="1" t="s">
        <v>799</v>
      </c>
      <c r="M43" s="1" t="s">
        <v>774</v>
      </c>
      <c r="N43" s="1">
        <v>12681</v>
      </c>
      <c r="O43" s="1">
        <v>2022</v>
      </c>
      <c r="P43" s="1">
        <v>12</v>
      </c>
      <c r="Q43" s="1">
        <v>2022</v>
      </c>
      <c r="R43" s="1" t="s">
        <v>83</v>
      </c>
      <c r="S43" s="1" t="s">
        <v>84</v>
      </c>
      <c r="T43" s="1" t="s">
        <v>103</v>
      </c>
      <c r="U43" s="1">
        <v>21.100000381469727</v>
      </c>
      <c r="V43" s="1" t="s">
        <v>520</v>
      </c>
      <c r="W43" s="1" t="s">
        <v>83</v>
      </c>
      <c r="X43" s="3" t="s">
        <v>776</v>
      </c>
      <c r="Y43" s="3" t="s">
        <v>83</v>
      </c>
      <c r="Z43" s="1" t="s">
        <v>655</v>
      </c>
      <c r="AA43" s="1" t="s">
        <v>83</v>
      </c>
      <c r="AB43" s="1" t="s">
        <v>83</v>
      </c>
      <c r="AC43" s="1" t="s">
        <v>83</v>
      </c>
      <c r="AD43" s="1" t="s">
        <v>83</v>
      </c>
      <c r="AE43" s="1" t="s">
        <v>83</v>
      </c>
      <c r="AF43" s="1" t="s">
        <v>120</v>
      </c>
      <c r="AG43" s="1">
        <v>6</v>
      </c>
      <c r="AH43" s="1">
        <v>5</v>
      </c>
      <c r="AI43" s="1">
        <v>5</v>
      </c>
      <c r="AJ43" s="1">
        <v>4</v>
      </c>
      <c r="AK43" s="1">
        <v>2</v>
      </c>
      <c r="AL43" s="1">
        <v>3</v>
      </c>
      <c r="AM43" s="1">
        <v>2020</v>
      </c>
      <c r="AN43" s="1">
        <v>7.4000000953674316E-2</v>
      </c>
      <c r="AO43" s="1" t="s">
        <v>108</v>
      </c>
      <c r="AP43" s="1" t="s">
        <v>616</v>
      </c>
      <c r="AQ43" s="1">
        <v>0.26800000667572021</v>
      </c>
      <c r="AR43" s="1" t="s">
        <v>55</v>
      </c>
      <c r="AS43" s="1">
        <v>0.26800000667572021</v>
      </c>
      <c r="AT43" s="1" t="s">
        <v>188</v>
      </c>
      <c r="AU43" s="1">
        <v>0.27599999308586121</v>
      </c>
      <c r="AV43" s="1">
        <v>0.27599999308586121</v>
      </c>
      <c r="AW43" s="1" t="s">
        <v>83</v>
      </c>
      <c r="AX43" s="1" t="s">
        <v>83</v>
      </c>
      <c r="AY43" s="1" t="s">
        <v>83</v>
      </c>
      <c r="AZ43" s="1">
        <v>2021</v>
      </c>
      <c r="BA43" s="1">
        <v>34817</v>
      </c>
      <c r="BB43" s="1" t="s">
        <v>101</v>
      </c>
      <c r="BC43" s="1" t="s">
        <v>106</v>
      </c>
      <c r="BD43" s="1" t="s">
        <v>83</v>
      </c>
      <c r="BE43" s="1" t="s">
        <v>83</v>
      </c>
      <c r="BF43" s="1">
        <v>18704</v>
      </c>
      <c r="BG43" s="1" t="s">
        <v>191</v>
      </c>
      <c r="BH43" s="1"/>
      <c r="BI43" s="1">
        <v>1.8609999418258667</v>
      </c>
      <c r="BJ43" s="1" t="s">
        <v>83</v>
      </c>
      <c r="BK43" s="1" t="s">
        <v>83</v>
      </c>
      <c r="BL43" s="4" t="s">
        <v>1261</v>
      </c>
      <c r="BM43" s="4">
        <f t="shared" si="1"/>
        <v>18704</v>
      </c>
      <c r="BN43" s="2" t="str">
        <f t="shared" si="8"/>
        <v>N</v>
      </c>
      <c r="BO43" s="2">
        <f t="shared" si="3"/>
        <v>3</v>
      </c>
      <c r="BP43" s="2">
        <f t="shared" si="0"/>
        <v>1</v>
      </c>
      <c r="BQ43" s="2" t="s">
        <v>1236</v>
      </c>
    </row>
    <row r="44" spans="1:69" x14ac:dyDescent="0.3">
      <c r="A44" s="2" t="s">
        <v>1199</v>
      </c>
      <c r="B44" s="2">
        <v>67</v>
      </c>
      <c r="C44" t="s">
        <v>1273</v>
      </c>
      <c r="D44" s="1">
        <v>15415</v>
      </c>
      <c r="E44" s="1" t="s">
        <v>801</v>
      </c>
      <c r="F44" s="1" t="s">
        <v>518</v>
      </c>
      <c r="G44" s="1" t="s">
        <v>721</v>
      </c>
      <c r="H44" s="1" t="s">
        <v>520</v>
      </c>
      <c r="I44" s="1" t="s">
        <v>521</v>
      </c>
      <c r="J44" s="1" t="s">
        <v>79</v>
      </c>
      <c r="K44" s="1" t="s">
        <v>798</v>
      </c>
      <c r="L44" s="1" t="s">
        <v>799</v>
      </c>
      <c r="M44" s="1" t="s">
        <v>780</v>
      </c>
      <c r="N44" s="1">
        <v>12682</v>
      </c>
      <c r="O44" s="1">
        <v>2022</v>
      </c>
      <c r="P44" s="1">
        <v>12</v>
      </c>
      <c r="Q44" s="1">
        <v>2022</v>
      </c>
      <c r="R44" s="1" t="s">
        <v>83</v>
      </c>
      <c r="S44" s="1" t="s">
        <v>84</v>
      </c>
      <c r="T44" s="1" t="s">
        <v>103</v>
      </c>
      <c r="U44" s="1">
        <v>21.100000381469727</v>
      </c>
      <c r="V44" s="1" t="s">
        <v>520</v>
      </c>
      <c r="W44" s="1" t="s">
        <v>83</v>
      </c>
      <c r="X44" s="3" t="s">
        <v>776</v>
      </c>
      <c r="Y44" s="3" t="s">
        <v>83</v>
      </c>
      <c r="Z44" s="1" t="s">
        <v>655</v>
      </c>
      <c r="AA44" s="1" t="s">
        <v>83</v>
      </c>
      <c r="AB44" s="1" t="s">
        <v>83</v>
      </c>
      <c r="AC44" s="1" t="s">
        <v>83</v>
      </c>
      <c r="AD44" s="1" t="s">
        <v>83</v>
      </c>
      <c r="AE44" s="1" t="s">
        <v>83</v>
      </c>
      <c r="AF44" s="1" t="s">
        <v>120</v>
      </c>
      <c r="AG44" s="1">
        <v>6</v>
      </c>
      <c r="AH44" s="1">
        <v>5</v>
      </c>
      <c r="AI44" s="1">
        <v>5</v>
      </c>
      <c r="AJ44" s="1">
        <v>4</v>
      </c>
      <c r="AK44" s="1">
        <v>2</v>
      </c>
      <c r="AL44" s="1">
        <v>3</v>
      </c>
      <c r="AM44" s="1">
        <v>2020</v>
      </c>
      <c r="AN44" s="1">
        <v>1.0000000474974513E-3</v>
      </c>
      <c r="AO44" s="1" t="s">
        <v>83</v>
      </c>
      <c r="AP44" s="1" t="s">
        <v>616</v>
      </c>
      <c r="AQ44" s="1">
        <v>0.33500000834465027</v>
      </c>
      <c r="AR44" s="1" t="s">
        <v>55</v>
      </c>
      <c r="AS44" s="1">
        <v>0.33500000834465027</v>
      </c>
      <c r="AT44" s="1" t="s">
        <v>188</v>
      </c>
      <c r="AU44" s="1">
        <v>3.0000000260770321E-3</v>
      </c>
      <c r="AV44" s="1">
        <v>3.0000000260770321E-3</v>
      </c>
      <c r="AW44" s="1" t="s">
        <v>83</v>
      </c>
      <c r="AX44" s="1" t="s">
        <v>83</v>
      </c>
      <c r="AY44" s="1" t="s">
        <v>83</v>
      </c>
      <c r="AZ44" s="1">
        <v>2021</v>
      </c>
      <c r="BA44" s="1">
        <v>33582</v>
      </c>
      <c r="BB44" s="1" t="s">
        <v>101</v>
      </c>
      <c r="BC44" s="1" t="s">
        <v>106</v>
      </c>
      <c r="BD44" s="1" t="s">
        <v>83</v>
      </c>
      <c r="BE44" s="1" t="s">
        <v>83</v>
      </c>
      <c r="BF44" s="1">
        <v>15326</v>
      </c>
      <c r="BG44" s="1" t="s">
        <v>191</v>
      </c>
      <c r="BH44" s="1"/>
      <c r="BI44" s="1">
        <v>2.1909999847412109</v>
      </c>
      <c r="BJ44" s="1" t="s">
        <v>83</v>
      </c>
      <c r="BK44" s="1" t="s">
        <v>83</v>
      </c>
      <c r="BL44" s="4" t="s">
        <v>1261</v>
      </c>
      <c r="BM44" s="4">
        <f t="shared" si="1"/>
        <v>15326</v>
      </c>
      <c r="BN44" s="2" t="str">
        <f t="shared" si="8"/>
        <v>N</v>
      </c>
      <c r="BO44" s="2">
        <f t="shared" si="3"/>
        <v>3</v>
      </c>
      <c r="BP44" s="2">
        <f t="shared" si="0"/>
        <v>1</v>
      </c>
      <c r="BQ44" s="2" t="s">
        <v>1236</v>
      </c>
    </row>
    <row r="45" spans="1:69" x14ac:dyDescent="0.3">
      <c r="A45" s="2" t="s">
        <v>1199</v>
      </c>
      <c r="B45" s="2">
        <v>67</v>
      </c>
      <c r="C45" t="s">
        <v>1273</v>
      </c>
      <c r="D45" s="1">
        <v>10021</v>
      </c>
      <c r="E45" s="1" t="s">
        <v>730</v>
      </c>
      <c r="F45" s="1" t="s">
        <v>518</v>
      </c>
      <c r="G45" s="1" t="s">
        <v>721</v>
      </c>
      <c r="H45" s="1" t="s">
        <v>520</v>
      </c>
      <c r="I45" s="1" t="s">
        <v>521</v>
      </c>
      <c r="J45" s="1" t="s">
        <v>79</v>
      </c>
      <c r="K45" s="1" t="s">
        <v>731</v>
      </c>
      <c r="L45" s="1" t="s">
        <v>732</v>
      </c>
      <c r="M45" s="1" t="s">
        <v>722</v>
      </c>
      <c r="N45" s="1">
        <v>12044</v>
      </c>
      <c r="O45" s="1">
        <v>2021</v>
      </c>
      <c r="P45" s="1">
        <v>12</v>
      </c>
      <c r="Q45" s="1">
        <v>2021</v>
      </c>
      <c r="R45" s="1" t="s">
        <v>83</v>
      </c>
      <c r="S45" s="1" t="s">
        <v>84</v>
      </c>
      <c r="T45" s="1" t="s">
        <v>103</v>
      </c>
      <c r="U45" s="1" t="s">
        <v>733</v>
      </c>
      <c r="V45" s="1" t="s">
        <v>520</v>
      </c>
      <c r="W45" s="1" t="s">
        <v>83</v>
      </c>
      <c r="X45" s="3" t="s">
        <v>734</v>
      </c>
      <c r="Y45" s="3" t="s">
        <v>83</v>
      </c>
      <c r="Z45" s="1" t="s">
        <v>667</v>
      </c>
      <c r="AA45" s="1" t="s">
        <v>83</v>
      </c>
      <c r="AB45" s="1" t="s">
        <v>83</v>
      </c>
      <c r="AC45" s="1" t="s">
        <v>83</v>
      </c>
      <c r="AD45" s="1" t="s">
        <v>83</v>
      </c>
      <c r="AE45" s="1" t="s">
        <v>83</v>
      </c>
      <c r="AF45" s="1" t="s">
        <v>120</v>
      </c>
      <c r="AG45" s="1">
        <v>6</v>
      </c>
      <c r="AH45" s="1">
        <v>5</v>
      </c>
      <c r="AI45" s="1">
        <v>4</v>
      </c>
      <c r="AJ45" s="1">
        <v>4</v>
      </c>
      <c r="AK45" s="1">
        <v>2</v>
      </c>
      <c r="AL45" s="1">
        <v>3</v>
      </c>
      <c r="AM45" s="1">
        <v>2019</v>
      </c>
      <c r="AN45" s="1">
        <v>1.0000000474974513E-3</v>
      </c>
      <c r="AO45" s="1" t="s">
        <v>108</v>
      </c>
      <c r="AP45" s="1" t="s">
        <v>616</v>
      </c>
      <c r="AQ45" s="1">
        <v>0.10999999940395355</v>
      </c>
      <c r="AR45" s="1" t="s">
        <v>55</v>
      </c>
      <c r="AS45" s="1">
        <v>0.10999999940395355</v>
      </c>
      <c r="AT45" s="1" t="s">
        <v>188</v>
      </c>
      <c r="AU45" s="1">
        <v>8.999999612569809E-3</v>
      </c>
      <c r="AV45" s="1">
        <v>8.999999612569809E-3</v>
      </c>
      <c r="AW45" s="1" t="s">
        <v>83</v>
      </c>
      <c r="AX45" s="1" t="s">
        <v>83</v>
      </c>
      <c r="AY45" s="1" t="s">
        <v>83</v>
      </c>
      <c r="AZ45" s="1">
        <v>2019</v>
      </c>
      <c r="BA45" s="1">
        <v>28923</v>
      </c>
      <c r="BB45" s="1" t="s">
        <v>101</v>
      </c>
      <c r="BC45" s="1" t="s">
        <v>106</v>
      </c>
      <c r="BD45" s="1" t="s">
        <v>83</v>
      </c>
      <c r="BE45" s="1" t="s">
        <v>83</v>
      </c>
      <c r="BF45" s="1">
        <v>6661</v>
      </c>
      <c r="BG45" s="1" t="s">
        <v>191</v>
      </c>
      <c r="BH45" s="1"/>
      <c r="BI45" s="1">
        <v>4.3420000076293945</v>
      </c>
      <c r="BJ45" s="1" t="s">
        <v>83</v>
      </c>
      <c r="BK45" s="1" t="s">
        <v>83</v>
      </c>
      <c r="BL45" s="4" t="s">
        <v>1261</v>
      </c>
      <c r="BM45" s="4">
        <f t="shared" si="1"/>
        <v>6661</v>
      </c>
      <c r="BN45" s="2" t="str">
        <f t="shared" si="8"/>
        <v>N</v>
      </c>
      <c r="BO45" s="2">
        <f t="shared" si="3"/>
        <v>3</v>
      </c>
      <c r="BP45" s="2">
        <f t="shared" si="0"/>
        <v>1</v>
      </c>
      <c r="BQ45" s="2" t="s">
        <v>1236</v>
      </c>
    </row>
    <row r="46" spans="1:69" x14ac:dyDescent="0.3">
      <c r="A46" s="2" t="s">
        <v>1197</v>
      </c>
      <c r="B46" s="2">
        <v>67</v>
      </c>
      <c r="C46" t="s">
        <v>1273</v>
      </c>
      <c r="D46" s="1">
        <v>10510</v>
      </c>
      <c r="E46" s="1" t="s">
        <v>704</v>
      </c>
      <c r="F46" s="1" t="s">
        <v>518</v>
      </c>
      <c r="G46" s="1" t="s">
        <v>589</v>
      </c>
      <c r="H46" s="1" t="s">
        <v>520</v>
      </c>
      <c r="I46" s="1" t="s">
        <v>521</v>
      </c>
      <c r="J46" s="1" t="s">
        <v>107</v>
      </c>
      <c r="K46" s="1" t="s">
        <v>697</v>
      </c>
      <c r="L46" s="1" t="s">
        <v>698</v>
      </c>
      <c r="M46" s="1" t="s">
        <v>705</v>
      </c>
      <c r="N46" s="1">
        <v>12085</v>
      </c>
      <c r="O46" s="1">
        <v>2021</v>
      </c>
      <c r="P46" s="1">
        <v>12</v>
      </c>
      <c r="Q46" s="1">
        <v>2021</v>
      </c>
      <c r="R46" s="1" t="s">
        <v>83</v>
      </c>
      <c r="S46" s="1" t="s">
        <v>84</v>
      </c>
      <c r="T46" s="1" t="s">
        <v>593</v>
      </c>
      <c r="U46" s="1" t="s">
        <v>707</v>
      </c>
      <c r="V46" s="1" t="s">
        <v>520</v>
      </c>
      <c r="W46" s="1" t="s">
        <v>83</v>
      </c>
      <c r="X46" s="3" t="s">
        <v>706</v>
      </c>
      <c r="Y46" s="3" t="s">
        <v>83</v>
      </c>
      <c r="Z46" s="1" t="s">
        <v>703</v>
      </c>
      <c r="AA46" s="1">
        <v>2</v>
      </c>
      <c r="AB46" s="1">
        <v>3</v>
      </c>
      <c r="AC46" s="1">
        <v>5</v>
      </c>
      <c r="AD46" s="1">
        <v>4</v>
      </c>
      <c r="AE46" s="1">
        <v>3</v>
      </c>
      <c r="AF46" s="1" t="s">
        <v>98</v>
      </c>
      <c r="AG46" s="1">
        <v>6</v>
      </c>
      <c r="AH46" s="1">
        <v>5</v>
      </c>
      <c r="AI46" s="1">
        <v>4</v>
      </c>
      <c r="AJ46" s="1">
        <v>4</v>
      </c>
      <c r="AK46" s="1">
        <v>2</v>
      </c>
      <c r="AL46" s="1">
        <v>4</v>
      </c>
      <c r="AM46" s="1">
        <v>2020</v>
      </c>
      <c r="AN46" s="1">
        <v>0.60600000619888306</v>
      </c>
      <c r="AO46" s="1" t="s">
        <v>108</v>
      </c>
      <c r="AP46" s="1" t="s">
        <v>616</v>
      </c>
      <c r="AQ46" s="1">
        <v>0.46000000834465027</v>
      </c>
      <c r="AR46" s="1" t="s">
        <v>55</v>
      </c>
      <c r="AS46" s="1">
        <v>0.46000000834465027</v>
      </c>
      <c r="AT46" s="1" t="s">
        <v>110</v>
      </c>
      <c r="AU46" s="1">
        <v>1.3170000314712524</v>
      </c>
      <c r="AV46" s="1">
        <v>1.3170000314712524</v>
      </c>
      <c r="AW46" s="1" t="s">
        <v>83</v>
      </c>
      <c r="AX46" s="1" t="s">
        <v>83</v>
      </c>
      <c r="AY46" s="1" t="s">
        <v>83</v>
      </c>
      <c r="AZ46" s="1">
        <v>2021</v>
      </c>
      <c r="BA46" s="1">
        <v>1797500</v>
      </c>
      <c r="BB46" s="1" t="s">
        <v>101</v>
      </c>
      <c r="BC46" s="1" t="s">
        <v>106</v>
      </c>
      <c r="BD46" s="1" t="s">
        <v>83</v>
      </c>
      <c r="BE46" s="1" t="s">
        <v>602</v>
      </c>
      <c r="BF46" s="1">
        <v>2257000</v>
      </c>
      <c r="BG46" s="1" t="s">
        <v>100</v>
      </c>
      <c r="BH46" s="1"/>
      <c r="BI46" s="1">
        <v>0.79600000381469727</v>
      </c>
      <c r="BJ46" s="1" t="s">
        <v>83</v>
      </c>
      <c r="BK46" s="1" t="s">
        <v>83</v>
      </c>
      <c r="BL46" s="4" t="s">
        <v>1261</v>
      </c>
      <c r="BM46" s="4">
        <f t="shared" si="1"/>
        <v>2257000</v>
      </c>
      <c r="BN46" s="2" t="str">
        <f>IF(ISBLANK(BH46),IF(BI46&lt;0.5,"O",IF(BI46&lt;1.7,"F","N")),IF(BH46&lt;1,"O",IF(ISBLANK(BI46),"F",IF(BI46&lt;1.7,"F","N"))))</f>
        <v>F</v>
      </c>
      <c r="BO46" s="2">
        <f t="shared" si="3"/>
        <v>2</v>
      </c>
      <c r="BP46" s="2">
        <f t="shared" si="0"/>
        <v>1</v>
      </c>
      <c r="BQ46" s="2" t="s">
        <v>1236</v>
      </c>
    </row>
    <row r="47" spans="1:69" x14ac:dyDescent="0.3">
      <c r="A47" s="2" t="s">
        <v>1203</v>
      </c>
      <c r="B47" s="2">
        <v>67</v>
      </c>
      <c r="C47" t="s">
        <v>1273</v>
      </c>
      <c r="D47" s="1">
        <v>10554</v>
      </c>
      <c r="E47" s="1" t="s">
        <v>802</v>
      </c>
      <c r="F47" s="1" t="s">
        <v>518</v>
      </c>
      <c r="G47" s="1" t="s">
        <v>721</v>
      </c>
      <c r="H47" s="1" t="s">
        <v>520</v>
      </c>
      <c r="I47" s="1" t="s">
        <v>521</v>
      </c>
      <c r="J47" s="1" t="s">
        <v>107</v>
      </c>
      <c r="K47" s="1" t="s">
        <v>692</v>
      </c>
      <c r="L47" s="1" t="s">
        <v>693</v>
      </c>
      <c r="M47" s="1" t="s">
        <v>722</v>
      </c>
      <c r="N47" s="1">
        <v>12082</v>
      </c>
      <c r="O47" s="1">
        <v>2021</v>
      </c>
      <c r="P47" s="1">
        <v>12</v>
      </c>
      <c r="Q47" s="1">
        <v>2021</v>
      </c>
      <c r="R47" s="1" t="s">
        <v>83</v>
      </c>
      <c r="S47" s="1" t="s">
        <v>84</v>
      </c>
      <c r="T47" s="1" t="s">
        <v>134</v>
      </c>
      <c r="U47" s="1" t="s">
        <v>803</v>
      </c>
      <c r="V47" s="1" t="s">
        <v>520</v>
      </c>
      <c r="W47" s="1" t="s">
        <v>83</v>
      </c>
      <c r="X47" s="3" t="s">
        <v>804</v>
      </c>
      <c r="Y47" s="3" t="s">
        <v>83</v>
      </c>
      <c r="Z47" s="1" t="s">
        <v>805</v>
      </c>
      <c r="AA47" s="1" t="s">
        <v>83</v>
      </c>
      <c r="AB47" s="1" t="s">
        <v>83</v>
      </c>
      <c r="AC47" s="1" t="s">
        <v>83</v>
      </c>
      <c r="AD47" s="1" t="s">
        <v>83</v>
      </c>
      <c r="AE47" s="1" t="s">
        <v>83</v>
      </c>
      <c r="AF47" s="1" t="s">
        <v>98</v>
      </c>
      <c r="AG47" s="1">
        <v>2</v>
      </c>
      <c r="AH47" s="1">
        <v>2</v>
      </c>
      <c r="AI47" s="1">
        <v>3</v>
      </c>
      <c r="AJ47" s="1">
        <v>2</v>
      </c>
      <c r="AK47" s="1">
        <v>0</v>
      </c>
      <c r="AL47" s="1">
        <v>2</v>
      </c>
      <c r="AM47" s="1">
        <v>2020</v>
      </c>
      <c r="AN47" s="1">
        <v>492</v>
      </c>
      <c r="AO47" s="1" t="s">
        <v>101</v>
      </c>
      <c r="AP47" s="1" t="s">
        <v>135</v>
      </c>
      <c r="AQ47" s="1">
        <v>944</v>
      </c>
      <c r="AR47" s="1" t="s">
        <v>55</v>
      </c>
      <c r="AS47" s="1">
        <v>944</v>
      </c>
      <c r="AT47" s="1" t="s">
        <v>806</v>
      </c>
      <c r="AU47" s="1">
        <v>0.52100002765655518</v>
      </c>
      <c r="AV47" s="1">
        <v>0.52100002765655518</v>
      </c>
      <c r="AW47" s="1" t="s">
        <v>83</v>
      </c>
      <c r="AX47" s="1" t="s">
        <v>83</v>
      </c>
      <c r="AY47" s="1" t="s">
        <v>83</v>
      </c>
      <c r="AZ47" s="1">
        <v>2021</v>
      </c>
      <c r="BA47" s="1">
        <v>31331</v>
      </c>
      <c r="BB47" s="1" t="s">
        <v>101</v>
      </c>
      <c r="BC47" s="1" t="s">
        <v>102</v>
      </c>
      <c r="BD47" s="1" t="s">
        <v>83</v>
      </c>
      <c r="BE47" s="1" t="s">
        <v>83</v>
      </c>
      <c r="BF47" s="1" t="s">
        <v>83</v>
      </c>
      <c r="BG47" s="1" t="s">
        <v>83</v>
      </c>
      <c r="BH47" s="1"/>
      <c r="BI47" s="1"/>
      <c r="BJ47" s="1" t="s">
        <v>83</v>
      </c>
      <c r="BK47" s="1" t="s">
        <v>83</v>
      </c>
      <c r="BL47" s="4" t="s">
        <v>1263</v>
      </c>
      <c r="BM47" s="4">
        <f>BA47</f>
        <v>31331</v>
      </c>
      <c r="BN47" s="2" t="s">
        <v>1193</v>
      </c>
      <c r="BO47" s="2">
        <f t="shared" si="3"/>
        <v>2</v>
      </c>
      <c r="BP47" s="2">
        <f t="shared" si="0"/>
        <v>3</v>
      </c>
      <c r="BQ47" s="2" t="s">
        <v>1240</v>
      </c>
    </row>
    <row r="48" spans="1:69" x14ac:dyDescent="0.3">
      <c r="A48" s="2" t="s">
        <v>1207</v>
      </c>
      <c r="B48" s="2">
        <v>67</v>
      </c>
      <c r="C48" t="s">
        <v>1273</v>
      </c>
      <c r="D48" s="1">
        <v>10727</v>
      </c>
      <c r="E48" s="1" t="s">
        <v>725</v>
      </c>
      <c r="F48" s="1" t="s">
        <v>518</v>
      </c>
      <c r="G48" s="1" t="s">
        <v>721</v>
      </c>
      <c r="H48" s="1" t="s">
        <v>520</v>
      </c>
      <c r="I48" s="1" t="s">
        <v>521</v>
      </c>
      <c r="J48" s="1" t="s">
        <v>79</v>
      </c>
      <c r="K48" s="1" t="s">
        <v>726</v>
      </c>
      <c r="L48" s="1" t="s">
        <v>727</v>
      </c>
      <c r="M48" s="1" t="s">
        <v>722</v>
      </c>
      <c r="N48" s="1">
        <v>12041</v>
      </c>
      <c r="O48" s="1">
        <v>2021</v>
      </c>
      <c r="P48" s="1">
        <v>12</v>
      </c>
      <c r="Q48" s="1">
        <v>2021</v>
      </c>
      <c r="R48" s="1" t="s">
        <v>83</v>
      </c>
      <c r="S48" s="1" t="s">
        <v>84</v>
      </c>
      <c r="T48" s="1" t="s">
        <v>384</v>
      </c>
      <c r="U48" s="1" t="s">
        <v>525</v>
      </c>
      <c r="V48" s="1" t="s">
        <v>520</v>
      </c>
      <c r="W48" s="1" t="s">
        <v>83</v>
      </c>
      <c r="X48" s="3" t="s">
        <v>728</v>
      </c>
      <c r="Y48" s="3" t="s">
        <v>83</v>
      </c>
      <c r="Z48" s="1" t="s">
        <v>637</v>
      </c>
      <c r="AA48" s="1" t="s">
        <v>83</v>
      </c>
      <c r="AB48" s="1" t="s">
        <v>83</v>
      </c>
      <c r="AC48" s="1" t="s">
        <v>83</v>
      </c>
      <c r="AD48" s="1" t="s">
        <v>83</v>
      </c>
      <c r="AE48" s="1" t="s">
        <v>83</v>
      </c>
      <c r="AF48" s="1" t="s">
        <v>98</v>
      </c>
      <c r="AG48" s="1">
        <v>2</v>
      </c>
      <c r="AH48" s="1">
        <v>5</v>
      </c>
      <c r="AI48" s="1">
        <v>4</v>
      </c>
      <c r="AJ48" s="1">
        <v>2</v>
      </c>
      <c r="AK48" s="1">
        <v>0</v>
      </c>
      <c r="AL48" s="1">
        <v>2</v>
      </c>
      <c r="AM48" s="1">
        <v>2020</v>
      </c>
      <c r="AN48" s="1">
        <v>2.4000000208616257E-2</v>
      </c>
      <c r="AO48" s="1" t="s">
        <v>104</v>
      </c>
      <c r="AP48" s="1" t="s">
        <v>105</v>
      </c>
      <c r="AQ48" s="1">
        <v>0.10000000149011612</v>
      </c>
      <c r="AR48" s="1" t="s">
        <v>635</v>
      </c>
      <c r="AS48" s="1">
        <v>0.10000000149011612</v>
      </c>
      <c r="AT48" s="1" t="s">
        <v>729</v>
      </c>
      <c r="AU48" s="1">
        <v>0.24500000476837158</v>
      </c>
      <c r="AV48" s="1">
        <v>0.24500000476837158</v>
      </c>
      <c r="AW48" s="1" t="s">
        <v>83</v>
      </c>
      <c r="AX48" s="1" t="s">
        <v>83</v>
      </c>
      <c r="AY48" s="1" t="s">
        <v>83</v>
      </c>
      <c r="AZ48" s="1">
        <v>2021</v>
      </c>
      <c r="BA48" s="1">
        <v>38220</v>
      </c>
      <c r="BB48" s="1" t="s">
        <v>101</v>
      </c>
      <c r="BC48" s="1" t="s">
        <v>102</v>
      </c>
      <c r="BD48" s="1" t="s">
        <v>83</v>
      </c>
      <c r="BE48" s="1" t="s">
        <v>83</v>
      </c>
      <c r="BF48" s="1" t="s">
        <v>83</v>
      </c>
      <c r="BG48" s="1" t="s">
        <v>83</v>
      </c>
      <c r="BH48" s="1"/>
      <c r="BI48" s="1"/>
      <c r="BJ48" s="1" t="s">
        <v>83</v>
      </c>
      <c r="BK48" s="1" t="s">
        <v>83</v>
      </c>
      <c r="BL48" s="4" t="s">
        <v>1263</v>
      </c>
      <c r="BM48" s="4">
        <f>BA48</f>
        <v>38220</v>
      </c>
      <c r="BN48" s="2" t="s">
        <v>79</v>
      </c>
      <c r="BO48" s="2">
        <f t="shared" si="3"/>
        <v>3</v>
      </c>
      <c r="BP48" s="2">
        <f t="shared" si="0"/>
        <v>3</v>
      </c>
      <c r="BQ48" s="2" t="s">
        <v>1241</v>
      </c>
    </row>
    <row r="49" spans="1:69" x14ac:dyDescent="0.3">
      <c r="A49" s="2" t="s">
        <v>1207</v>
      </c>
      <c r="B49" s="2">
        <v>67</v>
      </c>
      <c r="C49" t="s">
        <v>1273</v>
      </c>
      <c r="D49" s="1">
        <v>10730</v>
      </c>
      <c r="E49" s="1" t="s">
        <v>763</v>
      </c>
      <c r="F49" s="1" t="s">
        <v>518</v>
      </c>
      <c r="G49" s="1" t="s">
        <v>721</v>
      </c>
      <c r="H49" s="1" t="s">
        <v>520</v>
      </c>
      <c r="I49" s="1" t="s">
        <v>521</v>
      </c>
      <c r="J49" s="1" t="s">
        <v>79</v>
      </c>
      <c r="K49" s="1" t="s">
        <v>764</v>
      </c>
      <c r="L49" s="1" t="s">
        <v>765</v>
      </c>
      <c r="M49" s="1" t="s">
        <v>722</v>
      </c>
      <c r="N49" s="1">
        <v>12042</v>
      </c>
      <c r="O49" s="1">
        <v>2021</v>
      </c>
      <c r="P49" s="1">
        <v>12</v>
      </c>
      <c r="Q49" s="1">
        <v>2021</v>
      </c>
      <c r="R49" s="1" t="s">
        <v>83</v>
      </c>
      <c r="S49" s="1" t="s">
        <v>84</v>
      </c>
      <c r="T49" s="1" t="s">
        <v>384</v>
      </c>
      <c r="U49" s="1" t="s">
        <v>525</v>
      </c>
      <c r="V49" s="1" t="s">
        <v>520</v>
      </c>
      <c r="W49" s="1" t="s">
        <v>766</v>
      </c>
      <c r="X49" s="3" t="s">
        <v>728</v>
      </c>
      <c r="Y49" s="3" t="s">
        <v>83</v>
      </c>
      <c r="Z49" s="1" t="s">
        <v>637</v>
      </c>
      <c r="AA49" s="1">
        <v>2</v>
      </c>
      <c r="AB49" s="1">
        <v>1</v>
      </c>
      <c r="AC49" s="1">
        <v>3</v>
      </c>
      <c r="AD49" s="1">
        <v>1</v>
      </c>
      <c r="AE49" s="1">
        <v>2</v>
      </c>
      <c r="AF49" s="1" t="s">
        <v>98</v>
      </c>
      <c r="AG49" s="1">
        <v>2</v>
      </c>
      <c r="AH49" s="1">
        <v>5</v>
      </c>
      <c r="AI49" s="1">
        <v>4</v>
      </c>
      <c r="AJ49" s="1">
        <v>2</v>
      </c>
      <c r="AK49" s="1">
        <v>0</v>
      </c>
      <c r="AL49" s="1">
        <v>2</v>
      </c>
      <c r="AM49" s="1">
        <v>2020</v>
      </c>
      <c r="AN49" s="1">
        <v>1.7000000923871994E-2</v>
      </c>
      <c r="AO49" s="1" t="s">
        <v>104</v>
      </c>
      <c r="AP49" s="1" t="s">
        <v>105</v>
      </c>
      <c r="AQ49" s="1">
        <v>0.10000000149011612</v>
      </c>
      <c r="AR49" s="1" t="s">
        <v>635</v>
      </c>
      <c r="AS49" s="1">
        <v>0.10000000149011612</v>
      </c>
      <c r="AT49" s="1" t="s">
        <v>767</v>
      </c>
      <c r="AU49" s="1">
        <v>0.17299999296665192</v>
      </c>
      <c r="AV49" s="1">
        <v>0.17299999296665192</v>
      </c>
      <c r="AW49" s="1" t="s">
        <v>83</v>
      </c>
      <c r="AX49" s="1" t="s">
        <v>83</v>
      </c>
      <c r="AY49" s="1" t="s">
        <v>83</v>
      </c>
      <c r="AZ49" s="1">
        <v>2021</v>
      </c>
      <c r="BA49" s="1">
        <v>36162</v>
      </c>
      <c r="BB49" s="1" t="s">
        <v>101</v>
      </c>
      <c r="BC49" s="1" t="s">
        <v>102</v>
      </c>
      <c r="BD49" s="1" t="s">
        <v>83</v>
      </c>
      <c r="BE49" s="1" t="s">
        <v>83</v>
      </c>
      <c r="BF49" s="1" t="s">
        <v>83</v>
      </c>
      <c r="BG49" s="1" t="s">
        <v>83</v>
      </c>
      <c r="BH49" s="1"/>
      <c r="BI49" s="1"/>
      <c r="BJ49" s="1" t="s">
        <v>83</v>
      </c>
      <c r="BK49" s="1" t="s">
        <v>83</v>
      </c>
      <c r="BL49" s="4" t="s">
        <v>1263</v>
      </c>
      <c r="BM49" s="4">
        <f>BA49</f>
        <v>36162</v>
      </c>
      <c r="BN49" s="2" t="s">
        <v>79</v>
      </c>
      <c r="BO49" s="2">
        <f t="shared" si="3"/>
        <v>3</v>
      </c>
      <c r="BP49" s="2">
        <f t="shared" si="0"/>
        <v>3</v>
      </c>
      <c r="BQ49" s="2" t="s">
        <v>1241</v>
      </c>
    </row>
    <row r="50" spans="1:69" x14ac:dyDescent="0.3">
      <c r="A50" s="2" t="s">
        <v>1203</v>
      </c>
      <c r="B50" s="2">
        <v>67</v>
      </c>
      <c r="C50" t="s">
        <v>1273</v>
      </c>
      <c r="D50" s="1">
        <v>10925</v>
      </c>
      <c r="E50" s="1" t="s">
        <v>735</v>
      </c>
      <c r="F50" s="1" t="s">
        <v>518</v>
      </c>
      <c r="G50" s="1" t="s">
        <v>721</v>
      </c>
      <c r="H50" s="1" t="s">
        <v>520</v>
      </c>
      <c r="I50" s="1" t="s">
        <v>521</v>
      </c>
      <c r="J50" s="1" t="s">
        <v>107</v>
      </c>
      <c r="K50" s="1" t="s">
        <v>736</v>
      </c>
      <c r="L50" s="1" t="s">
        <v>737</v>
      </c>
      <c r="M50" s="1" t="s">
        <v>722</v>
      </c>
      <c r="N50" s="1">
        <v>12045</v>
      </c>
      <c r="O50" s="1">
        <v>2021</v>
      </c>
      <c r="P50" s="1">
        <v>12</v>
      </c>
      <c r="Q50" s="1">
        <v>2021</v>
      </c>
      <c r="R50" s="1" t="s">
        <v>83</v>
      </c>
      <c r="S50" s="1" t="s">
        <v>84</v>
      </c>
      <c r="T50" s="1" t="s">
        <v>593</v>
      </c>
      <c r="U50" s="1" t="s">
        <v>738</v>
      </c>
      <c r="V50" s="1" t="s">
        <v>520</v>
      </c>
      <c r="W50" s="1" t="s">
        <v>83</v>
      </c>
      <c r="X50" s="3" t="s">
        <v>739</v>
      </c>
      <c r="Y50" s="3" t="s">
        <v>83</v>
      </c>
      <c r="Z50" s="1" t="s">
        <v>740</v>
      </c>
      <c r="AA50" s="1" t="s">
        <v>83</v>
      </c>
      <c r="AB50" s="1" t="s">
        <v>83</v>
      </c>
      <c r="AC50" s="1" t="s">
        <v>83</v>
      </c>
      <c r="AD50" s="1" t="s">
        <v>83</v>
      </c>
      <c r="AE50" s="1" t="s">
        <v>83</v>
      </c>
      <c r="AF50" s="1" t="s">
        <v>120</v>
      </c>
      <c r="AG50" s="1">
        <v>6</v>
      </c>
      <c r="AH50" s="1">
        <v>4</v>
      </c>
      <c r="AI50" s="1">
        <v>3</v>
      </c>
      <c r="AJ50" s="1">
        <v>1</v>
      </c>
      <c r="AK50" s="1">
        <v>2</v>
      </c>
      <c r="AL50" s="1">
        <v>4</v>
      </c>
      <c r="AM50" s="1">
        <v>2019</v>
      </c>
      <c r="AN50" s="1">
        <v>3.4000001847743988E-2</v>
      </c>
      <c r="AO50" s="1" t="s">
        <v>270</v>
      </c>
      <c r="AP50" s="1" t="s">
        <v>215</v>
      </c>
      <c r="AQ50" s="1">
        <v>0.11400000005960464</v>
      </c>
      <c r="AR50" s="1" t="s">
        <v>55</v>
      </c>
      <c r="AS50" s="1">
        <v>0.11400000005960464</v>
      </c>
      <c r="AT50" s="1" t="s">
        <v>188</v>
      </c>
      <c r="AU50" s="1">
        <v>0.29800000786781311</v>
      </c>
      <c r="AV50" s="1">
        <v>0.29800000786781311</v>
      </c>
      <c r="AW50" s="1" t="s">
        <v>83</v>
      </c>
      <c r="AX50" s="1" t="s">
        <v>83</v>
      </c>
      <c r="AY50" s="1" t="s">
        <v>83</v>
      </c>
      <c r="AZ50" s="1">
        <v>2020</v>
      </c>
      <c r="BA50" s="1">
        <v>38202</v>
      </c>
      <c r="BB50" s="1" t="s">
        <v>101</v>
      </c>
      <c r="BC50" s="1" t="s">
        <v>106</v>
      </c>
      <c r="BD50" s="1" t="s">
        <v>83</v>
      </c>
      <c r="BE50" s="1" t="s">
        <v>595</v>
      </c>
      <c r="BF50" s="1">
        <v>21299</v>
      </c>
      <c r="BG50" s="1" t="s">
        <v>191</v>
      </c>
      <c r="BH50" s="1"/>
      <c r="BI50" s="1">
        <v>1.7940000295639038</v>
      </c>
      <c r="BJ50" s="1" t="s">
        <v>83</v>
      </c>
      <c r="BK50" s="1" t="s">
        <v>83</v>
      </c>
      <c r="BL50" s="4" t="s">
        <v>1261</v>
      </c>
      <c r="BM50" s="4">
        <f t="shared" si="1"/>
        <v>21299</v>
      </c>
      <c r="BN50" s="2" t="str">
        <f>IF(ISBLANK(BH50),IF(BI50&lt;0.5,"O",IF(BI50&lt;1.7,"F","N")),IF(BH50&lt;1,"O",IF(ISBLANK(BI50),"F",IF(BI50&lt;1.7,"F","N"))))</f>
        <v>N</v>
      </c>
      <c r="BO50" s="2">
        <f t="shared" si="3"/>
        <v>3</v>
      </c>
      <c r="BP50" s="2">
        <f t="shared" si="0"/>
        <v>1</v>
      </c>
      <c r="BQ50" s="2" t="s">
        <v>1236</v>
      </c>
    </row>
    <row r="51" spans="1:69" x14ac:dyDescent="0.3">
      <c r="A51" s="2" t="s">
        <v>1207</v>
      </c>
      <c r="B51" s="2">
        <v>67</v>
      </c>
      <c r="C51" t="s">
        <v>1273</v>
      </c>
      <c r="D51" s="1">
        <v>11005</v>
      </c>
      <c r="E51" s="1" t="s">
        <v>762</v>
      </c>
      <c r="F51" s="1" t="s">
        <v>518</v>
      </c>
      <c r="G51" s="1" t="s">
        <v>721</v>
      </c>
      <c r="H51" s="1" t="s">
        <v>520</v>
      </c>
      <c r="I51" s="1" t="s">
        <v>521</v>
      </c>
      <c r="J51" s="1" t="s">
        <v>79</v>
      </c>
      <c r="K51" s="1"/>
      <c r="L51" s="1"/>
      <c r="M51" s="1"/>
      <c r="N51" s="1">
        <v>12043</v>
      </c>
      <c r="O51" s="1">
        <v>2021</v>
      </c>
      <c r="P51" s="1">
        <v>12</v>
      </c>
      <c r="Q51" s="1">
        <v>2021</v>
      </c>
      <c r="R51" s="1" t="s">
        <v>83</v>
      </c>
      <c r="S51" s="1" t="s">
        <v>84</v>
      </c>
      <c r="T51" s="1" t="s">
        <v>384</v>
      </c>
      <c r="U51" s="1" t="s">
        <v>525</v>
      </c>
      <c r="V51" s="1" t="s">
        <v>520</v>
      </c>
      <c r="W51" s="1" t="s">
        <v>83</v>
      </c>
      <c r="X51" s="3" t="s">
        <v>728</v>
      </c>
      <c r="Y51" s="3" t="s">
        <v>83</v>
      </c>
      <c r="Z51" s="1" t="s">
        <v>637</v>
      </c>
      <c r="AA51" s="1" t="s">
        <v>83</v>
      </c>
      <c r="AB51" s="1" t="s">
        <v>83</v>
      </c>
      <c r="AC51" s="1" t="s">
        <v>83</v>
      </c>
      <c r="AD51" s="1" t="s">
        <v>83</v>
      </c>
      <c r="AE51" s="1" t="s">
        <v>83</v>
      </c>
      <c r="AF51" s="1" t="s">
        <v>98</v>
      </c>
      <c r="AG51" s="1">
        <v>2</v>
      </c>
      <c r="AH51" s="1">
        <v>3</v>
      </c>
      <c r="AI51" s="1">
        <v>4</v>
      </c>
      <c r="AJ51" s="1">
        <v>2</v>
      </c>
      <c r="AK51" s="1">
        <v>0</v>
      </c>
      <c r="AL51" s="1">
        <v>2</v>
      </c>
      <c r="AM51" s="1">
        <v>2020</v>
      </c>
      <c r="AN51" s="1">
        <v>3.7999998778104782E-2</v>
      </c>
      <c r="AO51" s="1" t="s">
        <v>104</v>
      </c>
      <c r="AP51" s="1" t="s">
        <v>105</v>
      </c>
      <c r="AQ51" s="1">
        <v>0.10000000149011612</v>
      </c>
      <c r="AR51" s="1" t="s">
        <v>635</v>
      </c>
      <c r="AS51" s="1">
        <v>0.10000000149011612</v>
      </c>
      <c r="AT51" s="1" t="s">
        <v>729</v>
      </c>
      <c r="AU51" s="1">
        <v>0.37999999523162842</v>
      </c>
      <c r="AV51" s="1">
        <v>0.37999999523162842</v>
      </c>
      <c r="AW51" s="1" t="s">
        <v>83</v>
      </c>
      <c r="AX51" s="1" t="s">
        <v>83</v>
      </c>
      <c r="AY51" s="1" t="s">
        <v>83</v>
      </c>
      <c r="AZ51" s="1">
        <v>2021</v>
      </c>
      <c r="BA51" s="1">
        <v>13114</v>
      </c>
      <c r="BB51" s="1" t="s">
        <v>101</v>
      </c>
      <c r="BC51" s="1" t="s">
        <v>102</v>
      </c>
      <c r="BD51" s="1" t="s">
        <v>83</v>
      </c>
      <c r="BE51" s="1" t="s">
        <v>83</v>
      </c>
      <c r="BF51" s="1" t="s">
        <v>83</v>
      </c>
      <c r="BG51" s="1" t="s">
        <v>83</v>
      </c>
      <c r="BH51" s="1"/>
      <c r="BI51" s="1"/>
      <c r="BJ51" s="1" t="s">
        <v>83</v>
      </c>
      <c r="BK51" s="1" t="s">
        <v>83</v>
      </c>
      <c r="BL51" s="4" t="s">
        <v>1238</v>
      </c>
      <c r="BM51" s="4">
        <f>BA51</f>
        <v>13114</v>
      </c>
      <c r="BN51" s="2" t="s">
        <v>79</v>
      </c>
      <c r="BO51" s="2">
        <f t="shared" si="3"/>
        <v>3</v>
      </c>
      <c r="BP51" s="2">
        <f t="shared" si="0"/>
        <v>3</v>
      </c>
      <c r="BQ51" s="2" t="s">
        <v>1242</v>
      </c>
    </row>
    <row r="52" spans="1:69" x14ac:dyDescent="0.3">
      <c r="A52" s="2" t="s">
        <v>1203</v>
      </c>
      <c r="B52" s="2">
        <v>67</v>
      </c>
      <c r="C52" t="s">
        <v>1273</v>
      </c>
      <c r="D52" s="1">
        <v>11443</v>
      </c>
      <c r="E52" s="1" t="s">
        <v>744</v>
      </c>
      <c r="F52" s="1" t="s">
        <v>518</v>
      </c>
      <c r="G52" s="1" t="s">
        <v>721</v>
      </c>
      <c r="H52" s="1" t="s">
        <v>520</v>
      </c>
      <c r="I52" s="1" t="s">
        <v>521</v>
      </c>
      <c r="J52" s="1" t="s">
        <v>107</v>
      </c>
      <c r="K52" s="1"/>
      <c r="L52" s="1"/>
      <c r="M52" s="1"/>
      <c r="N52" s="1">
        <v>12049</v>
      </c>
      <c r="O52" s="1">
        <v>2021</v>
      </c>
      <c r="P52" s="1">
        <v>12</v>
      </c>
      <c r="Q52" s="1">
        <v>2021</v>
      </c>
      <c r="R52" s="1" t="s">
        <v>83</v>
      </c>
      <c r="S52" s="1" t="s">
        <v>84</v>
      </c>
      <c r="T52" s="1" t="s">
        <v>593</v>
      </c>
      <c r="U52" s="1" t="s">
        <v>745</v>
      </c>
      <c r="V52" s="1" t="s">
        <v>520</v>
      </c>
      <c r="W52" s="1" t="s">
        <v>83</v>
      </c>
      <c r="X52" s="3" t="s">
        <v>746</v>
      </c>
      <c r="Y52" s="3" t="s">
        <v>83</v>
      </c>
      <c r="Z52" s="1" t="s">
        <v>747</v>
      </c>
      <c r="AA52" s="1" t="s">
        <v>83</v>
      </c>
      <c r="AB52" s="1" t="s">
        <v>83</v>
      </c>
      <c r="AC52" s="1" t="s">
        <v>83</v>
      </c>
      <c r="AD52" s="1" t="s">
        <v>83</v>
      </c>
      <c r="AE52" s="1" t="s">
        <v>83</v>
      </c>
      <c r="AF52" s="1" t="s">
        <v>98</v>
      </c>
      <c r="AG52" s="1">
        <v>6</v>
      </c>
      <c r="AH52" s="1">
        <v>4</v>
      </c>
      <c r="AI52" s="1">
        <v>4</v>
      </c>
      <c r="AJ52" s="1">
        <v>4</v>
      </c>
      <c r="AK52" s="1">
        <v>2</v>
      </c>
      <c r="AL52" s="1">
        <v>4</v>
      </c>
      <c r="AM52" s="1">
        <v>2020</v>
      </c>
      <c r="AN52" s="1">
        <v>1.7999999225139618E-2</v>
      </c>
      <c r="AO52" s="1" t="s">
        <v>200</v>
      </c>
      <c r="AP52" s="1" t="s">
        <v>208</v>
      </c>
      <c r="AQ52" s="1">
        <v>7.0000000298023224E-2</v>
      </c>
      <c r="AR52" s="1" t="s">
        <v>675</v>
      </c>
      <c r="AS52" s="1">
        <v>4.6000000089406967E-2</v>
      </c>
      <c r="AT52" s="1" t="s">
        <v>188</v>
      </c>
      <c r="AU52" s="1">
        <v>0.25999999046325684</v>
      </c>
      <c r="AV52" s="1">
        <v>0.39599999785423279</v>
      </c>
      <c r="AW52" s="1" t="s">
        <v>83</v>
      </c>
      <c r="AX52" s="1" t="s">
        <v>83</v>
      </c>
      <c r="AY52" s="1" t="s">
        <v>83</v>
      </c>
      <c r="AZ52" s="1">
        <v>2021</v>
      </c>
      <c r="BA52" s="1">
        <v>8685</v>
      </c>
      <c r="BB52" s="1" t="s">
        <v>101</v>
      </c>
      <c r="BC52" s="1" t="s">
        <v>619</v>
      </c>
      <c r="BD52" s="1" t="s">
        <v>83</v>
      </c>
      <c r="BE52" s="1" t="s">
        <v>83</v>
      </c>
      <c r="BF52" s="1">
        <v>5172</v>
      </c>
      <c r="BG52" s="1" t="s">
        <v>191</v>
      </c>
      <c r="BH52" s="1"/>
      <c r="BI52" s="1">
        <v>1.6790000200271606</v>
      </c>
      <c r="BJ52" s="1" t="s">
        <v>83</v>
      </c>
      <c r="BK52" s="1" t="s">
        <v>83</v>
      </c>
      <c r="BL52" s="4" t="s">
        <v>1261</v>
      </c>
      <c r="BM52" s="4">
        <f t="shared" si="1"/>
        <v>5172</v>
      </c>
      <c r="BN52" s="2" t="str">
        <f t="shared" ref="BN52:BN53" si="9">IF(ISBLANK(BH52),IF(BI52&lt;0.5,"O",IF(BI52&lt;1.7,"F","N")),IF(BH52&lt;1,"O",IF(ISBLANK(BI52),"F",IF(BI52&lt;1.7,"F","N"))))</f>
        <v>F</v>
      </c>
      <c r="BO52" s="2">
        <f t="shared" si="3"/>
        <v>2</v>
      </c>
      <c r="BP52" s="2">
        <f t="shared" si="0"/>
        <v>1</v>
      </c>
      <c r="BQ52" s="2" t="s">
        <v>1236</v>
      </c>
    </row>
    <row r="53" spans="1:69" x14ac:dyDescent="0.3">
      <c r="A53" s="2" t="s">
        <v>1202</v>
      </c>
      <c r="B53" s="2">
        <v>67</v>
      </c>
      <c r="C53" t="s">
        <v>1273</v>
      </c>
      <c r="D53" s="1">
        <v>11662</v>
      </c>
      <c r="E53" s="1" t="s">
        <v>612</v>
      </c>
      <c r="F53" s="1" t="s">
        <v>518</v>
      </c>
      <c r="G53" s="1" t="s">
        <v>589</v>
      </c>
      <c r="H53" s="1" t="s">
        <v>520</v>
      </c>
      <c r="I53" s="1" t="s">
        <v>521</v>
      </c>
      <c r="J53" s="1" t="s">
        <v>107</v>
      </c>
      <c r="K53" s="1" t="s">
        <v>613</v>
      </c>
      <c r="L53" s="1" t="s">
        <v>614</v>
      </c>
      <c r="M53" s="1" t="s">
        <v>592</v>
      </c>
      <c r="N53" s="1">
        <v>12256</v>
      </c>
      <c r="O53" s="1">
        <v>2021</v>
      </c>
      <c r="P53" s="1">
        <v>12</v>
      </c>
      <c r="Q53" s="1">
        <v>2021</v>
      </c>
      <c r="R53" s="1" t="s">
        <v>83</v>
      </c>
      <c r="S53" s="1" t="s">
        <v>84</v>
      </c>
      <c r="T53" s="1" t="s">
        <v>609</v>
      </c>
      <c r="U53" s="1" t="s">
        <v>615</v>
      </c>
      <c r="V53" s="1" t="s">
        <v>520</v>
      </c>
      <c r="W53" s="1" t="s">
        <v>83</v>
      </c>
      <c r="X53" s="3" t="s">
        <v>617</v>
      </c>
      <c r="Y53" s="3" t="s">
        <v>83</v>
      </c>
      <c r="Z53" s="1" t="s">
        <v>618</v>
      </c>
      <c r="AA53" s="1" t="s">
        <v>83</v>
      </c>
      <c r="AB53" s="1" t="s">
        <v>83</v>
      </c>
      <c r="AC53" s="1" t="s">
        <v>83</v>
      </c>
      <c r="AD53" s="1" t="s">
        <v>83</v>
      </c>
      <c r="AE53" s="1" t="s">
        <v>83</v>
      </c>
      <c r="AF53" s="1" t="s">
        <v>98</v>
      </c>
      <c r="AG53" s="1">
        <v>6</v>
      </c>
      <c r="AH53" s="1">
        <v>5</v>
      </c>
      <c r="AI53" s="1">
        <v>4</v>
      </c>
      <c r="AJ53" s="1">
        <v>4</v>
      </c>
      <c r="AK53" s="1">
        <v>2</v>
      </c>
      <c r="AL53" s="1">
        <v>4</v>
      </c>
      <c r="AM53" s="1">
        <v>2020</v>
      </c>
      <c r="AN53" s="1">
        <v>0.42699998617172241</v>
      </c>
      <c r="AO53" s="1" t="s">
        <v>108</v>
      </c>
      <c r="AP53" s="1" t="s">
        <v>616</v>
      </c>
      <c r="AQ53" s="1">
        <v>0.69999998807907104</v>
      </c>
      <c r="AR53" s="1" t="s">
        <v>55</v>
      </c>
      <c r="AS53" s="1">
        <v>0.69999998807907104</v>
      </c>
      <c r="AT53" s="1" t="s">
        <v>188</v>
      </c>
      <c r="AU53" s="1">
        <v>0.61000001430511475</v>
      </c>
      <c r="AV53" s="1">
        <v>0.61000001430511475</v>
      </c>
      <c r="AW53" s="1" t="s">
        <v>83</v>
      </c>
      <c r="AX53" s="1" t="s">
        <v>83</v>
      </c>
      <c r="AY53" s="1" t="s">
        <v>83</v>
      </c>
      <c r="AZ53" s="1">
        <v>2021</v>
      </c>
      <c r="BA53" s="1">
        <v>113529</v>
      </c>
      <c r="BB53" s="1" t="s">
        <v>101</v>
      </c>
      <c r="BC53" s="1" t="s">
        <v>619</v>
      </c>
      <c r="BD53" s="1" t="s">
        <v>83</v>
      </c>
      <c r="BE53" s="1" t="s">
        <v>595</v>
      </c>
      <c r="BF53" s="1">
        <v>97535.703125</v>
      </c>
      <c r="BG53" s="1" t="s">
        <v>191</v>
      </c>
      <c r="BH53" s="1"/>
      <c r="BI53" s="1">
        <v>1.1640000343322754</v>
      </c>
      <c r="BJ53" s="1" t="s">
        <v>83</v>
      </c>
      <c r="BK53" s="1" t="s">
        <v>83</v>
      </c>
      <c r="BL53" s="4" t="s">
        <v>1261</v>
      </c>
      <c r="BM53" s="4">
        <f t="shared" si="1"/>
        <v>97535.703125</v>
      </c>
      <c r="BN53" s="2" t="str">
        <f t="shared" si="9"/>
        <v>F</v>
      </c>
      <c r="BO53" s="2">
        <f t="shared" si="3"/>
        <v>2</v>
      </c>
      <c r="BP53" s="2">
        <f t="shared" si="0"/>
        <v>1</v>
      </c>
      <c r="BQ53" s="2" t="s">
        <v>1236</v>
      </c>
    </row>
    <row r="54" spans="1:69" x14ac:dyDescent="0.3">
      <c r="A54" s="2" t="s">
        <v>1199</v>
      </c>
      <c r="B54" s="2">
        <v>67</v>
      </c>
      <c r="C54" t="s">
        <v>1273</v>
      </c>
      <c r="D54" s="1">
        <v>11803</v>
      </c>
      <c r="E54" s="1" t="s">
        <v>753</v>
      </c>
      <c r="F54" s="1" t="s">
        <v>518</v>
      </c>
      <c r="G54" s="1" t="s">
        <v>721</v>
      </c>
      <c r="H54" s="1" t="s">
        <v>520</v>
      </c>
      <c r="I54" s="1" t="s">
        <v>521</v>
      </c>
      <c r="J54" s="1" t="s">
        <v>79</v>
      </c>
      <c r="K54" s="1"/>
      <c r="L54" s="1"/>
      <c r="M54" s="1"/>
      <c r="N54" s="1">
        <v>12051</v>
      </c>
      <c r="O54" s="1">
        <v>2021</v>
      </c>
      <c r="P54" s="1">
        <v>12</v>
      </c>
      <c r="Q54" s="1">
        <v>2021</v>
      </c>
      <c r="R54" s="1" t="s">
        <v>83</v>
      </c>
      <c r="S54" s="1" t="s">
        <v>84</v>
      </c>
      <c r="T54" s="1" t="s">
        <v>134</v>
      </c>
      <c r="U54" s="1" t="s">
        <v>525</v>
      </c>
      <c r="V54" s="1" t="s">
        <v>520</v>
      </c>
      <c r="W54" s="1" t="s">
        <v>83</v>
      </c>
      <c r="X54" s="3" t="s">
        <v>754</v>
      </c>
      <c r="Y54" s="3" t="s">
        <v>83</v>
      </c>
      <c r="Z54" s="1" t="s">
        <v>755</v>
      </c>
      <c r="AA54" s="1" t="s">
        <v>83</v>
      </c>
      <c r="AB54" s="1" t="s">
        <v>83</v>
      </c>
      <c r="AC54" s="1" t="s">
        <v>83</v>
      </c>
      <c r="AD54" s="1" t="s">
        <v>83</v>
      </c>
      <c r="AE54" s="1" t="s">
        <v>83</v>
      </c>
      <c r="AF54" s="1" t="s">
        <v>98</v>
      </c>
      <c r="AG54" s="1">
        <v>2</v>
      </c>
      <c r="AH54" s="1">
        <v>4</v>
      </c>
      <c r="AI54" s="1">
        <v>3</v>
      </c>
      <c r="AJ54" s="1">
        <v>0</v>
      </c>
      <c r="AK54" s="1">
        <v>0</v>
      </c>
      <c r="AL54" s="1">
        <v>1</v>
      </c>
      <c r="AM54" s="1">
        <v>2020</v>
      </c>
      <c r="AN54" s="1">
        <v>4348</v>
      </c>
      <c r="AO54" s="1" t="s">
        <v>101</v>
      </c>
      <c r="AP54" s="1" t="s">
        <v>756</v>
      </c>
      <c r="AQ54" s="1">
        <v>20557</v>
      </c>
      <c r="AR54" s="1" t="s">
        <v>55</v>
      </c>
      <c r="AS54" s="1">
        <v>20557</v>
      </c>
      <c r="AT54" s="1" t="s">
        <v>752</v>
      </c>
      <c r="AU54" s="1">
        <v>0.21199999749660492</v>
      </c>
      <c r="AV54" s="1">
        <v>0.21199999749660492</v>
      </c>
      <c r="AW54" s="1" t="s">
        <v>83</v>
      </c>
      <c r="AX54" s="1" t="s">
        <v>83</v>
      </c>
      <c r="AY54" s="1" t="s">
        <v>83</v>
      </c>
      <c r="AZ54" s="1">
        <v>2021</v>
      </c>
      <c r="BA54" s="1">
        <v>98205</v>
      </c>
      <c r="BB54" s="1" t="s">
        <v>101</v>
      </c>
      <c r="BC54" s="1" t="s">
        <v>757</v>
      </c>
      <c r="BD54" s="1" t="s">
        <v>83</v>
      </c>
      <c r="BE54" s="1" t="s">
        <v>83</v>
      </c>
      <c r="BF54" s="1" t="s">
        <v>83</v>
      </c>
      <c r="BG54" s="1" t="s">
        <v>83</v>
      </c>
      <c r="BH54" s="1"/>
      <c r="BI54" s="1"/>
      <c r="BJ54" s="1" t="s">
        <v>83</v>
      </c>
      <c r="BK54" s="1" t="s">
        <v>83</v>
      </c>
      <c r="BL54" s="4" t="s">
        <v>1263</v>
      </c>
      <c r="BM54" s="4">
        <f>BA54</f>
        <v>98205</v>
      </c>
      <c r="BN54" s="2" t="s">
        <v>79</v>
      </c>
      <c r="BO54" s="2">
        <f t="shared" si="3"/>
        <v>3</v>
      </c>
      <c r="BP54" s="2">
        <f t="shared" si="0"/>
        <v>3</v>
      </c>
      <c r="BQ54" s="2" t="s">
        <v>1242</v>
      </c>
    </row>
    <row r="55" spans="1:69" x14ac:dyDescent="0.3">
      <c r="A55" s="2" t="s">
        <v>1203</v>
      </c>
      <c r="B55" s="2">
        <v>67</v>
      </c>
      <c r="C55" t="s">
        <v>1273</v>
      </c>
      <c r="D55" s="1">
        <v>11804</v>
      </c>
      <c r="E55" s="1" t="s">
        <v>748</v>
      </c>
      <c r="F55" s="1" t="s">
        <v>518</v>
      </c>
      <c r="G55" s="1" t="s">
        <v>721</v>
      </c>
      <c r="H55" s="1" t="s">
        <v>520</v>
      </c>
      <c r="I55" s="1" t="s">
        <v>521</v>
      </c>
      <c r="J55" s="1" t="s">
        <v>79</v>
      </c>
      <c r="K55" s="1"/>
      <c r="L55" s="1"/>
      <c r="M55" s="1"/>
      <c r="N55" s="1">
        <v>12050</v>
      </c>
      <c r="O55" s="1">
        <v>2021</v>
      </c>
      <c r="P55" s="1">
        <v>12</v>
      </c>
      <c r="Q55" s="1">
        <v>2021</v>
      </c>
      <c r="R55" s="1" t="s">
        <v>83</v>
      </c>
      <c r="S55" s="1" t="s">
        <v>84</v>
      </c>
      <c r="T55" s="1" t="s">
        <v>384</v>
      </c>
      <c r="U55" s="1" t="s">
        <v>525</v>
      </c>
      <c r="V55" s="1" t="s">
        <v>520</v>
      </c>
      <c r="W55" s="1" t="s">
        <v>83</v>
      </c>
      <c r="X55" s="3" t="s">
        <v>749</v>
      </c>
      <c r="Y55" s="3" t="s">
        <v>83</v>
      </c>
      <c r="Z55" s="1" t="s">
        <v>750</v>
      </c>
      <c r="AA55" s="1" t="s">
        <v>83</v>
      </c>
      <c r="AB55" s="1" t="s">
        <v>83</v>
      </c>
      <c r="AC55" s="1" t="s">
        <v>83</v>
      </c>
      <c r="AD55" s="1" t="s">
        <v>83</v>
      </c>
      <c r="AE55" s="1" t="s">
        <v>83</v>
      </c>
      <c r="AF55" s="1" t="s">
        <v>98</v>
      </c>
      <c r="AG55" s="1">
        <v>2</v>
      </c>
      <c r="AH55" s="1">
        <v>3</v>
      </c>
      <c r="AI55" s="1">
        <v>3</v>
      </c>
      <c r="AJ55" s="1">
        <v>2</v>
      </c>
      <c r="AK55" s="1">
        <v>0</v>
      </c>
      <c r="AL55" s="1">
        <v>1</v>
      </c>
      <c r="AM55" s="1">
        <v>2020</v>
      </c>
      <c r="AN55" s="1">
        <v>882</v>
      </c>
      <c r="AO55" s="1" t="s">
        <v>101</v>
      </c>
      <c r="AP55" s="1" t="s">
        <v>751</v>
      </c>
      <c r="AQ55" s="1">
        <v>5320</v>
      </c>
      <c r="AR55" s="1" t="s">
        <v>55</v>
      </c>
      <c r="AS55" s="1">
        <v>5320</v>
      </c>
      <c r="AT55" s="1" t="s">
        <v>752</v>
      </c>
      <c r="AU55" s="1">
        <v>0.16599999368190765</v>
      </c>
      <c r="AV55" s="1">
        <v>0.16599999368190765</v>
      </c>
      <c r="AW55" s="1" t="s">
        <v>83</v>
      </c>
      <c r="AX55" s="1" t="s">
        <v>83</v>
      </c>
      <c r="AY55" s="1" t="s">
        <v>83</v>
      </c>
      <c r="AZ55" s="1">
        <v>2021</v>
      </c>
      <c r="BA55" s="1">
        <v>58687</v>
      </c>
      <c r="BB55" s="1" t="s">
        <v>101</v>
      </c>
      <c r="BC55" s="1" t="s">
        <v>628</v>
      </c>
      <c r="BD55" s="1" t="s">
        <v>83</v>
      </c>
      <c r="BE55" s="1" t="s">
        <v>83</v>
      </c>
      <c r="BF55" s="1" t="s">
        <v>83</v>
      </c>
      <c r="BG55" s="1" t="s">
        <v>83</v>
      </c>
      <c r="BH55" s="1"/>
      <c r="BI55" s="1"/>
      <c r="BJ55" s="1" t="s">
        <v>83</v>
      </c>
      <c r="BK55" s="1" t="s">
        <v>83</v>
      </c>
      <c r="BL55" s="4" t="s">
        <v>1263</v>
      </c>
      <c r="BM55" s="4">
        <f>BA55</f>
        <v>58687</v>
      </c>
      <c r="BN55" s="2" t="s">
        <v>79</v>
      </c>
      <c r="BO55" s="2">
        <f t="shared" si="3"/>
        <v>3</v>
      </c>
      <c r="BP55" s="2">
        <f t="shared" si="0"/>
        <v>3</v>
      </c>
      <c r="BQ55" s="2" t="s">
        <v>1242</v>
      </c>
    </row>
    <row r="56" spans="1:69" x14ac:dyDescent="0.3">
      <c r="A56" s="2" t="s">
        <v>1199</v>
      </c>
      <c r="B56" s="2">
        <v>67</v>
      </c>
      <c r="C56" t="s">
        <v>1273</v>
      </c>
      <c r="D56" s="1">
        <v>10040</v>
      </c>
      <c r="E56" s="1" t="s">
        <v>800</v>
      </c>
      <c r="F56" s="1" t="s">
        <v>518</v>
      </c>
      <c r="G56" s="1" t="s">
        <v>721</v>
      </c>
      <c r="H56" s="1" t="s">
        <v>520</v>
      </c>
      <c r="I56" s="1" t="s">
        <v>521</v>
      </c>
      <c r="J56" s="1" t="s">
        <v>79</v>
      </c>
      <c r="K56" s="1" t="s">
        <v>798</v>
      </c>
      <c r="L56" s="1" t="s">
        <v>799</v>
      </c>
      <c r="M56" s="1" t="s">
        <v>722</v>
      </c>
      <c r="N56" s="1">
        <v>11252</v>
      </c>
      <c r="O56" s="1">
        <v>2020</v>
      </c>
      <c r="P56" s="1">
        <v>12</v>
      </c>
      <c r="Q56" s="1">
        <v>2020</v>
      </c>
      <c r="R56" s="1" t="s">
        <v>83</v>
      </c>
      <c r="S56" s="1" t="s">
        <v>84</v>
      </c>
      <c r="T56" s="1" t="s">
        <v>593</v>
      </c>
      <c r="U56" s="1">
        <v>17.200000762939453</v>
      </c>
      <c r="V56" s="1" t="s">
        <v>520</v>
      </c>
      <c r="W56" s="1" t="s">
        <v>83</v>
      </c>
      <c r="X56" s="3" t="s">
        <v>775</v>
      </c>
      <c r="Y56" s="3" t="s">
        <v>83</v>
      </c>
      <c r="Z56" s="1" t="s">
        <v>778</v>
      </c>
      <c r="AA56" s="1" t="s">
        <v>83</v>
      </c>
      <c r="AB56" s="1" t="s">
        <v>83</v>
      </c>
      <c r="AC56" s="1" t="s">
        <v>83</v>
      </c>
      <c r="AD56" s="1" t="s">
        <v>83</v>
      </c>
      <c r="AE56" s="1" t="s">
        <v>83</v>
      </c>
      <c r="AF56" s="1" t="s">
        <v>120</v>
      </c>
      <c r="AG56" s="1">
        <v>6</v>
      </c>
      <c r="AH56" s="1">
        <v>3</v>
      </c>
      <c r="AI56" s="1">
        <v>4</v>
      </c>
      <c r="AJ56" s="1">
        <v>3</v>
      </c>
      <c r="AK56" s="1">
        <v>2</v>
      </c>
      <c r="AL56" s="1">
        <v>3</v>
      </c>
      <c r="AM56" s="1">
        <v>2016</v>
      </c>
      <c r="AN56" s="1">
        <v>1.7000000923871994E-2</v>
      </c>
      <c r="AO56" s="1" t="s">
        <v>108</v>
      </c>
      <c r="AP56" s="1" t="s">
        <v>616</v>
      </c>
      <c r="AQ56" s="1" t="s">
        <v>83</v>
      </c>
      <c r="AR56" s="1" t="s">
        <v>83</v>
      </c>
      <c r="AS56" s="1">
        <v>0.32600000500679016</v>
      </c>
      <c r="AT56" s="1" t="s">
        <v>188</v>
      </c>
      <c r="AU56" s="1">
        <v>5.2000001072883606E-2</v>
      </c>
      <c r="AV56" s="1">
        <v>5.2000001072883606E-2</v>
      </c>
      <c r="AW56" s="1" t="s">
        <v>83</v>
      </c>
      <c r="AX56" s="1" t="s">
        <v>83</v>
      </c>
      <c r="AY56" s="1" t="s">
        <v>83</v>
      </c>
      <c r="AZ56" s="1">
        <v>2017</v>
      </c>
      <c r="BA56" s="1">
        <v>76053</v>
      </c>
      <c r="BB56" s="1" t="s">
        <v>101</v>
      </c>
      <c r="BC56" s="1" t="s">
        <v>106</v>
      </c>
      <c r="BD56" s="1" t="s">
        <v>83</v>
      </c>
      <c r="BE56" s="1" t="s">
        <v>602</v>
      </c>
      <c r="BF56" s="1">
        <v>32731</v>
      </c>
      <c r="BG56" s="1" t="s">
        <v>191</v>
      </c>
      <c r="BH56" s="1"/>
      <c r="BI56" s="1">
        <v>2.3239998817443848</v>
      </c>
      <c r="BJ56" s="1" t="s">
        <v>83</v>
      </c>
      <c r="BK56" s="1" t="s">
        <v>83</v>
      </c>
      <c r="BL56" s="4" t="s">
        <v>1261</v>
      </c>
      <c r="BM56" s="4">
        <f t="shared" si="1"/>
        <v>32731</v>
      </c>
      <c r="BN56" s="2" t="str">
        <f t="shared" ref="BN56:BN57" si="10">IF(ISBLANK(BH56),IF(BI56&lt;0.5,"O",IF(BI56&lt;1.7,"F","N")),IF(BH56&lt;1,"O",IF(ISBLANK(BI56),"F",IF(BI56&lt;1.7,"F","N"))))</f>
        <v>N</v>
      </c>
      <c r="BO56" s="2">
        <f t="shared" si="3"/>
        <v>3</v>
      </c>
      <c r="BP56" s="2">
        <f t="shared" si="0"/>
        <v>1</v>
      </c>
      <c r="BQ56" s="2" t="s">
        <v>1236</v>
      </c>
    </row>
    <row r="57" spans="1:69" x14ac:dyDescent="0.3">
      <c r="A57" s="2" t="s">
        <v>1199</v>
      </c>
      <c r="B57" s="2">
        <v>67</v>
      </c>
      <c r="C57" t="s">
        <v>1273</v>
      </c>
      <c r="D57" s="1">
        <v>10836</v>
      </c>
      <c r="E57" s="1" t="s">
        <v>777</v>
      </c>
      <c r="F57" s="1" t="s">
        <v>518</v>
      </c>
      <c r="G57" s="1" t="s">
        <v>721</v>
      </c>
      <c r="H57" s="1" t="s">
        <v>520</v>
      </c>
      <c r="I57" s="1" t="s">
        <v>521</v>
      </c>
      <c r="J57" s="1" t="s">
        <v>79</v>
      </c>
      <c r="K57" s="1" t="s">
        <v>665</v>
      </c>
      <c r="L57" s="1" t="s">
        <v>666</v>
      </c>
      <c r="M57" s="1" t="s">
        <v>722</v>
      </c>
      <c r="N57" s="1">
        <v>11251</v>
      </c>
      <c r="O57" s="1">
        <v>2020</v>
      </c>
      <c r="P57" s="1">
        <v>12</v>
      </c>
      <c r="Q57" s="1">
        <v>2020</v>
      </c>
      <c r="R57" s="1" t="s">
        <v>83</v>
      </c>
      <c r="S57" s="1" t="s">
        <v>84</v>
      </c>
      <c r="T57" s="1" t="s">
        <v>593</v>
      </c>
      <c r="U57" s="1">
        <v>17.200000762939453</v>
      </c>
      <c r="V57" s="1" t="s">
        <v>520</v>
      </c>
      <c r="W57" s="1" t="s">
        <v>83</v>
      </c>
      <c r="X57" s="3" t="s">
        <v>775</v>
      </c>
      <c r="Y57" s="3" t="s">
        <v>83</v>
      </c>
      <c r="Z57" s="1" t="s">
        <v>778</v>
      </c>
      <c r="AA57" s="1" t="s">
        <v>83</v>
      </c>
      <c r="AB57" s="1" t="s">
        <v>83</v>
      </c>
      <c r="AC57" s="1" t="s">
        <v>83</v>
      </c>
      <c r="AD57" s="1" t="s">
        <v>83</v>
      </c>
      <c r="AE57" s="1" t="s">
        <v>83</v>
      </c>
      <c r="AF57" s="1" t="s">
        <v>120</v>
      </c>
      <c r="AG57" s="1">
        <v>6</v>
      </c>
      <c r="AH57" s="1">
        <v>3</v>
      </c>
      <c r="AI57" s="1">
        <v>3</v>
      </c>
      <c r="AJ57" s="1">
        <v>3</v>
      </c>
      <c r="AK57" s="1">
        <v>2</v>
      </c>
      <c r="AL57" s="1">
        <v>3</v>
      </c>
      <c r="AM57" s="1">
        <v>2016</v>
      </c>
      <c r="AN57" s="1">
        <v>3.4000001847743988E-2</v>
      </c>
      <c r="AO57" s="1" t="s">
        <v>108</v>
      </c>
      <c r="AP57" s="1" t="s">
        <v>616</v>
      </c>
      <c r="AQ57" s="1" t="s">
        <v>83</v>
      </c>
      <c r="AR57" s="1" t="s">
        <v>83</v>
      </c>
      <c r="AS57" s="1">
        <v>0.46200001239776611</v>
      </c>
      <c r="AT57" s="1" t="s">
        <v>188</v>
      </c>
      <c r="AU57" s="1">
        <v>7.4000000953674316E-2</v>
      </c>
      <c r="AV57" s="1">
        <v>7.4000000953674316E-2</v>
      </c>
      <c r="AW57" s="1" t="s">
        <v>83</v>
      </c>
      <c r="AX57" s="1" t="s">
        <v>83</v>
      </c>
      <c r="AY57" s="1" t="s">
        <v>83</v>
      </c>
      <c r="AZ57" s="1">
        <v>2017</v>
      </c>
      <c r="BA57" s="1">
        <v>41831</v>
      </c>
      <c r="BB57" s="1" t="s">
        <v>101</v>
      </c>
      <c r="BC57" s="1" t="s">
        <v>106</v>
      </c>
      <c r="BD57" s="1" t="s">
        <v>83</v>
      </c>
      <c r="BE57" s="1" t="s">
        <v>602</v>
      </c>
      <c r="BF57" s="1">
        <v>17985</v>
      </c>
      <c r="BG57" s="1" t="s">
        <v>191</v>
      </c>
      <c r="BH57" s="1"/>
      <c r="BI57" s="1">
        <v>2.3259999752044678</v>
      </c>
      <c r="BJ57" s="1" t="s">
        <v>83</v>
      </c>
      <c r="BK57" s="1" t="s">
        <v>83</v>
      </c>
      <c r="BL57" s="4" t="s">
        <v>1261</v>
      </c>
      <c r="BM57" s="4">
        <f t="shared" si="1"/>
        <v>17985</v>
      </c>
      <c r="BN57" s="2" t="str">
        <f t="shared" si="10"/>
        <v>N</v>
      </c>
      <c r="BO57" s="2">
        <f t="shared" si="3"/>
        <v>3</v>
      </c>
      <c r="BP57" s="2">
        <f t="shared" si="0"/>
        <v>1</v>
      </c>
      <c r="BQ57" s="2" t="s">
        <v>1236</v>
      </c>
    </row>
    <row r="58" spans="1:69" x14ac:dyDescent="0.3">
      <c r="A58" s="2" t="s">
        <v>1199</v>
      </c>
      <c r="B58" s="2">
        <v>67</v>
      </c>
      <c r="C58" t="s">
        <v>1273</v>
      </c>
      <c r="D58" s="1">
        <v>10973</v>
      </c>
      <c r="E58" s="1" t="s">
        <v>623</v>
      </c>
      <c r="F58" s="1" t="s">
        <v>518</v>
      </c>
      <c r="G58" s="1" t="s">
        <v>589</v>
      </c>
      <c r="H58" s="1" t="s">
        <v>520</v>
      </c>
      <c r="I58" s="1" t="s">
        <v>521</v>
      </c>
      <c r="J58" s="1" t="s">
        <v>79</v>
      </c>
      <c r="K58" s="1"/>
      <c r="L58" s="1"/>
      <c r="M58" s="1"/>
      <c r="N58" s="1">
        <v>11254</v>
      </c>
      <c r="O58" s="1">
        <v>2020</v>
      </c>
      <c r="P58" s="1">
        <v>12</v>
      </c>
      <c r="Q58" s="1">
        <v>2020</v>
      </c>
      <c r="R58" s="1" t="s">
        <v>83</v>
      </c>
      <c r="S58" s="1" t="s">
        <v>84</v>
      </c>
      <c r="T58" s="1" t="s">
        <v>134</v>
      </c>
      <c r="U58" s="1" t="s">
        <v>525</v>
      </c>
      <c r="V58" s="1" t="s">
        <v>520</v>
      </c>
      <c r="W58" s="1" t="s">
        <v>83</v>
      </c>
      <c r="X58" s="3" t="s">
        <v>624</v>
      </c>
      <c r="Y58" s="3" t="s">
        <v>83</v>
      </c>
      <c r="Z58" s="1" t="s">
        <v>625</v>
      </c>
      <c r="AA58" s="1" t="s">
        <v>83</v>
      </c>
      <c r="AB58" s="1" t="s">
        <v>83</v>
      </c>
      <c r="AC58" s="1" t="s">
        <v>83</v>
      </c>
      <c r="AD58" s="1" t="s">
        <v>83</v>
      </c>
      <c r="AE58" s="1" t="s">
        <v>83</v>
      </c>
      <c r="AF58" s="1" t="s">
        <v>98</v>
      </c>
      <c r="AG58" s="1">
        <v>2</v>
      </c>
      <c r="AH58" s="1">
        <v>5</v>
      </c>
      <c r="AI58" s="1">
        <v>4</v>
      </c>
      <c r="AJ58" s="1">
        <v>2</v>
      </c>
      <c r="AK58" s="1">
        <v>0</v>
      </c>
      <c r="AL58" s="1">
        <v>1</v>
      </c>
      <c r="AM58" s="1">
        <v>2019</v>
      </c>
      <c r="AN58" s="1">
        <v>2.6000000536441803E-2</v>
      </c>
      <c r="AO58" s="1" t="s">
        <v>104</v>
      </c>
      <c r="AP58" s="1" t="s">
        <v>626</v>
      </c>
      <c r="AQ58" s="1">
        <v>0.15600000321865082</v>
      </c>
      <c r="AR58" s="1" t="s">
        <v>627</v>
      </c>
      <c r="AS58" s="1">
        <v>0.15600000321865082</v>
      </c>
      <c r="AT58" s="1" t="s">
        <v>627</v>
      </c>
      <c r="AU58" s="1">
        <v>0.16699999570846558</v>
      </c>
      <c r="AV58" s="1">
        <v>0.16699999570846558</v>
      </c>
      <c r="AW58" s="1" t="s">
        <v>83</v>
      </c>
      <c r="AX58" s="1" t="s">
        <v>83</v>
      </c>
      <c r="AY58" s="1" t="s">
        <v>83</v>
      </c>
      <c r="AZ58" s="1">
        <v>2020</v>
      </c>
      <c r="BA58" s="1">
        <v>146679</v>
      </c>
      <c r="BB58" s="1" t="s">
        <v>101</v>
      </c>
      <c r="BC58" s="1" t="s">
        <v>628</v>
      </c>
      <c r="BD58" s="1" t="s">
        <v>83</v>
      </c>
      <c r="BE58" s="1" t="s">
        <v>83</v>
      </c>
      <c r="BF58" s="1" t="s">
        <v>83</v>
      </c>
      <c r="BG58" s="1" t="s">
        <v>83</v>
      </c>
      <c r="BH58" s="1"/>
      <c r="BI58" s="1"/>
      <c r="BJ58" s="1" t="s">
        <v>83</v>
      </c>
      <c r="BK58" s="1" t="s">
        <v>83</v>
      </c>
      <c r="BL58" s="4" t="s">
        <v>1263</v>
      </c>
      <c r="BM58" s="4">
        <f>BA58</f>
        <v>146679</v>
      </c>
      <c r="BN58" s="2" t="s">
        <v>79</v>
      </c>
      <c r="BO58" s="2">
        <f t="shared" si="3"/>
        <v>3</v>
      </c>
      <c r="BP58" s="2">
        <f t="shared" si="0"/>
        <v>3</v>
      </c>
      <c r="BQ58" s="2" t="s">
        <v>1242</v>
      </c>
    </row>
    <row r="59" spans="1:69" x14ac:dyDescent="0.3">
      <c r="A59" s="2" t="s">
        <v>1199</v>
      </c>
      <c r="B59" s="2">
        <v>67</v>
      </c>
      <c r="C59" t="s">
        <v>1273</v>
      </c>
      <c r="D59" s="1">
        <v>11082</v>
      </c>
      <c r="E59" s="1" t="s">
        <v>136</v>
      </c>
      <c r="F59" s="1" t="s">
        <v>137</v>
      </c>
      <c r="G59" s="1" t="s">
        <v>138</v>
      </c>
      <c r="H59" s="1" t="s">
        <v>139</v>
      </c>
      <c r="I59" s="1" t="s">
        <v>140</v>
      </c>
      <c r="J59" s="1" t="s">
        <v>79</v>
      </c>
      <c r="K59" s="1" t="s">
        <v>141</v>
      </c>
      <c r="L59" s="1" t="s">
        <v>142</v>
      </c>
      <c r="M59" s="1" t="s">
        <v>143</v>
      </c>
      <c r="N59" s="1">
        <v>11537</v>
      </c>
      <c r="O59" s="1">
        <v>2020</v>
      </c>
      <c r="P59" s="1">
        <v>12</v>
      </c>
      <c r="Q59" s="1">
        <v>2020</v>
      </c>
      <c r="R59" s="1" t="s">
        <v>83</v>
      </c>
      <c r="S59" s="1" t="s">
        <v>84</v>
      </c>
      <c r="T59" s="1" t="s">
        <v>103</v>
      </c>
      <c r="U59" s="1" t="s">
        <v>144</v>
      </c>
      <c r="V59" s="1" t="s">
        <v>145</v>
      </c>
      <c r="W59" s="1" t="s">
        <v>146</v>
      </c>
      <c r="X59" s="3" t="s">
        <v>151</v>
      </c>
      <c r="Y59" s="3" t="s">
        <v>83</v>
      </c>
      <c r="Z59" s="1" t="s">
        <v>147</v>
      </c>
      <c r="AA59" s="1">
        <v>3</v>
      </c>
      <c r="AB59" s="1">
        <v>3</v>
      </c>
      <c r="AC59" s="1">
        <v>5</v>
      </c>
      <c r="AD59" s="1">
        <v>4</v>
      </c>
      <c r="AE59" s="1">
        <v>3</v>
      </c>
      <c r="AF59" s="1" t="s">
        <v>98</v>
      </c>
      <c r="AG59" s="1">
        <v>6</v>
      </c>
      <c r="AH59" s="1">
        <v>5</v>
      </c>
      <c r="AI59" s="1">
        <v>4</v>
      </c>
      <c r="AJ59" s="1">
        <v>4</v>
      </c>
      <c r="AK59" s="1">
        <v>2</v>
      </c>
      <c r="AL59" s="1">
        <v>4</v>
      </c>
      <c r="AM59" s="1">
        <v>2020</v>
      </c>
      <c r="AN59" s="1">
        <v>0.51999998092651367</v>
      </c>
      <c r="AO59" s="1" t="s">
        <v>152</v>
      </c>
      <c r="AP59" s="1" t="s">
        <v>153</v>
      </c>
      <c r="AQ59" s="1" t="s">
        <v>83</v>
      </c>
      <c r="AR59" s="1" t="s">
        <v>148</v>
      </c>
      <c r="AS59" s="1">
        <v>0.56999999284744263</v>
      </c>
      <c r="AT59" s="1" t="s">
        <v>148</v>
      </c>
      <c r="AU59" s="1" t="s">
        <v>83</v>
      </c>
      <c r="AV59" s="1">
        <v>0.91200000047683716</v>
      </c>
      <c r="AW59" s="1" t="s">
        <v>83</v>
      </c>
      <c r="AX59" s="1" t="s">
        <v>149</v>
      </c>
      <c r="AY59" s="1" t="s">
        <v>83</v>
      </c>
      <c r="AZ59" s="1">
        <v>2021</v>
      </c>
      <c r="BA59" s="1">
        <v>192</v>
      </c>
      <c r="BB59" s="1" t="s">
        <v>154</v>
      </c>
      <c r="BC59" s="1" t="s">
        <v>155</v>
      </c>
      <c r="BD59" s="1" t="s">
        <v>83</v>
      </c>
      <c r="BE59" s="1" t="s">
        <v>150</v>
      </c>
      <c r="BF59" s="1" t="s">
        <v>83</v>
      </c>
      <c r="BG59" s="1" t="s">
        <v>114</v>
      </c>
      <c r="BH59" s="1"/>
      <c r="BI59" s="1"/>
      <c r="BJ59" s="1" t="s">
        <v>83</v>
      </c>
      <c r="BK59" s="1" t="s">
        <v>83</v>
      </c>
      <c r="BL59" s="4" t="s">
        <v>1243</v>
      </c>
      <c r="BM59" s="4">
        <f>BA59*1000000/2204</f>
        <v>87114.337568058079</v>
      </c>
      <c r="BN59" s="2" t="s">
        <v>1193</v>
      </c>
      <c r="BO59" s="2">
        <f t="shared" si="3"/>
        <v>2</v>
      </c>
      <c r="BP59" s="2">
        <f t="shared" si="0"/>
        <v>1</v>
      </c>
      <c r="BQ59" s="2" t="s">
        <v>1240</v>
      </c>
    </row>
    <row r="60" spans="1:69" x14ac:dyDescent="0.3">
      <c r="A60" s="2" t="s">
        <v>1203</v>
      </c>
      <c r="B60" s="2">
        <v>67</v>
      </c>
      <c r="C60" t="s">
        <v>1273</v>
      </c>
      <c r="D60" s="1">
        <v>11382</v>
      </c>
      <c r="E60" s="1" t="s">
        <v>620</v>
      </c>
      <c r="F60" s="1" t="s">
        <v>518</v>
      </c>
      <c r="G60" s="1" t="s">
        <v>589</v>
      </c>
      <c r="H60" s="1" t="s">
        <v>520</v>
      </c>
      <c r="I60" s="1" t="s">
        <v>521</v>
      </c>
      <c r="J60" s="1" t="s">
        <v>79</v>
      </c>
      <c r="K60" s="1"/>
      <c r="L60" s="1"/>
      <c r="M60" s="1"/>
      <c r="N60" s="1">
        <v>11163</v>
      </c>
      <c r="O60" s="1">
        <v>2020</v>
      </c>
      <c r="P60" s="1">
        <v>12</v>
      </c>
      <c r="Q60" s="1">
        <v>2020</v>
      </c>
      <c r="R60" s="1" t="s">
        <v>83</v>
      </c>
      <c r="S60" s="1" t="s">
        <v>84</v>
      </c>
      <c r="T60" s="1" t="s">
        <v>593</v>
      </c>
      <c r="U60" s="1">
        <v>20</v>
      </c>
      <c r="V60" s="1" t="s">
        <v>520</v>
      </c>
      <c r="W60" s="1" t="s">
        <v>83</v>
      </c>
      <c r="X60" s="3" t="s">
        <v>621</v>
      </c>
      <c r="Y60" s="3" t="s">
        <v>83</v>
      </c>
      <c r="Z60" s="1" t="s">
        <v>622</v>
      </c>
      <c r="AA60" s="1" t="s">
        <v>83</v>
      </c>
      <c r="AB60" s="1" t="s">
        <v>83</v>
      </c>
      <c r="AC60" s="1" t="s">
        <v>83</v>
      </c>
      <c r="AD60" s="1" t="s">
        <v>83</v>
      </c>
      <c r="AE60" s="1" t="s">
        <v>83</v>
      </c>
      <c r="AF60" s="1" t="s">
        <v>98</v>
      </c>
      <c r="AG60" s="1">
        <v>6</v>
      </c>
      <c r="AH60" s="1">
        <v>4</v>
      </c>
      <c r="AI60" s="1">
        <v>4</v>
      </c>
      <c r="AJ60" s="1">
        <v>4</v>
      </c>
      <c r="AK60" s="1">
        <v>2</v>
      </c>
      <c r="AL60" s="1">
        <v>4</v>
      </c>
      <c r="AM60" s="1">
        <v>2019</v>
      </c>
      <c r="AN60" s="1">
        <v>2.6000000536441803E-2</v>
      </c>
      <c r="AO60" s="1" t="s">
        <v>108</v>
      </c>
      <c r="AP60" s="1" t="s">
        <v>109</v>
      </c>
      <c r="AQ60" s="1">
        <v>4.8999998718500137E-2</v>
      </c>
      <c r="AR60" s="1" t="s">
        <v>601</v>
      </c>
      <c r="AS60" s="1">
        <v>3.9000000804662704E-2</v>
      </c>
      <c r="AT60" s="1" t="s">
        <v>188</v>
      </c>
      <c r="AU60" s="1">
        <v>0.53100001811981201</v>
      </c>
      <c r="AV60" s="1">
        <v>0.66699999570846558</v>
      </c>
      <c r="AW60" s="1" t="s">
        <v>83</v>
      </c>
      <c r="AX60" s="1" t="s">
        <v>83</v>
      </c>
      <c r="AY60" s="1" t="s">
        <v>83</v>
      </c>
      <c r="AZ60" s="1">
        <v>2020</v>
      </c>
      <c r="BA60" s="1">
        <v>3337</v>
      </c>
      <c r="BB60" s="1" t="s">
        <v>101</v>
      </c>
      <c r="BC60" s="1" t="s">
        <v>619</v>
      </c>
      <c r="BD60" s="1" t="s">
        <v>83</v>
      </c>
      <c r="BE60" s="1" t="s">
        <v>83</v>
      </c>
      <c r="BF60" s="1">
        <v>3084</v>
      </c>
      <c r="BG60" s="1" t="s">
        <v>191</v>
      </c>
      <c r="BH60" s="1"/>
      <c r="BI60" s="1">
        <v>1.0820000171661377</v>
      </c>
      <c r="BJ60" s="1" t="s">
        <v>83</v>
      </c>
      <c r="BK60" s="1" t="s">
        <v>83</v>
      </c>
      <c r="BL60" s="4" t="s">
        <v>1261</v>
      </c>
      <c r="BM60" s="4">
        <f t="shared" si="1"/>
        <v>3084</v>
      </c>
      <c r="BN60" s="2" t="str">
        <f>IF(ISBLANK(BH60),IF(BI60&lt;0.5,"O",IF(BI60&lt;1.7,"F","N")),IF(BH60&lt;1,"O",IF(ISBLANK(BI60),"F",IF(BI60&lt;1.7,"F","N"))))</f>
        <v>F</v>
      </c>
      <c r="BO60" s="2">
        <f t="shared" si="3"/>
        <v>2</v>
      </c>
      <c r="BP60" s="2">
        <f t="shared" si="0"/>
        <v>1</v>
      </c>
      <c r="BQ60" s="2" t="s">
        <v>1236</v>
      </c>
    </row>
    <row r="61" spans="1:69" x14ac:dyDescent="0.3">
      <c r="A61" s="2" t="s">
        <v>1207</v>
      </c>
      <c r="B61" s="2">
        <v>67</v>
      </c>
      <c r="C61" t="s">
        <v>1273</v>
      </c>
      <c r="D61" s="1">
        <v>11450</v>
      </c>
      <c r="E61" s="1" t="s">
        <v>758</v>
      </c>
      <c r="F61" s="1" t="s">
        <v>518</v>
      </c>
      <c r="G61" s="1" t="s">
        <v>721</v>
      </c>
      <c r="H61" s="1" t="s">
        <v>520</v>
      </c>
      <c r="I61" s="1" t="s">
        <v>521</v>
      </c>
      <c r="J61" s="1" t="s">
        <v>79</v>
      </c>
      <c r="K61" s="1"/>
      <c r="L61" s="1"/>
      <c r="M61" s="1"/>
      <c r="N61" s="1">
        <v>11257</v>
      </c>
      <c r="O61" s="1">
        <v>2020</v>
      </c>
      <c r="P61" s="1">
        <v>12</v>
      </c>
      <c r="Q61" s="1">
        <v>2020</v>
      </c>
      <c r="R61" s="1" t="s">
        <v>83</v>
      </c>
      <c r="S61" s="1" t="s">
        <v>84</v>
      </c>
      <c r="T61" s="1" t="s">
        <v>134</v>
      </c>
      <c r="U61" s="1" t="s">
        <v>759</v>
      </c>
      <c r="V61" s="1" t="s">
        <v>520</v>
      </c>
      <c r="W61" s="1" t="s">
        <v>83</v>
      </c>
      <c r="X61" s="3" t="s">
        <v>760</v>
      </c>
      <c r="Y61" s="3" t="s">
        <v>83</v>
      </c>
      <c r="Z61" s="1" t="s">
        <v>761</v>
      </c>
      <c r="AA61" s="1" t="s">
        <v>83</v>
      </c>
      <c r="AB61" s="1" t="s">
        <v>83</v>
      </c>
      <c r="AC61" s="1" t="s">
        <v>83</v>
      </c>
      <c r="AD61" s="1" t="s">
        <v>83</v>
      </c>
      <c r="AE61" s="1" t="s">
        <v>83</v>
      </c>
      <c r="AF61" s="1" t="s">
        <v>98</v>
      </c>
      <c r="AG61" s="1">
        <v>2</v>
      </c>
      <c r="AH61" s="1">
        <v>3</v>
      </c>
      <c r="AI61" s="1">
        <v>3</v>
      </c>
      <c r="AJ61" s="1">
        <v>2</v>
      </c>
      <c r="AK61" s="1">
        <v>0</v>
      </c>
      <c r="AL61" s="1">
        <v>1</v>
      </c>
      <c r="AM61" s="1">
        <v>2019</v>
      </c>
      <c r="AN61" s="1">
        <v>8.6000002920627594E-2</v>
      </c>
      <c r="AO61" s="1" t="s">
        <v>104</v>
      </c>
      <c r="AP61" s="1" t="s">
        <v>105</v>
      </c>
      <c r="AQ61" s="1">
        <v>0.21500000357627869</v>
      </c>
      <c r="AR61" s="1" t="s">
        <v>635</v>
      </c>
      <c r="AS61" s="1">
        <v>0.21500000357627869</v>
      </c>
      <c r="AT61" s="1" t="s">
        <v>635</v>
      </c>
      <c r="AU61" s="1">
        <v>0.39899998903274536</v>
      </c>
      <c r="AV61" s="1">
        <v>0.39899998903274536</v>
      </c>
      <c r="AW61" s="1" t="s">
        <v>83</v>
      </c>
      <c r="AX61" s="1" t="s">
        <v>83</v>
      </c>
      <c r="AY61" s="1" t="s">
        <v>83</v>
      </c>
      <c r="AZ61" s="1">
        <v>2020</v>
      </c>
      <c r="BA61" s="1">
        <v>23289</v>
      </c>
      <c r="BB61" s="1" t="s">
        <v>101</v>
      </c>
      <c r="BC61" s="1" t="s">
        <v>102</v>
      </c>
      <c r="BD61" s="1" t="s">
        <v>83</v>
      </c>
      <c r="BE61" s="1" t="s">
        <v>83</v>
      </c>
      <c r="BF61" s="1" t="s">
        <v>83</v>
      </c>
      <c r="BG61" s="1" t="s">
        <v>83</v>
      </c>
      <c r="BH61" s="1"/>
      <c r="BI61" s="1"/>
      <c r="BJ61" s="1" t="s">
        <v>83</v>
      </c>
      <c r="BK61" s="1" t="s">
        <v>83</v>
      </c>
      <c r="BL61" s="4" t="s">
        <v>1263</v>
      </c>
      <c r="BM61" s="4">
        <f>BA61</f>
        <v>23289</v>
      </c>
      <c r="BN61" s="2" t="s">
        <v>79</v>
      </c>
      <c r="BO61" s="2">
        <f t="shared" si="3"/>
        <v>3</v>
      </c>
      <c r="BP61" s="2">
        <f t="shared" si="0"/>
        <v>3</v>
      </c>
      <c r="BQ61" s="2" t="s">
        <v>1242</v>
      </c>
    </row>
    <row r="62" spans="1:69" x14ac:dyDescent="0.3">
      <c r="A62" s="2" t="s">
        <v>1225</v>
      </c>
      <c r="B62" s="2">
        <v>67</v>
      </c>
      <c r="C62" t="s">
        <v>1273</v>
      </c>
      <c r="D62" s="1">
        <v>10814</v>
      </c>
      <c r="E62" s="1" t="s">
        <v>532</v>
      </c>
      <c r="F62" s="1" t="s">
        <v>518</v>
      </c>
      <c r="G62" s="1" t="s">
        <v>519</v>
      </c>
      <c r="H62" s="1" t="s">
        <v>520</v>
      </c>
      <c r="I62" s="1" t="s">
        <v>521</v>
      </c>
      <c r="J62" s="1" t="s">
        <v>79</v>
      </c>
      <c r="K62" s="1" t="s">
        <v>522</v>
      </c>
      <c r="L62" s="1" t="s">
        <v>523</v>
      </c>
      <c r="M62" s="1" t="s">
        <v>533</v>
      </c>
      <c r="N62" s="1">
        <v>12556</v>
      </c>
      <c r="O62" s="1">
        <v>2022</v>
      </c>
      <c r="P62" s="1">
        <v>10</v>
      </c>
      <c r="Q62" s="1">
        <v>2022</v>
      </c>
      <c r="R62" s="1" t="s">
        <v>83</v>
      </c>
      <c r="S62" s="1" t="s">
        <v>84</v>
      </c>
      <c r="T62" s="1" t="s">
        <v>534</v>
      </c>
      <c r="U62" s="1">
        <v>16</v>
      </c>
      <c r="V62" s="1" t="s">
        <v>520</v>
      </c>
      <c r="W62" s="1" t="s">
        <v>83</v>
      </c>
      <c r="X62" s="3" t="s">
        <v>537</v>
      </c>
      <c r="Y62" s="3" t="s">
        <v>83</v>
      </c>
      <c r="Z62" s="1" t="s">
        <v>538</v>
      </c>
      <c r="AA62" s="1" t="s">
        <v>83</v>
      </c>
      <c r="AB62" s="1" t="s">
        <v>83</v>
      </c>
      <c r="AC62" s="1" t="s">
        <v>83</v>
      </c>
      <c r="AD62" s="1" t="s">
        <v>83</v>
      </c>
      <c r="AE62" s="1" t="s">
        <v>83</v>
      </c>
      <c r="AF62" s="1" t="s">
        <v>98</v>
      </c>
      <c r="AG62" s="1">
        <v>5</v>
      </c>
      <c r="AH62" s="1">
        <v>3</v>
      </c>
      <c r="AI62" s="1">
        <v>3</v>
      </c>
      <c r="AJ62" s="1">
        <v>2</v>
      </c>
      <c r="AK62" s="1">
        <v>2</v>
      </c>
      <c r="AL62" s="1">
        <v>3</v>
      </c>
      <c r="AM62" s="1">
        <v>2021</v>
      </c>
      <c r="AN62" s="1">
        <v>1</v>
      </c>
      <c r="AO62" s="1" t="s">
        <v>101</v>
      </c>
      <c r="AP62" s="1" t="s">
        <v>135</v>
      </c>
      <c r="AQ62" s="1">
        <v>48</v>
      </c>
      <c r="AR62" s="1" t="s">
        <v>55</v>
      </c>
      <c r="AS62" s="1">
        <v>48</v>
      </c>
      <c r="AT62" s="1" t="s">
        <v>535</v>
      </c>
      <c r="AU62" s="1">
        <v>2.0999999716877937E-2</v>
      </c>
      <c r="AV62" s="1">
        <v>2.0999999716877937E-2</v>
      </c>
      <c r="AW62" s="1">
        <v>38</v>
      </c>
      <c r="AX62" s="1" t="s">
        <v>536</v>
      </c>
      <c r="AY62" s="1">
        <v>2.6000000536441803E-2</v>
      </c>
      <c r="AZ62" s="1">
        <v>2022</v>
      </c>
      <c r="BA62" s="1">
        <v>1180</v>
      </c>
      <c r="BB62" s="1" t="s">
        <v>101</v>
      </c>
      <c r="BC62" s="1" t="s">
        <v>530</v>
      </c>
      <c r="BD62" s="1">
        <v>1630</v>
      </c>
      <c r="BE62" s="1" t="s">
        <v>130</v>
      </c>
      <c r="BF62" s="1">
        <v>3260</v>
      </c>
      <c r="BG62" s="1" t="s">
        <v>539</v>
      </c>
      <c r="BH62" s="1">
        <v>0.72399997711181641</v>
      </c>
      <c r="BI62" s="1">
        <v>0.3619999885559082</v>
      </c>
      <c r="BJ62" s="1" t="s">
        <v>83</v>
      </c>
      <c r="BK62" s="1" t="s">
        <v>83</v>
      </c>
      <c r="BL62" s="4" t="s">
        <v>1261</v>
      </c>
      <c r="BM62" s="4">
        <f t="shared" si="1"/>
        <v>3260</v>
      </c>
      <c r="BN62" s="2" t="str">
        <f t="shared" ref="BN62:BN83" si="11">IF(ISBLANK(BH62),IF(BI62&lt;0.5,"O",IF(BI62&lt;1.7,"F","N")),IF(BH62&lt;1,"O",IF(ISBLANK(BI62),"F",IF(BI62&lt;1.7,"F","N"))))</f>
        <v>O</v>
      </c>
      <c r="BO62" s="2">
        <f t="shared" si="3"/>
        <v>1</v>
      </c>
      <c r="BP62" s="2">
        <f t="shared" si="0"/>
        <v>1</v>
      </c>
      <c r="BQ62" s="2" t="s">
        <v>1235</v>
      </c>
    </row>
    <row r="63" spans="1:69" x14ac:dyDescent="0.3">
      <c r="A63" s="2" t="s">
        <v>1198</v>
      </c>
      <c r="B63" s="2">
        <v>67</v>
      </c>
      <c r="C63" t="s">
        <v>1273</v>
      </c>
      <c r="D63" s="1">
        <v>10820</v>
      </c>
      <c r="E63" s="1" t="s">
        <v>570</v>
      </c>
      <c r="F63" s="1" t="s">
        <v>518</v>
      </c>
      <c r="G63" s="1" t="s">
        <v>519</v>
      </c>
      <c r="H63" s="1" t="s">
        <v>520</v>
      </c>
      <c r="I63" s="1" t="s">
        <v>521</v>
      </c>
      <c r="J63" s="1" t="s">
        <v>107</v>
      </c>
      <c r="K63" s="1" t="s">
        <v>571</v>
      </c>
      <c r="L63" s="1" t="s">
        <v>572</v>
      </c>
      <c r="M63" s="1" t="s">
        <v>573</v>
      </c>
      <c r="N63" s="1">
        <v>12557</v>
      </c>
      <c r="O63" s="1">
        <v>2022</v>
      </c>
      <c r="P63" s="1">
        <v>10</v>
      </c>
      <c r="Q63" s="1">
        <v>2022</v>
      </c>
      <c r="R63" s="1" t="s">
        <v>83</v>
      </c>
      <c r="S63" s="1" t="s">
        <v>84</v>
      </c>
      <c r="T63" s="1" t="s">
        <v>534</v>
      </c>
      <c r="U63" s="1" t="s">
        <v>576</v>
      </c>
      <c r="V63" s="1" t="s">
        <v>520</v>
      </c>
      <c r="W63" s="1" t="s">
        <v>83</v>
      </c>
      <c r="X63" s="3" t="s">
        <v>574</v>
      </c>
      <c r="Y63" s="3" t="s">
        <v>83</v>
      </c>
      <c r="Z63" s="1" t="s">
        <v>575</v>
      </c>
      <c r="AA63" s="1" t="s">
        <v>83</v>
      </c>
      <c r="AB63" s="1" t="s">
        <v>83</v>
      </c>
      <c r="AC63" s="1" t="s">
        <v>83</v>
      </c>
      <c r="AD63" s="1" t="s">
        <v>83</v>
      </c>
      <c r="AE63" s="1" t="s">
        <v>83</v>
      </c>
      <c r="AF63" s="1" t="s">
        <v>98</v>
      </c>
      <c r="AG63" s="1">
        <v>5</v>
      </c>
      <c r="AH63" s="1">
        <v>5</v>
      </c>
      <c r="AI63" s="1">
        <v>4</v>
      </c>
      <c r="AJ63" s="1">
        <v>3</v>
      </c>
      <c r="AK63" s="1">
        <v>2</v>
      </c>
      <c r="AL63" s="1">
        <v>3</v>
      </c>
      <c r="AM63" s="1">
        <v>2021</v>
      </c>
      <c r="AN63" s="1">
        <v>0.2199999988079071</v>
      </c>
      <c r="AO63" s="1" t="s">
        <v>577</v>
      </c>
      <c r="AP63" s="1" t="s">
        <v>578</v>
      </c>
      <c r="AQ63" s="1">
        <v>0.37000000476837158</v>
      </c>
      <c r="AR63" s="1" t="s">
        <v>55</v>
      </c>
      <c r="AS63" s="1">
        <v>0.37000000476837158</v>
      </c>
      <c r="AT63" s="1" t="s">
        <v>579</v>
      </c>
      <c r="AU63" s="1">
        <v>0.59500002861022949</v>
      </c>
      <c r="AV63" s="1">
        <v>0.59500002861022949</v>
      </c>
      <c r="AW63" s="1" t="s">
        <v>83</v>
      </c>
      <c r="AX63" s="1" t="s">
        <v>83</v>
      </c>
      <c r="AY63" s="1" t="s">
        <v>83</v>
      </c>
      <c r="AZ63" s="1">
        <v>2021</v>
      </c>
      <c r="BA63" s="1">
        <v>41200</v>
      </c>
      <c r="BB63" s="1" t="s">
        <v>101</v>
      </c>
      <c r="BC63" s="1" t="s">
        <v>530</v>
      </c>
      <c r="BD63" s="1">
        <v>91600</v>
      </c>
      <c r="BE63" s="1" t="s">
        <v>130</v>
      </c>
      <c r="BF63" s="1">
        <v>183200</v>
      </c>
      <c r="BG63" s="1" t="s">
        <v>191</v>
      </c>
      <c r="BH63" s="1">
        <v>0.44999998807907104</v>
      </c>
      <c r="BI63" s="1">
        <v>0.22499999403953552</v>
      </c>
      <c r="BJ63" s="1" t="s">
        <v>83</v>
      </c>
      <c r="BK63" s="1" t="s">
        <v>83</v>
      </c>
      <c r="BL63" s="4" t="s">
        <v>1261</v>
      </c>
      <c r="BM63" s="4">
        <f t="shared" si="1"/>
        <v>183200</v>
      </c>
      <c r="BN63" s="2" t="str">
        <f t="shared" si="11"/>
        <v>O</v>
      </c>
      <c r="BO63" s="2">
        <f t="shared" si="3"/>
        <v>1</v>
      </c>
      <c r="BP63" s="2">
        <f t="shared" si="0"/>
        <v>1</v>
      </c>
      <c r="BQ63" s="2" t="s">
        <v>1235</v>
      </c>
    </row>
    <row r="64" spans="1:69" x14ac:dyDescent="0.3">
      <c r="A64" s="2" t="s">
        <v>1198</v>
      </c>
      <c r="B64" s="2">
        <v>67</v>
      </c>
      <c r="C64" t="s">
        <v>1273</v>
      </c>
      <c r="D64" s="1">
        <v>10821</v>
      </c>
      <c r="E64" s="1" t="s">
        <v>580</v>
      </c>
      <c r="F64" s="1" t="s">
        <v>518</v>
      </c>
      <c r="G64" s="1" t="s">
        <v>519</v>
      </c>
      <c r="H64" s="1" t="s">
        <v>520</v>
      </c>
      <c r="I64" s="1" t="s">
        <v>521</v>
      </c>
      <c r="J64" s="1" t="s">
        <v>107</v>
      </c>
      <c r="K64" s="1" t="s">
        <v>581</v>
      </c>
      <c r="L64" s="1" t="s">
        <v>582</v>
      </c>
      <c r="M64" s="1" t="s">
        <v>573</v>
      </c>
      <c r="N64" s="1">
        <v>11896</v>
      </c>
      <c r="O64" s="1">
        <v>2021</v>
      </c>
      <c r="P64" s="1">
        <v>10</v>
      </c>
      <c r="Q64" s="1">
        <v>2021</v>
      </c>
      <c r="R64" s="1" t="s">
        <v>83</v>
      </c>
      <c r="S64" s="1" t="s">
        <v>84</v>
      </c>
      <c r="T64" s="1" t="s">
        <v>534</v>
      </c>
      <c r="U64" s="1">
        <v>20.069999694824219</v>
      </c>
      <c r="V64" s="1" t="s">
        <v>520</v>
      </c>
      <c r="W64" s="1" t="s">
        <v>83</v>
      </c>
      <c r="X64" s="3" t="s">
        <v>586</v>
      </c>
      <c r="Y64" s="3" t="s">
        <v>83</v>
      </c>
      <c r="Z64" s="1" t="s">
        <v>583</v>
      </c>
      <c r="AA64" s="1" t="s">
        <v>83</v>
      </c>
      <c r="AB64" s="1" t="s">
        <v>83</v>
      </c>
      <c r="AC64" s="1" t="s">
        <v>83</v>
      </c>
      <c r="AD64" s="1" t="s">
        <v>83</v>
      </c>
      <c r="AE64" s="1" t="s">
        <v>83</v>
      </c>
      <c r="AF64" s="1" t="s">
        <v>98</v>
      </c>
      <c r="AG64" s="1">
        <v>5</v>
      </c>
      <c r="AH64" s="1">
        <v>4</v>
      </c>
      <c r="AI64" s="1">
        <v>4</v>
      </c>
      <c r="AJ64" s="1">
        <v>3</v>
      </c>
      <c r="AK64" s="1">
        <v>2</v>
      </c>
      <c r="AL64" s="1">
        <v>3</v>
      </c>
      <c r="AM64" s="1">
        <v>2020</v>
      </c>
      <c r="AN64" s="1">
        <v>0.95999997854232788</v>
      </c>
      <c r="AO64" s="1" t="s">
        <v>170</v>
      </c>
      <c r="AP64" s="1" t="s">
        <v>135</v>
      </c>
      <c r="AQ64" s="1">
        <v>21.129999160766602</v>
      </c>
      <c r="AR64" s="1" t="s">
        <v>55</v>
      </c>
      <c r="AS64" s="1">
        <v>21.129999160766602</v>
      </c>
      <c r="AT64" s="1" t="s">
        <v>587</v>
      </c>
      <c r="AU64" s="1">
        <v>1.8999999389052391E-2</v>
      </c>
      <c r="AV64" s="1">
        <v>1.8999999389052391E-2</v>
      </c>
      <c r="AW64" s="1">
        <v>16.899999618530273</v>
      </c>
      <c r="AX64" s="1" t="s">
        <v>584</v>
      </c>
      <c r="AY64" s="1">
        <v>5.7000000029802322E-2</v>
      </c>
      <c r="AZ64" s="1">
        <v>2021</v>
      </c>
      <c r="BA64" s="1">
        <v>42.569999694824219</v>
      </c>
      <c r="BB64" s="1" t="s">
        <v>170</v>
      </c>
      <c r="BC64" s="1" t="s">
        <v>530</v>
      </c>
      <c r="BD64" s="1">
        <v>17.969999313354492</v>
      </c>
      <c r="BE64" s="1" t="s">
        <v>585</v>
      </c>
      <c r="BF64" s="1">
        <v>35.939998626708984</v>
      </c>
      <c r="BG64" s="1" t="s">
        <v>191</v>
      </c>
      <c r="BH64" s="1">
        <v>2.3689999580383301</v>
      </c>
      <c r="BI64" s="1">
        <v>1.1840000152587891</v>
      </c>
      <c r="BJ64" s="1" t="s">
        <v>83</v>
      </c>
      <c r="BK64" s="1" t="s">
        <v>83</v>
      </c>
      <c r="BL64" s="4" t="s">
        <v>1261</v>
      </c>
      <c r="BM64" s="4">
        <f>BF64*1000</f>
        <v>35939.998626708984</v>
      </c>
      <c r="BN64" s="2" t="str">
        <f t="shared" si="11"/>
        <v>F</v>
      </c>
      <c r="BO64" s="2">
        <f t="shared" si="3"/>
        <v>2</v>
      </c>
      <c r="BP64" s="2">
        <f t="shared" si="0"/>
        <v>1</v>
      </c>
      <c r="BQ64" s="2" t="s">
        <v>1235</v>
      </c>
    </row>
    <row r="65" spans="1:69" x14ac:dyDescent="0.3">
      <c r="A65" s="2" t="s">
        <v>1199</v>
      </c>
      <c r="B65" s="2">
        <v>67</v>
      </c>
      <c r="C65" t="s">
        <v>1273</v>
      </c>
      <c r="D65" s="1">
        <v>10005</v>
      </c>
      <c r="E65" s="1" t="s">
        <v>901</v>
      </c>
      <c r="F65" s="1" t="s">
        <v>871</v>
      </c>
      <c r="G65" s="1" t="s">
        <v>902</v>
      </c>
      <c r="H65" s="1" t="s">
        <v>903</v>
      </c>
      <c r="I65" s="1" t="s">
        <v>874</v>
      </c>
      <c r="J65" s="1" t="s">
        <v>107</v>
      </c>
      <c r="K65" s="1" t="s">
        <v>605</v>
      </c>
      <c r="L65" s="1" t="s">
        <v>606</v>
      </c>
      <c r="M65" s="1" t="s">
        <v>878</v>
      </c>
      <c r="N65" s="1">
        <v>11637</v>
      </c>
      <c r="O65" s="1">
        <v>2021</v>
      </c>
      <c r="P65" s="1">
        <v>9</v>
      </c>
      <c r="Q65" s="1">
        <v>2020</v>
      </c>
      <c r="R65" s="1" t="s">
        <v>83</v>
      </c>
      <c r="S65" s="1" t="s">
        <v>84</v>
      </c>
      <c r="T65" s="1" t="s">
        <v>103</v>
      </c>
      <c r="U65" s="1" t="s">
        <v>904</v>
      </c>
      <c r="V65" s="1" t="s">
        <v>905</v>
      </c>
      <c r="W65" s="1" t="s">
        <v>906</v>
      </c>
      <c r="X65" s="3" t="s">
        <v>907</v>
      </c>
      <c r="Y65" s="3" t="s">
        <v>83</v>
      </c>
      <c r="Z65" s="1" t="s">
        <v>908</v>
      </c>
      <c r="AA65" s="1">
        <v>2</v>
      </c>
      <c r="AB65" s="1">
        <v>2</v>
      </c>
      <c r="AC65" s="1">
        <v>5</v>
      </c>
      <c r="AD65" s="1">
        <v>4</v>
      </c>
      <c r="AE65" s="1">
        <v>1</v>
      </c>
      <c r="AF65" s="1" t="s">
        <v>120</v>
      </c>
      <c r="AG65" s="1">
        <v>6</v>
      </c>
      <c r="AH65" s="1">
        <v>4</v>
      </c>
      <c r="AI65" s="1">
        <v>4</v>
      </c>
      <c r="AJ65" s="1">
        <v>3</v>
      </c>
      <c r="AK65" s="1">
        <v>2</v>
      </c>
      <c r="AL65" s="1">
        <v>3</v>
      </c>
      <c r="AM65" s="1">
        <v>2020</v>
      </c>
      <c r="AN65" s="1">
        <v>3.4000001847743988E-2</v>
      </c>
      <c r="AO65" s="1" t="s">
        <v>909</v>
      </c>
      <c r="AP65" s="1" t="s">
        <v>153</v>
      </c>
      <c r="AQ65" s="1">
        <v>0.69999998807907104</v>
      </c>
      <c r="AR65" s="1" t="s">
        <v>910</v>
      </c>
      <c r="AS65" s="1">
        <v>0.69999998807907104</v>
      </c>
      <c r="AT65" s="1" t="s">
        <v>911</v>
      </c>
      <c r="AU65" s="1">
        <v>4.8999998718500137E-2</v>
      </c>
      <c r="AV65" s="1">
        <v>4.8999998718500137E-2</v>
      </c>
      <c r="AW65" s="1" t="s">
        <v>83</v>
      </c>
      <c r="AX65" s="1" t="s">
        <v>83</v>
      </c>
      <c r="AY65" s="1" t="s">
        <v>83</v>
      </c>
      <c r="AZ65" s="1">
        <v>2021</v>
      </c>
      <c r="BA65" s="1">
        <v>72583</v>
      </c>
      <c r="BB65" s="1" t="s">
        <v>101</v>
      </c>
      <c r="BC65" s="1" t="s">
        <v>106</v>
      </c>
      <c r="BD65" s="1">
        <v>8181</v>
      </c>
      <c r="BE65" s="1" t="s">
        <v>912</v>
      </c>
      <c r="BF65" s="1">
        <v>16362</v>
      </c>
      <c r="BG65" s="1" t="s">
        <v>913</v>
      </c>
      <c r="BH65" s="1">
        <v>8.8719997406005859</v>
      </c>
      <c r="BI65" s="1">
        <v>4.435999870300293</v>
      </c>
      <c r="BJ65" s="1">
        <v>6758</v>
      </c>
      <c r="BK65" s="1" t="s">
        <v>101</v>
      </c>
      <c r="BL65" s="4" t="s">
        <v>1261</v>
      </c>
      <c r="BM65" s="4">
        <f t="shared" si="1"/>
        <v>16362</v>
      </c>
      <c r="BN65" s="2" t="str">
        <f t="shared" si="11"/>
        <v>N</v>
      </c>
      <c r="BO65" s="2">
        <f t="shared" si="3"/>
        <v>3</v>
      </c>
      <c r="BP65" s="2">
        <f t="shared" si="0"/>
        <v>1</v>
      </c>
      <c r="BQ65" s="2" t="s">
        <v>1235</v>
      </c>
    </row>
    <row r="66" spans="1:69" x14ac:dyDescent="0.3">
      <c r="A66" s="2" t="s">
        <v>1203</v>
      </c>
      <c r="B66" s="2">
        <v>67</v>
      </c>
      <c r="C66" t="s">
        <v>1273</v>
      </c>
      <c r="D66" s="1">
        <v>10415</v>
      </c>
      <c r="E66" s="1" t="s">
        <v>927</v>
      </c>
      <c r="F66" s="1" t="s">
        <v>871</v>
      </c>
      <c r="G66" s="1" t="s">
        <v>902</v>
      </c>
      <c r="H66" s="1" t="s">
        <v>903</v>
      </c>
      <c r="I66" s="1" t="s">
        <v>874</v>
      </c>
      <c r="J66" s="1" t="s">
        <v>107</v>
      </c>
      <c r="K66" s="1" t="s">
        <v>928</v>
      </c>
      <c r="L66" s="1" t="s">
        <v>929</v>
      </c>
      <c r="M66" s="1" t="s">
        <v>878</v>
      </c>
      <c r="N66" s="1">
        <v>11638</v>
      </c>
      <c r="O66" s="1">
        <v>2021</v>
      </c>
      <c r="P66" s="1">
        <v>9</v>
      </c>
      <c r="Q66" s="1">
        <v>2020</v>
      </c>
      <c r="R66" s="1" t="s">
        <v>83</v>
      </c>
      <c r="S66" s="1" t="s">
        <v>84</v>
      </c>
      <c r="T66" s="1" t="s">
        <v>103</v>
      </c>
      <c r="U66" s="1" t="s">
        <v>930</v>
      </c>
      <c r="V66" s="1" t="s">
        <v>920</v>
      </c>
      <c r="W66" s="1" t="s">
        <v>83</v>
      </c>
      <c r="X66" s="3" t="s">
        <v>931</v>
      </c>
      <c r="Y66" s="3" t="s">
        <v>83</v>
      </c>
      <c r="Z66" s="1" t="s">
        <v>932</v>
      </c>
      <c r="AA66" s="1" t="s">
        <v>83</v>
      </c>
      <c r="AB66" s="1" t="s">
        <v>83</v>
      </c>
      <c r="AC66" s="1" t="s">
        <v>83</v>
      </c>
      <c r="AD66" s="1" t="s">
        <v>83</v>
      </c>
      <c r="AE66" s="1" t="s">
        <v>83</v>
      </c>
      <c r="AF66" s="1" t="s">
        <v>120</v>
      </c>
      <c r="AG66" s="1">
        <v>6</v>
      </c>
      <c r="AH66" s="1">
        <v>4</v>
      </c>
      <c r="AI66" s="1">
        <v>3</v>
      </c>
      <c r="AJ66" s="1">
        <v>3</v>
      </c>
      <c r="AK66" s="1">
        <v>2</v>
      </c>
      <c r="AL66" s="1">
        <v>3</v>
      </c>
      <c r="AM66" s="1">
        <v>2020</v>
      </c>
      <c r="AN66" s="1">
        <v>0.24199999868869781</v>
      </c>
      <c r="AO66" s="1" t="s">
        <v>152</v>
      </c>
      <c r="AP66" s="1" t="s">
        <v>153</v>
      </c>
      <c r="AQ66" s="1">
        <v>0.5</v>
      </c>
      <c r="AR66" s="1" t="s">
        <v>55</v>
      </c>
      <c r="AS66" s="1">
        <v>0.5</v>
      </c>
      <c r="AT66" s="1" t="s">
        <v>933</v>
      </c>
      <c r="AU66" s="1">
        <v>0.48399999737739563</v>
      </c>
      <c r="AV66" s="1">
        <v>0.48399999737739563</v>
      </c>
      <c r="AW66" s="1" t="s">
        <v>83</v>
      </c>
      <c r="AX66" s="1" t="s">
        <v>83</v>
      </c>
      <c r="AY66" s="1" t="s">
        <v>83</v>
      </c>
      <c r="AZ66" s="1">
        <v>2021</v>
      </c>
      <c r="BA66" s="1">
        <v>4255</v>
      </c>
      <c r="BB66" s="1" t="s">
        <v>934</v>
      </c>
      <c r="BC66" s="1" t="s">
        <v>935</v>
      </c>
      <c r="BD66" s="1">
        <v>1863</v>
      </c>
      <c r="BE66" s="1" t="s">
        <v>913</v>
      </c>
      <c r="BF66" s="1">
        <v>2981</v>
      </c>
      <c r="BG66" s="1" t="s">
        <v>203</v>
      </c>
      <c r="BH66" s="1">
        <v>2.2839999198913574</v>
      </c>
      <c r="BI66" s="1">
        <v>1.4270000457763672</v>
      </c>
      <c r="BJ66" s="1">
        <v>1282</v>
      </c>
      <c r="BK66" s="1" t="s">
        <v>101</v>
      </c>
      <c r="BL66" s="13" t="s">
        <v>1259</v>
      </c>
      <c r="BM66" s="4">
        <f t="shared" si="1"/>
        <v>2981</v>
      </c>
      <c r="BN66" s="2" t="str">
        <f t="shared" si="11"/>
        <v>F</v>
      </c>
      <c r="BO66" s="2">
        <f t="shared" si="3"/>
        <v>2</v>
      </c>
      <c r="BP66" s="2">
        <f t="shared" si="0"/>
        <v>1</v>
      </c>
      <c r="BQ66" s="2" t="s">
        <v>1235</v>
      </c>
    </row>
    <row r="67" spans="1:69" x14ac:dyDescent="0.3">
      <c r="A67" s="2" t="s">
        <v>1203</v>
      </c>
      <c r="B67" s="2">
        <v>67</v>
      </c>
      <c r="C67" t="s">
        <v>1273</v>
      </c>
      <c r="D67" s="1">
        <v>10562</v>
      </c>
      <c r="E67" s="1" t="s">
        <v>948</v>
      </c>
      <c r="F67" s="1" t="s">
        <v>871</v>
      </c>
      <c r="G67" s="1" t="s">
        <v>902</v>
      </c>
      <c r="H67" s="1" t="s">
        <v>903</v>
      </c>
      <c r="I67" s="1" t="s">
        <v>874</v>
      </c>
      <c r="J67" s="1" t="s">
        <v>107</v>
      </c>
      <c r="K67" s="1" t="s">
        <v>949</v>
      </c>
      <c r="L67" s="1" t="s">
        <v>950</v>
      </c>
      <c r="M67" s="1" t="s">
        <v>878</v>
      </c>
      <c r="N67" s="1">
        <v>11656</v>
      </c>
      <c r="O67" s="1">
        <v>2021</v>
      </c>
      <c r="P67" s="1">
        <v>9</v>
      </c>
      <c r="Q67" s="1">
        <v>2020</v>
      </c>
      <c r="R67" s="1" t="s">
        <v>83</v>
      </c>
      <c r="S67" s="1" t="s">
        <v>84</v>
      </c>
      <c r="T67" s="1" t="s">
        <v>103</v>
      </c>
      <c r="U67" s="1" t="s">
        <v>951</v>
      </c>
      <c r="V67" s="1" t="s">
        <v>920</v>
      </c>
      <c r="W67" s="1" t="s">
        <v>83</v>
      </c>
      <c r="X67" s="3" t="s">
        <v>952</v>
      </c>
      <c r="Y67" s="3" t="s">
        <v>83</v>
      </c>
      <c r="Z67" s="1" t="s">
        <v>953</v>
      </c>
      <c r="AA67" s="1" t="s">
        <v>83</v>
      </c>
      <c r="AB67" s="1" t="s">
        <v>83</v>
      </c>
      <c r="AC67" s="1" t="s">
        <v>83</v>
      </c>
      <c r="AD67" s="1" t="s">
        <v>83</v>
      </c>
      <c r="AE67" s="1" t="s">
        <v>83</v>
      </c>
      <c r="AF67" s="1" t="s">
        <v>120</v>
      </c>
      <c r="AG67" s="1">
        <v>6</v>
      </c>
      <c r="AH67" s="1">
        <v>4</v>
      </c>
      <c r="AI67" s="1">
        <v>4</v>
      </c>
      <c r="AJ67" s="1">
        <v>3</v>
      </c>
      <c r="AK67" s="1">
        <v>2</v>
      </c>
      <c r="AL67" s="1">
        <v>3</v>
      </c>
      <c r="AM67" s="1">
        <v>2020</v>
      </c>
      <c r="AN67" s="1">
        <v>0.21299999952316284</v>
      </c>
      <c r="AO67" s="1" t="s">
        <v>152</v>
      </c>
      <c r="AP67" s="1" t="s">
        <v>153</v>
      </c>
      <c r="AQ67" s="1">
        <v>0.5</v>
      </c>
      <c r="AR67" s="1" t="s">
        <v>55</v>
      </c>
      <c r="AS67" s="1">
        <v>0.5</v>
      </c>
      <c r="AT67" s="1" t="s">
        <v>933</v>
      </c>
      <c r="AU67" s="1">
        <v>0.42599999904632568</v>
      </c>
      <c r="AV67" s="1">
        <v>0.42599999904632568</v>
      </c>
      <c r="AW67" s="1" t="s">
        <v>83</v>
      </c>
      <c r="AX67" s="1" t="s">
        <v>83</v>
      </c>
      <c r="AY67" s="1" t="s">
        <v>83</v>
      </c>
      <c r="AZ67" s="1">
        <v>2021</v>
      </c>
      <c r="BA67" s="1">
        <v>1763820032</v>
      </c>
      <c r="BB67" s="1" t="s">
        <v>934</v>
      </c>
      <c r="BC67" s="1" t="s">
        <v>96</v>
      </c>
      <c r="BD67" s="1">
        <f>886072512/10000000</f>
        <v>88.607251199999993</v>
      </c>
      <c r="BE67" s="1" t="s">
        <v>925</v>
      </c>
      <c r="BF67" s="1">
        <f>1417715968/10000000</f>
        <v>141.7715968</v>
      </c>
      <c r="BG67" s="1" t="s">
        <v>954</v>
      </c>
      <c r="BH67" s="1">
        <v>1.9910000562667847</v>
      </c>
      <c r="BI67" s="1">
        <v>1.2439999580383301</v>
      </c>
      <c r="BJ67" s="1">
        <v>639</v>
      </c>
      <c r="BK67" s="1" t="s">
        <v>101</v>
      </c>
      <c r="BL67" s="13" t="s">
        <v>1259</v>
      </c>
      <c r="BM67" s="4">
        <f t="shared" ref="BM67:BM129" si="12">BF67</f>
        <v>141.7715968</v>
      </c>
      <c r="BN67" s="2" t="str">
        <f t="shared" si="11"/>
        <v>F</v>
      </c>
      <c r="BO67" s="2">
        <f t="shared" si="3"/>
        <v>2</v>
      </c>
      <c r="BP67" s="2">
        <f t="shared" ref="BP67:BP130" si="13">IF(AG67&gt;3,1,3)</f>
        <v>1</v>
      </c>
      <c r="BQ67" s="2" t="s">
        <v>1235</v>
      </c>
    </row>
    <row r="68" spans="1:69" x14ac:dyDescent="0.3">
      <c r="A68" s="2" t="s">
        <v>1225</v>
      </c>
      <c r="B68" s="2">
        <v>67</v>
      </c>
      <c r="C68" t="s">
        <v>1273</v>
      </c>
      <c r="D68" s="1">
        <v>10809</v>
      </c>
      <c r="E68" s="1" t="s">
        <v>555</v>
      </c>
      <c r="F68" s="1" t="s">
        <v>518</v>
      </c>
      <c r="G68" s="1" t="s">
        <v>519</v>
      </c>
      <c r="H68" s="1" t="s">
        <v>520</v>
      </c>
      <c r="I68" s="1" t="s">
        <v>521</v>
      </c>
      <c r="J68" s="1" t="s">
        <v>107</v>
      </c>
      <c r="K68" s="1" t="s">
        <v>556</v>
      </c>
      <c r="L68" s="1" t="s">
        <v>557</v>
      </c>
      <c r="M68" s="1" t="s">
        <v>558</v>
      </c>
      <c r="N68" s="1">
        <v>11776</v>
      </c>
      <c r="O68" s="1">
        <v>2021</v>
      </c>
      <c r="P68" s="1">
        <v>9</v>
      </c>
      <c r="Q68" s="1">
        <v>2021</v>
      </c>
      <c r="R68" s="1" t="s">
        <v>83</v>
      </c>
      <c r="S68" s="1" t="s">
        <v>84</v>
      </c>
      <c r="T68" s="1" t="s">
        <v>534</v>
      </c>
      <c r="U68" s="1">
        <v>21.100000381469727</v>
      </c>
      <c r="V68" s="1" t="s">
        <v>520</v>
      </c>
      <c r="W68" s="1" t="s">
        <v>83</v>
      </c>
      <c r="X68" s="3" t="s">
        <v>561</v>
      </c>
      <c r="Y68" s="3" t="s">
        <v>83</v>
      </c>
      <c r="Z68" s="1" t="s">
        <v>559</v>
      </c>
      <c r="AA68" s="1" t="s">
        <v>83</v>
      </c>
      <c r="AB68" s="1" t="s">
        <v>83</v>
      </c>
      <c r="AC68" s="1" t="s">
        <v>83</v>
      </c>
      <c r="AD68" s="1" t="s">
        <v>83</v>
      </c>
      <c r="AE68" s="1" t="s">
        <v>83</v>
      </c>
      <c r="AF68" s="1" t="s">
        <v>98</v>
      </c>
      <c r="AG68" s="1">
        <v>5</v>
      </c>
      <c r="AH68" s="1">
        <v>5</v>
      </c>
      <c r="AI68" s="1">
        <v>4</v>
      </c>
      <c r="AJ68" s="1">
        <v>3</v>
      </c>
      <c r="AK68" s="1">
        <v>2</v>
      </c>
      <c r="AL68" s="1">
        <v>3</v>
      </c>
      <c r="AM68" s="1">
        <v>2020</v>
      </c>
      <c r="AN68" s="1">
        <v>1570</v>
      </c>
      <c r="AO68" s="1" t="s">
        <v>101</v>
      </c>
      <c r="AP68" s="1" t="s">
        <v>135</v>
      </c>
      <c r="AQ68" s="1">
        <v>2140</v>
      </c>
      <c r="AR68" s="1" t="s">
        <v>55</v>
      </c>
      <c r="AS68" s="1">
        <v>2140</v>
      </c>
      <c r="AT68" s="1" t="s">
        <v>545</v>
      </c>
      <c r="AU68" s="1">
        <v>0.73400002717971802</v>
      </c>
      <c r="AV68" s="1">
        <v>0.73400002717971802</v>
      </c>
      <c r="AW68" s="1">
        <v>1610</v>
      </c>
      <c r="AX68" s="1" t="s">
        <v>560</v>
      </c>
      <c r="AY68" s="1">
        <v>0.97500002384185791</v>
      </c>
      <c r="AZ68" s="1">
        <v>2020</v>
      </c>
      <c r="BA68" s="1">
        <v>13.96399974822998</v>
      </c>
      <c r="BB68" s="1" t="s">
        <v>170</v>
      </c>
      <c r="BC68" s="1" t="s">
        <v>530</v>
      </c>
      <c r="BD68" s="1">
        <v>12.119999885559082</v>
      </c>
      <c r="BE68" s="1" t="s">
        <v>130</v>
      </c>
      <c r="BF68" s="1">
        <v>24.200000762939453</v>
      </c>
      <c r="BG68" s="1" t="s">
        <v>191</v>
      </c>
      <c r="BH68" s="1">
        <v>1.1519999504089355</v>
      </c>
      <c r="BI68" s="1">
        <v>0.57700002193450928</v>
      </c>
      <c r="BJ68" s="1" t="s">
        <v>83</v>
      </c>
      <c r="BK68" s="1" t="s">
        <v>83</v>
      </c>
      <c r="BL68" s="4" t="s">
        <v>1264</v>
      </c>
      <c r="BM68" s="4">
        <f t="shared" si="12"/>
        <v>24.200000762939453</v>
      </c>
      <c r="BN68" s="2" t="str">
        <f t="shared" si="11"/>
        <v>F</v>
      </c>
      <c r="BO68" s="2">
        <f t="shared" si="3"/>
        <v>2</v>
      </c>
      <c r="BP68" s="2">
        <f t="shared" si="13"/>
        <v>1</v>
      </c>
      <c r="BQ68" s="2" t="s">
        <v>2228</v>
      </c>
    </row>
    <row r="69" spans="1:69" x14ac:dyDescent="0.3">
      <c r="A69" s="2" t="s">
        <v>1202</v>
      </c>
      <c r="B69" s="2">
        <v>67</v>
      </c>
      <c r="C69" t="s">
        <v>1273</v>
      </c>
      <c r="D69" s="1">
        <v>12194</v>
      </c>
      <c r="E69" s="1" t="s">
        <v>958</v>
      </c>
      <c r="F69" s="1" t="s">
        <v>871</v>
      </c>
      <c r="G69" s="1" t="s">
        <v>902</v>
      </c>
      <c r="H69" s="1" t="s">
        <v>903</v>
      </c>
      <c r="I69" s="1" t="s">
        <v>874</v>
      </c>
      <c r="J69" s="1" t="s">
        <v>107</v>
      </c>
      <c r="K69" s="1" t="s">
        <v>959</v>
      </c>
      <c r="L69" s="1" t="s">
        <v>960</v>
      </c>
      <c r="M69" s="1" t="s">
        <v>961</v>
      </c>
      <c r="N69" s="1">
        <v>11739</v>
      </c>
      <c r="O69" s="1">
        <v>2021</v>
      </c>
      <c r="P69" s="1">
        <v>9</v>
      </c>
      <c r="Q69" s="1">
        <v>2020</v>
      </c>
      <c r="R69" s="1" t="s">
        <v>83</v>
      </c>
      <c r="S69" s="1" t="s">
        <v>84</v>
      </c>
      <c r="T69" s="1" t="s">
        <v>103</v>
      </c>
      <c r="U69" s="1" t="s">
        <v>962</v>
      </c>
      <c r="V69" s="1" t="s">
        <v>920</v>
      </c>
      <c r="W69" s="1" t="s">
        <v>83</v>
      </c>
      <c r="X69" s="3" t="s">
        <v>963</v>
      </c>
      <c r="Y69" s="3" t="s">
        <v>83</v>
      </c>
      <c r="Z69" s="1" t="s">
        <v>922</v>
      </c>
      <c r="AA69" s="1" t="s">
        <v>83</v>
      </c>
      <c r="AB69" s="1" t="s">
        <v>83</v>
      </c>
      <c r="AC69" s="1" t="s">
        <v>83</v>
      </c>
      <c r="AD69" s="1" t="s">
        <v>83</v>
      </c>
      <c r="AE69" s="1" t="s">
        <v>83</v>
      </c>
      <c r="AF69" s="1" t="s">
        <v>98</v>
      </c>
      <c r="AG69" s="1">
        <v>6</v>
      </c>
      <c r="AH69" s="1">
        <v>4</v>
      </c>
      <c r="AI69" s="1">
        <v>4</v>
      </c>
      <c r="AJ69" s="1">
        <v>3</v>
      </c>
      <c r="AK69" s="1">
        <v>2</v>
      </c>
      <c r="AL69" s="1">
        <v>3</v>
      </c>
      <c r="AM69" s="1">
        <v>2020</v>
      </c>
      <c r="AN69" s="1">
        <v>0.14399999380111694</v>
      </c>
      <c r="AO69" s="1" t="s">
        <v>152</v>
      </c>
      <c r="AP69" s="1" t="s">
        <v>153</v>
      </c>
      <c r="AQ69" s="1">
        <v>0.55000001192092896</v>
      </c>
      <c r="AR69" s="1" t="s">
        <v>55</v>
      </c>
      <c r="AS69" s="1">
        <v>0.55000001192092896</v>
      </c>
      <c r="AT69" s="1" t="s">
        <v>964</v>
      </c>
      <c r="AU69" s="1">
        <v>0.26199999451637268</v>
      </c>
      <c r="AV69" s="1">
        <v>0.26199999451637268</v>
      </c>
      <c r="AW69" s="1" t="s">
        <v>83</v>
      </c>
      <c r="AX69" s="1" t="s">
        <v>83</v>
      </c>
      <c r="AY69" s="1" t="s">
        <v>83</v>
      </c>
      <c r="AZ69" s="1">
        <v>2021</v>
      </c>
      <c r="BA69" s="1">
        <v>11010.2001953125</v>
      </c>
      <c r="BB69" s="1" t="s">
        <v>101</v>
      </c>
      <c r="BC69" s="1" t="s">
        <v>106</v>
      </c>
      <c r="BD69" s="1">
        <v>4290</v>
      </c>
      <c r="BE69" s="1" t="s">
        <v>913</v>
      </c>
      <c r="BF69" s="1">
        <v>6864</v>
      </c>
      <c r="BG69" s="1" t="s">
        <v>203</v>
      </c>
      <c r="BH69" s="1">
        <v>2.5659999847412109</v>
      </c>
      <c r="BI69" s="1">
        <v>1.6039999723434448</v>
      </c>
      <c r="BJ69" s="1">
        <v>3708</v>
      </c>
      <c r="BK69" s="1" t="s">
        <v>101</v>
      </c>
      <c r="BL69" s="4" t="s">
        <v>1261</v>
      </c>
      <c r="BM69" s="4">
        <f t="shared" si="12"/>
        <v>6864</v>
      </c>
      <c r="BN69" s="2" t="str">
        <f t="shared" si="11"/>
        <v>F</v>
      </c>
      <c r="BO69" s="2">
        <f t="shared" si="3"/>
        <v>2</v>
      </c>
      <c r="BP69" s="2">
        <f t="shared" si="13"/>
        <v>1</v>
      </c>
      <c r="BQ69" s="2" t="s">
        <v>1235</v>
      </c>
    </row>
    <row r="70" spans="1:69" x14ac:dyDescent="0.3">
      <c r="A70" s="2" t="s">
        <v>1203</v>
      </c>
      <c r="B70" s="2">
        <v>67</v>
      </c>
      <c r="C70" t="s">
        <v>1273</v>
      </c>
      <c r="D70" s="1">
        <v>15330</v>
      </c>
      <c r="E70" s="1" t="s">
        <v>945</v>
      </c>
      <c r="F70" s="1" t="s">
        <v>871</v>
      </c>
      <c r="G70" s="1" t="s">
        <v>902</v>
      </c>
      <c r="H70" s="1" t="s">
        <v>903</v>
      </c>
      <c r="I70" s="1" t="s">
        <v>874</v>
      </c>
      <c r="J70" s="1" t="s">
        <v>79</v>
      </c>
      <c r="K70" s="1" t="s">
        <v>937</v>
      </c>
      <c r="L70" s="1" t="s">
        <v>938</v>
      </c>
      <c r="M70" s="1" t="s">
        <v>946</v>
      </c>
      <c r="N70" s="1">
        <v>11781</v>
      </c>
      <c r="O70" s="1">
        <v>2021</v>
      </c>
      <c r="P70" s="1">
        <v>9</v>
      </c>
      <c r="Q70" s="1">
        <v>2020</v>
      </c>
      <c r="R70" s="1" t="s">
        <v>83</v>
      </c>
      <c r="S70" s="1" t="s">
        <v>84</v>
      </c>
      <c r="T70" s="1" t="s">
        <v>103</v>
      </c>
      <c r="U70" s="1" t="s">
        <v>940</v>
      </c>
      <c r="V70" s="1" t="s">
        <v>920</v>
      </c>
      <c r="W70" s="1" t="s">
        <v>83</v>
      </c>
      <c r="X70" s="3" t="s">
        <v>947</v>
      </c>
      <c r="Y70" s="3" t="s">
        <v>83</v>
      </c>
      <c r="Z70" s="1" t="s">
        <v>922</v>
      </c>
      <c r="AA70" s="1" t="s">
        <v>83</v>
      </c>
      <c r="AB70" s="1" t="s">
        <v>83</v>
      </c>
      <c r="AC70" s="1" t="s">
        <v>83</v>
      </c>
      <c r="AD70" s="1" t="s">
        <v>83</v>
      </c>
      <c r="AE70" s="1" t="s">
        <v>83</v>
      </c>
      <c r="AF70" s="1" t="s">
        <v>90</v>
      </c>
      <c r="AG70" s="1">
        <v>5</v>
      </c>
      <c r="AH70" s="1">
        <v>4</v>
      </c>
      <c r="AI70" s="1">
        <v>0</v>
      </c>
      <c r="AJ70" s="1">
        <v>3</v>
      </c>
      <c r="AK70" s="1">
        <v>0</v>
      </c>
      <c r="AL70" s="1">
        <v>2</v>
      </c>
      <c r="AM70" s="1">
        <v>2020</v>
      </c>
      <c r="AN70" s="1">
        <v>0.41800001263618469</v>
      </c>
      <c r="AO70" s="1" t="s">
        <v>152</v>
      </c>
      <c r="AP70" s="1" t="s">
        <v>153</v>
      </c>
      <c r="AQ70" s="1">
        <v>0.5</v>
      </c>
      <c r="AR70" s="1" t="s">
        <v>55</v>
      </c>
      <c r="AS70" s="1">
        <v>0.5</v>
      </c>
      <c r="AT70" s="1" t="s">
        <v>933</v>
      </c>
      <c r="AU70" s="1">
        <v>0.83600002527236938</v>
      </c>
      <c r="AV70" s="1">
        <v>0.83600002527236938</v>
      </c>
      <c r="AW70" s="1" t="s">
        <v>83</v>
      </c>
      <c r="AX70" s="1" t="s">
        <v>83</v>
      </c>
      <c r="AY70" s="1" t="s">
        <v>83</v>
      </c>
      <c r="AZ70" s="1">
        <v>2021</v>
      </c>
      <c r="BA70" s="1">
        <v>3.2000000476837158</v>
      </c>
      <c r="BB70" s="1" t="s">
        <v>934</v>
      </c>
      <c r="BC70" s="1" t="s">
        <v>924</v>
      </c>
      <c r="BD70" s="1">
        <v>2.2400000095367432</v>
      </c>
      <c r="BE70" s="1" t="s">
        <v>913</v>
      </c>
      <c r="BF70" s="1">
        <v>3.059999942779541</v>
      </c>
      <c r="BG70" s="1" t="s">
        <v>203</v>
      </c>
      <c r="BH70" s="1">
        <v>1.4290000200271606</v>
      </c>
      <c r="BI70" s="1">
        <v>1.0460000038146973</v>
      </c>
      <c r="BJ70" s="1">
        <v>2</v>
      </c>
      <c r="BK70" s="1" t="s">
        <v>101</v>
      </c>
      <c r="BL70" s="4" t="s">
        <v>1259</v>
      </c>
      <c r="BM70" s="4">
        <f t="shared" si="12"/>
        <v>3.059999942779541</v>
      </c>
      <c r="BN70" s="2" t="str">
        <f t="shared" si="11"/>
        <v>F</v>
      </c>
      <c r="BO70" s="2">
        <f t="shared" ref="BO70:BO133" si="14">IF(BN70="U","",IF(BN70="O",1,IF(BN70="F",2,IF(BN70="N",3,""))))</f>
        <v>2</v>
      </c>
      <c r="BP70" s="2">
        <f t="shared" si="13"/>
        <v>1</v>
      </c>
      <c r="BQ70" s="2" t="s">
        <v>1235</v>
      </c>
    </row>
    <row r="71" spans="1:69" x14ac:dyDescent="0.3">
      <c r="A71" s="2" t="s">
        <v>1203</v>
      </c>
      <c r="B71" s="2">
        <v>67</v>
      </c>
      <c r="C71" t="s">
        <v>1273</v>
      </c>
      <c r="D71" s="1">
        <v>15331</v>
      </c>
      <c r="E71" s="1" t="s">
        <v>942</v>
      </c>
      <c r="F71" s="1" t="s">
        <v>871</v>
      </c>
      <c r="G71" s="1" t="s">
        <v>902</v>
      </c>
      <c r="H71" s="1" t="s">
        <v>903</v>
      </c>
      <c r="I71" s="1" t="s">
        <v>874</v>
      </c>
      <c r="J71" s="1" t="s">
        <v>79</v>
      </c>
      <c r="K71" s="1" t="s">
        <v>937</v>
      </c>
      <c r="L71" s="1" t="s">
        <v>938</v>
      </c>
      <c r="M71" s="1" t="s">
        <v>918</v>
      </c>
      <c r="N71" s="1">
        <v>11782</v>
      </c>
      <c r="O71" s="1">
        <v>2021</v>
      </c>
      <c r="P71" s="1">
        <v>9</v>
      </c>
      <c r="Q71" s="1">
        <v>2020</v>
      </c>
      <c r="R71" s="1" t="s">
        <v>83</v>
      </c>
      <c r="S71" s="1" t="s">
        <v>84</v>
      </c>
      <c r="T71" s="1" t="s">
        <v>103</v>
      </c>
      <c r="U71" s="1" t="s">
        <v>943</v>
      </c>
      <c r="V71" s="1" t="s">
        <v>920</v>
      </c>
      <c r="W71" s="1" t="s">
        <v>83</v>
      </c>
      <c r="X71" s="3" t="s">
        <v>944</v>
      </c>
      <c r="Y71" s="3" t="s">
        <v>83</v>
      </c>
      <c r="Z71" s="1" t="s">
        <v>922</v>
      </c>
      <c r="AA71" s="1" t="s">
        <v>83</v>
      </c>
      <c r="AB71" s="1" t="s">
        <v>83</v>
      </c>
      <c r="AC71" s="1" t="s">
        <v>83</v>
      </c>
      <c r="AD71" s="1" t="s">
        <v>83</v>
      </c>
      <c r="AE71" s="1" t="s">
        <v>83</v>
      </c>
      <c r="AF71" s="1" t="s">
        <v>90</v>
      </c>
      <c r="AG71" s="1">
        <v>5</v>
      </c>
      <c r="AH71" s="1">
        <v>4</v>
      </c>
      <c r="AI71" s="1">
        <v>0</v>
      </c>
      <c r="AJ71" s="1">
        <v>3</v>
      </c>
      <c r="AK71" s="1">
        <v>0</v>
      </c>
      <c r="AL71" s="1">
        <v>2</v>
      </c>
      <c r="AM71" s="1">
        <v>2020</v>
      </c>
      <c r="AN71" s="1" t="s">
        <v>83</v>
      </c>
      <c r="AO71" s="1" t="s">
        <v>152</v>
      </c>
      <c r="AP71" s="1" t="s">
        <v>153</v>
      </c>
      <c r="AQ71" s="1">
        <v>0.5</v>
      </c>
      <c r="AR71" s="1" t="s">
        <v>55</v>
      </c>
      <c r="AS71" s="1">
        <v>0.5</v>
      </c>
      <c r="AT71" s="1" t="s">
        <v>933</v>
      </c>
      <c r="AU71" s="1" t="s">
        <v>83</v>
      </c>
      <c r="AV71" s="1" t="s">
        <v>83</v>
      </c>
      <c r="AW71" s="1" t="s">
        <v>83</v>
      </c>
      <c r="AX71" s="1" t="s">
        <v>83</v>
      </c>
      <c r="AY71" s="1" t="s">
        <v>83</v>
      </c>
      <c r="AZ71" s="1">
        <v>2021</v>
      </c>
      <c r="BA71" s="1">
        <v>28.510000228881836</v>
      </c>
      <c r="BB71" s="1" t="s">
        <v>934</v>
      </c>
      <c r="BC71" s="1" t="s">
        <v>924</v>
      </c>
      <c r="BD71" s="1">
        <v>9.6999998092651367</v>
      </c>
      <c r="BE71" s="1" t="s">
        <v>913</v>
      </c>
      <c r="BF71" s="1">
        <v>15.5</v>
      </c>
      <c r="BG71" s="1" t="s">
        <v>203</v>
      </c>
      <c r="BH71" s="1">
        <v>2.9389998912811279</v>
      </c>
      <c r="BI71" s="1">
        <v>1.8389999866485596</v>
      </c>
      <c r="BJ71" s="1">
        <v>11.869999885559082</v>
      </c>
      <c r="BK71" s="1" t="s">
        <v>101</v>
      </c>
      <c r="BL71" s="4" t="s">
        <v>1259</v>
      </c>
      <c r="BM71" s="4">
        <f t="shared" si="12"/>
        <v>15.5</v>
      </c>
      <c r="BN71" s="2" t="str">
        <f t="shared" si="11"/>
        <v>N</v>
      </c>
      <c r="BO71" s="2">
        <f t="shared" si="14"/>
        <v>3</v>
      </c>
      <c r="BP71" s="2">
        <f t="shared" si="13"/>
        <v>1</v>
      </c>
      <c r="BQ71" s="2" t="s">
        <v>1235</v>
      </c>
    </row>
    <row r="72" spans="1:69" x14ac:dyDescent="0.3">
      <c r="A72" s="2" t="s">
        <v>1203</v>
      </c>
      <c r="B72" s="2">
        <v>67</v>
      </c>
      <c r="C72" t="s">
        <v>1273</v>
      </c>
      <c r="D72" s="1">
        <v>15335</v>
      </c>
      <c r="E72" s="1" t="s">
        <v>1001</v>
      </c>
      <c r="F72" s="1" t="s">
        <v>871</v>
      </c>
      <c r="G72" s="1" t="s">
        <v>902</v>
      </c>
      <c r="H72" s="1" t="s">
        <v>903</v>
      </c>
      <c r="I72" s="1" t="s">
        <v>874</v>
      </c>
      <c r="J72" s="1" t="s">
        <v>107</v>
      </c>
      <c r="K72" s="1"/>
      <c r="L72" s="1"/>
      <c r="M72" s="1" t="s">
        <v>939</v>
      </c>
      <c r="N72" s="1">
        <v>11785</v>
      </c>
      <c r="O72" s="1">
        <v>2021</v>
      </c>
      <c r="P72" s="1">
        <v>9</v>
      </c>
      <c r="Q72" s="1">
        <v>2020</v>
      </c>
      <c r="R72" s="1" t="s">
        <v>83</v>
      </c>
      <c r="S72" s="1" t="s">
        <v>84</v>
      </c>
      <c r="T72" s="1" t="s">
        <v>103</v>
      </c>
      <c r="U72" s="1" t="s">
        <v>1000</v>
      </c>
      <c r="V72" s="1" t="s">
        <v>920</v>
      </c>
      <c r="W72" s="1" t="s">
        <v>83</v>
      </c>
      <c r="X72" s="3" t="s">
        <v>1002</v>
      </c>
      <c r="Y72" s="3" t="s">
        <v>83</v>
      </c>
      <c r="Z72" s="1" t="s">
        <v>922</v>
      </c>
      <c r="AA72" s="1" t="s">
        <v>83</v>
      </c>
      <c r="AB72" s="1" t="s">
        <v>83</v>
      </c>
      <c r="AC72" s="1" t="s">
        <v>83</v>
      </c>
      <c r="AD72" s="1" t="s">
        <v>83</v>
      </c>
      <c r="AE72" s="1" t="s">
        <v>83</v>
      </c>
      <c r="AF72" s="1" t="s">
        <v>90</v>
      </c>
      <c r="AG72" s="1">
        <v>6</v>
      </c>
      <c r="AH72" s="1">
        <v>4</v>
      </c>
      <c r="AI72" s="1">
        <v>2</v>
      </c>
      <c r="AJ72" s="1">
        <v>3</v>
      </c>
      <c r="AK72" s="1">
        <v>2</v>
      </c>
      <c r="AL72" s="1">
        <v>3</v>
      </c>
      <c r="AM72" s="1">
        <v>2020</v>
      </c>
      <c r="AN72" s="1">
        <v>0.49500000476837158</v>
      </c>
      <c r="AO72" s="1" t="s">
        <v>152</v>
      </c>
      <c r="AP72" s="1" t="s">
        <v>153</v>
      </c>
      <c r="AQ72" s="1">
        <v>0.5</v>
      </c>
      <c r="AR72" s="1" t="s">
        <v>55</v>
      </c>
      <c r="AS72" s="1">
        <v>0.5</v>
      </c>
      <c r="AT72" s="1" t="s">
        <v>933</v>
      </c>
      <c r="AU72" s="1">
        <v>0.99000000953674316</v>
      </c>
      <c r="AV72" s="1">
        <v>0.99000000953674316</v>
      </c>
      <c r="AW72" s="1" t="s">
        <v>83</v>
      </c>
      <c r="AX72" s="1" t="s">
        <v>83</v>
      </c>
      <c r="AY72" s="1" t="s">
        <v>83</v>
      </c>
      <c r="AZ72" s="1">
        <v>2021</v>
      </c>
      <c r="BA72" s="1">
        <v>489.43899536132813</v>
      </c>
      <c r="BB72" s="1" t="s">
        <v>934</v>
      </c>
      <c r="BC72" s="1" t="s">
        <v>924</v>
      </c>
      <c r="BD72" s="1">
        <v>286</v>
      </c>
      <c r="BE72" s="1" t="s">
        <v>913</v>
      </c>
      <c r="BF72" s="1">
        <v>458.072998046875</v>
      </c>
      <c r="BG72" s="1" t="s">
        <v>203</v>
      </c>
      <c r="BH72" s="1">
        <v>1.7109999656677246</v>
      </c>
      <c r="BI72" s="1">
        <v>1.0679999589920044</v>
      </c>
      <c r="BJ72" s="1">
        <v>145.60000610351563</v>
      </c>
      <c r="BK72" s="1" t="s">
        <v>101</v>
      </c>
      <c r="BL72" s="4" t="s">
        <v>1259</v>
      </c>
      <c r="BM72" s="4">
        <f t="shared" si="12"/>
        <v>458.072998046875</v>
      </c>
      <c r="BN72" s="2" t="str">
        <f t="shared" si="11"/>
        <v>F</v>
      </c>
      <c r="BO72" s="2">
        <f t="shared" si="14"/>
        <v>2</v>
      </c>
      <c r="BP72" s="2">
        <f t="shared" si="13"/>
        <v>1</v>
      </c>
      <c r="BQ72" s="2" t="s">
        <v>1235</v>
      </c>
    </row>
    <row r="73" spans="1:69" x14ac:dyDescent="0.3">
      <c r="A73" s="2" t="s">
        <v>1203</v>
      </c>
      <c r="B73" s="2">
        <v>67</v>
      </c>
      <c r="C73" t="s">
        <v>1273</v>
      </c>
      <c r="D73" s="1">
        <v>15338</v>
      </c>
      <c r="E73" s="1" t="s">
        <v>1003</v>
      </c>
      <c r="F73" s="1" t="s">
        <v>871</v>
      </c>
      <c r="G73" s="1" t="s">
        <v>902</v>
      </c>
      <c r="H73" s="1" t="s">
        <v>903</v>
      </c>
      <c r="I73" s="1" t="s">
        <v>874</v>
      </c>
      <c r="J73" s="1" t="s">
        <v>79</v>
      </c>
      <c r="K73" s="1" t="s">
        <v>1004</v>
      </c>
      <c r="L73" s="1" t="s">
        <v>1005</v>
      </c>
      <c r="M73" s="1" t="s">
        <v>918</v>
      </c>
      <c r="N73" s="1">
        <v>11784</v>
      </c>
      <c r="O73" s="1">
        <v>2021</v>
      </c>
      <c r="P73" s="1">
        <v>9</v>
      </c>
      <c r="Q73" s="1">
        <v>2020</v>
      </c>
      <c r="R73" s="1" t="s">
        <v>83</v>
      </c>
      <c r="S73" s="1" t="s">
        <v>84</v>
      </c>
      <c r="T73" s="1" t="s">
        <v>103</v>
      </c>
      <c r="U73" s="1" t="s">
        <v>940</v>
      </c>
      <c r="V73" s="1" t="s">
        <v>920</v>
      </c>
      <c r="W73" s="1" t="s">
        <v>83</v>
      </c>
      <c r="X73" s="3" t="s">
        <v>1006</v>
      </c>
      <c r="Y73" s="3" t="s">
        <v>83</v>
      </c>
      <c r="Z73" s="1" t="s">
        <v>922</v>
      </c>
      <c r="AA73" s="1" t="s">
        <v>83</v>
      </c>
      <c r="AB73" s="1" t="s">
        <v>83</v>
      </c>
      <c r="AC73" s="1" t="s">
        <v>83</v>
      </c>
      <c r="AD73" s="1" t="s">
        <v>83</v>
      </c>
      <c r="AE73" s="1" t="s">
        <v>83</v>
      </c>
      <c r="AF73" s="1" t="s">
        <v>90</v>
      </c>
      <c r="AG73" s="1">
        <v>6</v>
      </c>
      <c r="AH73" s="1">
        <v>3</v>
      </c>
      <c r="AI73" s="1">
        <v>2</v>
      </c>
      <c r="AJ73" s="1">
        <v>3</v>
      </c>
      <c r="AK73" s="1">
        <v>2</v>
      </c>
      <c r="AL73" s="1">
        <v>3</v>
      </c>
      <c r="AM73" s="1">
        <v>2020</v>
      </c>
      <c r="AN73" s="1">
        <v>0.4699999988079071</v>
      </c>
      <c r="AO73" s="1" t="s">
        <v>152</v>
      </c>
      <c r="AP73" s="1" t="s">
        <v>153</v>
      </c>
      <c r="AQ73" s="1">
        <v>0.5</v>
      </c>
      <c r="AR73" s="1" t="s">
        <v>55</v>
      </c>
      <c r="AS73" s="1">
        <v>0.5</v>
      </c>
      <c r="AT73" s="1" t="s">
        <v>933</v>
      </c>
      <c r="AU73" s="1">
        <v>0.93999999761581421</v>
      </c>
      <c r="AV73" s="1">
        <v>0.93999999761581421</v>
      </c>
      <c r="AW73" s="1" t="s">
        <v>83</v>
      </c>
      <c r="AX73" s="1" t="s">
        <v>83</v>
      </c>
      <c r="AY73" s="1" t="s">
        <v>83</v>
      </c>
      <c r="AZ73" s="1">
        <v>2021</v>
      </c>
      <c r="BA73" s="1">
        <v>21.350000381469727</v>
      </c>
      <c r="BB73" s="1" t="s">
        <v>934</v>
      </c>
      <c r="BC73" s="1" t="s">
        <v>924</v>
      </c>
      <c r="BD73" s="1">
        <v>7.309999942779541</v>
      </c>
      <c r="BE73" s="1" t="s">
        <v>913</v>
      </c>
      <c r="BF73" s="1">
        <v>11.699999809265137</v>
      </c>
      <c r="BG73" s="1" t="s">
        <v>203</v>
      </c>
      <c r="BH73" s="1">
        <v>2.9210000038146973</v>
      </c>
      <c r="BI73" s="1">
        <v>1.8250000476837158</v>
      </c>
      <c r="BJ73" s="1">
        <v>8.3199996948242188</v>
      </c>
      <c r="BK73" s="1" t="s">
        <v>101</v>
      </c>
      <c r="BL73" s="4" t="s">
        <v>1259</v>
      </c>
      <c r="BM73" s="4">
        <f t="shared" si="12"/>
        <v>11.699999809265137</v>
      </c>
      <c r="BN73" s="2" t="str">
        <f t="shared" si="11"/>
        <v>N</v>
      </c>
      <c r="BO73" s="2">
        <f t="shared" si="14"/>
        <v>3</v>
      </c>
      <c r="BP73" s="2">
        <f t="shared" si="13"/>
        <v>1</v>
      </c>
      <c r="BQ73" s="2" t="s">
        <v>1235</v>
      </c>
    </row>
    <row r="74" spans="1:69" x14ac:dyDescent="0.3">
      <c r="A74" s="2" t="s">
        <v>1203</v>
      </c>
      <c r="B74" s="2">
        <v>67</v>
      </c>
      <c r="C74" t="s">
        <v>1273</v>
      </c>
      <c r="D74" s="1">
        <v>15339</v>
      </c>
      <c r="E74" s="1" t="s">
        <v>1007</v>
      </c>
      <c r="F74" s="1" t="s">
        <v>871</v>
      </c>
      <c r="G74" s="1" t="s">
        <v>902</v>
      </c>
      <c r="H74" s="1" t="s">
        <v>903</v>
      </c>
      <c r="I74" s="1" t="s">
        <v>874</v>
      </c>
      <c r="J74" s="1" t="s">
        <v>79</v>
      </c>
      <c r="K74" s="1" t="s">
        <v>1004</v>
      </c>
      <c r="L74" s="1" t="s">
        <v>1005</v>
      </c>
      <c r="M74" s="1" t="s">
        <v>946</v>
      </c>
      <c r="N74" s="1">
        <v>11783</v>
      </c>
      <c r="O74" s="1">
        <v>2021</v>
      </c>
      <c r="P74" s="1">
        <v>9</v>
      </c>
      <c r="Q74" s="1">
        <v>2020</v>
      </c>
      <c r="R74" s="1" t="s">
        <v>83</v>
      </c>
      <c r="S74" s="1" t="s">
        <v>84</v>
      </c>
      <c r="T74" s="1" t="s">
        <v>103</v>
      </c>
      <c r="U74" s="1" t="s">
        <v>940</v>
      </c>
      <c r="V74" s="1" t="s">
        <v>920</v>
      </c>
      <c r="W74" s="1" t="s">
        <v>83</v>
      </c>
      <c r="X74" s="3" t="s">
        <v>1008</v>
      </c>
      <c r="Y74" s="3" t="s">
        <v>83</v>
      </c>
      <c r="Z74" s="1" t="s">
        <v>922</v>
      </c>
      <c r="AA74" s="1" t="s">
        <v>83</v>
      </c>
      <c r="AB74" s="1" t="s">
        <v>83</v>
      </c>
      <c r="AC74" s="1" t="s">
        <v>83</v>
      </c>
      <c r="AD74" s="1" t="s">
        <v>83</v>
      </c>
      <c r="AE74" s="1" t="s">
        <v>83</v>
      </c>
      <c r="AF74" s="1" t="s">
        <v>90</v>
      </c>
      <c r="AG74" s="1">
        <v>6</v>
      </c>
      <c r="AH74" s="1">
        <v>3</v>
      </c>
      <c r="AI74" s="1">
        <v>2</v>
      </c>
      <c r="AJ74" s="1">
        <v>3</v>
      </c>
      <c r="AK74" s="1">
        <v>2</v>
      </c>
      <c r="AL74" s="1">
        <v>3</v>
      </c>
      <c r="AM74" s="1">
        <v>2020</v>
      </c>
      <c r="AN74" s="1">
        <v>0.40000000596046448</v>
      </c>
      <c r="AO74" s="1" t="s">
        <v>152</v>
      </c>
      <c r="AP74" s="1" t="s">
        <v>153</v>
      </c>
      <c r="AQ74" s="1">
        <v>0.5</v>
      </c>
      <c r="AR74" s="1" t="s">
        <v>55</v>
      </c>
      <c r="AS74" s="1">
        <v>0.5</v>
      </c>
      <c r="AT74" s="1" t="s">
        <v>933</v>
      </c>
      <c r="AU74" s="1">
        <v>0.80000001192092896</v>
      </c>
      <c r="AV74" s="1">
        <v>0.80000001192092896</v>
      </c>
      <c r="AW74" s="1" t="s">
        <v>83</v>
      </c>
      <c r="AX74" s="1" t="s">
        <v>83</v>
      </c>
      <c r="AY74" s="1" t="s">
        <v>83</v>
      </c>
      <c r="AZ74" s="1">
        <v>2021</v>
      </c>
      <c r="BA74" s="1">
        <v>1.5499999523162842</v>
      </c>
      <c r="BB74" s="1" t="s">
        <v>934</v>
      </c>
      <c r="BC74" s="1" t="s">
        <v>924</v>
      </c>
      <c r="BD74" s="1">
        <v>0.68999999761581421</v>
      </c>
      <c r="BE74" s="1" t="s">
        <v>913</v>
      </c>
      <c r="BF74" s="1">
        <v>1.1000000238418579</v>
      </c>
      <c r="BG74" s="1" t="s">
        <v>203</v>
      </c>
      <c r="BH74" s="1">
        <v>2.2460000514984131</v>
      </c>
      <c r="BI74" s="1">
        <v>1.409000039100647</v>
      </c>
      <c r="BJ74" s="1">
        <v>0.76999998092651367</v>
      </c>
      <c r="BK74" s="1" t="s">
        <v>101</v>
      </c>
      <c r="BL74" s="4" t="s">
        <v>1259</v>
      </c>
      <c r="BM74" s="4">
        <f t="shared" si="12"/>
        <v>1.1000000238418579</v>
      </c>
      <c r="BN74" s="2" t="str">
        <f t="shared" si="11"/>
        <v>F</v>
      </c>
      <c r="BO74" s="2">
        <f t="shared" si="14"/>
        <v>2</v>
      </c>
      <c r="BP74" s="2">
        <f t="shared" si="13"/>
        <v>1</v>
      </c>
      <c r="BQ74" s="2" t="s">
        <v>1235</v>
      </c>
    </row>
    <row r="75" spans="1:69" x14ac:dyDescent="0.3">
      <c r="A75" s="2" t="s">
        <v>1203</v>
      </c>
      <c r="B75" s="2">
        <v>67</v>
      </c>
      <c r="C75" t="s">
        <v>1273</v>
      </c>
      <c r="D75" s="1">
        <v>15340</v>
      </c>
      <c r="E75" s="1" t="s">
        <v>987</v>
      </c>
      <c r="F75" s="1" t="s">
        <v>871</v>
      </c>
      <c r="G75" s="1" t="s">
        <v>902</v>
      </c>
      <c r="H75" s="1" t="s">
        <v>903</v>
      </c>
      <c r="I75" s="1" t="s">
        <v>874</v>
      </c>
      <c r="J75" s="1" t="s">
        <v>79</v>
      </c>
      <c r="K75" s="1" t="s">
        <v>983</v>
      </c>
      <c r="L75" s="1" t="s">
        <v>984</v>
      </c>
      <c r="M75" s="1" t="s">
        <v>918</v>
      </c>
      <c r="N75" s="1">
        <v>12356</v>
      </c>
      <c r="O75" s="1">
        <v>2021</v>
      </c>
      <c r="P75" s="1">
        <v>9</v>
      </c>
      <c r="Q75" s="1">
        <v>2020</v>
      </c>
      <c r="R75" s="1" t="s">
        <v>83</v>
      </c>
      <c r="S75" s="1" t="s">
        <v>84</v>
      </c>
      <c r="T75" s="1" t="s">
        <v>103</v>
      </c>
      <c r="U75" s="1" t="s">
        <v>988</v>
      </c>
      <c r="V75" s="1" t="s">
        <v>920</v>
      </c>
      <c r="W75" s="1" t="s">
        <v>83</v>
      </c>
      <c r="X75" s="3" t="s">
        <v>989</v>
      </c>
      <c r="Y75" s="3" t="s">
        <v>83</v>
      </c>
      <c r="Z75" s="1" t="s">
        <v>990</v>
      </c>
      <c r="AA75" s="1" t="s">
        <v>83</v>
      </c>
      <c r="AB75" s="1" t="s">
        <v>83</v>
      </c>
      <c r="AC75" s="1" t="s">
        <v>83</v>
      </c>
      <c r="AD75" s="1" t="s">
        <v>83</v>
      </c>
      <c r="AE75" s="1" t="s">
        <v>83</v>
      </c>
      <c r="AF75" s="1" t="s">
        <v>90</v>
      </c>
      <c r="AG75" s="1">
        <v>6</v>
      </c>
      <c r="AH75" s="1">
        <v>3</v>
      </c>
      <c r="AI75" s="1">
        <v>0</v>
      </c>
      <c r="AJ75" s="1">
        <v>3</v>
      </c>
      <c r="AK75" s="1">
        <v>2</v>
      </c>
      <c r="AL75" s="1">
        <v>2</v>
      </c>
      <c r="AM75" s="1">
        <v>2020</v>
      </c>
      <c r="AN75" s="1">
        <v>0.75999999046325684</v>
      </c>
      <c r="AO75" s="1" t="s">
        <v>152</v>
      </c>
      <c r="AP75" s="1" t="s">
        <v>153</v>
      </c>
      <c r="AQ75" s="1">
        <v>0.5</v>
      </c>
      <c r="AR75" s="1" t="s">
        <v>55</v>
      </c>
      <c r="AS75" s="1">
        <v>0.5</v>
      </c>
      <c r="AT75" s="1" t="s">
        <v>303</v>
      </c>
      <c r="AU75" s="1">
        <v>1.5199999809265137</v>
      </c>
      <c r="AV75" s="1">
        <v>1.5199999809265137</v>
      </c>
      <c r="AW75" s="1" t="s">
        <v>83</v>
      </c>
      <c r="AX75" s="1" t="s">
        <v>83</v>
      </c>
      <c r="AY75" s="1" t="s">
        <v>83</v>
      </c>
      <c r="AZ75" s="1">
        <v>2021</v>
      </c>
      <c r="BA75" s="1">
        <v>9.2100000381469727</v>
      </c>
      <c r="BB75" s="1" t="s">
        <v>934</v>
      </c>
      <c r="BC75" s="1" t="s">
        <v>924</v>
      </c>
      <c r="BD75" s="1">
        <v>5.4899997711181641</v>
      </c>
      <c r="BE75" s="1" t="s">
        <v>925</v>
      </c>
      <c r="BF75" s="1">
        <v>8.7899999618530273</v>
      </c>
      <c r="BG75" s="1" t="s">
        <v>926</v>
      </c>
      <c r="BH75" s="1">
        <v>1.6779999732971191</v>
      </c>
      <c r="BI75" s="1">
        <v>1.0479999780654907</v>
      </c>
      <c r="BJ75" s="1">
        <v>3.0799999237060547</v>
      </c>
      <c r="BK75" s="1" t="s">
        <v>101</v>
      </c>
      <c r="BL75" s="4" t="s">
        <v>1259</v>
      </c>
      <c r="BM75" s="4">
        <f t="shared" si="12"/>
        <v>8.7899999618530273</v>
      </c>
      <c r="BN75" s="2" t="str">
        <f t="shared" si="11"/>
        <v>F</v>
      </c>
      <c r="BO75" s="2">
        <f t="shared" si="14"/>
        <v>2</v>
      </c>
      <c r="BP75" s="2">
        <f t="shared" si="13"/>
        <v>1</v>
      </c>
      <c r="BQ75" s="2" t="s">
        <v>1235</v>
      </c>
    </row>
    <row r="76" spans="1:69" x14ac:dyDescent="0.3">
      <c r="A76" s="2" t="s">
        <v>1203</v>
      </c>
      <c r="B76" s="2">
        <v>67</v>
      </c>
      <c r="C76" t="s">
        <v>1273</v>
      </c>
      <c r="D76" s="1">
        <v>15341</v>
      </c>
      <c r="E76" s="1" t="s">
        <v>991</v>
      </c>
      <c r="F76" s="1" t="s">
        <v>871</v>
      </c>
      <c r="G76" s="1" t="s">
        <v>902</v>
      </c>
      <c r="H76" s="1" t="s">
        <v>903</v>
      </c>
      <c r="I76" s="1" t="s">
        <v>874</v>
      </c>
      <c r="J76" s="1" t="s">
        <v>79</v>
      </c>
      <c r="K76" s="1" t="s">
        <v>983</v>
      </c>
      <c r="L76" s="1" t="s">
        <v>984</v>
      </c>
      <c r="M76" s="1" t="s">
        <v>946</v>
      </c>
      <c r="N76" s="1">
        <v>12357</v>
      </c>
      <c r="O76" s="1">
        <v>2021</v>
      </c>
      <c r="P76" s="1">
        <v>9</v>
      </c>
      <c r="Q76" s="1">
        <v>2020</v>
      </c>
      <c r="R76" s="1" t="s">
        <v>83</v>
      </c>
      <c r="S76" s="1" t="s">
        <v>84</v>
      </c>
      <c r="T76" s="1" t="s">
        <v>103</v>
      </c>
      <c r="U76" s="1" t="s">
        <v>940</v>
      </c>
      <c r="V76" s="1" t="s">
        <v>920</v>
      </c>
      <c r="W76" s="1" t="s">
        <v>83</v>
      </c>
      <c r="X76" s="3" t="s">
        <v>992</v>
      </c>
      <c r="Y76" s="3" t="s">
        <v>83</v>
      </c>
      <c r="Z76" s="1" t="s">
        <v>990</v>
      </c>
      <c r="AA76" s="1" t="s">
        <v>83</v>
      </c>
      <c r="AB76" s="1" t="s">
        <v>83</v>
      </c>
      <c r="AC76" s="1" t="s">
        <v>83</v>
      </c>
      <c r="AD76" s="1" t="s">
        <v>83</v>
      </c>
      <c r="AE76" s="1" t="s">
        <v>83</v>
      </c>
      <c r="AF76" s="1" t="s">
        <v>90</v>
      </c>
      <c r="AG76" s="1">
        <v>6</v>
      </c>
      <c r="AH76" s="1">
        <v>3</v>
      </c>
      <c r="AI76" s="1">
        <v>0</v>
      </c>
      <c r="AJ76" s="1">
        <v>3</v>
      </c>
      <c r="AK76" s="1">
        <v>2</v>
      </c>
      <c r="AL76" s="1">
        <v>2</v>
      </c>
      <c r="AM76" s="1">
        <v>2020</v>
      </c>
      <c r="AN76" s="1">
        <v>0.46000000834465027</v>
      </c>
      <c r="AO76" s="1" t="s">
        <v>152</v>
      </c>
      <c r="AP76" s="1" t="s">
        <v>153</v>
      </c>
      <c r="AQ76" s="1">
        <v>0.5</v>
      </c>
      <c r="AR76" s="1" t="s">
        <v>55</v>
      </c>
      <c r="AS76" s="1">
        <v>0.5</v>
      </c>
      <c r="AT76" s="1" t="s">
        <v>933</v>
      </c>
      <c r="AU76" s="1">
        <v>0.92000001668930054</v>
      </c>
      <c r="AV76" s="1">
        <v>0.92000001668930054</v>
      </c>
      <c r="AW76" s="1" t="s">
        <v>83</v>
      </c>
      <c r="AX76" s="1" t="s">
        <v>83</v>
      </c>
      <c r="AY76" s="1" t="s">
        <v>83</v>
      </c>
      <c r="AZ76" s="1">
        <v>2021</v>
      </c>
      <c r="BA76" s="1">
        <v>6.6399998664855957</v>
      </c>
      <c r="BB76" s="1" t="s">
        <v>934</v>
      </c>
      <c r="BC76" s="1" t="s">
        <v>924</v>
      </c>
      <c r="BD76" s="1">
        <v>4.3000001907348633</v>
      </c>
      <c r="BE76" s="1" t="s">
        <v>925</v>
      </c>
      <c r="BF76" s="1">
        <v>6.880000114440918</v>
      </c>
      <c r="BG76" s="1" t="s">
        <v>926</v>
      </c>
      <c r="BH76" s="1">
        <v>1.5440000295639038</v>
      </c>
      <c r="BI76" s="1">
        <v>0.9649999737739563</v>
      </c>
      <c r="BJ76" s="1" t="s">
        <v>83</v>
      </c>
      <c r="BK76" s="1" t="s">
        <v>83</v>
      </c>
      <c r="BL76" s="4" t="s">
        <v>1259</v>
      </c>
      <c r="BM76" s="4">
        <f t="shared" si="12"/>
        <v>6.880000114440918</v>
      </c>
      <c r="BN76" s="2" t="str">
        <f t="shared" si="11"/>
        <v>F</v>
      </c>
      <c r="BO76" s="2">
        <f t="shared" si="14"/>
        <v>2</v>
      </c>
      <c r="BP76" s="2">
        <f t="shared" si="13"/>
        <v>1</v>
      </c>
      <c r="BQ76" s="2" t="s">
        <v>1235</v>
      </c>
    </row>
    <row r="77" spans="1:69" x14ac:dyDescent="0.3">
      <c r="A77" s="2" t="s">
        <v>1205</v>
      </c>
      <c r="B77" s="2">
        <v>67</v>
      </c>
      <c r="C77" t="s">
        <v>1273</v>
      </c>
      <c r="D77" s="1">
        <v>10580</v>
      </c>
      <c r="E77" s="1" t="s">
        <v>842</v>
      </c>
      <c r="F77" s="1" t="s">
        <v>518</v>
      </c>
      <c r="G77" s="1" t="s">
        <v>827</v>
      </c>
      <c r="H77" s="1" t="s">
        <v>520</v>
      </c>
      <c r="I77" s="1" t="s">
        <v>521</v>
      </c>
      <c r="J77" s="1" t="s">
        <v>79</v>
      </c>
      <c r="K77" s="1" t="s">
        <v>843</v>
      </c>
      <c r="L77" s="1" t="s">
        <v>844</v>
      </c>
      <c r="M77" s="1" t="s">
        <v>845</v>
      </c>
      <c r="N77" s="1">
        <v>11499</v>
      </c>
      <c r="O77" s="1">
        <v>2021</v>
      </c>
      <c r="P77" s="1">
        <v>7</v>
      </c>
      <c r="Q77" s="1">
        <v>2020</v>
      </c>
      <c r="R77" s="1" t="s">
        <v>83</v>
      </c>
      <c r="S77" s="1" t="s">
        <v>831</v>
      </c>
      <c r="T77" s="1" t="s">
        <v>134</v>
      </c>
      <c r="U77" s="1" t="s">
        <v>83</v>
      </c>
      <c r="V77" s="1" t="s">
        <v>833</v>
      </c>
      <c r="W77" s="1" t="s">
        <v>834</v>
      </c>
      <c r="X77" s="3" t="s">
        <v>83</v>
      </c>
      <c r="Y77" s="3" t="s">
        <v>83</v>
      </c>
      <c r="Z77" s="1" t="s">
        <v>835</v>
      </c>
      <c r="AA77" s="1">
        <v>3</v>
      </c>
      <c r="AB77" s="1">
        <v>2</v>
      </c>
      <c r="AC77" s="1">
        <v>5</v>
      </c>
      <c r="AD77" s="1">
        <v>4</v>
      </c>
      <c r="AE77" s="1">
        <v>3</v>
      </c>
      <c r="AF77" s="1" t="s">
        <v>98</v>
      </c>
      <c r="AG77" s="1">
        <v>2</v>
      </c>
      <c r="AH77" s="1">
        <v>5</v>
      </c>
      <c r="AI77" s="1">
        <v>5</v>
      </c>
      <c r="AJ77" s="1">
        <v>3</v>
      </c>
      <c r="AK77" s="1">
        <v>2</v>
      </c>
      <c r="AL77" s="1">
        <v>0</v>
      </c>
      <c r="AM77" s="1">
        <v>2020</v>
      </c>
      <c r="AN77" s="1">
        <v>0.37400001287460327</v>
      </c>
      <c r="AO77" s="1" t="s">
        <v>104</v>
      </c>
      <c r="AP77" s="1" t="s">
        <v>846</v>
      </c>
      <c r="AQ77" s="1">
        <v>0.47099998593330383</v>
      </c>
      <c r="AR77" s="1" t="s">
        <v>847</v>
      </c>
      <c r="AS77" s="1" t="s">
        <v>83</v>
      </c>
      <c r="AT77" s="1" t="s">
        <v>83</v>
      </c>
      <c r="AU77" s="1">
        <v>0.79400002956390381</v>
      </c>
      <c r="AV77" s="1" t="s">
        <v>83</v>
      </c>
      <c r="AW77" s="1">
        <v>0.10100000351667404</v>
      </c>
      <c r="AX77" s="1" t="s">
        <v>847</v>
      </c>
      <c r="AY77" s="1">
        <v>3.7030000686645508</v>
      </c>
      <c r="AZ77" s="1">
        <v>2020</v>
      </c>
      <c r="BA77" s="1">
        <v>947</v>
      </c>
      <c r="BB77" s="1" t="s">
        <v>838</v>
      </c>
      <c r="BC77" s="1" t="s">
        <v>848</v>
      </c>
      <c r="BD77" s="1">
        <v>680</v>
      </c>
      <c r="BE77" s="1" t="s">
        <v>849</v>
      </c>
      <c r="BF77" s="1">
        <v>1360</v>
      </c>
      <c r="BG77" s="1" t="s">
        <v>850</v>
      </c>
      <c r="BH77" s="1">
        <v>1.3930000066757202</v>
      </c>
      <c r="BI77" s="1">
        <v>0.69599997997283936</v>
      </c>
      <c r="BJ77" s="1" t="s">
        <v>83</v>
      </c>
      <c r="BK77" s="1" t="s">
        <v>83</v>
      </c>
      <c r="BL77" s="4" t="s">
        <v>1265</v>
      </c>
      <c r="BM77" s="4">
        <f t="shared" si="12"/>
        <v>1360</v>
      </c>
      <c r="BN77" s="2" t="str">
        <f t="shared" si="11"/>
        <v>F</v>
      </c>
      <c r="BO77" s="2">
        <f t="shared" si="14"/>
        <v>2</v>
      </c>
      <c r="BP77" s="2">
        <f t="shared" si="13"/>
        <v>3</v>
      </c>
      <c r="BQ77" s="2" t="s">
        <v>1235</v>
      </c>
    </row>
    <row r="78" spans="1:69" x14ac:dyDescent="0.3">
      <c r="A78" s="2" t="s">
        <v>1205</v>
      </c>
      <c r="B78" s="2">
        <v>67</v>
      </c>
      <c r="C78" t="s">
        <v>1273</v>
      </c>
      <c r="D78" s="1">
        <v>10604</v>
      </c>
      <c r="E78" s="1" t="s">
        <v>826</v>
      </c>
      <c r="F78" s="1" t="s">
        <v>518</v>
      </c>
      <c r="G78" s="1" t="s">
        <v>827</v>
      </c>
      <c r="H78" s="1" t="s">
        <v>520</v>
      </c>
      <c r="I78" s="1" t="s">
        <v>521</v>
      </c>
      <c r="J78" s="1" t="s">
        <v>79</v>
      </c>
      <c r="K78" s="1" t="s">
        <v>828</v>
      </c>
      <c r="L78" s="1" t="s">
        <v>829</v>
      </c>
      <c r="M78" s="1" t="s">
        <v>830</v>
      </c>
      <c r="N78" s="1">
        <v>11498</v>
      </c>
      <c r="O78" s="1">
        <v>2021</v>
      </c>
      <c r="P78" s="1">
        <v>7</v>
      </c>
      <c r="Q78" s="1">
        <v>2020</v>
      </c>
      <c r="R78" s="1" t="s">
        <v>83</v>
      </c>
      <c r="S78" s="1" t="s">
        <v>831</v>
      </c>
      <c r="T78" s="1" t="s">
        <v>832</v>
      </c>
      <c r="U78" s="1" t="s">
        <v>83</v>
      </c>
      <c r="V78" s="1" t="s">
        <v>833</v>
      </c>
      <c r="W78" s="1" t="s">
        <v>834</v>
      </c>
      <c r="X78" s="3" t="s">
        <v>83</v>
      </c>
      <c r="Y78" s="3" t="s">
        <v>83</v>
      </c>
      <c r="Z78" s="1" t="s">
        <v>835</v>
      </c>
      <c r="AA78" s="1">
        <v>3</v>
      </c>
      <c r="AB78" s="1">
        <v>2</v>
      </c>
      <c r="AC78" s="1">
        <v>5</v>
      </c>
      <c r="AD78" s="1">
        <v>4</v>
      </c>
      <c r="AE78" s="1">
        <v>3</v>
      </c>
      <c r="AF78" s="1" t="s">
        <v>98</v>
      </c>
      <c r="AG78" s="1">
        <v>2</v>
      </c>
      <c r="AH78" s="1">
        <v>5</v>
      </c>
      <c r="AI78" s="1">
        <v>5</v>
      </c>
      <c r="AJ78" s="1">
        <v>3</v>
      </c>
      <c r="AK78" s="1">
        <v>2</v>
      </c>
      <c r="AL78" s="1">
        <v>0</v>
      </c>
      <c r="AM78" s="1">
        <v>2020</v>
      </c>
      <c r="AN78" s="1">
        <v>998825</v>
      </c>
      <c r="AO78" s="1" t="s">
        <v>836</v>
      </c>
      <c r="AP78" s="1" t="s">
        <v>512</v>
      </c>
      <c r="AQ78" s="1">
        <v>1134448</v>
      </c>
      <c r="AR78" s="1" t="s">
        <v>837</v>
      </c>
      <c r="AS78" s="1" t="s">
        <v>83</v>
      </c>
      <c r="AT78" s="1" t="s">
        <v>83</v>
      </c>
      <c r="AU78" s="1">
        <v>0.87999999523162842</v>
      </c>
      <c r="AV78" s="1" t="s">
        <v>83</v>
      </c>
      <c r="AW78" s="1">
        <v>1055300</v>
      </c>
      <c r="AX78" s="1" t="s">
        <v>832</v>
      </c>
      <c r="AY78" s="1">
        <v>0.94599997997283936</v>
      </c>
      <c r="AZ78" s="1">
        <v>2020</v>
      </c>
      <c r="BA78" s="1">
        <v>1859307</v>
      </c>
      <c r="BB78" s="1" t="s">
        <v>838</v>
      </c>
      <c r="BC78" s="1" t="s">
        <v>839</v>
      </c>
      <c r="BD78" s="1">
        <v>704758</v>
      </c>
      <c r="BE78" s="1" t="s">
        <v>840</v>
      </c>
      <c r="BF78" s="1">
        <v>1409515</v>
      </c>
      <c r="BG78" s="1" t="s">
        <v>841</v>
      </c>
      <c r="BH78" s="1">
        <v>2.6380000114440918</v>
      </c>
      <c r="BI78" s="1">
        <v>1.3190000057220459</v>
      </c>
      <c r="BJ78" s="1" t="s">
        <v>83</v>
      </c>
      <c r="BK78" s="1" t="s">
        <v>83</v>
      </c>
      <c r="BL78" s="4" t="s">
        <v>1265</v>
      </c>
      <c r="BM78" s="4">
        <f t="shared" si="12"/>
        <v>1409515</v>
      </c>
      <c r="BN78" s="2" t="str">
        <f t="shared" si="11"/>
        <v>F</v>
      </c>
      <c r="BO78" s="2">
        <f t="shared" si="14"/>
        <v>2</v>
      </c>
      <c r="BP78" s="2">
        <f t="shared" si="13"/>
        <v>3</v>
      </c>
      <c r="BQ78" s="2" t="s">
        <v>1235</v>
      </c>
    </row>
    <row r="79" spans="1:69" x14ac:dyDescent="0.3">
      <c r="A79" s="2" t="s">
        <v>1205</v>
      </c>
      <c r="B79" s="2">
        <v>67</v>
      </c>
      <c r="C79" t="s">
        <v>1273</v>
      </c>
      <c r="D79" s="1">
        <v>10959</v>
      </c>
      <c r="E79" s="1" t="s">
        <v>851</v>
      </c>
      <c r="F79" s="1" t="s">
        <v>518</v>
      </c>
      <c r="G79" s="1" t="s">
        <v>827</v>
      </c>
      <c r="H79" s="1" t="s">
        <v>520</v>
      </c>
      <c r="I79" s="1" t="s">
        <v>521</v>
      </c>
      <c r="J79" s="1" t="s">
        <v>79</v>
      </c>
      <c r="K79" s="1" t="s">
        <v>843</v>
      </c>
      <c r="L79" s="1" t="s">
        <v>844</v>
      </c>
      <c r="M79" s="1" t="s">
        <v>852</v>
      </c>
      <c r="N79" s="1">
        <v>11500</v>
      </c>
      <c r="O79" s="1">
        <v>2021</v>
      </c>
      <c r="P79" s="1">
        <v>7</v>
      </c>
      <c r="Q79" s="1">
        <v>2020</v>
      </c>
      <c r="R79" s="1" t="s">
        <v>83</v>
      </c>
      <c r="S79" s="1" t="s">
        <v>831</v>
      </c>
      <c r="T79" s="1" t="s">
        <v>134</v>
      </c>
      <c r="U79" s="1" t="s">
        <v>83</v>
      </c>
      <c r="V79" s="1" t="s">
        <v>833</v>
      </c>
      <c r="W79" s="1" t="s">
        <v>834</v>
      </c>
      <c r="X79" s="3" t="s">
        <v>83</v>
      </c>
      <c r="Y79" s="3" t="s">
        <v>83</v>
      </c>
      <c r="Z79" s="1" t="s">
        <v>835</v>
      </c>
      <c r="AA79" s="1">
        <v>3</v>
      </c>
      <c r="AB79" s="1">
        <v>2</v>
      </c>
      <c r="AC79" s="1">
        <v>5</v>
      </c>
      <c r="AD79" s="1">
        <v>4</v>
      </c>
      <c r="AE79" s="1">
        <v>3</v>
      </c>
      <c r="AF79" s="1" t="s">
        <v>98</v>
      </c>
      <c r="AG79" s="1">
        <v>2</v>
      </c>
      <c r="AH79" s="1">
        <v>5</v>
      </c>
      <c r="AI79" s="1">
        <v>4</v>
      </c>
      <c r="AJ79" s="1">
        <v>3</v>
      </c>
      <c r="AK79" s="1">
        <v>2</v>
      </c>
      <c r="AL79" s="1">
        <v>0</v>
      </c>
      <c r="AM79" s="1">
        <v>2020</v>
      </c>
      <c r="AN79" s="1">
        <v>0.3580000102519989</v>
      </c>
      <c r="AO79" s="1" t="s">
        <v>104</v>
      </c>
      <c r="AP79" s="1" t="s">
        <v>846</v>
      </c>
      <c r="AQ79" s="1">
        <v>0.60000002384185791</v>
      </c>
      <c r="AR79" s="1" t="s">
        <v>853</v>
      </c>
      <c r="AS79" s="1" t="s">
        <v>83</v>
      </c>
      <c r="AT79" s="1" t="s">
        <v>83</v>
      </c>
      <c r="AU79" s="1">
        <v>0.59700000286102295</v>
      </c>
      <c r="AV79" s="1" t="s">
        <v>83</v>
      </c>
      <c r="AW79" s="1">
        <v>0.5559999942779541</v>
      </c>
      <c r="AX79" s="1" t="s">
        <v>853</v>
      </c>
      <c r="AY79" s="1">
        <v>0.64399999380111694</v>
      </c>
      <c r="AZ79" s="1">
        <v>2020</v>
      </c>
      <c r="BA79" s="1">
        <v>28908</v>
      </c>
      <c r="BB79" s="1" t="s">
        <v>838</v>
      </c>
      <c r="BC79" s="1" t="s">
        <v>848</v>
      </c>
      <c r="BD79" s="1">
        <v>10000</v>
      </c>
      <c r="BE79" s="1" t="s">
        <v>854</v>
      </c>
      <c r="BF79" s="1">
        <v>20000</v>
      </c>
      <c r="BG79" s="1" t="s">
        <v>850</v>
      </c>
      <c r="BH79" s="1">
        <v>2.8910000324249268</v>
      </c>
      <c r="BI79" s="1">
        <v>1.4450000524520874</v>
      </c>
      <c r="BJ79" s="1" t="s">
        <v>83</v>
      </c>
      <c r="BK79" s="1" t="s">
        <v>83</v>
      </c>
      <c r="BL79" s="4" t="s">
        <v>1265</v>
      </c>
      <c r="BM79" s="4">
        <f t="shared" si="12"/>
        <v>20000</v>
      </c>
      <c r="BN79" s="2" t="str">
        <f t="shared" si="11"/>
        <v>F</v>
      </c>
      <c r="BO79" s="2">
        <f t="shared" si="14"/>
        <v>2</v>
      </c>
      <c r="BP79" s="2">
        <f t="shared" si="13"/>
        <v>3</v>
      </c>
      <c r="BQ79" s="2" t="s">
        <v>1235</v>
      </c>
    </row>
    <row r="80" spans="1:69" x14ac:dyDescent="0.3">
      <c r="A80" s="2" t="s">
        <v>1205</v>
      </c>
      <c r="B80" s="2">
        <v>67</v>
      </c>
      <c r="C80" t="s">
        <v>1273</v>
      </c>
      <c r="D80" s="1">
        <v>10961</v>
      </c>
      <c r="E80" s="1" t="s">
        <v>855</v>
      </c>
      <c r="F80" s="1" t="s">
        <v>518</v>
      </c>
      <c r="G80" s="1" t="s">
        <v>827</v>
      </c>
      <c r="H80" s="1" t="s">
        <v>520</v>
      </c>
      <c r="I80" s="1" t="s">
        <v>521</v>
      </c>
      <c r="J80" s="1" t="s">
        <v>79</v>
      </c>
      <c r="K80" s="1" t="s">
        <v>843</v>
      </c>
      <c r="L80" s="1" t="s">
        <v>844</v>
      </c>
      <c r="M80" s="1" t="s">
        <v>856</v>
      </c>
      <c r="N80" s="1">
        <v>11501</v>
      </c>
      <c r="O80" s="1">
        <v>2021</v>
      </c>
      <c r="P80" s="1">
        <v>7</v>
      </c>
      <c r="Q80" s="1">
        <v>2020</v>
      </c>
      <c r="R80" s="1" t="s">
        <v>83</v>
      </c>
      <c r="S80" s="1" t="s">
        <v>831</v>
      </c>
      <c r="T80" s="1" t="s">
        <v>148</v>
      </c>
      <c r="U80" s="1" t="s">
        <v>83</v>
      </c>
      <c r="V80" s="1" t="s">
        <v>833</v>
      </c>
      <c r="W80" s="1" t="s">
        <v>834</v>
      </c>
      <c r="X80" s="3" t="s">
        <v>83</v>
      </c>
      <c r="Y80" s="3" t="s">
        <v>83</v>
      </c>
      <c r="Z80" s="1" t="s">
        <v>835</v>
      </c>
      <c r="AA80" s="1">
        <v>3</v>
      </c>
      <c r="AB80" s="1">
        <v>2</v>
      </c>
      <c r="AC80" s="1">
        <v>5</v>
      </c>
      <c r="AD80" s="1">
        <v>4</v>
      </c>
      <c r="AE80" s="1">
        <v>3</v>
      </c>
      <c r="AF80" s="1" t="s">
        <v>98</v>
      </c>
      <c r="AG80" s="1">
        <v>2</v>
      </c>
      <c r="AH80" s="1">
        <v>5</v>
      </c>
      <c r="AI80" s="1">
        <v>5</v>
      </c>
      <c r="AJ80" s="1">
        <v>3</v>
      </c>
      <c r="AK80" s="1">
        <v>2</v>
      </c>
      <c r="AL80" s="1">
        <v>0</v>
      </c>
      <c r="AM80" s="1">
        <v>2020</v>
      </c>
      <c r="AN80" s="1">
        <v>0.50700002908706665</v>
      </c>
      <c r="AO80" s="1" t="s">
        <v>131</v>
      </c>
      <c r="AP80" s="1" t="s">
        <v>857</v>
      </c>
      <c r="AQ80" s="1">
        <v>0.7369999885559082</v>
      </c>
      <c r="AR80" s="1" t="s">
        <v>847</v>
      </c>
      <c r="AS80" s="1" t="s">
        <v>83</v>
      </c>
      <c r="AT80" s="1" t="s">
        <v>83</v>
      </c>
      <c r="AU80" s="1">
        <v>0.68800002336502075</v>
      </c>
      <c r="AV80" s="1" t="s">
        <v>83</v>
      </c>
      <c r="AW80" s="1">
        <v>0.55400002002716064</v>
      </c>
      <c r="AX80" s="1" t="s">
        <v>847</v>
      </c>
      <c r="AY80" s="1">
        <v>0.91500002145767212</v>
      </c>
      <c r="AZ80" s="1">
        <v>2020</v>
      </c>
      <c r="BA80" s="1">
        <v>3758</v>
      </c>
      <c r="BB80" s="1" t="s">
        <v>858</v>
      </c>
      <c r="BC80" s="1" t="s">
        <v>859</v>
      </c>
      <c r="BD80" s="1">
        <v>1700</v>
      </c>
      <c r="BE80" s="1" t="s">
        <v>860</v>
      </c>
      <c r="BF80" s="1">
        <v>3400</v>
      </c>
      <c r="BG80" s="1" t="s">
        <v>859</v>
      </c>
      <c r="BH80" s="1">
        <v>2.2109999656677246</v>
      </c>
      <c r="BI80" s="1">
        <v>1.1050000190734863</v>
      </c>
      <c r="BJ80" s="1" t="s">
        <v>83</v>
      </c>
      <c r="BK80" s="1" t="s">
        <v>83</v>
      </c>
      <c r="BL80" s="4" t="s">
        <v>1266</v>
      </c>
      <c r="BM80" s="4">
        <f t="shared" si="12"/>
        <v>3400</v>
      </c>
      <c r="BN80" s="2" t="str">
        <f t="shared" si="11"/>
        <v>F</v>
      </c>
      <c r="BO80" s="2">
        <f t="shared" si="14"/>
        <v>2</v>
      </c>
      <c r="BP80" s="2">
        <f t="shared" si="13"/>
        <v>3</v>
      </c>
      <c r="BQ80" s="2" t="s">
        <v>1235</v>
      </c>
    </row>
    <row r="81" spans="1:69" x14ac:dyDescent="0.3">
      <c r="A81" s="2" t="s">
        <v>1225</v>
      </c>
      <c r="B81" s="2">
        <v>67</v>
      </c>
      <c r="C81" t="s">
        <v>1273</v>
      </c>
      <c r="D81" s="1">
        <v>14841</v>
      </c>
      <c r="E81" s="1" t="s">
        <v>551</v>
      </c>
      <c r="F81" s="1" t="s">
        <v>518</v>
      </c>
      <c r="G81" s="1" t="s">
        <v>519</v>
      </c>
      <c r="H81" s="1" t="s">
        <v>520</v>
      </c>
      <c r="I81" s="1" t="s">
        <v>521</v>
      </c>
      <c r="J81" s="1" t="s">
        <v>79</v>
      </c>
      <c r="K81" s="1" t="s">
        <v>541</v>
      </c>
      <c r="L81" s="1" t="s">
        <v>542</v>
      </c>
      <c r="M81" s="1" t="s">
        <v>552</v>
      </c>
      <c r="N81" s="1">
        <v>12137</v>
      </c>
      <c r="O81" s="1">
        <v>2022</v>
      </c>
      <c r="P81" s="1">
        <v>6</v>
      </c>
      <c r="Q81" s="1">
        <v>2022</v>
      </c>
      <c r="R81" s="1" t="s">
        <v>83</v>
      </c>
      <c r="S81" s="1" t="s">
        <v>84</v>
      </c>
      <c r="T81" s="1" t="s">
        <v>547</v>
      </c>
      <c r="U81" s="1" t="s">
        <v>553</v>
      </c>
      <c r="V81" s="1" t="s">
        <v>520</v>
      </c>
      <c r="W81" s="1" t="s">
        <v>83</v>
      </c>
      <c r="X81" s="3" t="s">
        <v>544</v>
      </c>
      <c r="Y81" s="3" t="s">
        <v>83</v>
      </c>
      <c r="Z81" s="1" t="s">
        <v>554</v>
      </c>
      <c r="AA81" s="1" t="s">
        <v>83</v>
      </c>
      <c r="AB81" s="1" t="s">
        <v>83</v>
      </c>
      <c r="AC81" s="1" t="s">
        <v>83</v>
      </c>
      <c r="AD81" s="1" t="s">
        <v>83</v>
      </c>
      <c r="AE81" s="1" t="s">
        <v>83</v>
      </c>
      <c r="AF81" s="1" t="s">
        <v>98</v>
      </c>
      <c r="AG81" s="1">
        <v>5</v>
      </c>
      <c r="AH81" s="1">
        <v>5</v>
      </c>
      <c r="AI81" s="1">
        <v>2</v>
      </c>
      <c r="AJ81" s="1">
        <v>3</v>
      </c>
      <c r="AK81" s="1">
        <v>2</v>
      </c>
      <c r="AL81" s="1">
        <v>4</v>
      </c>
      <c r="AM81" s="1">
        <v>2021</v>
      </c>
      <c r="AN81" s="1" t="s">
        <v>83</v>
      </c>
      <c r="AO81" s="1" t="s">
        <v>270</v>
      </c>
      <c r="AP81" s="1" t="s">
        <v>550</v>
      </c>
      <c r="AQ81" s="1">
        <v>0.43000000715255737</v>
      </c>
      <c r="AR81" s="1" t="s">
        <v>55</v>
      </c>
      <c r="AS81" s="1">
        <v>0.49000000953674316</v>
      </c>
      <c r="AT81" s="1" t="s">
        <v>545</v>
      </c>
      <c r="AU81" s="1" t="s">
        <v>83</v>
      </c>
      <c r="AV81" s="1" t="s">
        <v>83</v>
      </c>
      <c r="AW81" s="1" t="s">
        <v>83</v>
      </c>
      <c r="AX81" s="1" t="s">
        <v>83</v>
      </c>
      <c r="AY81" s="1" t="s">
        <v>83</v>
      </c>
      <c r="AZ81" s="1">
        <v>2023</v>
      </c>
      <c r="BA81" s="1">
        <v>4553.83984375</v>
      </c>
      <c r="BB81" s="1" t="s">
        <v>101</v>
      </c>
      <c r="BC81" s="1" t="s">
        <v>530</v>
      </c>
      <c r="BD81" s="1" t="s">
        <v>83</v>
      </c>
      <c r="BE81" s="1" t="s">
        <v>83</v>
      </c>
      <c r="BF81" s="1">
        <v>5093.18017578125</v>
      </c>
      <c r="BG81" s="1" t="s">
        <v>546</v>
      </c>
      <c r="BH81" s="1"/>
      <c r="BI81" s="1">
        <v>0.89399999380111694</v>
      </c>
      <c r="BJ81" s="1" t="s">
        <v>83</v>
      </c>
      <c r="BK81" s="1" t="s">
        <v>83</v>
      </c>
      <c r="BL81" s="4" t="s">
        <v>1261</v>
      </c>
      <c r="BM81" s="4">
        <f t="shared" si="12"/>
        <v>5093.18017578125</v>
      </c>
      <c r="BN81" s="2" t="str">
        <f t="shared" si="11"/>
        <v>F</v>
      </c>
      <c r="BO81" s="2">
        <f t="shared" si="14"/>
        <v>2</v>
      </c>
      <c r="BP81" s="2">
        <f t="shared" si="13"/>
        <v>1</v>
      </c>
      <c r="BQ81" s="2" t="s">
        <v>1236</v>
      </c>
    </row>
    <row r="82" spans="1:69" x14ac:dyDescent="0.3">
      <c r="A82" s="2" t="s">
        <v>1225</v>
      </c>
      <c r="B82" s="2">
        <v>67</v>
      </c>
      <c r="C82" t="s">
        <v>1273</v>
      </c>
      <c r="D82" s="1">
        <v>14842</v>
      </c>
      <c r="E82" s="1" t="s">
        <v>540</v>
      </c>
      <c r="F82" s="1" t="s">
        <v>518</v>
      </c>
      <c r="G82" s="1" t="s">
        <v>519</v>
      </c>
      <c r="H82" s="1" t="s">
        <v>520</v>
      </c>
      <c r="I82" s="1" t="s">
        <v>521</v>
      </c>
      <c r="J82" s="1" t="s">
        <v>79</v>
      </c>
      <c r="K82" s="1" t="s">
        <v>541</v>
      </c>
      <c r="L82" s="1" t="s">
        <v>542</v>
      </c>
      <c r="M82" s="1" t="s">
        <v>543</v>
      </c>
      <c r="N82" s="1">
        <v>12136</v>
      </c>
      <c r="O82" s="1">
        <v>2022</v>
      </c>
      <c r="P82" s="1">
        <v>6</v>
      </c>
      <c r="Q82" s="1">
        <v>2021</v>
      </c>
      <c r="R82" s="1" t="s">
        <v>83</v>
      </c>
      <c r="S82" s="1" t="s">
        <v>84</v>
      </c>
      <c r="T82" s="1" t="s">
        <v>547</v>
      </c>
      <c r="U82" s="1" t="s">
        <v>548</v>
      </c>
      <c r="V82" s="1" t="s">
        <v>520</v>
      </c>
      <c r="W82" s="1" t="s">
        <v>83</v>
      </c>
      <c r="X82" s="3" t="s">
        <v>544</v>
      </c>
      <c r="Y82" s="3" t="s">
        <v>83</v>
      </c>
      <c r="Z82" s="1" t="s">
        <v>549</v>
      </c>
      <c r="AA82" s="1" t="s">
        <v>83</v>
      </c>
      <c r="AB82" s="1" t="s">
        <v>83</v>
      </c>
      <c r="AC82" s="1" t="s">
        <v>83</v>
      </c>
      <c r="AD82" s="1" t="s">
        <v>83</v>
      </c>
      <c r="AE82" s="1" t="s">
        <v>83</v>
      </c>
      <c r="AF82" s="1" t="s">
        <v>98</v>
      </c>
      <c r="AG82" s="1">
        <v>5</v>
      </c>
      <c r="AH82" s="1">
        <v>5</v>
      </c>
      <c r="AI82" s="1">
        <v>2</v>
      </c>
      <c r="AJ82" s="1">
        <v>3</v>
      </c>
      <c r="AK82" s="1">
        <v>2</v>
      </c>
      <c r="AL82" s="1">
        <v>4</v>
      </c>
      <c r="AM82" s="1">
        <v>2021</v>
      </c>
      <c r="AN82" s="1" t="s">
        <v>83</v>
      </c>
      <c r="AO82" s="1" t="s">
        <v>270</v>
      </c>
      <c r="AP82" s="1" t="s">
        <v>550</v>
      </c>
      <c r="AQ82" s="1">
        <v>0.51999998092651367</v>
      </c>
      <c r="AR82" s="1" t="s">
        <v>55</v>
      </c>
      <c r="AS82" s="1">
        <v>0.51999998092651367</v>
      </c>
      <c r="AT82" s="1" t="s">
        <v>545</v>
      </c>
      <c r="AU82" s="1" t="s">
        <v>83</v>
      </c>
      <c r="AV82" s="1" t="s">
        <v>83</v>
      </c>
      <c r="AW82" s="1" t="s">
        <v>83</v>
      </c>
      <c r="AX82" s="1" t="s">
        <v>83</v>
      </c>
      <c r="AY82" s="1" t="s">
        <v>83</v>
      </c>
      <c r="AZ82" s="1">
        <v>2023</v>
      </c>
      <c r="BA82" s="1">
        <v>7387.39990234375</v>
      </c>
      <c r="BB82" s="1" t="s">
        <v>101</v>
      </c>
      <c r="BC82" s="1" t="s">
        <v>530</v>
      </c>
      <c r="BD82" s="1" t="s">
        <v>83</v>
      </c>
      <c r="BE82" s="1" t="s">
        <v>83</v>
      </c>
      <c r="BF82" s="1">
        <v>6625</v>
      </c>
      <c r="BG82" s="1" t="s">
        <v>546</v>
      </c>
      <c r="BH82" s="1"/>
      <c r="BI82" s="1">
        <v>1.1150000095367432</v>
      </c>
      <c r="BJ82" s="1" t="s">
        <v>83</v>
      </c>
      <c r="BK82" s="1" t="s">
        <v>83</v>
      </c>
      <c r="BL82" s="4" t="s">
        <v>1261</v>
      </c>
      <c r="BM82" s="4">
        <f t="shared" si="12"/>
        <v>6625</v>
      </c>
      <c r="BN82" s="2" t="str">
        <f t="shared" si="11"/>
        <v>F</v>
      </c>
      <c r="BO82" s="2">
        <f t="shared" si="14"/>
        <v>2</v>
      </c>
      <c r="BP82" s="2">
        <f t="shared" si="13"/>
        <v>1</v>
      </c>
      <c r="BQ82" s="2" t="s">
        <v>1236</v>
      </c>
    </row>
    <row r="83" spans="1:69" x14ac:dyDescent="0.3">
      <c r="A83" s="2" t="s">
        <v>1225</v>
      </c>
      <c r="B83" s="2">
        <v>67</v>
      </c>
      <c r="C83" t="s">
        <v>1273</v>
      </c>
      <c r="D83" s="1">
        <v>10813</v>
      </c>
      <c r="E83" s="1" t="s">
        <v>517</v>
      </c>
      <c r="F83" s="1" t="s">
        <v>518</v>
      </c>
      <c r="G83" s="1" t="s">
        <v>519</v>
      </c>
      <c r="H83" s="1" t="s">
        <v>520</v>
      </c>
      <c r="I83" s="1" t="s">
        <v>521</v>
      </c>
      <c r="J83" s="1" t="s">
        <v>79</v>
      </c>
      <c r="K83" s="1" t="s">
        <v>522</v>
      </c>
      <c r="L83" s="1" t="s">
        <v>523</v>
      </c>
      <c r="M83" s="1" t="s">
        <v>524</v>
      </c>
      <c r="N83" s="1">
        <v>11342</v>
      </c>
      <c r="O83" s="1">
        <v>2021</v>
      </c>
      <c r="P83" s="1">
        <v>5</v>
      </c>
      <c r="Q83" s="1">
        <v>2021</v>
      </c>
      <c r="R83" s="1" t="s">
        <v>83</v>
      </c>
      <c r="S83" s="1" t="s">
        <v>84</v>
      </c>
      <c r="T83" s="1" t="s">
        <v>384</v>
      </c>
      <c r="U83" s="1" t="s">
        <v>525</v>
      </c>
      <c r="V83" s="1" t="s">
        <v>520</v>
      </c>
      <c r="W83" s="1" t="s">
        <v>83</v>
      </c>
      <c r="X83" s="3" t="s">
        <v>526</v>
      </c>
      <c r="Y83" s="3" t="s">
        <v>83</v>
      </c>
      <c r="Z83" s="1" t="s">
        <v>527</v>
      </c>
      <c r="AA83" s="1" t="s">
        <v>83</v>
      </c>
      <c r="AB83" s="1" t="s">
        <v>83</v>
      </c>
      <c r="AC83" s="1" t="s">
        <v>83</v>
      </c>
      <c r="AD83" s="1" t="s">
        <v>83</v>
      </c>
      <c r="AE83" s="1" t="s">
        <v>83</v>
      </c>
      <c r="AF83" s="1" t="s">
        <v>98</v>
      </c>
      <c r="AG83" s="1">
        <v>2</v>
      </c>
      <c r="AH83" s="1">
        <v>4</v>
      </c>
      <c r="AI83" s="1">
        <v>3</v>
      </c>
      <c r="AJ83" s="1">
        <v>2</v>
      </c>
      <c r="AK83" s="1">
        <v>0</v>
      </c>
      <c r="AL83" s="1">
        <v>2</v>
      </c>
      <c r="AM83" s="1">
        <v>2020</v>
      </c>
      <c r="AN83" s="1">
        <v>0</v>
      </c>
      <c r="AO83" s="1" t="s">
        <v>101</v>
      </c>
      <c r="AP83" s="1" t="s">
        <v>512</v>
      </c>
      <c r="AQ83" s="1">
        <v>1.1599999666213989</v>
      </c>
      <c r="AR83" s="1" t="s">
        <v>528</v>
      </c>
      <c r="AS83" s="1">
        <v>1.1599999666213989</v>
      </c>
      <c r="AT83" s="1" t="s">
        <v>528</v>
      </c>
      <c r="AU83" s="1">
        <v>0</v>
      </c>
      <c r="AV83" s="1">
        <v>0</v>
      </c>
      <c r="AW83" s="1">
        <v>0.87000000476837158</v>
      </c>
      <c r="AX83" s="1" t="s">
        <v>529</v>
      </c>
      <c r="AY83" s="1">
        <v>0</v>
      </c>
      <c r="AZ83" s="1">
        <v>2021</v>
      </c>
      <c r="BA83" s="1">
        <v>180</v>
      </c>
      <c r="BB83" s="1" t="s">
        <v>101</v>
      </c>
      <c r="BC83" s="1" t="s">
        <v>530</v>
      </c>
      <c r="BD83" s="1">
        <v>2049.5</v>
      </c>
      <c r="BE83" s="1" t="s">
        <v>130</v>
      </c>
      <c r="BF83" s="1">
        <v>4099</v>
      </c>
      <c r="BG83" s="1" t="s">
        <v>531</v>
      </c>
      <c r="BH83" s="1">
        <v>8.7999999523162842E-2</v>
      </c>
      <c r="BI83" s="1">
        <v>4.3999999761581421E-2</v>
      </c>
      <c r="BJ83" s="1" t="s">
        <v>83</v>
      </c>
      <c r="BK83" s="1" t="s">
        <v>83</v>
      </c>
      <c r="BL83" s="4" t="s">
        <v>1261</v>
      </c>
      <c r="BM83" s="4">
        <f t="shared" si="12"/>
        <v>4099</v>
      </c>
      <c r="BN83" s="2" t="str">
        <f t="shared" si="11"/>
        <v>O</v>
      </c>
      <c r="BO83" s="2">
        <f t="shared" si="14"/>
        <v>1</v>
      </c>
      <c r="BP83" s="2">
        <f t="shared" si="13"/>
        <v>3</v>
      </c>
      <c r="BQ83" s="2" t="s">
        <v>1235</v>
      </c>
    </row>
    <row r="84" spans="1:69" x14ac:dyDescent="0.3">
      <c r="A84" s="2" t="s">
        <v>1206</v>
      </c>
      <c r="B84" s="2">
        <v>67</v>
      </c>
      <c r="C84" t="s">
        <v>1273</v>
      </c>
      <c r="D84" s="1">
        <v>11201</v>
      </c>
      <c r="E84" s="1" t="s">
        <v>861</v>
      </c>
      <c r="F84" s="1" t="s">
        <v>518</v>
      </c>
      <c r="G84" s="1" t="s">
        <v>862</v>
      </c>
      <c r="H84" s="1" t="s">
        <v>520</v>
      </c>
      <c r="I84" s="1" t="s">
        <v>521</v>
      </c>
      <c r="J84" s="1" t="s">
        <v>79</v>
      </c>
      <c r="K84" s="1" t="s">
        <v>863</v>
      </c>
      <c r="L84" s="1" t="s">
        <v>864</v>
      </c>
      <c r="M84" s="1" t="s">
        <v>865</v>
      </c>
      <c r="N84" s="1">
        <v>12139</v>
      </c>
      <c r="O84" s="1">
        <v>2022</v>
      </c>
      <c r="P84" s="1">
        <v>4</v>
      </c>
      <c r="Q84" s="1">
        <v>2022</v>
      </c>
      <c r="R84" s="1" t="s">
        <v>83</v>
      </c>
      <c r="S84" s="1" t="s">
        <v>84</v>
      </c>
      <c r="T84" s="1" t="s">
        <v>134</v>
      </c>
      <c r="U84" s="1" t="s">
        <v>148</v>
      </c>
      <c r="V84" s="1" t="s">
        <v>833</v>
      </c>
      <c r="W84" s="1" t="s">
        <v>866</v>
      </c>
      <c r="X84" s="3" t="s">
        <v>869</v>
      </c>
      <c r="Y84" s="3" t="s">
        <v>83</v>
      </c>
      <c r="Z84" s="1" t="s">
        <v>870</v>
      </c>
      <c r="AA84" s="1">
        <v>2</v>
      </c>
      <c r="AB84" s="1">
        <v>3</v>
      </c>
      <c r="AC84" s="1">
        <v>5</v>
      </c>
      <c r="AD84" s="1">
        <v>1</v>
      </c>
      <c r="AE84" s="1">
        <v>3</v>
      </c>
      <c r="AF84" s="1" t="s">
        <v>98</v>
      </c>
      <c r="AG84" s="1">
        <v>2</v>
      </c>
      <c r="AH84" s="1">
        <v>5</v>
      </c>
      <c r="AI84" s="1">
        <v>3</v>
      </c>
      <c r="AJ84" s="1">
        <v>3</v>
      </c>
      <c r="AK84" s="1">
        <v>0</v>
      </c>
      <c r="AL84" s="1">
        <v>0</v>
      </c>
      <c r="AM84" s="1">
        <v>2021</v>
      </c>
      <c r="AN84" s="1">
        <v>238551</v>
      </c>
      <c r="AO84" s="1" t="s">
        <v>867</v>
      </c>
      <c r="AP84" s="1" t="s">
        <v>512</v>
      </c>
      <c r="AQ84" s="1">
        <v>1284000</v>
      </c>
      <c r="AR84" s="1" t="s">
        <v>72</v>
      </c>
      <c r="AS84" s="1">
        <v>1284000</v>
      </c>
      <c r="AT84" s="1" t="s">
        <v>868</v>
      </c>
      <c r="AU84" s="1">
        <v>0.18600000441074371</v>
      </c>
      <c r="AV84" s="1">
        <v>0.18600000441074371</v>
      </c>
      <c r="AW84" s="1" t="s">
        <v>83</v>
      </c>
      <c r="AX84" s="1" t="s">
        <v>83</v>
      </c>
      <c r="AY84" s="1" t="s">
        <v>83</v>
      </c>
      <c r="AZ84" s="1" t="s">
        <v>83</v>
      </c>
      <c r="BA84" s="1" t="s">
        <v>83</v>
      </c>
      <c r="BB84" s="1" t="s">
        <v>83</v>
      </c>
      <c r="BC84" s="1" t="s">
        <v>83</v>
      </c>
      <c r="BD84" s="1" t="s">
        <v>83</v>
      </c>
      <c r="BE84" s="1" t="s">
        <v>83</v>
      </c>
      <c r="BF84" s="1" t="s">
        <v>83</v>
      </c>
      <c r="BG84" s="1" t="s">
        <v>83</v>
      </c>
      <c r="BH84" s="1"/>
      <c r="BI84" s="1"/>
      <c r="BJ84" s="1">
        <v>1284000</v>
      </c>
      <c r="BK84" s="1" t="s">
        <v>867</v>
      </c>
      <c r="BL84" s="4" t="s">
        <v>1244</v>
      </c>
      <c r="BM84" s="4">
        <f>BJ84/2204</f>
        <v>582.57713248638834</v>
      </c>
      <c r="BN84" s="2" t="s">
        <v>79</v>
      </c>
      <c r="BO84" s="2">
        <f t="shared" si="14"/>
        <v>3</v>
      </c>
      <c r="BP84" s="2">
        <f t="shared" si="13"/>
        <v>3</v>
      </c>
      <c r="BQ84" s="2" t="s">
        <v>1245</v>
      </c>
    </row>
    <row r="85" spans="1:69" x14ac:dyDescent="0.3">
      <c r="A85" s="2" t="s">
        <v>1205</v>
      </c>
      <c r="B85" s="2">
        <v>67</v>
      </c>
      <c r="C85" t="s">
        <v>1273</v>
      </c>
      <c r="D85" s="1">
        <v>10576</v>
      </c>
      <c r="E85" s="1" t="s">
        <v>1173</v>
      </c>
      <c r="F85" s="1" t="s">
        <v>871</v>
      </c>
      <c r="G85" s="1" t="s">
        <v>1009</v>
      </c>
      <c r="H85" s="1" t="s">
        <v>903</v>
      </c>
      <c r="I85" s="1" t="s">
        <v>874</v>
      </c>
      <c r="J85" s="1" t="s">
        <v>79</v>
      </c>
      <c r="K85" s="1" t="s">
        <v>1174</v>
      </c>
      <c r="L85" s="1" t="s">
        <v>1175</v>
      </c>
      <c r="M85" s="1" t="s">
        <v>1176</v>
      </c>
      <c r="N85" s="1">
        <v>11479</v>
      </c>
      <c r="O85" s="1">
        <v>2021</v>
      </c>
      <c r="P85" s="1">
        <v>3</v>
      </c>
      <c r="Q85" s="1">
        <v>2019</v>
      </c>
      <c r="R85" s="1" t="s">
        <v>83</v>
      </c>
      <c r="S85" s="1" t="s">
        <v>1177</v>
      </c>
      <c r="T85" s="1" t="s">
        <v>1178</v>
      </c>
      <c r="U85" s="1" t="s">
        <v>322</v>
      </c>
      <c r="V85" s="1" t="s">
        <v>903</v>
      </c>
      <c r="W85" s="1" t="s">
        <v>1053</v>
      </c>
      <c r="X85" s="3" t="s">
        <v>1015</v>
      </c>
      <c r="Y85" s="3" t="s">
        <v>1016</v>
      </c>
      <c r="Z85" s="1" t="s">
        <v>1054</v>
      </c>
      <c r="AA85" s="1">
        <v>3</v>
      </c>
      <c r="AB85" s="1">
        <v>3</v>
      </c>
      <c r="AC85" s="1">
        <v>4</v>
      </c>
      <c r="AD85" s="1">
        <v>1</v>
      </c>
      <c r="AE85" s="1">
        <v>2</v>
      </c>
      <c r="AF85" s="1" t="s">
        <v>98</v>
      </c>
      <c r="AG85" s="1">
        <v>3</v>
      </c>
      <c r="AH85" s="1">
        <v>3</v>
      </c>
      <c r="AI85" s="1">
        <v>2</v>
      </c>
      <c r="AJ85" s="1">
        <v>3</v>
      </c>
      <c r="AK85" s="1">
        <v>3</v>
      </c>
      <c r="AL85" s="1">
        <v>3</v>
      </c>
      <c r="AM85" s="1" t="s">
        <v>83</v>
      </c>
      <c r="AN85" s="1" t="s">
        <v>83</v>
      </c>
      <c r="AO85" s="1" t="s">
        <v>83</v>
      </c>
      <c r="AP85" s="1" t="s">
        <v>83</v>
      </c>
      <c r="AQ85" s="1" t="s">
        <v>83</v>
      </c>
      <c r="AR85" s="1" t="s">
        <v>83</v>
      </c>
      <c r="AS85" s="1" t="s">
        <v>83</v>
      </c>
      <c r="AT85" s="1" t="s">
        <v>83</v>
      </c>
      <c r="AU85" s="1" t="s">
        <v>83</v>
      </c>
      <c r="AV85" s="1" t="s">
        <v>83</v>
      </c>
      <c r="AW85" s="1" t="s">
        <v>83</v>
      </c>
      <c r="AX85" s="1" t="s">
        <v>83</v>
      </c>
      <c r="AY85" s="1" t="s">
        <v>83</v>
      </c>
      <c r="AZ85" s="1">
        <v>2019</v>
      </c>
      <c r="BA85" s="1">
        <v>2941648</v>
      </c>
      <c r="BB85" s="1" t="s">
        <v>838</v>
      </c>
      <c r="BC85" s="1" t="s">
        <v>1179</v>
      </c>
      <c r="BD85" s="1">
        <v>450000</v>
      </c>
      <c r="BE85" s="1" t="s">
        <v>1013</v>
      </c>
      <c r="BF85" s="1">
        <v>900000</v>
      </c>
      <c r="BG85" s="1" t="s">
        <v>1180</v>
      </c>
      <c r="BH85" s="1">
        <v>6.5370001792907715</v>
      </c>
      <c r="BI85" s="1">
        <v>3.2679998874664307</v>
      </c>
      <c r="BJ85" s="1" t="s">
        <v>83</v>
      </c>
      <c r="BK85" s="1" t="s">
        <v>83</v>
      </c>
      <c r="BL85" s="4" t="s">
        <v>1265</v>
      </c>
      <c r="BM85" s="4">
        <f t="shared" si="12"/>
        <v>900000</v>
      </c>
      <c r="BN85" s="2" t="str">
        <f t="shared" ref="BN85:BN86" si="15">IF(ISBLANK(BH85),IF(BI85&lt;0.5,"O",IF(BI85&lt;1.7,"F","N")),IF(BH85&lt;1,"O",IF(ISBLANK(BI85),"F",IF(BI85&lt;1.7,"F","N"))))</f>
        <v>N</v>
      </c>
      <c r="BO85" s="2">
        <f t="shared" si="14"/>
        <v>3</v>
      </c>
      <c r="BP85" s="2">
        <f t="shared" si="13"/>
        <v>3</v>
      </c>
      <c r="BQ85" s="2" t="s">
        <v>1235</v>
      </c>
    </row>
    <row r="86" spans="1:69" x14ac:dyDescent="0.3">
      <c r="A86" s="2" t="s">
        <v>1205</v>
      </c>
      <c r="B86" s="2">
        <v>67</v>
      </c>
      <c r="C86" t="s">
        <v>1273</v>
      </c>
      <c r="D86" s="1">
        <v>10483</v>
      </c>
      <c r="E86" s="1" t="s">
        <v>1106</v>
      </c>
      <c r="F86" s="1" t="s">
        <v>871</v>
      </c>
      <c r="G86" s="1" t="s">
        <v>1009</v>
      </c>
      <c r="H86" s="1" t="s">
        <v>903</v>
      </c>
      <c r="I86" s="1" t="s">
        <v>874</v>
      </c>
      <c r="J86" s="1" t="s">
        <v>79</v>
      </c>
      <c r="K86" s="1" t="s">
        <v>828</v>
      </c>
      <c r="L86" s="1" t="s">
        <v>829</v>
      </c>
      <c r="M86" s="1" t="s">
        <v>1107</v>
      </c>
      <c r="N86" s="1">
        <v>12182</v>
      </c>
      <c r="O86" s="1">
        <v>2022</v>
      </c>
      <c r="P86" s="1">
        <v>2</v>
      </c>
      <c r="Q86" s="1">
        <v>2020</v>
      </c>
      <c r="R86" s="1" t="s">
        <v>83</v>
      </c>
      <c r="S86" s="1" t="s">
        <v>84</v>
      </c>
      <c r="T86" s="1" t="s">
        <v>1021</v>
      </c>
      <c r="U86" s="1" t="s">
        <v>742</v>
      </c>
      <c r="V86" s="1" t="s">
        <v>903</v>
      </c>
      <c r="W86" s="1" t="s">
        <v>83</v>
      </c>
      <c r="X86" s="3" t="s">
        <v>1017</v>
      </c>
      <c r="Y86" s="3" t="s">
        <v>1018</v>
      </c>
      <c r="Z86" s="1" t="s">
        <v>1023</v>
      </c>
      <c r="AA86" s="1" t="s">
        <v>83</v>
      </c>
      <c r="AB86" s="1" t="s">
        <v>83</v>
      </c>
      <c r="AC86" s="1" t="s">
        <v>83</v>
      </c>
      <c r="AD86" s="1" t="s">
        <v>83</v>
      </c>
      <c r="AE86" s="1" t="s">
        <v>83</v>
      </c>
      <c r="AF86" s="1" t="s">
        <v>98</v>
      </c>
      <c r="AG86" s="1">
        <v>4</v>
      </c>
      <c r="AH86" s="1">
        <v>4</v>
      </c>
      <c r="AI86" s="1">
        <v>4</v>
      </c>
      <c r="AJ86" s="1">
        <v>4</v>
      </c>
      <c r="AK86" s="1">
        <v>0</v>
      </c>
      <c r="AL86" s="1">
        <v>4</v>
      </c>
      <c r="AM86" s="1">
        <v>2019</v>
      </c>
      <c r="AN86" s="1">
        <v>0.76999998092651367</v>
      </c>
      <c r="AO86" s="1" t="s">
        <v>104</v>
      </c>
      <c r="AP86" s="1" t="s">
        <v>846</v>
      </c>
      <c r="AQ86" s="1">
        <v>0.77999997138977051</v>
      </c>
      <c r="AR86" s="1" t="s">
        <v>55</v>
      </c>
      <c r="AS86" s="1">
        <v>0.77999997138977051</v>
      </c>
      <c r="AT86" s="1" t="s">
        <v>123</v>
      </c>
      <c r="AU86" s="1">
        <v>0.9869999885559082</v>
      </c>
      <c r="AV86" s="1">
        <v>0.9869999885559082</v>
      </c>
      <c r="AW86" s="1" t="s">
        <v>83</v>
      </c>
      <c r="AX86" s="1" t="s">
        <v>83</v>
      </c>
      <c r="AY86" s="1" t="s">
        <v>83</v>
      </c>
      <c r="AZ86" s="1">
        <v>2020</v>
      </c>
      <c r="BA86" s="1">
        <v>2032</v>
      </c>
      <c r="BB86" s="1" t="s">
        <v>1012</v>
      </c>
      <c r="BC86" s="1" t="s">
        <v>1047</v>
      </c>
      <c r="BD86" s="1">
        <v>425</v>
      </c>
      <c r="BE86" s="1" t="s">
        <v>1013</v>
      </c>
      <c r="BF86" s="1">
        <v>850</v>
      </c>
      <c r="BG86" s="1" t="s">
        <v>1014</v>
      </c>
      <c r="BH86" s="1">
        <v>4.7810001373291016</v>
      </c>
      <c r="BI86" s="1">
        <v>2.3910000324249268</v>
      </c>
      <c r="BJ86" s="1" t="s">
        <v>83</v>
      </c>
      <c r="BK86" s="1" t="s">
        <v>83</v>
      </c>
      <c r="BL86" s="4" t="s">
        <v>1267</v>
      </c>
      <c r="BM86" s="4">
        <f t="shared" si="12"/>
        <v>850</v>
      </c>
      <c r="BN86" s="2" t="str">
        <f t="shared" si="15"/>
        <v>N</v>
      </c>
      <c r="BO86" s="2">
        <f t="shared" si="14"/>
        <v>3</v>
      </c>
      <c r="BP86" s="2">
        <f t="shared" si="13"/>
        <v>1</v>
      </c>
      <c r="BQ86" s="2" t="s">
        <v>1235</v>
      </c>
    </row>
    <row r="87" spans="1:69" s="11" customFormat="1" x14ac:dyDescent="0.3">
      <c r="A87" s="2" t="s">
        <v>1205</v>
      </c>
      <c r="B87" s="11">
        <v>67</v>
      </c>
      <c r="C87" t="s">
        <v>1273</v>
      </c>
      <c r="D87" s="10">
        <v>10486</v>
      </c>
      <c r="E87" s="10" t="s">
        <v>1083</v>
      </c>
      <c r="F87" s="10" t="s">
        <v>871</v>
      </c>
      <c r="G87" s="10" t="s">
        <v>1009</v>
      </c>
      <c r="H87" s="10" t="s">
        <v>903</v>
      </c>
      <c r="I87" s="10" t="s">
        <v>874</v>
      </c>
      <c r="J87" s="10" t="s">
        <v>79</v>
      </c>
      <c r="K87" s="10" t="s">
        <v>828</v>
      </c>
      <c r="L87" s="10" t="s">
        <v>829</v>
      </c>
      <c r="M87" s="10" t="s">
        <v>1084</v>
      </c>
      <c r="N87" s="10">
        <v>12171</v>
      </c>
      <c r="O87" s="10">
        <v>2022</v>
      </c>
      <c r="P87" s="10">
        <v>2</v>
      </c>
      <c r="Q87" s="10">
        <v>2021</v>
      </c>
      <c r="R87" s="10" t="s">
        <v>83</v>
      </c>
      <c r="S87" s="10" t="s">
        <v>84</v>
      </c>
      <c r="T87" s="10" t="s">
        <v>1021</v>
      </c>
      <c r="U87" s="10" t="s">
        <v>742</v>
      </c>
      <c r="V87" s="10" t="s">
        <v>903</v>
      </c>
      <c r="W87" s="10" t="s">
        <v>83</v>
      </c>
      <c r="X87" s="12" t="s">
        <v>1017</v>
      </c>
      <c r="Y87" s="12" t="s">
        <v>1018</v>
      </c>
      <c r="Z87" s="10" t="s">
        <v>1023</v>
      </c>
      <c r="AA87" s="10" t="s">
        <v>83</v>
      </c>
      <c r="AB87" s="10" t="s">
        <v>83</v>
      </c>
      <c r="AC87" s="10" t="s">
        <v>83</v>
      </c>
      <c r="AD87" s="10" t="s">
        <v>83</v>
      </c>
      <c r="AE87" s="10" t="s">
        <v>83</v>
      </c>
      <c r="AF87" s="10" t="s">
        <v>98</v>
      </c>
      <c r="AG87" s="10">
        <v>4</v>
      </c>
      <c r="AH87" s="10">
        <v>4</v>
      </c>
      <c r="AI87" s="10">
        <v>4</v>
      </c>
      <c r="AJ87" s="10">
        <v>4</v>
      </c>
      <c r="AK87" s="10">
        <v>0</v>
      </c>
      <c r="AL87" s="10">
        <v>4</v>
      </c>
      <c r="AM87" s="10" t="s">
        <v>83</v>
      </c>
      <c r="AN87" s="10" t="s">
        <v>83</v>
      </c>
      <c r="AO87" s="10" t="s">
        <v>83</v>
      </c>
      <c r="AP87" s="10" t="s">
        <v>83</v>
      </c>
      <c r="AQ87" s="10" t="s">
        <v>83</v>
      </c>
      <c r="AR87" s="10" t="s">
        <v>1020</v>
      </c>
      <c r="AS87" s="10" t="s">
        <v>83</v>
      </c>
      <c r="AT87" s="10" t="s">
        <v>1020</v>
      </c>
      <c r="AU87" s="10" t="s">
        <v>83</v>
      </c>
      <c r="AV87" s="10" t="s">
        <v>83</v>
      </c>
      <c r="AW87" s="10" t="s">
        <v>83</v>
      </c>
      <c r="AX87" s="10" t="s">
        <v>83</v>
      </c>
      <c r="AY87" s="10" t="s">
        <v>83</v>
      </c>
      <c r="AZ87" s="10">
        <v>2021</v>
      </c>
      <c r="BA87" s="10">
        <v>5085</v>
      </c>
      <c r="BB87" s="10" t="s">
        <v>1012</v>
      </c>
      <c r="BC87" s="10" t="s">
        <v>839</v>
      </c>
      <c r="BD87" s="10" t="s">
        <v>83</v>
      </c>
      <c r="BE87" s="10" t="s">
        <v>1020</v>
      </c>
      <c r="BF87" s="10" t="s">
        <v>83</v>
      </c>
      <c r="BG87" s="10" t="s">
        <v>1020</v>
      </c>
      <c r="BH87" s="10"/>
      <c r="BI87" s="10"/>
      <c r="BJ87" s="10" t="s">
        <v>83</v>
      </c>
      <c r="BK87" s="10" t="s">
        <v>83</v>
      </c>
      <c r="BL87" s="13" t="s">
        <v>1246</v>
      </c>
      <c r="BM87" s="13" t="str">
        <f t="shared" si="12"/>
        <v/>
      </c>
      <c r="BN87" s="11" t="s">
        <v>1247</v>
      </c>
      <c r="BO87" s="11" t="str">
        <f t="shared" si="14"/>
        <v/>
      </c>
      <c r="BP87" s="2">
        <f t="shared" si="13"/>
        <v>1</v>
      </c>
      <c r="BQ87" s="11" t="s">
        <v>1248</v>
      </c>
    </row>
    <row r="88" spans="1:69" s="11" customFormat="1" x14ac:dyDescent="0.3">
      <c r="A88" s="2" t="s">
        <v>1205</v>
      </c>
      <c r="B88" s="11">
        <v>67</v>
      </c>
      <c r="C88" t="s">
        <v>1273</v>
      </c>
      <c r="D88" s="10">
        <v>10487</v>
      </c>
      <c r="E88" s="10" t="s">
        <v>1089</v>
      </c>
      <c r="F88" s="10" t="s">
        <v>871</v>
      </c>
      <c r="G88" s="10" t="s">
        <v>1009</v>
      </c>
      <c r="H88" s="10" t="s">
        <v>903</v>
      </c>
      <c r="I88" s="10" t="s">
        <v>874</v>
      </c>
      <c r="J88" s="10" t="s">
        <v>79</v>
      </c>
      <c r="K88" s="10" t="s">
        <v>828</v>
      </c>
      <c r="L88" s="10" t="s">
        <v>829</v>
      </c>
      <c r="M88" s="10" t="s">
        <v>1090</v>
      </c>
      <c r="N88" s="10">
        <v>12174</v>
      </c>
      <c r="O88" s="10">
        <v>2022</v>
      </c>
      <c r="P88" s="10">
        <v>2</v>
      </c>
      <c r="Q88" s="10">
        <v>2021</v>
      </c>
      <c r="R88" s="10" t="s">
        <v>83</v>
      </c>
      <c r="S88" s="10" t="s">
        <v>84</v>
      </c>
      <c r="T88" s="10" t="s">
        <v>1021</v>
      </c>
      <c r="U88" s="10" t="s">
        <v>742</v>
      </c>
      <c r="V88" s="10" t="s">
        <v>903</v>
      </c>
      <c r="W88" s="10" t="s">
        <v>83</v>
      </c>
      <c r="X88" s="12" t="s">
        <v>1017</v>
      </c>
      <c r="Y88" s="12" t="s">
        <v>1018</v>
      </c>
      <c r="Z88" s="10" t="s">
        <v>1023</v>
      </c>
      <c r="AA88" s="10" t="s">
        <v>83</v>
      </c>
      <c r="AB88" s="10" t="s">
        <v>83</v>
      </c>
      <c r="AC88" s="10" t="s">
        <v>83</v>
      </c>
      <c r="AD88" s="10" t="s">
        <v>83</v>
      </c>
      <c r="AE88" s="10" t="s">
        <v>83</v>
      </c>
      <c r="AF88" s="10" t="s">
        <v>98</v>
      </c>
      <c r="AG88" s="10">
        <v>4</v>
      </c>
      <c r="AH88" s="10">
        <v>4</v>
      </c>
      <c r="AI88" s="10">
        <v>4</v>
      </c>
      <c r="AJ88" s="10">
        <v>4</v>
      </c>
      <c r="AK88" s="10">
        <v>0</v>
      </c>
      <c r="AL88" s="10">
        <v>4</v>
      </c>
      <c r="AM88" s="10">
        <v>2021</v>
      </c>
      <c r="AN88" s="10" t="s">
        <v>83</v>
      </c>
      <c r="AO88" s="10" t="s">
        <v>104</v>
      </c>
      <c r="AP88" s="10" t="s">
        <v>846</v>
      </c>
      <c r="AQ88" s="10" t="s">
        <v>83</v>
      </c>
      <c r="AR88" s="10" t="s">
        <v>1091</v>
      </c>
      <c r="AS88" s="10" t="s">
        <v>83</v>
      </c>
      <c r="AT88" s="10" t="s">
        <v>1020</v>
      </c>
      <c r="AU88" s="10" t="s">
        <v>83</v>
      </c>
      <c r="AV88" s="10" t="s">
        <v>83</v>
      </c>
      <c r="AW88" s="10" t="s">
        <v>83</v>
      </c>
      <c r="AX88" s="10" t="s">
        <v>83</v>
      </c>
      <c r="AY88" s="10" t="s">
        <v>83</v>
      </c>
      <c r="AZ88" s="10">
        <v>2021</v>
      </c>
      <c r="BA88" s="10" t="s">
        <v>83</v>
      </c>
      <c r="BB88" s="10" t="s">
        <v>1012</v>
      </c>
      <c r="BC88" s="10" t="s">
        <v>839</v>
      </c>
      <c r="BD88" s="10" t="s">
        <v>83</v>
      </c>
      <c r="BE88" s="10" t="s">
        <v>1020</v>
      </c>
      <c r="BF88" s="10" t="s">
        <v>83</v>
      </c>
      <c r="BG88" s="10" t="s">
        <v>1020</v>
      </c>
      <c r="BH88" s="10"/>
      <c r="BI88" s="10"/>
      <c r="BJ88" s="10" t="s">
        <v>83</v>
      </c>
      <c r="BK88" s="10" t="s">
        <v>83</v>
      </c>
      <c r="BL88" s="13" t="s">
        <v>1246</v>
      </c>
      <c r="BM88" s="13" t="str">
        <f t="shared" ref="BM88:BM97" si="16">BF88</f>
        <v/>
      </c>
      <c r="BN88" s="11" t="s">
        <v>1247</v>
      </c>
      <c r="BO88" s="11" t="str">
        <f t="shared" si="14"/>
        <v/>
      </c>
      <c r="BP88" s="2">
        <f t="shared" si="13"/>
        <v>1</v>
      </c>
      <c r="BQ88" s="11" t="s">
        <v>1248</v>
      </c>
    </row>
    <row r="89" spans="1:69" s="11" customFormat="1" x14ac:dyDescent="0.3">
      <c r="A89" s="2" t="s">
        <v>1205</v>
      </c>
      <c r="B89" s="11">
        <v>67</v>
      </c>
      <c r="C89" t="s">
        <v>1273</v>
      </c>
      <c r="D89" s="10">
        <v>10488</v>
      </c>
      <c r="E89" s="10" t="s">
        <v>1087</v>
      </c>
      <c r="F89" s="10" t="s">
        <v>871</v>
      </c>
      <c r="G89" s="10" t="s">
        <v>1009</v>
      </c>
      <c r="H89" s="10" t="s">
        <v>903</v>
      </c>
      <c r="I89" s="10" t="s">
        <v>874</v>
      </c>
      <c r="J89" s="10" t="s">
        <v>79</v>
      </c>
      <c r="K89" s="10" t="s">
        <v>828</v>
      </c>
      <c r="L89" s="10" t="s">
        <v>829</v>
      </c>
      <c r="M89" s="10" t="s">
        <v>1088</v>
      </c>
      <c r="N89" s="10">
        <v>12173</v>
      </c>
      <c r="O89" s="10">
        <v>2022</v>
      </c>
      <c r="P89" s="10">
        <v>2</v>
      </c>
      <c r="Q89" s="10">
        <v>2021</v>
      </c>
      <c r="R89" s="10" t="s">
        <v>83</v>
      </c>
      <c r="S89" s="10" t="s">
        <v>84</v>
      </c>
      <c r="T89" s="10" t="s">
        <v>1021</v>
      </c>
      <c r="U89" s="10" t="s">
        <v>742</v>
      </c>
      <c r="V89" s="10" t="s">
        <v>903</v>
      </c>
      <c r="W89" s="10" t="s">
        <v>83</v>
      </c>
      <c r="X89" s="12" t="s">
        <v>1017</v>
      </c>
      <c r="Y89" s="12" t="s">
        <v>1018</v>
      </c>
      <c r="Z89" s="10" t="s">
        <v>1023</v>
      </c>
      <c r="AA89" s="10" t="s">
        <v>83</v>
      </c>
      <c r="AB89" s="10" t="s">
        <v>83</v>
      </c>
      <c r="AC89" s="10" t="s">
        <v>83</v>
      </c>
      <c r="AD89" s="10" t="s">
        <v>83</v>
      </c>
      <c r="AE89" s="10" t="s">
        <v>83</v>
      </c>
      <c r="AF89" s="10" t="s">
        <v>98</v>
      </c>
      <c r="AG89" s="10">
        <v>4</v>
      </c>
      <c r="AH89" s="10">
        <v>4</v>
      </c>
      <c r="AI89" s="10">
        <v>4</v>
      </c>
      <c r="AJ89" s="10">
        <v>4</v>
      </c>
      <c r="AK89" s="10">
        <v>0</v>
      </c>
      <c r="AL89" s="10">
        <v>4</v>
      </c>
      <c r="AM89" s="10">
        <v>2021</v>
      </c>
      <c r="AN89" s="10" t="s">
        <v>83</v>
      </c>
      <c r="AO89" s="10" t="s">
        <v>104</v>
      </c>
      <c r="AP89" s="10" t="s">
        <v>846</v>
      </c>
      <c r="AQ89" s="10" t="s">
        <v>83</v>
      </c>
      <c r="AR89" s="10" t="s">
        <v>1020</v>
      </c>
      <c r="AS89" s="10" t="s">
        <v>83</v>
      </c>
      <c r="AT89" s="10" t="s">
        <v>1020</v>
      </c>
      <c r="AU89" s="10" t="s">
        <v>83</v>
      </c>
      <c r="AV89" s="10" t="s">
        <v>83</v>
      </c>
      <c r="AW89" s="10" t="s">
        <v>83</v>
      </c>
      <c r="AX89" s="10" t="s">
        <v>83</v>
      </c>
      <c r="AY89" s="10" t="s">
        <v>83</v>
      </c>
      <c r="AZ89" s="10">
        <v>2021</v>
      </c>
      <c r="BA89" s="10" t="s">
        <v>83</v>
      </c>
      <c r="BB89" s="10" t="s">
        <v>1012</v>
      </c>
      <c r="BC89" s="10" t="s">
        <v>839</v>
      </c>
      <c r="BD89" s="10" t="s">
        <v>83</v>
      </c>
      <c r="BE89" s="10" t="s">
        <v>1020</v>
      </c>
      <c r="BF89" s="10" t="s">
        <v>83</v>
      </c>
      <c r="BG89" s="10" t="s">
        <v>1020</v>
      </c>
      <c r="BH89" s="10"/>
      <c r="BI89" s="10"/>
      <c r="BJ89" s="10" t="s">
        <v>83</v>
      </c>
      <c r="BK89" s="10" t="s">
        <v>83</v>
      </c>
      <c r="BL89" s="13" t="s">
        <v>1246</v>
      </c>
      <c r="BM89" s="13" t="str">
        <f t="shared" si="16"/>
        <v/>
      </c>
      <c r="BN89" s="11" t="s">
        <v>1247</v>
      </c>
      <c r="BO89" s="11" t="str">
        <f t="shared" si="14"/>
        <v/>
      </c>
      <c r="BP89" s="2">
        <f t="shared" si="13"/>
        <v>1</v>
      </c>
      <c r="BQ89" s="11" t="s">
        <v>1248</v>
      </c>
    </row>
    <row r="90" spans="1:69" s="11" customFormat="1" x14ac:dyDescent="0.3">
      <c r="A90" s="2" t="s">
        <v>1205</v>
      </c>
      <c r="B90" s="11">
        <v>67</v>
      </c>
      <c r="C90" t="s">
        <v>1273</v>
      </c>
      <c r="D90" s="10">
        <v>10489</v>
      </c>
      <c r="E90" s="10" t="s">
        <v>1094</v>
      </c>
      <c r="F90" s="10" t="s">
        <v>871</v>
      </c>
      <c r="G90" s="10" t="s">
        <v>1009</v>
      </c>
      <c r="H90" s="10" t="s">
        <v>903</v>
      </c>
      <c r="I90" s="10" t="s">
        <v>874</v>
      </c>
      <c r="J90" s="10" t="s">
        <v>79</v>
      </c>
      <c r="K90" s="10" t="s">
        <v>828</v>
      </c>
      <c r="L90" s="10" t="s">
        <v>829</v>
      </c>
      <c r="M90" s="10" t="s">
        <v>1095</v>
      </c>
      <c r="N90" s="10">
        <v>12176</v>
      </c>
      <c r="O90" s="10">
        <v>2022</v>
      </c>
      <c r="P90" s="10">
        <v>2</v>
      </c>
      <c r="Q90" s="10">
        <v>2021</v>
      </c>
      <c r="R90" s="10" t="s">
        <v>83</v>
      </c>
      <c r="S90" s="10" t="s">
        <v>84</v>
      </c>
      <c r="T90" s="10" t="s">
        <v>1021</v>
      </c>
      <c r="U90" s="10" t="s">
        <v>742</v>
      </c>
      <c r="V90" s="10" t="s">
        <v>903</v>
      </c>
      <c r="W90" s="10" t="s">
        <v>83</v>
      </c>
      <c r="X90" s="12" t="s">
        <v>1017</v>
      </c>
      <c r="Y90" s="12" t="s">
        <v>1018</v>
      </c>
      <c r="Z90" s="10" t="s">
        <v>1023</v>
      </c>
      <c r="AA90" s="10" t="s">
        <v>83</v>
      </c>
      <c r="AB90" s="10" t="s">
        <v>83</v>
      </c>
      <c r="AC90" s="10" t="s">
        <v>83</v>
      </c>
      <c r="AD90" s="10" t="s">
        <v>83</v>
      </c>
      <c r="AE90" s="10" t="s">
        <v>83</v>
      </c>
      <c r="AF90" s="10" t="s">
        <v>98</v>
      </c>
      <c r="AG90" s="10">
        <v>4</v>
      </c>
      <c r="AH90" s="10">
        <v>4</v>
      </c>
      <c r="AI90" s="10">
        <v>4</v>
      </c>
      <c r="AJ90" s="10">
        <v>4</v>
      </c>
      <c r="AK90" s="10">
        <v>3</v>
      </c>
      <c r="AL90" s="10">
        <v>4</v>
      </c>
      <c r="AM90" s="10">
        <v>2021</v>
      </c>
      <c r="AN90" s="10" t="s">
        <v>83</v>
      </c>
      <c r="AO90" s="10" t="s">
        <v>104</v>
      </c>
      <c r="AP90" s="10" t="s">
        <v>846</v>
      </c>
      <c r="AQ90" s="10" t="s">
        <v>83</v>
      </c>
      <c r="AR90" s="10" t="s">
        <v>1020</v>
      </c>
      <c r="AS90" s="10" t="s">
        <v>83</v>
      </c>
      <c r="AT90" s="10" t="s">
        <v>1020</v>
      </c>
      <c r="AU90" s="10" t="s">
        <v>83</v>
      </c>
      <c r="AV90" s="10" t="s">
        <v>83</v>
      </c>
      <c r="AW90" s="10" t="s">
        <v>83</v>
      </c>
      <c r="AX90" s="10" t="s">
        <v>83</v>
      </c>
      <c r="AY90" s="10" t="s">
        <v>83</v>
      </c>
      <c r="AZ90" s="10">
        <v>2021</v>
      </c>
      <c r="BA90" s="10" t="s">
        <v>83</v>
      </c>
      <c r="BB90" s="10" t="s">
        <v>1012</v>
      </c>
      <c r="BC90" s="10" t="s">
        <v>839</v>
      </c>
      <c r="BD90" s="10" t="s">
        <v>83</v>
      </c>
      <c r="BE90" s="10" t="s">
        <v>1020</v>
      </c>
      <c r="BF90" s="10" t="s">
        <v>83</v>
      </c>
      <c r="BG90" s="10" t="s">
        <v>1020</v>
      </c>
      <c r="BH90" s="10"/>
      <c r="BI90" s="10"/>
      <c r="BJ90" s="10" t="s">
        <v>83</v>
      </c>
      <c r="BK90" s="10" t="s">
        <v>83</v>
      </c>
      <c r="BL90" s="13" t="s">
        <v>1246</v>
      </c>
      <c r="BM90" s="13" t="str">
        <f t="shared" si="16"/>
        <v/>
      </c>
      <c r="BN90" s="11" t="s">
        <v>1247</v>
      </c>
      <c r="BO90" s="11" t="str">
        <f t="shared" si="14"/>
        <v/>
      </c>
      <c r="BP90" s="2">
        <f t="shared" si="13"/>
        <v>1</v>
      </c>
      <c r="BQ90" s="11" t="s">
        <v>1248</v>
      </c>
    </row>
    <row r="91" spans="1:69" s="11" customFormat="1" x14ac:dyDescent="0.3">
      <c r="A91" s="2" t="s">
        <v>1205</v>
      </c>
      <c r="B91" s="11">
        <v>67</v>
      </c>
      <c r="C91" t="s">
        <v>1273</v>
      </c>
      <c r="D91" s="10">
        <v>10490</v>
      </c>
      <c r="E91" s="10" t="s">
        <v>1092</v>
      </c>
      <c r="F91" s="10" t="s">
        <v>871</v>
      </c>
      <c r="G91" s="10" t="s">
        <v>1009</v>
      </c>
      <c r="H91" s="10" t="s">
        <v>903</v>
      </c>
      <c r="I91" s="10" t="s">
        <v>874</v>
      </c>
      <c r="J91" s="10" t="s">
        <v>79</v>
      </c>
      <c r="K91" s="10" t="s">
        <v>828</v>
      </c>
      <c r="L91" s="10" t="s">
        <v>829</v>
      </c>
      <c r="M91" s="10" t="s">
        <v>1093</v>
      </c>
      <c r="N91" s="10">
        <v>12175</v>
      </c>
      <c r="O91" s="10">
        <v>2022</v>
      </c>
      <c r="P91" s="10">
        <v>2</v>
      </c>
      <c r="Q91" s="10">
        <v>2021</v>
      </c>
      <c r="R91" s="10" t="s">
        <v>83</v>
      </c>
      <c r="S91" s="10" t="s">
        <v>84</v>
      </c>
      <c r="T91" s="10" t="s">
        <v>1021</v>
      </c>
      <c r="U91" s="10" t="s">
        <v>742</v>
      </c>
      <c r="V91" s="10" t="s">
        <v>903</v>
      </c>
      <c r="W91" s="10" t="s">
        <v>83</v>
      </c>
      <c r="X91" s="12" t="s">
        <v>1017</v>
      </c>
      <c r="Y91" s="12" t="s">
        <v>1018</v>
      </c>
      <c r="Z91" s="10" t="s">
        <v>1023</v>
      </c>
      <c r="AA91" s="10" t="s">
        <v>83</v>
      </c>
      <c r="AB91" s="10" t="s">
        <v>83</v>
      </c>
      <c r="AC91" s="10" t="s">
        <v>83</v>
      </c>
      <c r="AD91" s="10" t="s">
        <v>83</v>
      </c>
      <c r="AE91" s="10" t="s">
        <v>83</v>
      </c>
      <c r="AF91" s="10" t="s">
        <v>98</v>
      </c>
      <c r="AG91" s="10">
        <v>4</v>
      </c>
      <c r="AH91" s="10">
        <v>4</v>
      </c>
      <c r="AI91" s="10">
        <v>4</v>
      </c>
      <c r="AJ91" s="10">
        <v>4</v>
      </c>
      <c r="AK91" s="10">
        <v>3</v>
      </c>
      <c r="AL91" s="10">
        <v>4</v>
      </c>
      <c r="AM91" s="10" t="s">
        <v>83</v>
      </c>
      <c r="AN91" s="10" t="s">
        <v>83</v>
      </c>
      <c r="AO91" s="10" t="s">
        <v>104</v>
      </c>
      <c r="AP91" s="10" t="s">
        <v>846</v>
      </c>
      <c r="AQ91" s="10" t="s">
        <v>83</v>
      </c>
      <c r="AR91" s="10" t="s">
        <v>1020</v>
      </c>
      <c r="AS91" s="10" t="s">
        <v>83</v>
      </c>
      <c r="AT91" s="10" t="s">
        <v>1020</v>
      </c>
      <c r="AU91" s="10" t="s">
        <v>83</v>
      </c>
      <c r="AV91" s="10" t="s">
        <v>83</v>
      </c>
      <c r="AW91" s="10" t="s">
        <v>83</v>
      </c>
      <c r="AX91" s="10" t="s">
        <v>83</v>
      </c>
      <c r="AY91" s="10" t="s">
        <v>83</v>
      </c>
      <c r="AZ91" s="10" t="s">
        <v>83</v>
      </c>
      <c r="BA91" s="10" t="s">
        <v>83</v>
      </c>
      <c r="BB91" s="10" t="s">
        <v>1012</v>
      </c>
      <c r="BC91" s="10" t="s">
        <v>839</v>
      </c>
      <c r="BD91" s="10" t="s">
        <v>83</v>
      </c>
      <c r="BE91" s="10" t="s">
        <v>1020</v>
      </c>
      <c r="BF91" s="10" t="s">
        <v>83</v>
      </c>
      <c r="BG91" s="10" t="s">
        <v>1020</v>
      </c>
      <c r="BH91" s="10"/>
      <c r="BI91" s="10"/>
      <c r="BJ91" s="10" t="s">
        <v>83</v>
      </c>
      <c r="BK91" s="10" t="s">
        <v>83</v>
      </c>
      <c r="BL91" s="13" t="s">
        <v>1246</v>
      </c>
      <c r="BM91" s="13" t="str">
        <f t="shared" si="16"/>
        <v/>
      </c>
      <c r="BN91" s="11" t="s">
        <v>1247</v>
      </c>
      <c r="BO91" s="11" t="str">
        <f t="shared" si="14"/>
        <v/>
      </c>
      <c r="BP91" s="2">
        <f t="shared" si="13"/>
        <v>1</v>
      </c>
      <c r="BQ91" s="11" t="s">
        <v>1248</v>
      </c>
    </row>
    <row r="92" spans="1:69" s="11" customFormat="1" x14ac:dyDescent="0.3">
      <c r="A92" s="2" t="s">
        <v>1205</v>
      </c>
      <c r="B92" s="11">
        <v>67</v>
      </c>
      <c r="C92" t="s">
        <v>1273</v>
      </c>
      <c r="D92" s="10">
        <v>10491</v>
      </c>
      <c r="E92" s="10" t="s">
        <v>1073</v>
      </c>
      <c r="F92" s="10" t="s">
        <v>871</v>
      </c>
      <c r="G92" s="10" t="s">
        <v>1009</v>
      </c>
      <c r="H92" s="10" t="s">
        <v>903</v>
      </c>
      <c r="I92" s="10" t="s">
        <v>874</v>
      </c>
      <c r="J92" s="10" t="s">
        <v>79</v>
      </c>
      <c r="K92" s="10" t="s">
        <v>828</v>
      </c>
      <c r="L92" s="10" t="s">
        <v>829</v>
      </c>
      <c r="M92" s="10" t="s">
        <v>1074</v>
      </c>
      <c r="N92" s="10">
        <v>12167</v>
      </c>
      <c r="O92" s="10">
        <v>2022</v>
      </c>
      <c r="P92" s="10">
        <v>2</v>
      </c>
      <c r="Q92" s="10">
        <v>2021</v>
      </c>
      <c r="R92" s="10" t="s">
        <v>83</v>
      </c>
      <c r="S92" s="10" t="s">
        <v>84</v>
      </c>
      <c r="T92" s="10" t="s">
        <v>1021</v>
      </c>
      <c r="U92" s="10" t="s">
        <v>742</v>
      </c>
      <c r="V92" s="10" t="s">
        <v>903</v>
      </c>
      <c r="W92" s="10" t="s">
        <v>83</v>
      </c>
      <c r="X92" s="12" t="s">
        <v>1017</v>
      </c>
      <c r="Y92" s="12" t="s">
        <v>1018</v>
      </c>
      <c r="Z92" s="10" t="s">
        <v>1023</v>
      </c>
      <c r="AA92" s="10" t="s">
        <v>83</v>
      </c>
      <c r="AB92" s="10" t="s">
        <v>83</v>
      </c>
      <c r="AC92" s="10" t="s">
        <v>83</v>
      </c>
      <c r="AD92" s="10" t="s">
        <v>83</v>
      </c>
      <c r="AE92" s="10" t="s">
        <v>83</v>
      </c>
      <c r="AF92" s="10" t="s">
        <v>98</v>
      </c>
      <c r="AG92" s="10">
        <v>4</v>
      </c>
      <c r="AH92" s="10">
        <v>4</v>
      </c>
      <c r="AI92" s="10">
        <v>4</v>
      </c>
      <c r="AJ92" s="10">
        <v>4</v>
      </c>
      <c r="AK92" s="10">
        <v>0</v>
      </c>
      <c r="AL92" s="10">
        <v>4</v>
      </c>
      <c r="AM92" s="10" t="s">
        <v>83</v>
      </c>
      <c r="AN92" s="10" t="s">
        <v>83</v>
      </c>
      <c r="AO92" s="10" t="s">
        <v>83</v>
      </c>
      <c r="AP92" s="10" t="s">
        <v>83</v>
      </c>
      <c r="AQ92" s="10" t="s">
        <v>83</v>
      </c>
      <c r="AR92" s="10" t="s">
        <v>1020</v>
      </c>
      <c r="AS92" s="10" t="s">
        <v>83</v>
      </c>
      <c r="AT92" s="10" t="s">
        <v>1020</v>
      </c>
      <c r="AU92" s="10" t="s">
        <v>83</v>
      </c>
      <c r="AV92" s="10" t="s">
        <v>83</v>
      </c>
      <c r="AW92" s="10" t="s">
        <v>83</v>
      </c>
      <c r="AX92" s="10" t="s">
        <v>83</v>
      </c>
      <c r="AY92" s="10" t="s">
        <v>83</v>
      </c>
      <c r="AZ92" s="10" t="s">
        <v>83</v>
      </c>
      <c r="BA92" s="10" t="s">
        <v>83</v>
      </c>
      <c r="BB92" s="10" t="s">
        <v>1012</v>
      </c>
      <c r="BC92" s="10" t="s">
        <v>839</v>
      </c>
      <c r="BD92" s="10" t="s">
        <v>83</v>
      </c>
      <c r="BE92" s="10" t="s">
        <v>1020</v>
      </c>
      <c r="BF92" s="10" t="s">
        <v>83</v>
      </c>
      <c r="BG92" s="10" t="s">
        <v>1020</v>
      </c>
      <c r="BH92" s="10"/>
      <c r="BI92" s="10"/>
      <c r="BJ92" s="10" t="s">
        <v>83</v>
      </c>
      <c r="BK92" s="10" t="s">
        <v>83</v>
      </c>
      <c r="BL92" s="13" t="s">
        <v>1246</v>
      </c>
      <c r="BM92" s="13" t="str">
        <f t="shared" si="16"/>
        <v/>
      </c>
      <c r="BN92" s="11" t="s">
        <v>1247</v>
      </c>
      <c r="BO92" s="11" t="str">
        <f t="shared" si="14"/>
        <v/>
      </c>
      <c r="BP92" s="2">
        <f t="shared" si="13"/>
        <v>1</v>
      </c>
      <c r="BQ92" s="11" t="s">
        <v>1248</v>
      </c>
    </row>
    <row r="93" spans="1:69" s="11" customFormat="1" x14ac:dyDescent="0.3">
      <c r="A93" s="2" t="s">
        <v>1205</v>
      </c>
      <c r="B93" s="11">
        <v>67</v>
      </c>
      <c r="C93" t="s">
        <v>1273</v>
      </c>
      <c r="D93" s="10">
        <v>10492</v>
      </c>
      <c r="E93" s="10" t="s">
        <v>1096</v>
      </c>
      <c r="F93" s="10" t="s">
        <v>871</v>
      </c>
      <c r="G93" s="10" t="s">
        <v>1009</v>
      </c>
      <c r="H93" s="10" t="s">
        <v>903</v>
      </c>
      <c r="I93" s="10" t="s">
        <v>874</v>
      </c>
      <c r="J93" s="10" t="s">
        <v>79</v>
      </c>
      <c r="K93" s="10" t="s">
        <v>828</v>
      </c>
      <c r="L93" s="10" t="s">
        <v>829</v>
      </c>
      <c r="M93" s="10" t="s">
        <v>1097</v>
      </c>
      <c r="N93" s="10">
        <v>12177</v>
      </c>
      <c r="O93" s="10">
        <v>2022</v>
      </c>
      <c r="P93" s="10">
        <v>2</v>
      </c>
      <c r="Q93" s="10">
        <v>2021</v>
      </c>
      <c r="R93" s="10" t="s">
        <v>83</v>
      </c>
      <c r="S93" s="10" t="s">
        <v>84</v>
      </c>
      <c r="T93" s="10" t="s">
        <v>1021</v>
      </c>
      <c r="U93" s="10" t="s">
        <v>742</v>
      </c>
      <c r="V93" s="10" t="s">
        <v>903</v>
      </c>
      <c r="W93" s="10" t="s">
        <v>83</v>
      </c>
      <c r="X93" s="12" t="s">
        <v>1017</v>
      </c>
      <c r="Y93" s="12" t="s">
        <v>1018</v>
      </c>
      <c r="Z93" s="10" t="s">
        <v>1023</v>
      </c>
      <c r="AA93" s="10" t="s">
        <v>83</v>
      </c>
      <c r="AB93" s="10" t="s">
        <v>83</v>
      </c>
      <c r="AC93" s="10" t="s">
        <v>83</v>
      </c>
      <c r="AD93" s="10" t="s">
        <v>83</v>
      </c>
      <c r="AE93" s="10" t="s">
        <v>83</v>
      </c>
      <c r="AF93" s="10" t="s">
        <v>98</v>
      </c>
      <c r="AG93" s="10">
        <v>4</v>
      </c>
      <c r="AH93" s="10">
        <v>4</v>
      </c>
      <c r="AI93" s="10">
        <v>3</v>
      </c>
      <c r="AJ93" s="10">
        <v>3</v>
      </c>
      <c r="AK93" s="10">
        <v>0</v>
      </c>
      <c r="AL93" s="10">
        <v>4</v>
      </c>
      <c r="AM93" s="10" t="s">
        <v>83</v>
      </c>
      <c r="AN93" s="10" t="s">
        <v>83</v>
      </c>
      <c r="AO93" s="10" t="s">
        <v>83</v>
      </c>
      <c r="AP93" s="10" t="s">
        <v>83</v>
      </c>
      <c r="AQ93" s="10" t="s">
        <v>83</v>
      </c>
      <c r="AR93" s="10" t="s">
        <v>1020</v>
      </c>
      <c r="AS93" s="10" t="s">
        <v>83</v>
      </c>
      <c r="AT93" s="10" t="s">
        <v>1020</v>
      </c>
      <c r="AU93" s="10" t="s">
        <v>83</v>
      </c>
      <c r="AV93" s="10" t="s">
        <v>83</v>
      </c>
      <c r="AW93" s="10" t="s">
        <v>83</v>
      </c>
      <c r="AX93" s="10" t="s">
        <v>83</v>
      </c>
      <c r="AY93" s="10" t="s">
        <v>83</v>
      </c>
      <c r="AZ93" s="10">
        <v>2021</v>
      </c>
      <c r="BA93" s="10">
        <v>6379</v>
      </c>
      <c r="BB93" s="10" t="s">
        <v>1029</v>
      </c>
      <c r="BC93" s="10" t="s">
        <v>839</v>
      </c>
      <c r="BD93" s="10" t="s">
        <v>83</v>
      </c>
      <c r="BE93" s="10" t="s">
        <v>1020</v>
      </c>
      <c r="BF93" s="10" t="s">
        <v>83</v>
      </c>
      <c r="BG93" s="10" t="s">
        <v>1020</v>
      </c>
      <c r="BH93" s="10"/>
      <c r="BI93" s="10"/>
      <c r="BJ93" s="10" t="s">
        <v>83</v>
      </c>
      <c r="BK93" s="10" t="s">
        <v>83</v>
      </c>
      <c r="BL93" s="13" t="s">
        <v>1246</v>
      </c>
      <c r="BM93" s="13" t="str">
        <f t="shared" si="16"/>
        <v/>
      </c>
      <c r="BN93" s="11" t="s">
        <v>1247</v>
      </c>
      <c r="BO93" s="11" t="str">
        <f t="shared" si="14"/>
        <v/>
      </c>
      <c r="BP93" s="2">
        <f t="shared" si="13"/>
        <v>1</v>
      </c>
      <c r="BQ93" s="11" t="s">
        <v>1248</v>
      </c>
    </row>
    <row r="94" spans="1:69" s="11" customFormat="1" x14ac:dyDescent="0.3">
      <c r="A94" s="2" t="s">
        <v>1205</v>
      </c>
      <c r="B94" s="11">
        <v>67</v>
      </c>
      <c r="C94" t="s">
        <v>1273</v>
      </c>
      <c r="D94" s="10">
        <v>10493</v>
      </c>
      <c r="E94" s="10" t="s">
        <v>1077</v>
      </c>
      <c r="F94" s="10" t="s">
        <v>871</v>
      </c>
      <c r="G94" s="10" t="s">
        <v>1009</v>
      </c>
      <c r="H94" s="10" t="s">
        <v>903</v>
      </c>
      <c r="I94" s="10" t="s">
        <v>874</v>
      </c>
      <c r="J94" s="10" t="s">
        <v>79</v>
      </c>
      <c r="K94" s="10" t="s">
        <v>828</v>
      </c>
      <c r="L94" s="10" t="s">
        <v>829</v>
      </c>
      <c r="M94" s="10" t="s">
        <v>1078</v>
      </c>
      <c r="N94" s="10">
        <v>12168</v>
      </c>
      <c r="O94" s="10">
        <v>2022</v>
      </c>
      <c r="P94" s="10">
        <v>2</v>
      </c>
      <c r="Q94" s="10">
        <v>2021</v>
      </c>
      <c r="R94" s="10" t="s">
        <v>83</v>
      </c>
      <c r="S94" s="10" t="s">
        <v>84</v>
      </c>
      <c r="T94" s="10" t="s">
        <v>1021</v>
      </c>
      <c r="U94" s="10" t="s">
        <v>742</v>
      </c>
      <c r="V94" s="10" t="s">
        <v>903</v>
      </c>
      <c r="W94" s="10" t="s">
        <v>83</v>
      </c>
      <c r="X94" s="12" t="s">
        <v>1017</v>
      </c>
      <c r="Y94" s="12" t="s">
        <v>1018</v>
      </c>
      <c r="Z94" s="10" t="s">
        <v>1023</v>
      </c>
      <c r="AA94" s="10" t="s">
        <v>83</v>
      </c>
      <c r="AB94" s="10" t="s">
        <v>83</v>
      </c>
      <c r="AC94" s="10" t="s">
        <v>83</v>
      </c>
      <c r="AD94" s="10" t="s">
        <v>83</v>
      </c>
      <c r="AE94" s="10" t="s">
        <v>83</v>
      </c>
      <c r="AF94" s="10" t="s">
        <v>98</v>
      </c>
      <c r="AG94" s="10">
        <v>4</v>
      </c>
      <c r="AH94" s="10">
        <v>4</v>
      </c>
      <c r="AI94" s="10">
        <v>4</v>
      </c>
      <c r="AJ94" s="10">
        <v>4</v>
      </c>
      <c r="AK94" s="10">
        <v>0</v>
      </c>
      <c r="AL94" s="10">
        <v>4</v>
      </c>
      <c r="AM94" s="10" t="s">
        <v>83</v>
      </c>
      <c r="AN94" s="10" t="s">
        <v>83</v>
      </c>
      <c r="AO94" s="10" t="s">
        <v>83</v>
      </c>
      <c r="AP94" s="10" t="s">
        <v>83</v>
      </c>
      <c r="AQ94" s="10" t="s">
        <v>83</v>
      </c>
      <c r="AR94" s="10" t="s">
        <v>1020</v>
      </c>
      <c r="AS94" s="10" t="s">
        <v>83</v>
      </c>
      <c r="AT94" s="10" t="s">
        <v>1020</v>
      </c>
      <c r="AU94" s="10" t="s">
        <v>83</v>
      </c>
      <c r="AV94" s="10" t="s">
        <v>83</v>
      </c>
      <c r="AW94" s="10" t="s">
        <v>83</v>
      </c>
      <c r="AX94" s="10" t="s">
        <v>83</v>
      </c>
      <c r="AY94" s="10" t="s">
        <v>83</v>
      </c>
      <c r="AZ94" s="10" t="s">
        <v>83</v>
      </c>
      <c r="BA94" s="10" t="s">
        <v>83</v>
      </c>
      <c r="BB94" s="10" t="s">
        <v>1012</v>
      </c>
      <c r="BC94" s="10" t="s">
        <v>839</v>
      </c>
      <c r="BD94" s="10" t="s">
        <v>83</v>
      </c>
      <c r="BE94" s="10" t="s">
        <v>1020</v>
      </c>
      <c r="BF94" s="10" t="s">
        <v>83</v>
      </c>
      <c r="BG94" s="10" t="s">
        <v>1020</v>
      </c>
      <c r="BH94" s="10"/>
      <c r="BI94" s="10"/>
      <c r="BJ94" s="10" t="s">
        <v>83</v>
      </c>
      <c r="BK94" s="10" t="s">
        <v>83</v>
      </c>
      <c r="BL94" s="13" t="s">
        <v>1246</v>
      </c>
      <c r="BM94" s="13" t="str">
        <f t="shared" si="16"/>
        <v/>
      </c>
      <c r="BN94" s="11" t="s">
        <v>1247</v>
      </c>
      <c r="BO94" s="11" t="str">
        <f t="shared" si="14"/>
        <v/>
      </c>
      <c r="BP94" s="2">
        <f t="shared" si="13"/>
        <v>1</v>
      </c>
      <c r="BQ94" s="11" t="s">
        <v>1248</v>
      </c>
    </row>
    <row r="95" spans="1:69" s="11" customFormat="1" x14ac:dyDescent="0.3">
      <c r="A95" s="2" t="s">
        <v>1205</v>
      </c>
      <c r="B95" s="11">
        <v>67</v>
      </c>
      <c r="C95" t="s">
        <v>1273</v>
      </c>
      <c r="D95" s="10">
        <v>10494</v>
      </c>
      <c r="E95" s="10" t="s">
        <v>1081</v>
      </c>
      <c r="F95" s="10" t="s">
        <v>871</v>
      </c>
      <c r="G95" s="10" t="s">
        <v>1009</v>
      </c>
      <c r="H95" s="10" t="s">
        <v>903</v>
      </c>
      <c r="I95" s="10" t="s">
        <v>874</v>
      </c>
      <c r="J95" s="10" t="s">
        <v>79</v>
      </c>
      <c r="K95" s="10" t="s">
        <v>828</v>
      </c>
      <c r="L95" s="10" t="s">
        <v>829</v>
      </c>
      <c r="M95" s="10" t="s">
        <v>1082</v>
      </c>
      <c r="N95" s="10">
        <v>12170</v>
      </c>
      <c r="O95" s="10">
        <v>2022</v>
      </c>
      <c r="P95" s="10">
        <v>2</v>
      </c>
      <c r="Q95" s="10">
        <v>2021</v>
      </c>
      <c r="R95" s="10" t="s">
        <v>83</v>
      </c>
      <c r="S95" s="10" t="s">
        <v>84</v>
      </c>
      <c r="T95" s="10" t="s">
        <v>1021</v>
      </c>
      <c r="U95" s="10" t="s">
        <v>742</v>
      </c>
      <c r="V95" s="10" t="s">
        <v>903</v>
      </c>
      <c r="W95" s="10" t="s">
        <v>83</v>
      </c>
      <c r="X95" s="12" t="s">
        <v>1017</v>
      </c>
      <c r="Y95" s="12" t="s">
        <v>1018</v>
      </c>
      <c r="Z95" s="10" t="s">
        <v>1023</v>
      </c>
      <c r="AA95" s="10" t="s">
        <v>83</v>
      </c>
      <c r="AB95" s="10" t="s">
        <v>83</v>
      </c>
      <c r="AC95" s="10" t="s">
        <v>83</v>
      </c>
      <c r="AD95" s="10" t="s">
        <v>83</v>
      </c>
      <c r="AE95" s="10" t="s">
        <v>83</v>
      </c>
      <c r="AF95" s="10" t="s">
        <v>98</v>
      </c>
      <c r="AG95" s="10">
        <v>4</v>
      </c>
      <c r="AH95" s="10">
        <v>4</v>
      </c>
      <c r="AI95" s="10">
        <v>4</v>
      </c>
      <c r="AJ95" s="10">
        <v>4</v>
      </c>
      <c r="AK95" s="10">
        <v>0</v>
      </c>
      <c r="AL95" s="10">
        <v>4</v>
      </c>
      <c r="AM95" s="10">
        <v>2021</v>
      </c>
      <c r="AN95" s="10" t="s">
        <v>83</v>
      </c>
      <c r="AO95" s="10" t="s">
        <v>104</v>
      </c>
      <c r="AP95" s="10" t="s">
        <v>846</v>
      </c>
      <c r="AQ95" s="10">
        <v>0.4699999988079071</v>
      </c>
      <c r="AR95" s="10" t="s">
        <v>55</v>
      </c>
      <c r="AS95" s="10" t="s">
        <v>83</v>
      </c>
      <c r="AT95" s="10" t="s">
        <v>1020</v>
      </c>
      <c r="AU95" s="10" t="s">
        <v>83</v>
      </c>
      <c r="AV95" s="10" t="s">
        <v>83</v>
      </c>
      <c r="AW95" s="10" t="s">
        <v>83</v>
      </c>
      <c r="AX95" s="10" t="s">
        <v>83</v>
      </c>
      <c r="AY95" s="10" t="s">
        <v>83</v>
      </c>
      <c r="AZ95" s="10">
        <v>2021</v>
      </c>
      <c r="BA95" s="10" t="s">
        <v>83</v>
      </c>
      <c r="BB95" s="10" t="s">
        <v>1012</v>
      </c>
      <c r="BC95" s="10" t="s">
        <v>839</v>
      </c>
      <c r="BD95" s="10" t="s">
        <v>83</v>
      </c>
      <c r="BE95" s="10" t="s">
        <v>1020</v>
      </c>
      <c r="BF95" s="10" t="s">
        <v>83</v>
      </c>
      <c r="BG95" s="10" t="s">
        <v>1020</v>
      </c>
      <c r="BH95" s="10"/>
      <c r="BI95" s="10"/>
      <c r="BJ95" s="10" t="s">
        <v>83</v>
      </c>
      <c r="BK95" s="10" t="s">
        <v>83</v>
      </c>
      <c r="BL95" s="13" t="s">
        <v>1246</v>
      </c>
      <c r="BM95" s="13" t="str">
        <f t="shared" si="16"/>
        <v/>
      </c>
      <c r="BN95" s="11" t="s">
        <v>1247</v>
      </c>
      <c r="BO95" s="11" t="str">
        <f t="shared" si="14"/>
        <v/>
      </c>
      <c r="BP95" s="2">
        <f t="shared" si="13"/>
        <v>1</v>
      </c>
      <c r="BQ95" s="11" t="s">
        <v>1248</v>
      </c>
    </row>
    <row r="96" spans="1:69" s="11" customFormat="1" x14ac:dyDescent="0.3">
      <c r="A96" s="2" t="s">
        <v>1205</v>
      </c>
      <c r="B96" s="11">
        <v>67</v>
      </c>
      <c r="C96" t="s">
        <v>1273</v>
      </c>
      <c r="D96" s="10">
        <v>10581</v>
      </c>
      <c r="E96" s="10" t="s">
        <v>1123</v>
      </c>
      <c r="F96" s="10" t="s">
        <v>871</v>
      </c>
      <c r="G96" s="10" t="s">
        <v>1009</v>
      </c>
      <c r="H96" s="10" t="s">
        <v>903</v>
      </c>
      <c r="I96" s="10" t="s">
        <v>874</v>
      </c>
      <c r="J96" s="10" t="s">
        <v>79</v>
      </c>
      <c r="K96" s="10" t="s">
        <v>843</v>
      </c>
      <c r="L96" s="10" t="s">
        <v>844</v>
      </c>
      <c r="M96" s="10" t="s">
        <v>1124</v>
      </c>
      <c r="N96" s="10">
        <v>12190</v>
      </c>
      <c r="O96" s="10">
        <v>2022</v>
      </c>
      <c r="P96" s="10">
        <v>2</v>
      </c>
      <c r="Q96" s="10">
        <v>2021</v>
      </c>
      <c r="R96" s="10" t="s">
        <v>83</v>
      </c>
      <c r="S96" s="10" t="s">
        <v>84</v>
      </c>
      <c r="T96" s="10" t="s">
        <v>134</v>
      </c>
      <c r="U96" s="10" t="s">
        <v>742</v>
      </c>
      <c r="V96" s="10" t="s">
        <v>903</v>
      </c>
      <c r="W96" s="10" t="s">
        <v>83</v>
      </c>
      <c r="X96" s="12" t="s">
        <v>1017</v>
      </c>
      <c r="Y96" s="12" t="s">
        <v>1018</v>
      </c>
      <c r="Z96" s="10" t="s">
        <v>1023</v>
      </c>
      <c r="AA96" s="10" t="s">
        <v>83</v>
      </c>
      <c r="AB96" s="10" t="s">
        <v>83</v>
      </c>
      <c r="AC96" s="10" t="s">
        <v>83</v>
      </c>
      <c r="AD96" s="10" t="s">
        <v>83</v>
      </c>
      <c r="AE96" s="10" t="s">
        <v>83</v>
      </c>
      <c r="AF96" s="10" t="s">
        <v>98</v>
      </c>
      <c r="AG96" s="10">
        <v>2</v>
      </c>
      <c r="AH96" s="10">
        <v>1</v>
      </c>
      <c r="AI96" s="10">
        <v>3</v>
      </c>
      <c r="AJ96" s="10">
        <v>0</v>
      </c>
      <c r="AK96" s="10">
        <v>0</v>
      </c>
      <c r="AL96" s="10">
        <v>0</v>
      </c>
      <c r="AM96" s="10" t="s">
        <v>83</v>
      </c>
      <c r="AN96" s="10" t="s">
        <v>83</v>
      </c>
      <c r="AO96" s="10" t="s">
        <v>83</v>
      </c>
      <c r="AP96" s="10" t="s">
        <v>83</v>
      </c>
      <c r="AQ96" s="10" t="s">
        <v>83</v>
      </c>
      <c r="AR96" s="10" t="s">
        <v>1020</v>
      </c>
      <c r="AS96" s="10" t="s">
        <v>83</v>
      </c>
      <c r="AT96" s="10" t="s">
        <v>1020</v>
      </c>
      <c r="AU96" s="10" t="s">
        <v>83</v>
      </c>
      <c r="AV96" s="10" t="s">
        <v>83</v>
      </c>
      <c r="AW96" s="10" t="s">
        <v>83</v>
      </c>
      <c r="AX96" s="10" t="s">
        <v>83</v>
      </c>
      <c r="AY96" s="10" t="s">
        <v>83</v>
      </c>
      <c r="AZ96" s="10" t="s">
        <v>83</v>
      </c>
      <c r="BA96" s="10" t="s">
        <v>83</v>
      </c>
      <c r="BB96" s="10" t="s">
        <v>83</v>
      </c>
      <c r="BC96" s="10" t="s">
        <v>83</v>
      </c>
      <c r="BD96" s="10" t="s">
        <v>83</v>
      </c>
      <c r="BE96" s="10" t="s">
        <v>1020</v>
      </c>
      <c r="BF96" s="10" t="s">
        <v>83</v>
      </c>
      <c r="BG96" s="10" t="s">
        <v>1020</v>
      </c>
      <c r="BH96" s="10"/>
      <c r="BI96" s="10"/>
      <c r="BJ96" s="10" t="s">
        <v>83</v>
      </c>
      <c r="BK96" s="10" t="s">
        <v>83</v>
      </c>
      <c r="BL96" s="13" t="s">
        <v>1246</v>
      </c>
      <c r="BM96" s="13" t="str">
        <f t="shared" si="16"/>
        <v/>
      </c>
      <c r="BN96" s="11" t="s">
        <v>1247</v>
      </c>
      <c r="BO96" s="11" t="str">
        <f t="shared" si="14"/>
        <v/>
      </c>
      <c r="BP96" s="2">
        <f t="shared" si="13"/>
        <v>3</v>
      </c>
      <c r="BQ96" s="11" t="s">
        <v>1248</v>
      </c>
    </row>
    <row r="97" spans="1:69" s="11" customFormat="1" x14ac:dyDescent="0.3">
      <c r="A97" s="2" t="s">
        <v>1205</v>
      </c>
      <c r="B97" s="11">
        <v>67</v>
      </c>
      <c r="C97" t="s">
        <v>1273</v>
      </c>
      <c r="D97" s="10">
        <v>10582</v>
      </c>
      <c r="E97" s="10" t="s">
        <v>1136</v>
      </c>
      <c r="F97" s="10" t="s">
        <v>871</v>
      </c>
      <c r="G97" s="10" t="s">
        <v>1009</v>
      </c>
      <c r="H97" s="10" t="s">
        <v>903</v>
      </c>
      <c r="I97" s="10" t="s">
        <v>874</v>
      </c>
      <c r="J97" s="10" t="s">
        <v>79</v>
      </c>
      <c r="K97" s="10" t="s">
        <v>843</v>
      </c>
      <c r="L97" s="10" t="s">
        <v>844</v>
      </c>
      <c r="M97" s="10" t="s">
        <v>1137</v>
      </c>
      <c r="N97" s="10">
        <v>12196</v>
      </c>
      <c r="O97" s="10">
        <v>2022</v>
      </c>
      <c r="P97" s="10">
        <v>2</v>
      </c>
      <c r="Q97" s="10">
        <v>2021</v>
      </c>
      <c r="R97" s="10" t="s">
        <v>83</v>
      </c>
      <c r="S97" s="10" t="s">
        <v>84</v>
      </c>
      <c r="T97" s="10" t="s">
        <v>1019</v>
      </c>
      <c r="U97" s="10" t="s">
        <v>742</v>
      </c>
      <c r="V97" s="10" t="s">
        <v>903</v>
      </c>
      <c r="W97" s="10" t="s">
        <v>83</v>
      </c>
      <c r="X97" s="12" t="s">
        <v>1017</v>
      </c>
      <c r="Y97" s="12" t="s">
        <v>1018</v>
      </c>
      <c r="Z97" s="10" t="s">
        <v>1023</v>
      </c>
      <c r="AA97" s="10" t="s">
        <v>83</v>
      </c>
      <c r="AB97" s="10" t="s">
        <v>83</v>
      </c>
      <c r="AC97" s="10" t="s">
        <v>83</v>
      </c>
      <c r="AD97" s="10" t="s">
        <v>83</v>
      </c>
      <c r="AE97" s="10" t="s">
        <v>83</v>
      </c>
      <c r="AF97" s="10" t="s">
        <v>98</v>
      </c>
      <c r="AG97" s="10">
        <v>2</v>
      </c>
      <c r="AH97" s="10">
        <v>1</v>
      </c>
      <c r="AI97" s="10">
        <v>3</v>
      </c>
      <c r="AJ97" s="10">
        <v>0</v>
      </c>
      <c r="AK97" s="10">
        <v>0</v>
      </c>
      <c r="AL97" s="10">
        <v>0</v>
      </c>
      <c r="AM97" s="10" t="s">
        <v>83</v>
      </c>
      <c r="AN97" s="10" t="s">
        <v>83</v>
      </c>
      <c r="AO97" s="10" t="s">
        <v>83</v>
      </c>
      <c r="AP97" s="10" t="s">
        <v>83</v>
      </c>
      <c r="AQ97" s="10" t="s">
        <v>83</v>
      </c>
      <c r="AR97" s="10" t="s">
        <v>1020</v>
      </c>
      <c r="AS97" s="10" t="s">
        <v>83</v>
      </c>
      <c r="AT97" s="10" t="s">
        <v>1020</v>
      </c>
      <c r="AU97" s="10" t="s">
        <v>83</v>
      </c>
      <c r="AV97" s="10" t="s">
        <v>83</v>
      </c>
      <c r="AW97" s="10" t="s">
        <v>83</v>
      </c>
      <c r="AX97" s="10" t="s">
        <v>83</v>
      </c>
      <c r="AY97" s="10" t="s">
        <v>83</v>
      </c>
      <c r="AZ97" s="10">
        <v>2021</v>
      </c>
      <c r="BA97" s="10">
        <v>5600</v>
      </c>
      <c r="BB97" s="10" t="s">
        <v>838</v>
      </c>
      <c r="BC97" s="10" t="s">
        <v>839</v>
      </c>
      <c r="BD97" s="10" t="s">
        <v>83</v>
      </c>
      <c r="BE97" s="10" t="s">
        <v>1020</v>
      </c>
      <c r="BF97" s="10" t="s">
        <v>83</v>
      </c>
      <c r="BG97" s="10" t="s">
        <v>1020</v>
      </c>
      <c r="BH97" s="10"/>
      <c r="BI97" s="10"/>
      <c r="BJ97" s="10" t="s">
        <v>83</v>
      </c>
      <c r="BK97" s="10" t="s">
        <v>83</v>
      </c>
      <c r="BL97" s="13" t="s">
        <v>1246</v>
      </c>
      <c r="BM97" s="13" t="str">
        <f t="shared" si="16"/>
        <v/>
      </c>
      <c r="BN97" s="11" t="s">
        <v>1247</v>
      </c>
      <c r="BO97" s="11" t="str">
        <f t="shared" si="14"/>
        <v/>
      </c>
      <c r="BP97" s="2">
        <f t="shared" si="13"/>
        <v>3</v>
      </c>
      <c r="BQ97" s="11" t="s">
        <v>1248</v>
      </c>
    </row>
    <row r="98" spans="1:69" x14ac:dyDescent="0.3">
      <c r="A98" s="2" t="s">
        <v>1205</v>
      </c>
      <c r="B98" s="2">
        <v>67</v>
      </c>
      <c r="C98" t="s">
        <v>1273</v>
      </c>
      <c r="D98" s="1">
        <v>10583</v>
      </c>
      <c r="E98" s="1" t="s">
        <v>1134</v>
      </c>
      <c r="F98" s="1" t="s">
        <v>871</v>
      </c>
      <c r="G98" s="1" t="s">
        <v>1009</v>
      </c>
      <c r="H98" s="1" t="s">
        <v>903</v>
      </c>
      <c r="I98" s="1" t="s">
        <v>874</v>
      </c>
      <c r="J98" s="1" t="s">
        <v>79</v>
      </c>
      <c r="K98" s="1" t="s">
        <v>843</v>
      </c>
      <c r="L98" s="1" t="s">
        <v>844</v>
      </c>
      <c r="M98" s="1" t="s">
        <v>1135</v>
      </c>
      <c r="N98" s="1">
        <v>12195</v>
      </c>
      <c r="O98" s="1">
        <v>2022</v>
      </c>
      <c r="P98" s="1">
        <v>2</v>
      </c>
      <c r="Q98" s="1">
        <v>2021</v>
      </c>
      <c r="R98" s="1" t="s">
        <v>83</v>
      </c>
      <c r="S98" s="1" t="s">
        <v>84</v>
      </c>
      <c r="T98" s="1" t="s">
        <v>1021</v>
      </c>
      <c r="U98" s="1" t="s">
        <v>742</v>
      </c>
      <c r="V98" s="1" t="s">
        <v>903</v>
      </c>
      <c r="W98" s="1" t="s">
        <v>83</v>
      </c>
      <c r="X98" s="3" t="s">
        <v>1017</v>
      </c>
      <c r="Y98" s="3" t="s">
        <v>1018</v>
      </c>
      <c r="Z98" s="1" t="s">
        <v>1023</v>
      </c>
      <c r="AA98" s="1" t="s">
        <v>83</v>
      </c>
      <c r="AB98" s="1" t="s">
        <v>83</v>
      </c>
      <c r="AC98" s="1" t="s">
        <v>83</v>
      </c>
      <c r="AD98" s="1" t="s">
        <v>83</v>
      </c>
      <c r="AE98" s="1" t="s">
        <v>83</v>
      </c>
      <c r="AF98" s="1" t="s">
        <v>98</v>
      </c>
      <c r="AG98" s="1">
        <v>4</v>
      </c>
      <c r="AH98" s="1">
        <v>4</v>
      </c>
      <c r="AI98" s="1">
        <v>3</v>
      </c>
      <c r="AJ98" s="1">
        <v>3</v>
      </c>
      <c r="AK98" s="1">
        <v>3</v>
      </c>
      <c r="AL98" s="1">
        <v>3</v>
      </c>
      <c r="AM98" s="1">
        <v>2021</v>
      </c>
      <c r="AN98" s="1">
        <v>0.11299999803304672</v>
      </c>
      <c r="AO98" s="1" t="s">
        <v>104</v>
      </c>
      <c r="AP98" s="1" t="s">
        <v>846</v>
      </c>
      <c r="AQ98" s="1">
        <v>0.15000000596046448</v>
      </c>
      <c r="AR98" s="1" t="s">
        <v>1131</v>
      </c>
      <c r="AS98" s="1">
        <v>0.15000000596046448</v>
      </c>
      <c r="AT98" s="1" t="s">
        <v>1131</v>
      </c>
      <c r="AU98" s="1">
        <v>0.75300002098083496</v>
      </c>
      <c r="AV98" s="1">
        <v>0.75300002098083496</v>
      </c>
      <c r="AW98" s="1" t="s">
        <v>83</v>
      </c>
      <c r="AX98" s="1" t="s">
        <v>83</v>
      </c>
      <c r="AY98" s="1" t="s">
        <v>83</v>
      </c>
      <c r="AZ98" s="1">
        <v>2021</v>
      </c>
      <c r="BA98" s="1">
        <v>273300</v>
      </c>
      <c r="BB98" s="1" t="s">
        <v>838</v>
      </c>
      <c r="BC98" s="1" t="s">
        <v>839</v>
      </c>
      <c r="BD98" s="1" t="s">
        <v>83</v>
      </c>
      <c r="BE98" s="1" t="s">
        <v>1020</v>
      </c>
      <c r="BF98" s="1" t="s">
        <v>83</v>
      </c>
      <c r="BG98" s="1" t="s">
        <v>1020</v>
      </c>
      <c r="BH98" s="1"/>
      <c r="BI98" s="1"/>
      <c r="BJ98" s="1" t="s">
        <v>83</v>
      </c>
      <c r="BK98" s="1" t="s">
        <v>83</v>
      </c>
      <c r="BL98" s="4" t="s">
        <v>1265</v>
      </c>
      <c r="BM98" s="4">
        <f>BA98</f>
        <v>273300</v>
      </c>
      <c r="BN98" s="2" t="s">
        <v>1193</v>
      </c>
      <c r="BO98" s="2">
        <f t="shared" si="14"/>
        <v>2</v>
      </c>
      <c r="BP98" s="2">
        <f t="shared" si="13"/>
        <v>1</v>
      </c>
      <c r="BQ98" s="2" t="s">
        <v>1245</v>
      </c>
    </row>
    <row r="99" spans="1:69" x14ac:dyDescent="0.3">
      <c r="A99" s="2" t="s">
        <v>1205</v>
      </c>
      <c r="B99" s="2">
        <v>67</v>
      </c>
      <c r="C99" t="s">
        <v>1273</v>
      </c>
      <c r="D99" s="1">
        <v>10584</v>
      </c>
      <c r="E99" s="1" t="s">
        <v>1127</v>
      </c>
      <c r="F99" s="1" t="s">
        <v>871</v>
      </c>
      <c r="G99" s="1" t="s">
        <v>1009</v>
      </c>
      <c r="H99" s="1" t="s">
        <v>903</v>
      </c>
      <c r="I99" s="1" t="s">
        <v>874</v>
      </c>
      <c r="J99" s="1" t="s">
        <v>79</v>
      </c>
      <c r="K99" s="1" t="s">
        <v>843</v>
      </c>
      <c r="L99" s="1" t="s">
        <v>844</v>
      </c>
      <c r="M99" s="1" t="s">
        <v>1128</v>
      </c>
      <c r="N99" s="1">
        <v>12192</v>
      </c>
      <c r="O99" s="1">
        <v>2022</v>
      </c>
      <c r="P99" s="1">
        <v>2</v>
      </c>
      <c r="Q99" s="1">
        <v>2021</v>
      </c>
      <c r="R99" s="1" t="s">
        <v>83</v>
      </c>
      <c r="S99" s="1" t="s">
        <v>84</v>
      </c>
      <c r="T99" s="1" t="s">
        <v>1021</v>
      </c>
      <c r="U99" s="1" t="s">
        <v>742</v>
      </c>
      <c r="V99" s="1" t="s">
        <v>903</v>
      </c>
      <c r="W99" s="1" t="s">
        <v>83</v>
      </c>
      <c r="X99" s="3" t="s">
        <v>1017</v>
      </c>
      <c r="Y99" s="3" t="s">
        <v>1018</v>
      </c>
      <c r="Z99" s="1" t="s">
        <v>1023</v>
      </c>
      <c r="AA99" s="1" t="s">
        <v>83</v>
      </c>
      <c r="AB99" s="1" t="s">
        <v>83</v>
      </c>
      <c r="AC99" s="1" t="s">
        <v>83</v>
      </c>
      <c r="AD99" s="1" t="s">
        <v>83</v>
      </c>
      <c r="AE99" s="1" t="s">
        <v>83</v>
      </c>
      <c r="AF99" s="1" t="s">
        <v>98</v>
      </c>
      <c r="AG99" s="1">
        <v>4</v>
      </c>
      <c r="AH99" s="1">
        <v>4</v>
      </c>
      <c r="AI99" s="1">
        <v>3</v>
      </c>
      <c r="AJ99" s="1">
        <v>3</v>
      </c>
      <c r="AK99" s="1">
        <v>0</v>
      </c>
      <c r="AL99" s="1">
        <v>3</v>
      </c>
      <c r="AM99" s="1" t="s">
        <v>83</v>
      </c>
      <c r="AN99" s="1" t="s">
        <v>83</v>
      </c>
      <c r="AO99" s="1" t="s">
        <v>83</v>
      </c>
      <c r="AP99" s="1" t="s">
        <v>83</v>
      </c>
      <c r="AQ99" s="1" t="s">
        <v>83</v>
      </c>
      <c r="AR99" s="1" t="s">
        <v>1028</v>
      </c>
      <c r="AS99" s="1" t="s">
        <v>83</v>
      </c>
      <c r="AT99" s="1" t="s">
        <v>1028</v>
      </c>
      <c r="AU99" s="1" t="s">
        <v>83</v>
      </c>
      <c r="AV99" s="1" t="s">
        <v>83</v>
      </c>
      <c r="AW99" s="1" t="s">
        <v>83</v>
      </c>
      <c r="AX99" s="1" t="s">
        <v>83</v>
      </c>
      <c r="AY99" s="1" t="s">
        <v>83</v>
      </c>
      <c r="AZ99" s="1">
        <v>2021</v>
      </c>
      <c r="BA99" s="1">
        <v>249600</v>
      </c>
      <c r="BB99" s="1" t="s">
        <v>1029</v>
      </c>
      <c r="BC99" s="1" t="s">
        <v>839</v>
      </c>
      <c r="BD99" s="1" t="s">
        <v>83</v>
      </c>
      <c r="BE99" s="1" t="s">
        <v>1030</v>
      </c>
      <c r="BF99" s="1">
        <v>14200</v>
      </c>
      <c r="BG99" s="1" t="s">
        <v>1044</v>
      </c>
      <c r="BH99" s="1"/>
      <c r="BI99" s="1">
        <v>17.576999664306641</v>
      </c>
      <c r="BJ99" s="1" t="s">
        <v>83</v>
      </c>
      <c r="BK99" s="1" t="s">
        <v>83</v>
      </c>
      <c r="BL99" s="4" t="s">
        <v>1268</v>
      </c>
      <c r="BM99" s="4">
        <f t="shared" si="12"/>
        <v>14200</v>
      </c>
      <c r="BN99" s="2" t="str">
        <f t="shared" ref="BN99:BN100" si="17">IF(ISBLANK(BH99),IF(BI99&lt;0.5,"O",IF(BI99&lt;1.7,"F","N")),IF(BH99&lt;1,"O",IF(ISBLANK(BI99),"F",IF(BI99&lt;1.7,"F","N"))))</f>
        <v>N</v>
      </c>
      <c r="BO99" s="2">
        <f t="shared" si="14"/>
        <v>3</v>
      </c>
      <c r="BP99" s="2">
        <f t="shared" si="13"/>
        <v>1</v>
      </c>
      <c r="BQ99" s="2" t="s">
        <v>1235</v>
      </c>
    </row>
    <row r="100" spans="1:69" x14ac:dyDescent="0.3">
      <c r="A100" s="2" t="s">
        <v>1205</v>
      </c>
      <c r="B100" s="2">
        <v>67</v>
      </c>
      <c r="C100" t="s">
        <v>1273</v>
      </c>
      <c r="D100" s="1">
        <v>10585</v>
      </c>
      <c r="E100" s="1" t="s">
        <v>1125</v>
      </c>
      <c r="F100" s="1" t="s">
        <v>871</v>
      </c>
      <c r="G100" s="1" t="s">
        <v>1009</v>
      </c>
      <c r="H100" s="1" t="s">
        <v>903</v>
      </c>
      <c r="I100" s="1" t="s">
        <v>874</v>
      </c>
      <c r="J100" s="1" t="s">
        <v>79</v>
      </c>
      <c r="K100" s="1" t="s">
        <v>843</v>
      </c>
      <c r="L100" s="1" t="s">
        <v>844</v>
      </c>
      <c r="M100" s="1" t="s">
        <v>1126</v>
      </c>
      <c r="N100" s="1">
        <v>12191</v>
      </c>
      <c r="O100" s="1">
        <v>2022</v>
      </c>
      <c r="P100" s="1">
        <v>2</v>
      </c>
      <c r="Q100" s="1">
        <v>2021</v>
      </c>
      <c r="R100" s="1" t="s">
        <v>83</v>
      </c>
      <c r="S100" s="1" t="s">
        <v>84</v>
      </c>
      <c r="T100" s="1" t="s">
        <v>1021</v>
      </c>
      <c r="U100" s="1" t="s">
        <v>742</v>
      </c>
      <c r="V100" s="1" t="s">
        <v>903</v>
      </c>
      <c r="W100" s="1" t="s">
        <v>83</v>
      </c>
      <c r="X100" s="3" t="s">
        <v>1017</v>
      </c>
      <c r="Y100" s="3" t="s">
        <v>1018</v>
      </c>
      <c r="Z100" s="1" t="s">
        <v>1023</v>
      </c>
      <c r="AA100" s="1" t="s">
        <v>83</v>
      </c>
      <c r="AB100" s="1" t="s">
        <v>83</v>
      </c>
      <c r="AC100" s="1" t="s">
        <v>83</v>
      </c>
      <c r="AD100" s="1" t="s">
        <v>83</v>
      </c>
      <c r="AE100" s="1" t="s">
        <v>83</v>
      </c>
      <c r="AF100" s="1" t="s">
        <v>98</v>
      </c>
      <c r="AG100" s="1">
        <v>4</v>
      </c>
      <c r="AH100" s="1">
        <v>4</v>
      </c>
      <c r="AI100" s="1">
        <v>3</v>
      </c>
      <c r="AJ100" s="1">
        <v>3</v>
      </c>
      <c r="AK100" s="1">
        <v>0</v>
      </c>
      <c r="AL100" s="1">
        <v>3</v>
      </c>
      <c r="AM100" s="1" t="s">
        <v>83</v>
      </c>
      <c r="AN100" s="1" t="s">
        <v>83</v>
      </c>
      <c r="AO100" s="1" t="s">
        <v>83</v>
      </c>
      <c r="AP100" s="1" t="s">
        <v>83</v>
      </c>
      <c r="AQ100" s="1" t="s">
        <v>83</v>
      </c>
      <c r="AR100" s="1" t="s">
        <v>1028</v>
      </c>
      <c r="AS100" s="1" t="s">
        <v>83</v>
      </c>
      <c r="AT100" s="1" t="s">
        <v>1028</v>
      </c>
      <c r="AU100" s="1" t="s">
        <v>83</v>
      </c>
      <c r="AV100" s="1" t="s">
        <v>83</v>
      </c>
      <c r="AW100" s="1" t="s">
        <v>83</v>
      </c>
      <c r="AX100" s="1" t="s">
        <v>83</v>
      </c>
      <c r="AY100" s="1" t="s">
        <v>83</v>
      </c>
      <c r="AZ100" s="1">
        <v>2020</v>
      </c>
      <c r="BA100" s="1">
        <v>580300</v>
      </c>
      <c r="BB100" s="1" t="s">
        <v>1029</v>
      </c>
      <c r="BC100" s="1" t="s">
        <v>839</v>
      </c>
      <c r="BD100" s="1" t="s">
        <v>83</v>
      </c>
      <c r="BE100" s="1" t="s">
        <v>1030</v>
      </c>
      <c r="BF100" s="1">
        <v>6200</v>
      </c>
      <c r="BG100" s="1" t="s">
        <v>1044</v>
      </c>
      <c r="BH100" s="1"/>
      <c r="BI100" s="1">
        <v>93.597000122070313</v>
      </c>
      <c r="BJ100" s="1" t="s">
        <v>83</v>
      </c>
      <c r="BK100" s="1" t="s">
        <v>83</v>
      </c>
      <c r="BL100" s="4" t="s">
        <v>1268</v>
      </c>
      <c r="BM100" s="4">
        <f t="shared" si="12"/>
        <v>6200</v>
      </c>
      <c r="BN100" s="2" t="str">
        <f t="shared" si="17"/>
        <v>N</v>
      </c>
      <c r="BO100" s="2">
        <f t="shared" si="14"/>
        <v>3</v>
      </c>
      <c r="BP100" s="2">
        <f t="shared" si="13"/>
        <v>1</v>
      </c>
      <c r="BQ100" s="2" t="s">
        <v>1235</v>
      </c>
    </row>
    <row r="101" spans="1:69" x14ac:dyDescent="0.3">
      <c r="A101" s="2" t="s">
        <v>1205</v>
      </c>
      <c r="B101" s="2">
        <v>67</v>
      </c>
      <c r="C101" t="s">
        <v>1273</v>
      </c>
      <c r="D101" s="1">
        <v>10586</v>
      </c>
      <c r="E101" s="1" t="s">
        <v>1129</v>
      </c>
      <c r="F101" s="1" t="s">
        <v>871</v>
      </c>
      <c r="G101" s="1" t="s">
        <v>1009</v>
      </c>
      <c r="H101" s="1" t="s">
        <v>903</v>
      </c>
      <c r="I101" s="1" t="s">
        <v>874</v>
      </c>
      <c r="J101" s="1" t="s">
        <v>79</v>
      </c>
      <c r="K101" s="1" t="s">
        <v>843</v>
      </c>
      <c r="L101" s="1" t="s">
        <v>844</v>
      </c>
      <c r="M101" s="1" t="s">
        <v>1130</v>
      </c>
      <c r="N101" s="1">
        <v>12193</v>
      </c>
      <c r="O101" s="1">
        <v>2022</v>
      </c>
      <c r="P101" s="1">
        <v>2</v>
      </c>
      <c r="Q101" s="1">
        <v>2021</v>
      </c>
      <c r="R101" s="1" t="s">
        <v>83</v>
      </c>
      <c r="S101" s="1" t="s">
        <v>84</v>
      </c>
      <c r="T101" s="1" t="s">
        <v>134</v>
      </c>
      <c r="U101" s="1" t="s">
        <v>742</v>
      </c>
      <c r="V101" s="1" t="s">
        <v>903</v>
      </c>
      <c r="W101" s="1" t="s">
        <v>83</v>
      </c>
      <c r="X101" s="3" t="s">
        <v>1017</v>
      </c>
      <c r="Y101" s="3" t="s">
        <v>1018</v>
      </c>
      <c r="Z101" s="1" t="s">
        <v>1023</v>
      </c>
      <c r="AA101" s="1" t="s">
        <v>83</v>
      </c>
      <c r="AB101" s="1" t="s">
        <v>83</v>
      </c>
      <c r="AC101" s="1" t="s">
        <v>83</v>
      </c>
      <c r="AD101" s="1" t="s">
        <v>83</v>
      </c>
      <c r="AE101" s="1" t="s">
        <v>83</v>
      </c>
      <c r="AF101" s="1" t="s">
        <v>98</v>
      </c>
      <c r="AG101" s="1">
        <v>2</v>
      </c>
      <c r="AH101" s="1">
        <v>2</v>
      </c>
      <c r="AI101" s="1">
        <v>3</v>
      </c>
      <c r="AJ101" s="1">
        <v>3</v>
      </c>
      <c r="AK101" s="1">
        <v>0</v>
      </c>
      <c r="AL101" s="1">
        <v>3</v>
      </c>
      <c r="AM101" s="1">
        <v>2021</v>
      </c>
      <c r="AN101" s="1">
        <v>0.10400000214576721</v>
      </c>
      <c r="AO101" s="1" t="s">
        <v>104</v>
      </c>
      <c r="AP101" s="1" t="s">
        <v>846</v>
      </c>
      <c r="AQ101" s="1">
        <v>0.18000000715255737</v>
      </c>
      <c r="AR101" s="1" t="s">
        <v>1131</v>
      </c>
      <c r="AS101" s="1" t="s">
        <v>83</v>
      </c>
      <c r="AT101" s="1" t="s">
        <v>1020</v>
      </c>
      <c r="AU101" s="1">
        <v>0.57800000905990601</v>
      </c>
      <c r="AV101" s="1" t="s">
        <v>83</v>
      </c>
      <c r="AW101" s="1" t="s">
        <v>83</v>
      </c>
      <c r="AX101" s="1" t="s">
        <v>83</v>
      </c>
      <c r="AY101" s="1" t="s">
        <v>83</v>
      </c>
      <c r="AZ101" s="1">
        <v>2021</v>
      </c>
      <c r="BA101" s="1">
        <v>70500</v>
      </c>
      <c r="BB101" s="1" t="s">
        <v>838</v>
      </c>
      <c r="BC101" s="1" t="s">
        <v>839</v>
      </c>
      <c r="BD101" s="1" t="s">
        <v>83</v>
      </c>
      <c r="BE101" s="1" t="s">
        <v>1020</v>
      </c>
      <c r="BF101" s="1" t="s">
        <v>83</v>
      </c>
      <c r="BG101" s="1" t="s">
        <v>1020</v>
      </c>
      <c r="BH101" s="1"/>
      <c r="BI101" s="1"/>
      <c r="BJ101" s="1" t="s">
        <v>83</v>
      </c>
      <c r="BK101" s="1" t="s">
        <v>83</v>
      </c>
      <c r="BL101" s="4" t="s">
        <v>1265</v>
      </c>
      <c r="BM101" s="4">
        <f>BA101</f>
        <v>70500</v>
      </c>
      <c r="BN101" s="2" t="s">
        <v>1193</v>
      </c>
      <c r="BO101" s="2">
        <f t="shared" si="14"/>
        <v>2</v>
      </c>
      <c r="BP101" s="2">
        <f t="shared" si="13"/>
        <v>3</v>
      </c>
      <c r="BQ101" s="2" t="s">
        <v>1249</v>
      </c>
    </row>
    <row r="102" spans="1:69" x14ac:dyDescent="0.3">
      <c r="A102" s="2" t="s">
        <v>1205</v>
      </c>
      <c r="B102" s="2">
        <v>67</v>
      </c>
      <c r="C102" t="s">
        <v>1273</v>
      </c>
      <c r="D102" s="1">
        <v>10587</v>
      </c>
      <c r="E102" s="1" t="s">
        <v>1168</v>
      </c>
      <c r="F102" s="1" t="s">
        <v>871</v>
      </c>
      <c r="G102" s="1" t="s">
        <v>1009</v>
      </c>
      <c r="H102" s="1" t="s">
        <v>903</v>
      </c>
      <c r="I102" s="1" t="s">
        <v>874</v>
      </c>
      <c r="J102" s="1" t="s">
        <v>79</v>
      </c>
      <c r="K102" s="1" t="s">
        <v>843</v>
      </c>
      <c r="L102" s="1" t="s">
        <v>844</v>
      </c>
      <c r="M102" s="1" t="s">
        <v>1169</v>
      </c>
      <c r="N102" s="1">
        <v>12209</v>
      </c>
      <c r="O102" s="1">
        <v>2022</v>
      </c>
      <c r="P102" s="1">
        <v>2</v>
      </c>
      <c r="Q102" s="1">
        <v>2021</v>
      </c>
      <c r="R102" s="1" t="s">
        <v>83</v>
      </c>
      <c r="S102" s="1" t="s">
        <v>84</v>
      </c>
      <c r="T102" s="1" t="s">
        <v>1021</v>
      </c>
      <c r="U102" s="1" t="s">
        <v>742</v>
      </c>
      <c r="V102" s="1" t="s">
        <v>903</v>
      </c>
      <c r="W102" s="1" t="s">
        <v>83</v>
      </c>
      <c r="X102" s="3" t="s">
        <v>1017</v>
      </c>
      <c r="Y102" s="3" t="s">
        <v>1018</v>
      </c>
      <c r="Z102" s="1" t="s">
        <v>1023</v>
      </c>
      <c r="AA102" s="1" t="s">
        <v>83</v>
      </c>
      <c r="AB102" s="1" t="s">
        <v>83</v>
      </c>
      <c r="AC102" s="1" t="s">
        <v>83</v>
      </c>
      <c r="AD102" s="1" t="s">
        <v>83</v>
      </c>
      <c r="AE102" s="1" t="s">
        <v>83</v>
      </c>
      <c r="AF102" s="1" t="s">
        <v>98</v>
      </c>
      <c r="AG102" s="1">
        <v>4</v>
      </c>
      <c r="AH102" s="1">
        <v>4</v>
      </c>
      <c r="AI102" s="1">
        <v>3</v>
      </c>
      <c r="AJ102" s="1">
        <v>3</v>
      </c>
      <c r="AK102" s="1">
        <v>1</v>
      </c>
      <c r="AL102" s="1">
        <v>3</v>
      </c>
      <c r="AM102" s="1">
        <v>2021</v>
      </c>
      <c r="AN102" s="1">
        <v>24810</v>
      </c>
      <c r="AO102" s="1" t="s">
        <v>1027</v>
      </c>
      <c r="AP102" s="1" t="s">
        <v>135</v>
      </c>
      <c r="AQ102" s="1" t="s">
        <v>83</v>
      </c>
      <c r="AR102" s="1" t="s">
        <v>1028</v>
      </c>
      <c r="AS102" s="1" t="s">
        <v>83</v>
      </c>
      <c r="AT102" s="1" t="s">
        <v>1028</v>
      </c>
      <c r="AU102" s="1" t="s">
        <v>83</v>
      </c>
      <c r="AV102" s="1" t="s">
        <v>83</v>
      </c>
      <c r="AW102" s="1" t="s">
        <v>83</v>
      </c>
      <c r="AX102" s="1" t="s">
        <v>83</v>
      </c>
      <c r="AY102" s="1" t="s">
        <v>83</v>
      </c>
      <c r="AZ102" s="1">
        <v>2020</v>
      </c>
      <c r="BA102" s="1">
        <v>38591</v>
      </c>
      <c r="BB102" s="1" t="s">
        <v>1029</v>
      </c>
      <c r="BC102" s="1" t="s">
        <v>839</v>
      </c>
      <c r="BD102" s="1" t="s">
        <v>83</v>
      </c>
      <c r="BE102" s="1" t="s">
        <v>1030</v>
      </c>
      <c r="BF102" s="1">
        <v>6100</v>
      </c>
      <c r="BG102" s="1" t="s">
        <v>1044</v>
      </c>
      <c r="BH102" s="1"/>
      <c r="BI102" s="1">
        <v>6.3260002136230469</v>
      </c>
      <c r="BJ102" s="1" t="s">
        <v>83</v>
      </c>
      <c r="BK102" s="1" t="s">
        <v>83</v>
      </c>
      <c r="BL102" s="4" t="s">
        <v>1268</v>
      </c>
      <c r="BM102" s="4">
        <f t="shared" si="12"/>
        <v>6100</v>
      </c>
      <c r="BN102" s="2" t="str">
        <f t="shared" ref="BN102:BN103" si="18">IF(ISBLANK(BH102),IF(BI102&lt;0.5,"O",IF(BI102&lt;1.7,"F","N")),IF(BH102&lt;1,"O",IF(ISBLANK(BI102),"F",IF(BI102&lt;1.7,"F","N"))))</f>
        <v>N</v>
      </c>
      <c r="BO102" s="2">
        <f t="shared" si="14"/>
        <v>3</v>
      </c>
      <c r="BP102" s="2">
        <f t="shared" si="13"/>
        <v>1</v>
      </c>
      <c r="BQ102" s="2" t="s">
        <v>1235</v>
      </c>
    </row>
    <row r="103" spans="1:69" x14ac:dyDescent="0.3">
      <c r="A103" s="2" t="s">
        <v>1205</v>
      </c>
      <c r="B103" s="2">
        <v>67</v>
      </c>
      <c r="C103" t="s">
        <v>1273</v>
      </c>
      <c r="D103" s="1">
        <v>10588</v>
      </c>
      <c r="E103" s="1" t="s">
        <v>1152</v>
      </c>
      <c r="F103" s="1" t="s">
        <v>871</v>
      </c>
      <c r="G103" s="1" t="s">
        <v>1009</v>
      </c>
      <c r="H103" s="1" t="s">
        <v>903</v>
      </c>
      <c r="I103" s="1" t="s">
        <v>874</v>
      </c>
      <c r="J103" s="1" t="s">
        <v>79</v>
      </c>
      <c r="K103" s="1" t="s">
        <v>843</v>
      </c>
      <c r="L103" s="1" t="s">
        <v>844</v>
      </c>
      <c r="M103" s="1" t="s">
        <v>1153</v>
      </c>
      <c r="N103" s="1">
        <v>12202</v>
      </c>
      <c r="O103" s="1">
        <v>2022</v>
      </c>
      <c r="P103" s="1">
        <v>2</v>
      </c>
      <c r="Q103" s="1">
        <v>2021</v>
      </c>
      <c r="R103" s="1" t="s">
        <v>83</v>
      </c>
      <c r="S103" s="1" t="s">
        <v>84</v>
      </c>
      <c r="T103" s="1" t="s">
        <v>1021</v>
      </c>
      <c r="U103" s="1" t="s">
        <v>742</v>
      </c>
      <c r="V103" s="1" t="s">
        <v>903</v>
      </c>
      <c r="W103" s="1" t="s">
        <v>83</v>
      </c>
      <c r="X103" s="3" t="s">
        <v>1017</v>
      </c>
      <c r="Y103" s="3" t="s">
        <v>1018</v>
      </c>
      <c r="Z103" s="1" t="s">
        <v>1023</v>
      </c>
      <c r="AA103" s="1" t="s">
        <v>83</v>
      </c>
      <c r="AB103" s="1" t="s">
        <v>83</v>
      </c>
      <c r="AC103" s="1" t="s">
        <v>83</v>
      </c>
      <c r="AD103" s="1" t="s">
        <v>83</v>
      </c>
      <c r="AE103" s="1" t="s">
        <v>83</v>
      </c>
      <c r="AF103" s="1" t="s">
        <v>98</v>
      </c>
      <c r="AG103" s="1">
        <v>4</v>
      </c>
      <c r="AH103" s="1">
        <v>4</v>
      </c>
      <c r="AI103" s="1">
        <v>3</v>
      </c>
      <c r="AJ103" s="1">
        <v>3</v>
      </c>
      <c r="AK103" s="1">
        <v>3</v>
      </c>
      <c r="AL103" s="1">
        <v>3</v>
      </c>
      <c r="AM103" s="1">
        <v>2019</v>
      </c>
      <c r="AN103" s="1">
        <v>0.40000000596046448</v>
      </c>
      <c r="AO103" s="1" t="s">
        <v>104</v>
      </c>
      <c r="AP103" s="1" t="s">
        <v>846</v>
      </c>
      <c r="AQ103" s="1">
        <v>0.64999997615814209</v>
      </c>
      <c r="AR103" s="1" t="s">
        <v>55</v>
      </c>
      <c r="AS103" s="1">
        <v>0.64999997615814209</v>
      </c>
      <c r="AT103" s="1" t="s">
        <v>1140</v>
      </c>
      <c r="AU103" s="1">
        <v>0.61500000953674316</v>
      </c>
      <c r="AV103" s="1">
        <v>0.61500000953674316</v>
      </c>
      <c r="AW103" s="1" t="s">
        <v>83</v>
      </c>
      <c r="AX103" s="1" t="s">
        <v>83</v>
      </c>
      <c r="AY103" s="1" t="s">
        <v>83</v>
      </c>
      <c r="AZ103" s="1">
        <v>2020</v>
      </c>
      <c r="BA103" s="1">
        <v>33020</v>
      </c>
      <c r="BB103" s="1" t="s">
        <v>838</v>
      </c>
      <c r="BC103" s="1" t="s">
        <v>1047</v>
      </c>
      <c r="BD103" s="1">
        <v>18320</v>
      </c>
      <c r="BE103" s="1" t="s">
        <v>1013</v>
      </c>
      <c r="BF103" s="1">
        <v>24426</v>
      </c>
      <c r="BG103" s="1" t="s">
        <v>1014</v>
      </c>
      <c r="BH103" s="1">
        <v>1.8020000457763672</v>
      </c>
      <c r="BI103" s="1">
        <v>1.3519999980926514</v>
      </c>
      <c r="BJ103" s="1" t="s">
        <v>83</v>
      </c>
      <c r="BK103" s="1" t="s">
        <v>83</v>
      </c>
      <c r="BL103" s="4" t="s">
        <v>1265</v>
      </c>
      <c r="BM103" s="4">
        <f t="shared" si="12"/>
        <v>24426</v>
      </c>
      <c r="BN103" s="2" t="str">
        <f t="shared" si="18"/>
        <v>F</v>
      </c>
      <c r="BO103" s="2">
        <f t="shared" si="14"/>
        <v>2</v>
      </c>
      <c r="BP103" s="2">
        <f t="shared" si="13"/>
        <v>1</v>
      </c>
      <c r="BQ103" s="2" t="s">
        <v>1235</v>
      </c>
    </row>
    <row r="104" spans="1:69" x14ac:dyDescent="0.3">
      <c r="A104" s="2" t="s">
        <v>1205</v>
      </c>
      <c r="B104" s="2">
        <v>67</v>
      </c>
      <c r="C104" t="s">
        <v>1273</v>
      </c>
      <c r="D104" s="1">
        <v>10589</v>
      </c>
      <c r="E104" s="1" t="s">
        <v>1164</v>
      </c>
      <c r="F104" s="1" t="s">
        <v>871</v>
      </c>
      <c r="G104" s="1" t="s">
        <v>1009</v>
      </c>
      <c r="H104" s="1" t="s">
        <v>903</v>
      </c>
      <c r="I104" s="1" t="s">
        <v>874</v>
      </c>
      <c r="J104" s="1" t="s">
        <v>79</v>
      </c>
      <c r="K104" s="1" t="s">
        <v>843</v>
      </c>
      <c r="L104" s="1" t="s">
        <v>844</v>
      </c>
      <c r="M104" s="1" t="s">
        <v>1165</v>
      </c>
      <c r="N104" s="1">
        <v>12207</v>
      </c>
      <c r="O104" s="1">
        <v>2022</v>
      </c>
      <c r="P104" s="1">
        <v>2</v>
      </c>
      <c r="Q104" s="1">
        <v>2021</v>
      </c>
      <c r="R104" s="1" t="s">
        <v>83</v>
      </c>
      <c r="S104" s="1" t="s">
        <v>84</v>
      </c>
      <c r="T104" s="1" t="s">
        <v>1021</v>
      </c>
      <c r="U104" s="1" t="s">
        <v>742</v>
      </c>
      <c r="V104" s="1" t="s">
        <v>903</v>
      </c>
      <c r="W104" s="1" t="s">
        <v>83</v>
      </c>
      <c r="X104" s="3" t="s">
        <v>1017</v>
      </c>
      <c r="Y104" s="3" t="s">
        <v>1018</v>
      </c>
      <c r="Z104" s="1" t="s">
        <v>1023</v>
      </c>
      <c r="AA104" s="1" t="s">
        <v>83</v>
      </c>
      <c r="AB104" s="1" t="s">
        <v>83</v>
      </c>
      <c r="AC104" s="1" t="s">
        <v>83</v>
      </c>
      <c r="AD104" s="1" t="s">
        <v>83</v>
      </c>
      <c r="AE104" s="1" t="s">
        <v>83</v>
      </c>
      <c r="AF104" s="1" t="s">
        <v>98</v>
      </c>
      <c r="AG104" s="1">
        <v>2</v>
      </c>
      <c r="AH104" s="1">
        <v>4</v>
      </c>
      <c r="AI104" s="1">
        <v>3</v>
      </c>
      <c r="AJ104" s="1">
        <v>3</v>
      </c>
      <c r="AK104" s="1">
        <v>1</v>
      </c>
      <c r="AL104" s="1">
        <v>3</v>
      </c>
      <c r="AM104" s="1">
        <v>2021</v>
      </c>
      <c r="AN104" s="1">
        <v>14617</v>
      </c>
      <c r="AO104" s="1" t="s">
        <v>1027</v>
      </c>
      <c r="AP104" s="1" t="s">
        <v>135</v>
      </c>
      <c r="AQ104" s="1" t="s">
        <v>83</v>
      </c>
      <c r="AR104" s="1" t="s">
        <v>1028</v>
      </c>
      <c r="AS104" s="1" t="s">
        <v>83</v>
      </c>
      <c r="AT104" s="1" t="s">
        <v>1028</v>
      </c>
      <c r="AU104" s="1" t="s">
        <v>83</v>
      </c>
      <c r="AV104" s="1" t="s">
        <v>83</v>
      </c>
      <c r="AW104" s="1" t="s">
        <v>83</v>
      </c>
      <c r="AX104" s="1" t="s">
        <v>83</v>
      </c>
      <c r="AY104" s="1" t="s">
        <v>83</v>
      </c>
      <c r="AZ104" s="1">
        <v>2020</v>
      </c>
      <c r="BA104" s="1">
        <v>8944</v>
      </c>
      <c r="BB104" s="1" t="s">
        <v>1029</v>
      </c>
      <c r="BC104" s="1" t="s">
        <v>839</v>
      </c>
      <c r="BD104" s="1" t="s">
        <v>83</v>
      </c>
      <c r="BE104" s="1" t="s">
        <v>1030</v>
      </c>
      <c r="BF104" s="1" t="s">
        <v>83</v>
      </c>
      <c r="BG104" s="1" t="s">
        <v>1030</v>
      </c>
      <c r="BH104" s="1"/>
      <c r="BI104" s="1"/>
      <c r="BJ104" s="1" t="s">
        <v>83</v>
      </c>
      <c r="BK104" s="1" t="s">
        <v>83</v>
      </c>
      <c r="BL104" s="13" t="s">
        <v>1246</v>
      </c>
      <c r="BM104" s="13" t="str">
        <f t="shared" si="12"/>
        <v/>
      </c>
      <c r="BN104" s="11" t="s">
        <v>1247</v>
      </c>
      <c r="BO104" s="11" t="str">
        <f t="shared" si="14"/>
        <v/>
      </c>
      <c r="BP104" s="2">
        <f t="shared" si="13"/>
        <v>3</v>
      </c>
      <c r="BQ104" s="11" t="s">
        <v>1248</v>
      </c>
    </row>
    <row r="105" spans="1:69" x14ac:dyDescent="0.3">
      <c r="A105" s="2" t="s">
        <v>1205</v>
      </c>
      <c r="B105" s="2">
        <v>67</v>
      </c>
      <c r="C105" t="s">
        <v>1273</v>
      </c>
      <c r="D105" s="1">
        <v>10590</v>
      </c>
      <c r="E105" s="1" t="s">
        <v>1156</v>
      </c>
      <c r="F105" s="1" t="s">
        <v>871</v>
      </c>
      <c r="G105" s="1" t="s">
        <v>1009</v>
      </c>
      <c r="H105" s="1" t="s">
        <v>903</v>
      </c>
      <c r="I105" s="1" t="s">
        <v>874</v>
      </c>
      <c r="J105" s="1" t="s">
        <v>79</v>
      </c>
      <c r="K105" s="1" t="s">
        <v>843</v>
      </c>
      <c r="L105" s="1" t="s">
        <v>844</v>
      </c>
      <c r="M105" s="1" t="s">
        <v>1157</v>
      </c>
      <c r="N105" s="1">
        <v>12204</v>
      </c>
      <c r="O105" s="1">
        <v>2022</v>
      </c>
      <c r="P105" s="1">
        <v>2</v>
      </c>
      <c r="Q105" s="1">
        <v>2021</v>
      </c>
      <c r="R105" s="1" t="s">
        <v>83</v>
      </c>
      <c r="S105" s="1" t="s">
        <v>84</v>
      </c>
      <c r="T105" s="1" t="s">
        <v>1021</v>
      </c>
      <c r="U105" s="1" t="s">
        <v>742</v>
      </c>
      <c r="V105" s="1" t="s">
        <v>903</v>
      </c>
      <c r="W105" s="1" t="s">
        <v>83</v>
      </c>
      <c r="X105" s="3" t="s">
        <v>1017</v>
      </c>
      <c r="Y105" s="3" t="s">
        <v>1018</v>
      </c>
      <c r="Z105" s="1" t="s">
        <v>1023</v>
      </c>
      <c r="AA105" s="1" t="s">
        <v>83</v>
      </c>
      <c r="AB105" s="1" t="s">
        <v>83</v>
      </c>
      <c r="AC105" s="1" t="s">
        <v>83</v>
      </c>
      <c r="AD105" s="1" t="s">
        <v>83</v>
      </c>
      <c r="AE105" s="1" t="s">
        <v>83</v>
      </c>
      <c r="AF105" s="1" t="s">
        <v>98</v>
      </c>
      <c r="AG105" s="1">
        <v>4</v>
      </c>
      <c r="AH105" s="1">
        <v>4</v>
      </c>
      <c r="AI105" s="1">
        <v>3</v>
      </c>
      <c r="AJ105" s="1">
        <v>3</v>
      </c>
      <c r="AK105" s="1">
        <v>3</v>
      </c>
      <c r="AL105" s="1">
        <v>3</v>
      </c>
      <c r="AM105" s="1">
        <v>2019</v>
      </c>
      <c r="AN105" s="1">
        <v>0.56999999284744263</v>
      </c>
      <c r="AO105" s="1" t="s">
        <v>104</v>
      </c>
      <c r="AP105" s="1" t="s">
        <v>846</v>
      </c>
      <c r="AQ105" s="1">
        <v>0.64999997615814209</v>
      </c>
      <c r="AR105" s="1" t="s">
        <v>55</v>
      </c>
      <c r="AS105" s="1">
        <v>0.64999997615814209</v>
      </c>
      <c r="AT105" s="1" t="s">
        <v>1158</v>
      </c>
      <c r="AU105" s="1">
        <v>0.87699997425079346</v>
      </c>
      <c r="AV105" s="1">
        <v>0.87699997425079346</v>
      </c>
      <c r="AW105" s="1" t="s">
        <v>83</v>
      </c>
      <c r="AX105" s="1" t="s">
        <v>83</v>
      </c>
      <c r="AY105" s="1" t="s">
        <v>83</v>
      </c>
      <c r="AZ105" s="1">
        <v>2020</v>
      </c>
      <c r="BA105" s="1">
        <v>2654</v>
      </c>
      <c r="BB105" s="1" t="s">
        <v>838</v>
      </c>
      <c r="BC105" s="1" t="s">
        <v>1047</v>
      </c>
      <c r="BD105" s="1">
        <v>4350</v>
      </c>
      <c r="BE105" s="1" t="s">
        <v>1013</v>
      </c>
      <c r="BF105" s="1">
        <v>5800</v>
      </c>
      <c r="BG105" s="1" t="s">
        <v>1014</v>
      </c>
      <c r="BH105" s="1">
        <v>0.61000001430511475</v>
      </c>
      <c r="BI105" s="1">
        <v>0.45800000429153442</v>
      </c>
      <c r="BJ105" s="1">
        <v>5800</v>
      </c>
      <c r="BK105" s="1" t="s">
        <v>1159</v>
      </c>
      <c r="BL105" s="4" t="s">
        <v>1265</v>
      </c>
      <c r="BM105" s="4">
        <f t="shared" si="12"/>
        <v>5800</v>
      </c>
      <c r="BN105" s="2" t="str">
        <f t="shared" ref="BN105:BN117" si="19">IF(ISBLANK(BH105),IF(BI105&lt;0.5,"O",IF(BI105&lt;1.7,"F","N")),IF(BH105&lt;1,"O",IF(ISBLANK(BI105),"F",IF(BI105&lt;1.7,"F","N"))))</f>
        <v>O</v>
      </c>
      <c r="BO105" s="2">
        <f t="shared" si="14"/>
        <v>1</v>
      </c>
      <c r="BP105" s="2">
        <f t="shared" si="13"/>
        <v>1</v>
      </c>
      <c r="BQ105" s="2" t="s">
        <v>1235</v>
      </c>
    </row>
    <row r="106" spans="1:69" x14ac:dyDescent="0.3">
      <c r="A106" s="2" t="s">
        <v>1205</v>
      </c>
      <c r="B106" s="2">
        <v>67</v>
      </c>
      <c r="C106" t="s">
        <v>1273</v>
      </c>
      <c r="D106" s="1">
        <v>10591</v>
      </c>
      <c r="E106" s="1" t="s">
        <v>1154</v>
      </c>
      <c r="F106" s="1" t="s">
        <v>871</v>
      </c>
      <c r="G106" s="1" t="s">
        <v>1009</v>
      </c>
      <c r="H106" s="1" t="s">
        <v>903</v>
      </c>
      <c r="I106" s="1" t="s">
        <v>874</v>
      </c>
      <c r="J106" s="1" t="s">
        <v>79</v>
      </c>
      <c r="K106" s="1" t="s">
        <v>843</v>
      </c>
      <c r="L106" s="1" t="s">
        <v>844</v>
      </c>
      <c r="M106" s="1" t="s">
        <v>1155</v>
      </c>
      <c r="N106" s="1">
        <v>12203</v>
      </c>
      <c r="O106" s="1">
        <v>2022</v>
      </c>
      <c r="P106" s="1">
        <v>2</v>
      </c>
      <c r="Q106" s="1">
        <v>2021</v>
      </c>
      <c r="R106" s="1" t="s">
        <v>83</v>
      </c>
      <c r="S106" s="1" t="s">
        <v>84</v>
      </c>
      <c r="T106" s="1" t="s">
        <v>1021</v>
      </c>
      <c r="U106" s="1" t="s">
        <v>742</v>
      </c>
      <c r="V106" s="1" t="s">
        <v>903</v>
      </c>
      <c r="W106" s="1" t="s">
        <v>83</v>
      </c>
      <c r="X106" s="3" t="s">
        <v>1017</v>
      </c>
      <c r="Y106" s="3" t="s">
        <v>1018</v>
      </c>
      <c r="Z106" s="1" t="s">
        <v>1023</v>
      </c>
      <c r="AA106" s="1" t="s">
        <v>83</v>
      </c>
      <c r="AB106" s="1" t="s">
        <v>83</v>
      </c>
      <c r="AC106" s="1" t="s">
        <v>83</v>
      </c>
      <c r="AD106" s="1" t="s">
        <v>83</v>
      </c>
      <c r="AE106" s="1" t="s">
        <v>83</v>
      </c>
      <c r="AF106" s="1" t="s">
        <v>98</v>
      </c>
      <c r="AG106" s="1">
        <v>3</v>
      </c>
      <c r="AH106" s="1">
        <v>4</v>
      </c>
      <c r="AI106" s="1">
        <v>3</v>
      </c>
      <c r="AJ106" s="1">
        <v>3</v>
      </c>
      <c r="AK106" s="1">
        <v>3</v>
      </c>
      <c r="AL106" s="1">
        <v>3</v>
      </c>
      <c r="AM106" s="1">
        <v>2019</v>
      </c>
      <c r="AN106" s="1">
        <v>0.56999999284744263</v>
      </c>
      <c r="AO106" s="1" t="s">
        <v>104</v>
      </c>
      <c r="AP106" s="1" t="s">
        <v>846</v>
      </c>
      <c r="AQ106" s="1">
        <v>0.64999997615814209</v>
      </c>
      <c r="AR106" s="1" t="s">
        <v>55</v>
      </c>
      <c r="AS106" s="1">
        <v>0.64999997615814209</v>
      </c>
      <c r="AT106" s="1" t="s">
        <v>1140</v>
      </c>
      <c r="AU106" s="1">
        <v>0.87699997425079346</v>
      </c>
      <c r="AV106" s="1">
        <v>0.87699997425079346</v>
      </c>
      <c r="AW106" s="1" t="s">
        <v>83</v>
      </c>
      <c r="AX106" s="1" t="s">
        <v>83</v>
      </c>
      <c r="AY106" s="1" t="s">
        <v>83</v>
      </c>
      <c r="AZ106" s="1">
        <v>2020</v>
      </c>
      <c r="BA106" s="1">
        <v>2576</v>
      </c>
      <c r="BB106" s="1" t="s">
        <v>838</v>
      </c>
      <c r="BC106" s="1" t="s">
        <v>1047</v>
      </c>
      <c r="BD106" s="1">
        <v>1890</v>
      </c>
      <c r="BE106" s="1" t="s">
        <v>1013</v>
      </c>
      <c r="BF106" s="1">
        <v>2520</v>
      </c>
      <c r="BG106" s="1" t="s">
        <v>1014</v>
      </c>
      <c r="BH106" s="1">
        <v>1.3630000352859497</v>
      </c>
      <c r="BI106" s="1">
        <v>1.0219999551773071</v>
      </c>
      <c r="BJ106" s="1" t="s">
        <v>83</v>
      </c>
      <c r="BK106" s="1" t="s">
        <v>83</v>
      </c>
      <c r="BL106" s="4" t="s">
        <v>1265</v>
      </c>
      <c r="BM106" s="4">
        <f t="shared" si="12"/>
        <v>2520</v>
      </c>
      <c r="BN106" s="2" t="str">
        <f t="shared" si="19"/>
        <v>F</v>
      </c>
      <c r="BO106" s="2">
        <f t="shared" si="14"/>
        <v>2</v>
      </c>
      <c r="BP106" s="2">
        <f t="shared" si="13"/>
        <v>3</v>
      </c>
      <c r="BQ106" s="2" t="s">
        <v>1235</v>
      </c>
    </row>
    <row r="107" spans="1:69" x14ac:dyDescent="0.3">
      <c r="A107" s="2" t="s">
        <v>1205</v>
      </c>
      <c r="B107" s="2">
        <v>67</v>
      </c>
      <c r="C107" t="s">
        <v>1273</v>
      </c>
      <c r="D107" s="1">
        <v>10592</v>
      </c>
      <c r="E107" s="1" t="s">
        <v>1160</v>
      </c>
      <c r="F107" s="1" t="s">
        <v>871</v>
      </c>
      <c r="G107" s="1" t="s">
        <v>1009</v>
      </c>
      <c r="H107" s="1" t="s">
        <v>903</v>
      </c>
      <c r="I107" s="1" t="s">
        <v>874</v>
      </c>
      <c r="J107" s="1" t="s">
        <v>79</v>
      </c>
      <c r="K107" s="1" t="s">
        <v>843</v>
      </c>
      <c r="L107" s="1" t="s">
        <v>844</v>
      </c>
      <c r="M107" s="1" t="s">
        <v>1113</v>
      </c>
      <c r="N107" s="1">
        <v>12205</v>
      </c>
      <c r="O107" s="1">
        <v>2022</v>
      </c>
      <c r="P107" s="1">
        <v>2</v>
      </c>
      <c r="Q107" s="1">
        <v>2021</v>
      </c>
      <c r="R107" s="1" t="s">
        <v>83</v>
      </c>
      <c r="S107" s="1" t="s">
        <v>84</v>
      </c>
      <c r="T107" s="1" t="s">
        <v>1021</v>
      </c>
      <c r="U107" s="1" t="s">
        <v>742</v>
      </c>
      <c r="V107" s="1" t="s">
        <v>903</v>
      </c>
      <c r="W107" s="1" t="s">
        <v>83</v>
      </c>
      <c r="X107" s="3" t="s">
        <v>1017</v>
      </c>
      <c r="Y107" s="3" t="s">
        <v>1018</v>
      </c>
      <c r="Z107" s="1" t="s">
        <v>1023</v>
      </c>
      <c r="AA107" s="1" t="s">
        <v>83</v>
      </c>
      <c r="AB107" s="1" t="s">
        <v>83</v>
      </c>
      <c r="AC107" s="1" t="s">
        <v>83</v>
      </c>
      <c r="AD107" s="1" t="s">
        <v>83</v>
      </c>
      <c r="AE107" s="1" t="s">
        <v>83</v>
      </c>
      <c r="AF107" s="1" t="s">
        <v>98</v>
      </c>
      <c r="AG107" s="1">
        <v>4</v>
      </c>
      <c r="AH107" s="1">
        <v>4</v>
      </c>
      <c r="AI107" s="1">
        <v>3</v>
      </c>
      <c r="AJ107" s="1">
        <v>3</v>
      </c>
      <c r="AK107" s="1">
        <v>1</v>
      </c>
      <c r="AL107" s="1">
        <v>3</v>
      </c>
      <c r="AM107" s="1">
        <v>2019</v>
      </c>
      <c r="AN107" s="1">
        <v>0.37000000476837158</v>
      </c>
      <c r="AO107" s="1" t="s">
        <v>104</v>
      </c>
      <c r="AP107" s="1" t="s">
        <v>846</v>
      </c>
      <c r="AQ107" s="1">
        <v>0.5899999737739563</v>
      </c>
      <c r="AR107" s="1" t="s">
        <v>55</v>
      </c>
      <c r="AS107" s="1">
        <v>0.5899999737739563</v>
      </c>
      <c r="AT107" s="1" t="s">
        <v>1161</v>
      </c>
      <c r="AU107" s="1">
        <v>0.62699997425079346</v>
      </c>
      <c r="AV107" s="1">
        <v>0.62699997425079346</v>
      </c>
      <c r="AW107" s="1" t="s">
        <v>83</v>
      </c>
      <c r="AX107" s="1" t="s">
        <v>83</v>
      </c>
      <c r="AY107" s="1" t="s">
        <v>83</v>
      </c>
      <c r="AZ107" s="1">
        <v>2021</v>
      </c>
      <c r="BA107" s="1">
        <v>7599</v>
      </c>
      <c r="BB107" s="1" t="s">
        <v>838</v>
      </c>
      <c r="BC107" s="1" t="s">
        <v>1047</v>
      </c>
      <c r="BD107" s="1">
        <v>4725</v>
      </c>
      <c r="BE107" s="1" t="s">
        <v>1013</v>
      </c>
      <c r="BF107" s="1">
        <v>6300</v>
      </c>
      <c r="BG107" s="1" t="s">
        <v>1014</v>
      </c>
      <c r="BH107" s="1">
        <v>1.6080000400543213</v>
      </c>
      <c r="BI107" s="1">
        <v>1.2059999704360962</v>
      </c>
      <c r="BJ107" s="1" t="s">
        <v>83</v>
      </c>
      <c r="BK107" s="1" t="s">
        <v>83</v>
      </c>
      <c r="BL107" s="4" t="s">
        <v>1265</v>
      </c>
      <c r="BM107" s="4">
        <f t="shared" si="12"/>
        <v>6300</v>
      </c>
      <c r="BN107" s="2" t="str">
        <f t="shared" si="19"/>
        <v>F</v>
      </c>
      <c r="BO107" s="2">
        <f t="shared" si="14"/>
        <v>2</v>
      </c>
      <c r="BP107" s="2">
        <f t="shared" si="13"/>
        <v>1</v>
      </c>
      <c r="BQ107" s="2" t="s">
        <v>1235</v>
      </c>
    </row>
    <row r="108" spans="1:69" x14ac:dyDescent="0.3">
      <c r="A108" s="2" t="s">
        <v>1205</v>
      </c>
      <c r="B108" s="2">
        <v>67</v>
      </c>
      <c r="C108" t="s">
        <v>1273</v>
      </c>
      <c r="D108" s="1">
        <v>10593</v>
      </c>
      <c r="E108" s="1" t="s">
        <v>1162</v>
      </c>
      <c r="F108" s="1" t="s">
        <v>871</v>
      </c>
      <c r="G108" s="1" t="s">
        <v>1009</v>
      </c>
      <c r="H108" s="1" t="s">
        <v>903</v>
      </c>
      <c r="I108" s="1" t="s">
        <v>874</v>
      </c>
      <c r="J108" s="1" t="s">
        <v>79</v>
      </c>
      <c r="K108" s="1" t="s">
        <v>843</v>
      </c>
      <c r="L108" s="1" t="s">
        <v>844</v>
      </c>
      <c r="M108" s="1" t="s">
        <v>1163</v>
      </c>
      <c r="N108" s="1">
        <v>12206</v>
      </c>
      <c r="O108" s="1">
        <v>2022</v>
      </c>
      <c r="P108" s="1">
        <v>2</v>
      </c>
      <c r="Q108" s="1">
        <v>2021</v>
      </c>
      <c r="R108" s="1" t="s">
        <v>83</v>
      </c>
      <c r="S108" s="1" t="s">
        <v>84</v>
      </c>
      <c r="T108" s="1" t="s">
        <v>1021</v>
      </c>
      <c r="U108" s="1" t="s">
        <v>742</v>
      </c>
      <c r="V108" s="1" t="s">
        <v>903</v>
      </c>
      <c r="W108" s="1" t="s">
        <v>83</v>
      </c>
      <c r="X108" s="3" t="s">
        <v>1017</v>
      </c>
      <c r="Y108" s="3" t="s">
        <v>1018</v>
      </c>
      <c r="Z108" s="1" t="s">
        <v>1023</v>
      </c>
      <c r="AA108" s="1" t="s">
        <v>83</v>
      </c>
      <c r="AB108" s="1" t="s">
        <v>83</v>
      </c>
      <c r="AC108" s="1" t="s">
        <v>83</v>
      </c>
      <c r="AD108" s="1" t="s">
        <v>83</v>
      </c>
      <c r="AE108" s="1" t="s">
        <v>83</v>
      </c>
      <c r="AF108" s="1" t="s">
        <v>98</v>
      </c>
      <c r="AG108" s="1">
        <v>4</v>
      </c>
      <c r="AH108" s="1">
        <v>4</v>
      </c>
      <c r="AI108" s="1">
        <v>3</v>
      </c>
      <c r="AJ108" s="1">
        <v>3</v>
      </c>
      <c r="AK108" s="1">
        <v>1</v>
      </c>
      <c r="AL108" s="1">
        <v>3</v>
      </c>
      <c r="AM108" s="1">
        <v>2021</v>
      </c>
      <c r="AN108" s="1">
        <v>51</v>
      </c>
      <c r="AO108" s="1" t="s">
        <v>1027</v>
      </c>
      <c r="AP108" s="1" t="s">
        <v>135</v>
      </c>
      <c r="AQ108" s="1" t="s">
        <v>83</v>
      </c>
      <c r="AR108" s="1" t="s">
        <v>1028</v>
      </c>
      <c r="AS108" s="1" t="s">
        <v>83</v>
      </c>
      <c r="AT108" s="1" t="s">
        <v>1028</v>
      </c>
      <c r="AU108" s="1" t="s">
        <v>83</v>
      </c>
      <c r="AV108" s="1" t="s">
        <v>83</v>
      </c>
      <c r="AW108" s="1" t="s">
        <v>83</v>
      </c>
      <c r="AX108" s="1" t="s">
        <v>83</v>
      </c>
      <c r="AY108" s="1" t="s">
        <v>83</v>
      </c>
      <c r="AZ108" s="1">
        <v>2021</v>
      </c>
      <c r="BA108" s="1">
        <v>3728</v>
      </c>
      <c r="BB108" s="1" t="s">
        <v>1029</v>
      </c>
      <c r="BC108" s="1" t="s">
        <v>839</v>
      </c>
      <c r="BD108" s="1" t="s">
        <v>83</v>
      </c>
      <c r="BE108" s="1" t="s">
        <v>1030</v>
      </c>
      <c r="BF108" s="1">
        <v>300</v>
      </c>
      <c r="BG108" s="1" t="s">
        <v>1044</v>
      </c>
      <c r="BH108" s="1"/>
      <c r="BI108" s="1">
        <v>12.427000045776367</v>
      </c>
      <c r="BJ108" s="1" t="s">
        <v>83</v>
      </c>
      <c r="BK108" s="1" t="s">
        <v>83</v>
      </c>
      <c r="BL108" s="4" t="s">
        <v>1268</v>
      </c>
      <c r="BM108" s="4">
        <f t="shared" si="12"/>
        <v>300</v>
      </c>
      <c r="BN108" s="2" t="str">
        <f t="shared" si="19"/>
        <v>N</v>
      </c>
      <c r="BO108" s="2">
        <f t="shared" si="14"/>
        <v>3</v>
      </c>
      <c r="BP108" s="2">
        <f t="shared" si="13"/>
        <v>1</v>
      </c>
      <c r="BQ108" s="2" t="s">
        <v>1236</v>
      </c>
    </row>
    <row r="109" spans="1:69" x14ac:dyDescent="0.3">
      <c r="A109" s="2" t="s">
        <v>1205</v>
      </c>
      <c r="B109" s="2">
        <v>67</v>
      </c>
      <c r="C109" t="s">
        <v>1273</v>
      </c>
      <c r="D109" s="1">
        <v>10596</v>
      </c>
      <c r="E109" s="1" t="s">
        <v>1138</v>
      </c>
      <c r="F109" s="1" t="s">
        <v>871</v>
      </c>
      <c r="G109" s="1" t="s">
        <v>1009</v>
      </c>
      <c r="H109" s="1" t="s">
        <v>903</v>
      </c>
      <c r="I109" s="1" t="s">
        <v>874</v>
      </c>
      <c r="J109" s="1" t="s">
        <v>79</v>
      </c>
      <c r="K109" s="1" t="s">
        <v>843</v>
      </c>
      <c r="L109" s="1" t="s">
        <v>844</v>
      </c>
      <c r="M109" s="1" t="s">
        <v>1139</v>
      </c>
      <c r="N109" s="1">
        <v>12197</v>
      </c>
      <c r="O109" s="1">
        <v>2022</v>
      </c>
      <c r="P109" s="1">
        <v>2</v>
      </c>
      <c r="Q109" s="1">
        <v>2020</v>
      </c>
      <c r="R109" s="1" t="s">
        <v>83</v>
      </c>
      <c r="S109" s="1" t="s">
        <v>84</v>
      </c>
      <c r="T109" s="1" t="s">
        <v>1021</v>
      </c>
      <c r="U109" s="1" t="s">
        <v>742</v>
      </c>
      <c r="V109" s="1" t="s">
        <v>903</v>
      </c>
      <c r="W109" s="1" t="s">
        <v>83</v>
      </c>
      <c r="X109" s="3" t="s">
        <v>1017</v>
      </c>
      <c r="Y109" s="3" t="s">
        <v>1018</v>
      </c>
      <c r="Z109" s="1" t="s">
        <v>1023</v>
      </c>
      <c r="AA109" s="1" t="s">
        <v>83</v>
      </c>
      <c r="AB109" s="1" t="s">
        <v>83</v>
      </c>
      <c r="AC109" s="1" t="s">
        <v>83</v>
      </c>
      <c r="AD109" s="1" t="s">
        <v>83</v>
      </c>
      <c r="AE109" s="1" t="s">
        <v>83</v>
      </c>
      <c r="AF109" s="1" t="s">
        <v>98</v>
      </c>
      <c r="AG109" s="1">
        <v>4</v>
      </c>
      <c r="AH109" s="1">
        <v>4</v>
      </c>
      <c r="AI109" s="1">
        <v>4</v>
      </c>
      <c r="AJ109" s="1">
        <v>3</v>
      </c>
      <c r="AK109" s="1">
        <v>0</v>
      </c>
      <c r="AL109" s="1">
        <v>3</v>
      </c>
      <c r="AM109" s="1">
        <v>2019</v>
      </c>
      <c r="AN109" s="1">
        <v>0.46000000834465027</v>
      </c>
      <c r="AO109" s="1" t="s">
        <v>104</v>
      </c>
      <c r="AP109" s="1" t="s">
        <v>846</v>
      </c>
      <c r="AQ109" s="1">
        <v>0.64999997615814209</v>
      </c>
      <c r="AR109" s="1" t="s">
        <v>55</v>
      </c>
      <c r="AS109" s="1">
        <v>0.64999997615814209</v>
      </c>
      <c r="AT109" s="1" t="s">
        <v>1140</v>
      </c>
      <c r="AU109" s="1">
        <v>0.70800000429153442</v>
      </c>
      <c r="AV109" s="1">
        <v>0.70800000429153442</v>
      </c>
      <c r="AW109" s="1" t="s">
        <v>83</v>
      </c>
      <c r="AX109" s="1" t="s">
        <v>83</v>
      </c>
      <c r="AY109" s="1" t="s">
        <v>83</v>
      </c>
      <c r="AZ109" s="1">
        <v>2020</v>
      </c>
      <c r="BA109" s="1">
        <v>9990</v>
      </c>
      <c r="BB109" s="1" t="s">
        <v>838</v>
      </c>
      <c r="BC109" s="1" t="s">
        <v>1047</v>
      </c>
      <c r="BD109" s="1">
        <v>10750</v>
      </c>
      <c r="BE109" s="1" t="s">
        <v>1013</v>
      </c>
      <c r="BF109" s="1">
        <v>14350</v>
      </c>
      <c r="BG109" s="1" t="s">
        <v>1014</v>
      </c>
      <c r="BH109" s="1">
        <v>0.92900002002716064</v>
      </c>
      <c r="BI109" s="1">
        <v>0.69599997997283936</v>
      </c>
      <c r="BJ109" s="1" t="s">
        <v>83</v>
      </c>
      <c r="BK109" s="1" t="s">
        <v>83</v>
      </c>
      <c r="BL109" s="4" t="s">
        <v>1265</v>
      </c>
      <c r="BM109" s="4">
        <f t="shared" si="12"/>
        <v>14350</v>
      </c>
      <c r="BN109" s="2" t="str">
        <f t="shared" si="19"/>
        <v>O</v>
      </c>
      <c r="BO109" s="2">
        <f t="shared" si="14"/>
        <v>1</v>
      </c>
      <c r="BP109" s="2">
        <f t="shared" si="13"/>
        <v>1</v>
      </c>
      <c r="BQ109" s="2" t="s">
        <v>1235</v>
      </c>
    </row>
    <row r="110" spans="1:69" x14ac:dyDescent="0.3">
      <c r="A110" s="2" t="s">
        <v>1205</v>
      </c>
      <c r="B110" s="2">
        <v>67</v>
      </c>
      <c r="C110" t="s">
        <v>1273</v>
      </c>
      <c r="D110" s="1">
        <v>10597</v>
      </c>
      <c r="E110" s="1" t="s">
        <v>1141</v>
      </c>
      <c r="F110" s="1" t="s">
        <v>871</v>
      </c>
      <c r="G110" s="1" t="s">
        <v>1009</v>
      </c>
      <c r="H110" s="1" t="s">
        <v>903</v>
      </c>
      <c r="I110" s="1" t="s">
        <v>874</v>
      </c>
      <c r="J110" s="1" t="s">
        <v>79</v>
      </c>
      <c r="K110" s="1" t="s">
        <v>843</v>
      </c>
      <c r="L110" s="1" t="s">
        <v>844</v>
      </c>
      <c r="M110" s="1" t="s">
        <v>1142</v>
      </c>
      <c r="N110" s="1">
        <v>12198</v>
      </c>
      <c r="O110" s="1">
        <v>2022</v>
      </c>
      <c r="P110" s="1">
        <v>2</v>
      </c>
      <c r="Q110" s="1">
        <v>2021</v>
      </c>
      <c r="R110" s="1" t="s">
        <v>83</v>
      </c>
      <c r="S110" s="1" t="s">
        <v>84</v>
      </c>
      <c r="T110" s="1" t="s">
        <v>1021</v>
      </c>
      <c r="U110" s="1" t="s">
        <v>742</v>
      </c>
      <c r="V110" s="1" t="s">
        <v>903</v>
      </c>
      <c r="W110" s="1" t="s">
        <v>83</v>
      </c>
      <c r="X110" s="3" t="s">
        <v>1017</v>
      </c>
      <c r="Y110" s="3" t="s">
        <v>1018</v>
      </c>
      <c r="Z110" s="1" t="s">
        <v>1023</v>
      </c>
      <c r="AA110" s="1" t="s">
        <v>83</v>
      </c>
      <c r="AB110" s="1" t="s">
        <v>83</v>
      </c>
      <c r="AC110" s="1" t="s">
        <v>83</v>
      </c>
      <c r="AD110" s="1" t="s">
        <v>83</v>
      </c>
      <c r="AE110" s="1" t="s">
        <v>83</v>
      </c>
      <c r="AF110" s="1" t="s">
        <v>98</v>
      </c>
      <c r="AG110" s="1">
        <v>4</v>
      </c>
      <c r="AH110" s="1">
        <v>4</v>
      </c>
      <c r="AI110" s="1">
        <v>3</v>
      </c>
      <c r="AJ110" s="1">
        <v>3</v>
      </c>
      <c r="AK110" s="1">
        <v>3</v>
      </c>
      <c r="AL110" s="1">
        <v>3</v>
      </c>
      <c r="AM110" s="1">
        <v>2019</v>
      </c>
      <c r="AN110" s="1">
        <v>0.47999998927116394</v>
      </c>
      <c r="AO110" s="1" t="s">
        <v>104</v>
      </c>
      <c r="AP110" s="1" t="s">
        <v>846</v>
      </c>
      <c r="AQ110" s="1">
        <v>0.60000002384185791</v>
      </c>
      <c r="AR110" s="1" t="s">
        <v>55</v>
      </c>
      <c r="AS110" s="1">
        <v>0.60000002384185791</v>
      </c>
      <c r="AT110" s="1" t="s">
        <v>1143</v>
      </c>
      <c r="AU110" s="1">
        <v>0.80000001192092896</v>
      </c>
      <c r="AV110" s="1">
        <v>0.80000001192092896</v>
      </c>
      <c r="AW110" s="1" t="s">
        <v>83</v>
      </c>
      <c r="AX110" s="1" t="s">
        <v>83</v>
      </c>
      <c r="AY110" s="1" t="s">
        <v>83</v>
      </c>
      <c r="AZ110" s="1">
        <v>2020</v>
      </c>
      <c r="BA110" s="1">
        <v>18624</v>
      </c>
      <c r="BB110" s="1" t="s">
        <v>838</v>
      </c>
      <c r="BC110" s="1" t="s">
        <v>1047</v>
      </c>
      <c r="BD110" s="1">
        <v>14875</v>
      </c>
      <c r="BE110" s="1" t="s">
        <v>1013</v>
      </c>
      <c r="BF110" s="1">
        <v>25000</v>
      </c>
      <c r="BG110" s="1" t="s">
        <v>1014</v>
      </c>
      <c r="BH110" s="1">
        <v>1.2519999742507935</v>
      </c>
      <c r="BI110" s="1">
        <v>0.74500000476837158</v>
      </c>
      <c r="BJ110" s="1" t="s">
        <v>83</v>
      </c>
      <c r="BK110" s="1" t="s">
        <v>83</v>
      </c>
      <c r="BL110" s="4" t="s">
        <v>1265</v>
      </c>
      <c r="BM110" s="4">
        <f t="shared" si="12"/>
        <v>25000</v>
      </c>
      <c r="BN110" s="2" t="str">
        <f t="shared" si="19"/>
        <v>F</v>
      </c>
      <c r="BO110" s="2">
        <f t="shared" si="14"/>
        <v>2</v>
      </c>
      <c r="BP110" s="2">
        <f t="shared" si="13"/>
        <v>1</v>
      </c>
      <c r="BQ110" s="2" t="s">
        <v>1235</v>
      </c>
    </row>
    <row r="111" spans="1:69" x14ac:dyDescent="0.3">
      <c r="A111" s="2" t="s">
        <v>1205</v>
      </c>
      <c r="B111" s="2">
        <v>67</v>
      </c>
      <c r="C111" t="s">
        <v>1273</v>
      </c>
      <c r="D111" s="1">
        <v>10598</v>
      </c>
      <c r="E111" s="1" t="s">
        <v>1149</v>
      </c>
      <c r="F111" s="1" t="s">
        <v>871</v>
      </c>
      <c r="G111" s="1" t="s">
        <v>1009</v>
      </c>
      <c r="H111" s="1" t="s">
        <v>903</v>
      </c>
      <c r="I111" s="1" t="s">
        <v>874</v>
      </c>
      <c r="J111" s="1" t="s">
        <v>79</v>
      </c>
      <c r="K111" s="1" t="s">
        <v>843</v>
      </c>
      <c r="L111" s="1" t="s">
        <v>844</v>
      </c>
      <c r="M111" s="1" t="s">
        <v>1150</v>
      </c>
      <c r="N111" s="1">
        <v>12201</v>
      </c>
      <c r="O111" s="1">
        <v>2022</v>
      </c>
      <c r="P111" s="1">
        <v>2</v>
      </c>
      <c r="Q111" s="1">
        <v>2021</v>
      </c>
      <c r="R111" s="1" t="s">
        <v>83</v>
      </c>
      <c r="S111" s="1" t="s">
        <v>84</v>
      </c>
      <c r="T111" s="1" t="s">
        <v>1021</v>
      </c>
      <c r="U111" s="1" t="s">
        <v>742</v>
      </c>
      <c r="V111" s="1" t="s">
        <v>903</v>
      </c>
      <c r="W111" s="1" t="s">
        <v>83</v>
      </c>
      <c r="X111" s="3" t="s">
        <v>1017</v>
      </c>
      <c r="Y111" s="3" t="s">
        <v>1018</v>
      </c>
      <c r="Z111" s="1" t="s">
        <v>1023</v>
      </c>
      <c r="AA111" s="1" t="s">
        <v>83</v>
      </c>
      <c r="AB111" s="1" t="s">
        <v>83</v>
      </c>
      <c r="AC111" s="1" t="s">
        <v>83</v>
      </c>
      <c r="AD111" s="1" t="s">
        <v>83</v>
      </c>
      <c r="AE111" s="1" t="s">
        <v>83</v>
      </c>
      <c r="AF111" s="1" t="s">
        <v>98</v>
      </c>
      <c r="AG111" s="1">
        <v>4</v>
      </c>
      <c r="AH111" s="1">
        <v>4</v>
      </c>
      <c r="AI111" s="1">
        <v>3</v>
      </c>
      <c r="AJ111" s="1">
        <v>3</v>
      </c>
      <c r="AK111" s="1">
        <v>0</v>
      </c>
      <c r="AL111" s="1">
        <v>3</v>
      </c>
      <c r="AM111" s="1">
        <v>2019</v>
      </c>
      <c r="AN111" s="1">
        <v>0.20000000298023224</v>
      </c>
      <c r="AO111" s="1" t="s">
        <v>104</v>
      </c>
      <c r="AP111" s="1" t="s">
        <v>846</v>
      </c>
      <c r="AQ111" s="1">
        <v>0.5</v>
      </c>
      <c r="AR111" s="1" t="s">
        <v>55</v>
      </c>
      <c r="AS111" s="1">
        <v>0.5</v>
      </c>
      <c r="AT111" s="1" t="s">
        <v>1151</v>
      </c>
      <c r="AU111" s="1">
        <v>0.40000000596046448</v>
      </c>
      <c r="AV111" s="1">
        <v>0.40000000596046448</v>
      </c>
      <c r="AW111" s="1" t="s">
        <v>83</v>
      </c>
      <c r="AX111" s="1" t="s">
        <v>83</v>
      </c>
      <c r="AY111" s="1" t="s">
        <v>83</v>
      </c>
      <c r="AZ111" s="1">
        <v>2020</v>
      </c>
      <c r="BA111" s="1">
        <v>18804</v>
      </c>
      <c r="BB111" s="1" t="s">
        <v>838</v>
      </c>
      <c r="BC111" s="1" t="s">
        <v>1047</v>
      </c>
      <c r="BD111" s="1">
        <v>6100</v>
      </c>
      <c r="BE111" s="1" t="s">
        <v>1013</v>
      </c>
      <c r="BF111" s="1">
        <v>10000</v>
      </c>
      <c r="BG111" s="1" t="s">
        <v>1014</v>
      </c>
      <c r="BH111" s="1">
        <v>3.0829999446868896</v>
      </c>
      <c r="BI111" s="1">
        <v>1.8799999952316284</v>
      </c>
      <c r="BJ111" s="1" t="s">
        <v>83</v>
      </c>
      <c r="BK111" s="1" t="s">
        <v>83</v>
      </c>
      <c r="BL111" s="4" t="s">
        <v>1265</v>
      </c>
      <c r="BM111" s="4">
        <f t="shared" si="12"/>
        <v>10000</v>
      </c>
      <c r="BN111" s="2" t="str">
        <f t="shared" si="19"/>
        <v>N</v>
      </c>
      <c r="BO111" s="2">
        <f t="shared" si="14"/>
        <v>3</v>
      </c>
      <c r="BP111" s="2">
        <f t="shared" si="13"/>
        <v>1</v>
      </c>
      <c r="BQ111" s="2" t="s">
        <v>1235</v>
      </c>
    </row>
    <row r="112" spans="1:69" x14ac:dyDescent="0.3">
      <c r="A112" s="2" t="s">
        <v>1205</v>
      </c>
      <c r="B112" s="2">
        <v>67</v>
      </c>
      <c r="C112" t="s">
        <v>1273</v>
      </c>
      <c r="D112" s="1">
        <v>10599</v>
      </c>
      <c r="E112" s="1" t="s">
        <v>1144</v>
      </c>
      <c r="F112" s="1" t="s">
        <v>871</v>
      </c>
      <c r="G112" s="1" t="s">
        <v>1009</v>
      </c>
      <c r="H112" s="1" t="s">
        <v>903</v>
      </c>
      <c r="I112" s="1" t="s">
        <v>874</v>
      </c>
      <c r="J112" s="1" t="s">
        <v>79</v>
      </c>
      <c r="K112" s="1" t="s">
        <v>843</v>
      </c>
      <c r="L112" s="1" t="s">
        <v>844</v>
      </c>
      <c r="M112" s="1" t="s">
        <v>1145</v>
      </c>
      <c r="N112" s="1">
        <v>12199</v>
      </c>
      <c r="O112" s="1">
        <v>2022</v>
      </c>
      <c r="P112" s="1">
        <v>2</v>
      </c>
      <c r="Q112" s="1">
        <v>2020</v>
      </c>
      <c r="R112" s="1" t="s">
        <v>83</v>
      </c>
      <c r="S112" s="1" t="s">
        <v>84</v>
      </c>
      <c r="T112" s="1" t="s">
        <v>1021</v>
      </c>
      <c r="U112" s="1" t="s">
        <v>742</v>
      </c>
      <c r="V112" s="1" t="s">
        <v>903</v>
      </c>
      <c r="W112" s="1" t="s">
        <v>83</v>
      </c>
      <c r="X112" s="3" t="s">
        <v>1017</v>
      </c>
      <c r="Y112" s="3" t="s">
        <v>1018</v>
      </c>
      <c r="Z112" s="1" t="s">
        <v>1023</v>
      </c>
      <c r="AA112" s="1" t="s">
        <v>83</v>
      </c>
      <c r="AB112" s="1" t="s">
        <v>83</v>
      </c>
      <c r="AC112" s="1" t="s">
        <v>83</v>
      </c>
      <c r="AD112" s="1" t="s">
        <v>83</v>
      </c>
      <c r="AE112" s="1" t="s">
        <v>83</v>
      </c>
      <c r="AF112" s="1" t="s">
        <v>98</v>
      </c>
      <c r="AG112" s="1">
        <v>4</v>
      </c>
      <c r="AH112" s="1">
        <v>4</v>
      </c>
      <c r="AI112" s="1">
        <v>3</v>
      </c>
      <c r="AJ112" s="1">
        <v>3</v>
      </c>
      <c r="AK112" s="1">
        <v>1</v>
      </c>
      <c r="AL112" s="1">
        <v>3</v>
      </c>
      <c r="AM112" s="1">
        <v>2019</v>
      </c>
      <c r="AN112" s="1">
        <v>0.17000000178813934</v>
      </c>
      <c r="AO112" s="1" t="s">
        <v>131</v>
      </c>
      <c r="AP112" s="1" t="s">
        <v>846</v>
      </c>
      <c r="AQ112" s="1">
        <v>0.60000002384185791</v>
      </c>
      <c r="AR112" s="1" t="s">
        <v>55</v>
      </c>
      <c r="AS112" s="1">
        <v>0.60000002384185791</v>
      </c>
      <c r="AT112" s="1" t="s">
        <v>1146</v>
      </c>
      <c r="AU112" s="1">
        <v>0.28299999237060547</v>
      </c>
      <c r="AV112" s="1">
        <v>0.28299999237060547</v>
      </c>
      <c r="AW112" s="1" t="s">
        <v>83</v>
      </c>
      <c r="AX112" s="1" t="s">
        <v>83</v>
      </c>
      <c r="AY112" s="1" t="s">
        <v>83</v>
      </c>
      <c r="AZ112" s="1">
        <v>2020</v>
      </c>
      <c r="BA112" s="1">
        <v>46418</v>
      </c>
      <c r="BB112" s="1" t="s">
        <v>838</v>
      </c>
      <c r="BC112" s="1" t="s">
        <v>1047</v>
      </c>
      <c r="BD112" s="1">
        <v>31000</v>
      </c>
      <c r="BE112" s="1" t="s">
        <v>1013</v>
      </c>
      <c r="BF112" s="1">
        <v>50000</v>
      </c>
      <c r="BG112" s="1" t="s">
        <v>1014</v>
      </c>
      <c r="BH112" s="1">
        <v>1.496999979019165</v>
      </c>
      <c r="BI112" s="1">
        <v>0.92799997329711914</v>
      </c>
      <c r="BJ112" s="1" t="s">
        <v>83</v>
      </c>
      <c r="BK112" s="1" t="s">
        <v>83</v>
      </c>
      <c r="BL112" s="4" t="s">
        <v>1265</v>
      </c>
      <c r="BM112" s="4">
        <f t="shared" si="12"/>
        <v>50000</v>
      </c>
      <c r="BN112" s="2" t="str">
        <f t="shared" si="19"/>
        <v>F</v>
      </c>
      <c r="BO112" s="2">
        <f t="shared" si="14"/>
        <v>2</v>
      </c>
      <c r="BP112" s="2">
        <f t="shared" si="13"/>
        <v>1</v>
      </c>
      <c r="BQ112" s="2" t="s">
        <v>1235</v>
      </c>
    </row>
    <row r="113" spans="1:69" x14ac:dyDescent="0.3">
      <c r="A113" s="2" t="s">
        <v>1205</v>
      </c>
      <c r="B113" s="2">
        <v>67</v>
      </c>
      <c r="C113" t="s">
        <v>1273</v>
      </c>
      <c r="D113" s="1">
        <v>10600</v>
      </c>
      <c r="E113" s="1" t="s">
        <v>1147</v>
      </c>
      <c r="F113" s="1" t="s">
        <v>871</v>
      </c>
      <c r="G113" s="1" t="s">
        <v>1009</v>
      </c>
      <c r="H113" s="1" t="s">
        <v>903</v>
      </c>
      <c r="I113" s="1" t="s">
        <v>874</v>
      </c>
      <c r="J113" s="1" t="s">
        <v>79</v>
      </c>
      <c r="K113" s="1" t="s">
        <v>843</v>
      </c>
      <c r="L113" s="1" t="s">
        <v>844</v>
      </c>
      <c r="M113" s="1" t="s">
        <v>1148</v>
      </c>
      <c r="N113" s="1">
        <v>12200</v>
      </c>
      <c r="O113" s="1">
        <v>2022</v>
      </c>
      <c r="P113" s="1">
        <v>2</v>
      </c>
      <c r="Q113" s="1">
        <v>2020</v>
      </c>
      <c r="R113" s="1" t="s">
        <v>83</v>
      </c>
      <c r="S113" s="1" t="s">
        <v>84</v>
      </c>
      <c r="T113" s="1" t="s">
        <v>1021</v>
      </c>
      <c r="U113" s="1" t="s">
        <v>742</v>
      </c>
      <c r="V113" s="1" t="s">
        <v>903</v>
      </c>
      <c r="W113" s="1" t="s">
        <v>83</v>
      </c>
      <c r="X113" s="3" t="s">
        <v>1017</v>
      </c>
      <c r="Y113" s="3" t="s">
        <v>1018</v>
      </c>
      <c r="Z113" s="1" t="s">
        <v>1023</v>
      </c>
      <c r="AA113" s="1" t="s">
        <v>83</v>
      </c>
      <c r="AB113" s="1" t="s">
        <v>83</v>
      </c>
      <c r="AC113" s="1" t="s">
        <v>83</v>
      </c>
      <c r="AD113" s="1" t="s">
        <v>83</v>
      </c>
      <c r="AE113" s="1" t="s">
        <v>83</v>
      </c>
      <c r="AF113" s="1" t="s">
        <v>98</v>
      </c>
      <c r="AG113" s="1">
        <v>4</v>
      </c>
      <c r="AH113" s="1">
        <v>4</v>
      </c>
      <c r="AI113" s="1">
        <v>3</v>
      </c>
      <c r="AJ113" s="1">
        <v>3</v>
      </c>
      <c r="AK113" s="1">
        <v>1</v>
      </c>
      <c r="AL113" s="1">
        <v>3</v>
      </c>
      <c r="AM113" s="1">
        <v>2020</v>
      </c>
      <c r="AN113" s="1">
        <v>73573</v>
      </c>
      <c r="AO113" s="1" t="s">
        <v>1027</v>
      </c>
      <c r="AP113" s="1" t="s">
        <v>135</v>
      </c>
      <c r="AQ113" s="1" t="s">
        <v>83</v>
      </c>
      <c r="AR113" s="1" t="s">
        <v>1028</v>
      </c>
      <c r="AS113" s="1" t="s">
        <v>83</v>
      </c>
      <c r="AT113" s="1" t="s">
        <v>1028</v>
      </c>
      <c r="AU113" s="1" t="s">
        <v>83</v>
      </c>
      <c r="AV113" s="1" t="s">
        <v>83</v>
      </c>
      <c r="AW113" s="1" t="s">
        <v>83</v>
      </c>
      <c r="AX113" s="1" t="s">
        <v>83</v>
      </c>
      <c r="AY113" s="1" t="s">
        <v>83</v>
      </c>
      <c r="AZ113" s="1">
        <v>2020</v>
      </c>
      <c r="BA113" s="1">
        <v>67685</v>
      </c>
      <c r="BB113" s="1" t="s">
        <v>1029</v>
      </c>
      <c r="BC113" s="1" t="s">
        <v>839</v>
      </c>
      <c r="BD113" s="1" t="s">
        <v>83</v>
      </c>
      <c r="BE113" s="1" t="s">
        <v>1030</v>
      </c>
      <c r="BF113" s="1">
        <v>52000</v>
      </c>
      <c r="BG113" s="1" t="s">
        <v>1044</v>
      </c>
      <c r="BH113" s="1"/>
      <c r="BI113" s="1">
        <v>1.3020000457763672</v>
      </c>
      <c r="BJ113" s="1" t="s">
        <v>83</v>
      </c>
      <c r="BK113" s="1" t="s">
        <v>83</v>
      </c>
      <c r="BL113" s="4" t="s">
        <v>1268</v>
      </c>
      <c r="BM113" s="4">
        <f t="shared" si="12"/>
        <v>52000</v>
      </c>
      <c r="BN113" s="2" t="str">
        <f t="shared" si="19"/>
        <v>F</v>
      </c>
      <c r="BO113" s="2">
        <f t="shared" si="14"/>
        <v>2</v>
      </c>
      <c r="BP113" s="2">
        <f t="shared" si="13"/>
        <v>1</v>
      </c>
      <c r="BQ113" s="2" t="s">
        <v>1236</v>
      </c>
    </row>
    <row r="114" spans="1:69" x14ac:dyDescent="0.3">
      <c r="A114" s="2" t="s">
        <v>1205</v>
      </c>
      <c r="B114" s="2">
        <v>67</v>
      </c>
      <c r="C114" t="s">
        <v>1273</v>
      </c>
      <c r="D114" s="1">
        <v>10609</v>
      </c>
      <c r="E114" s="1" t="s">
        <v>1062</v>
      </c>
      <c r="F114" s="1" t="s">
        <v>871</v>
      </c>
      <c r="G114" s="1" t="s">
        <v>1009</v>
      </c>
      <c r="H114" s="1" t="s">
        <v>903</v>
      </c>
      <c r="I114" s="1" t="s">
        <v>874</v>
      </c>
      <c r="J114" s="1" t="s">
        <v>107</v>
      </c>
      <c r="K114" s="1" t="s">
        <v>828</v>
      </c>
      <c r="L114" s="1" t="s">
        <v>829</v>
      </c>
      <c r="M114" s="1" t="s">
        <v>1063</v>
      </c>
      <c r="N114" s="1">
        <v>12164</v>
      </c>
      <c r="O114" s="1">
        <v>2022</v>
      </c>
      <c r="P114" s="1">
        <v>2</v>
      </c>
      <c r="Q114" s="1">
        <v>2021</v>
      </c>
      <c r="R114" s="1" t="s">
        <v>83</v>
      </c>
      <c r="S114" s="1" t="s">
        <v>84</v>
      </c>
      <c r="T114" s="1" t="s">
        <v>1021</v>
      </c>
      <c r="U114" s="1" t="s">
        <v>1064</v>
      </c>
      <c r="V114" s="1" t="s">
        <v>903</v>
      </c>
      <c r="W114" s="1" t="s">
        <v>83</v>
      </c>
      <c r="X114" s="3" t="s">
        <v>1017</v>
      </c>
      <c r="Y114" s="3" t="s">
        <v>1018</v>
      </c>
      <c r="Z114" s="1" t="s">
        <v>1023</v>
      </c>
      <c r="AA114" s="1" t="s">
        <v>83</v>
      </c>
      <c r="AB114" s="1" t="s">
        <v>83</v>
      </c>
      <c r="AC114" s="1" t="s">
        <v>83</v>
      </c>
      <c r="AD114" s="1" t="s">
        <v>83</v>
      </c>
      <c r="AE114" s="1" t="s">
        <v>83</v>
      </c>
      <c r="AF114" s="1" t="s">
        <v>98</v>
      </c>
      <c r="AG114" s="1">
        <v>4</v>
      </c>
      <c r="AH114" s="1">
        <v>4</v>
      </c>
      <c r="AI114" s="1">
        <v>4</v>
      </c>
      <c r="AJ114" s="1">
        <v>3</v>
      </c>
      <c r="AK114" s="1">
        <v>0</v>
      </c>
      <c r="AL114" s="1">
        <v>5</v>
      </c>
      <c r="AM114" s="1">
        <v>2020</v>
      </c>
      <c r="AN114" s="1">
        <v>0.30000001192092896</v>
      </c>
      <c r="AO114" s="1" t="s">
        <v>104</v>
      </c>
      <c r="AP114" s="1" t="s">
        <v>846</v>
      </c>
      <c r="AQ114" s="1">
        <v>0.70999997854232788</v>
      </c>
      <c r="AR114" s="1" t="s">
        <v>55</v>
      </c>
      <c r="AS114" s="1">
        <v>0.70999997854232788</v>
      </c>
      <c r="AT114" s="1" t="s">
        <v>123</v>
      </c>
      <c r="AU114" s="1">
        <v>0.42300000786781311</v>
      </c>
      <c r="AV114" s="1">
        <v>0.42300000786781311</v>
      </c>
      <c r="AW114" s="1" t="s">
        <v>83</v>
      </c>
      <c r="AX114" s="1" t="s">
        <v>83</v>
      </c>
      <c r="AY114" s="1" t="s">
        <v>83</v>
      </c>
      <c r="AZ114" s="1">
        <v>2021</v>
      </c>
      <c r="BA114" s="1">
        <v>25039</v>
      </c>
      <c r="BB114" s="1" t="s">
        <v>838</v>
      </c>
      <c r="BC114" s="1" t="s">
        <v>1047</v>
      </c>
      <c r="BD114" s="1">
        <v>30525</v>
      </c>
      <c r="BE114" s="1" t="s">
        <v>1013</v>
      </c>
      <c r="BF114" s="1">
        <v>40700</v>
      </c>
      <c r="BG114" s="1" t="s">
        <v>1014</v>
      </c>
      <c r="BH114" s="1">
        <v>0.81999999284744263</v>
      </c>
      <c r="BI114" s="1">
        <v>0.61500000953674316</v>
      </c>
      <c r="BJ114" s="1" t="s">
        <v>83</v>
      </c>
      <c r="BK114" s="1" t="s">
        <v>83</v>
      </c>
      <c r="BL114" s="4" t="s">
        <v>1265</v>
      </c>
      <c r="BM114" s="4">
        <f t="shared" si="12"/>
        <v>40700</v>
      </c>
      <c r="BN114" s="2" t="str">
        <f t="shared" si="19"/>
        <v>O</v>
      </c>
      <c r="BO114" s="2">
        <f t="shared" si="14"/>
        <v>1</v>
      </c>
      <c r="BP114" s="2">
        <f t="shared" si="13"/>
        <v>1</v>
      </c>
      <c r="BQ114" s="2" t="s">
        <v>1235</v>
      </c>
    </row>
    <row r="115" spans="1:69" x14ac:dyDescent="0.3">
      <c r="A115" s="2" t="s">
        <v>1205</v>
      </c>
      <c r="B115" s="2">
        <v>67</v>
      </c>
      <c r="C115" t="s">
        <v>1273</v>
      </c>
      <c r="D115" s="1">
        <v>10611</v>
      </c>
      <c r="E115" s="1" t="s">
        <v>1071</v>
      </c>
      <c r="F115" s="1" t="s">
        <v>871</v>
      </c>
      <c r="G115" s="1" t="s">
        <v>1009</v>
      </c>
      <c r="H115" s="1" t="s">
        <v>903</v>
      </c>
      <c r="I115" s="1" t="s">
        <v>874</v>
      </c>
      <c r="J115" s="1" t="s">
        <v>79</v>
      </c>
      <c r="K115" s="1" t="s">
        <v>828</v>
      </c>
      <c r="L115" s="1" t="s">
        <v>829</v>
      </c>
      <c r="M115" s="1" t="s">
        <v>1072</v>
      </c>
      <c r="N115" s="1">
        <v>12166</v>
      </c>
      <c r="O115" s="1">
        <v>2022</v>
      </c>
      <c r="P115" s="1">
        <v>2</v>
      </c>
      <c r="Q115" s="1">
        <v>2021</v>
      </c>
      <c r="R115" s="1" t="s">
        <v>83</v>
      </c>
      <c r="S115" s="1" t="s">
        <v>84</v>
      </c>
      <c r="T115" s="1" t="s">
        <v>1021</v>
      </c>
      <c r="U115" s="1" t="s">
        <v>742</v>
      </c>
      <c r="V115" s="1" t="s">
        <v>903</v>
      </c>
      <c r="W115" s="1" t="s">
        <v>83</v>
      </c>
      <c r="X115" s="3" t="s">
        <v>1017</v>
      </c>
      <c r="Y115" s="3" t="s">
        <v>1018</v>
      </c>
      <c r="Z115" s="1" t="s">
        <v>1023</v>
      </c>
      <c r="AA115" s="1" t="s">
        <v>83</v>
      </c>
      <c r="AB115" s="1" t="s">
        <v>83</v>
      </c>
      <c r="AC115" s="1" t="s">
        <v>83</v>
      </c>
      <c r="AD115" s="1" t="s">
        <v>83</v>
      </c>
      <c r="AE115" s="1" t="s">
        <v>83</v>
      </c>
      <c r="AF115" s="1" t="s">
        <v>98</v>
      </c>
      <c r="AG115" s="1">
        <v>4</v>
      </c>
      <c r="AH115" s="1">
        <v>3</v>
      </c>
      <c r="AI115" s="1">
        <v>2</v>
      </c>
      <c r="AJ115" s="1">
        <v>4</v>
      </c>
      <c r="AK115" s="1">
        <v>0</v>
      </c>
      <c r="AL115" s="1">
        <v>4</v>
      </c>
      <c r="AM115" s="1" t="s">
        <v>83</v>
      </c>
      <c r="AN115" s="1" t="s">
        <v>83</v>
      </c>
      <c r="AO115" s="1" t="s">
        <v>104</v>
      </c>
      <c r="AP115" s="1" t="s">
        <v>846</v>
      </c>
      <c r="AQ115" s="1">
        <v>0.77999997138977051</v>
      </c>
      <c r="AR115" s="1" t="s">
        <v>55</v>
      </c>
      <c r="AS115" s="1">
        <v>0.77999997138977051</v>
      </c>
      <c r="AT115" s="1" t="s">
        <v>123</v>
      </c>
      <c r="AU115" s="1" t="s">
        <v>83</v>
      </c>
      <c r="AV115" s="1" t="s">
        <v>83</v>
      </c>
      <c r="AW115" s="1" t="s">
        <v>83</v>
      </c>
      <c r="AX115" s="1" t="s">
        <v>83</v>
      </c>
      <c r="AY115" s="1" t="s">
        <v>83</v>
      </c>
      <c r="AZ115" s="1">
        <v>2021</v>
      </c>
      <c r="BA115" s="1">
        <v>30706</v>
      </c>
      <c r="BB115" s="1" t="s">
        <v>838</v>
      </c>
      <c r="BC115" s="1" t="s">
        <v>1047</v>
      </c>
      <c r="BD115" s="1">
        <v>20500</v>
      </c>
      <c r="BE115" s="1" t="s">
        <v>1013</v>
      </c>
      <c r="BF115" s="1">
        <v>34992</v>
      </c>
      <c r="BG115" s="1" t="s">
        <v>1014</v>
      </c>
      <c r="BH115" s="1">
        <v>1.4980000257492065</v>
      </c>
      <c r="BI115" s="1">
        <v>0.87800002098083496</v>
      </c>
      <c r="BJ115" s="1" t="s">
        <v>83</v>
      </c>
      <c r="BK115" s="1" t="s">
        <v>83</v>
      </c>
      <c r="BL115" s="4" t="s">
        <v>1265</v>
      </c>
      <c r="BM115" s="4">
        <f t="shared" si="12"/>
        <v>34992</v>
      </c>
      <c r="BN115" s="2" t="str">
        <f t="shared" si="19"/>
        <v>F</v>
      </c>
      <c r="BO115" s="2">
        <f t="shared" si="14"/>
        <v>2</v>
      </c>
      <c r="BP115" s="2">
        <f t="shared" si="13"/>
        <v>1</v>
      </c>
      <c r="BQ115" s="2" t="s">
        <v>1235</v>
      </c>
    </row>
    <row r="116" spans="1:69" x14ac:dyDescent="0.3">
      <c r="A116" s="2" t="s">
        <v>1205</v>
      </c>
      <c r="B116" s="2">
        <v>67</v>
      </c>
      <c r="C116" t="s">
        <v>1273</v>
      </c>
      <c r="D116" s="1">
        <v>10612</v>
      </c>
      <c r="E116" s="1" t="s">
        <v>1065</v>
      </c>
      <c r="F116" s="1" t="s">
        <v>871</v>
      </c>
      <c r="G116" s="1" t="s">
        <v>1009</v>
      </c>
      <c r="H116" s="1" t="s">
        <v>903</v>
      </c>
      <c r="I116" s="1" t="s">
        <v>874</v>
      </c>
      <c r="J116" s="1" t="s">
        <v>79</v>
      </c>
      <c r="K116" s="1" t="s">
        <v>828</v>
      </c>
      <c r="L116" s="1" t="s">
        <v>829</v>
      </c>
      <c r="M116" s="1" t="s">
        <v>1066</v>
      </c>
      <c r="N116" s="1">
        <v>12165</v>
      </c>
      <c r="O116" s="1">
        <v>2022</v>
      </c>
      <c r="P116" s="1">
        <v>2</v>
      </c>
      <c r="Q116" s="1">
        <v>2021</v>
      </c>
      <c r="R116" s="1" t="s">
        <v>83</v>
      </c>
      <c r="S116" s="1" t="s">
        <v>84</v>
      </c>
      <c r="T116" s="1" t="s">
        <v>1021</v>
      </c>
      <c r="U116" s="1" t="s">
        <v>742</v>
      </c>
      <c r="V116" s="1" t="s">
        <v>903</v>
      </c>
      <c r="W116" s="1" t="s">
        <v>83</v>
      </c>
      <c r="X116" s="3" t="s">
        <v>1017</v>
      </c>
      <c r="Y116" s="3" t="s">
        <v>1018</v>
      </c>
      <c r="Z116" s="1" t="s">
        <v>1023</v>
      </c>
      <c r="AA116" s="1" t="s">
        <v>83</v>
      </c>
      <c r="AB116" s="1" t="s">
        <v>83</v>
      </c>
      <c r="AC116" s="1" t="s">
        <v>83</v>
      </c>
      <c r="AD116" s="1" t="s">
        <v>83</v>
      </c>
      <c r="AE116" s="1" t="s">
        <v>83</v>
      </c>
      <c r="AF116" s="1" t="s">
        <v>98</v>
      </c>
      <c r="AG116" s="1">
        <v>4</v>
      </c>
      <c r="AH116" s="1">
        <v>2</v>
      </c>
      <c r="AI116" s="1">
        <v>2</v>
      </c>
      <c r="AJ116" s="1">
        <v>2</v>
      </c>
      <c r="AK116" s="1">
        <v>0</v>
      </c>
      <c r="AL116" s="1">
        <v>3</v>
      </c>
      <c r="AM116" s="1">
        <v>2019</v>
      </c>
      <c r="AN116" s="1">
        <v>0.5</v>
      </c>
      <c r="AO116" s="1" t="s">
        <v>104</v>
      </c>
      <c r="AP116" s="1" t="s">
        <v>846</v>
      </c>
      <c r="AQ116" s="1">
        <v>0.77999997138977051</v>
      </c>
      <c r="AR116" s="1" t="s">
        <v>55</v>
      </c>
      <c r="AS116" s="1">
        <v>0.77999997138977051</v>
      </c>
      <c r="AT116" s="1" t="s">
        <v>1067</v>
      </c>
      <c r="AU116" s="1">
        <v>0.64099997282028198</v>
      </c>
      <c r="AV116" s="1">
        <v>0.64099997282028198</v>
      </c>
      <c r="AW116" s="1" t="s">
        <v>83</v>
      </c>
      <c r="AX116" s="1" t="s">
        <v>83</v>
      </c>
      <c r="AY116" s="1" t="s">
        <v>83</v>
      </c>
      <c r="AZ116" s="1">
        <v>2021</v>
      </c>
      <c r="BA116" s="1">
        <v>91</v>
      </c>
      <c r="BB116" s="1" t="s">
        <v>1068</v>
      </c>
      <c r="BC116" s="1" t="s">
        <v>1047</v>
      </c>
      <c r="BD116" s="1">
        <v>30</v>
      </c>
      <c r="BE116" s="1" t="s">
        <v>1069</v>
      </c>
      <c r="BF116" s="1">
        <v>60</v>
      </c>
      <c r="BG116" s="1" t="s">
        <v>1070</v>
      </c>
      <c r="BH116" s="1">
        <v>3.0329999923706055</v>
      </c>
      <c r="BI116" s="1">
        <v>1.5169999599456787</v>
      </c>
      <c r="BJ116" s="1" t="s">
        <v>83</v>
      </c>
      <c r="BK116" s="1" t="s">
        <v>83</v>
      </c>
      <c r="BL116" s="4" t="s">
        <v>1269</v>
      </c>
      <c r="BM116" s="4">
        <f t="shared" si="12"/>
        <v>60</v>
      </c>
      <c r="BN116" s="2" t="str">
        <f t="shared" si="19"/>
        <v>F</v>
      </c>
      <c r="BO116" s="2">
        <f t="shared" si="14"/>
        <v>2</v>
      </c>
      <c r="BP116" s="2">
        <f t="shared" si="13"/>
        <v>1</v>
      </c>
      <c r="BQ116" s="2" t="s">
        <v>1235</v>
      </c>
    </row>
    <row r="117" spans="1:69" x14ac:dyDescent="0.3">
      <c r="A117" s="2" t="s">
        <v>1205</v>
      </c>
      <c r="B117" s="2">
        <v>67</v>
      </c>
      <c r="C117" t="s">
        <v>1273</v>
      </c>
      <c r="D117" s="1">
        <v>10613</v>
      </c>
      <c r="E117" s="1" t="s">
        <v>1035</v>
      </c>
      <c r="F117" s="1" t="s">
        <v>871</v>
      </c>
      <c r="G117" s="1" t="s">
        <v>1009</v>
      </c>
      <c r="H117" s="1" t="s">
        <v>903</v>
      </c>
      <c r="I117" s="1" t="s">
        <v>874</v>
      </c>
      <c r="J117" s="1" t="s">
        <v>79</v>
      </c>
      <c r="K117" s="1" t="s">
        <v>828</v>
      </c>
      <c r="L117" s="1" t="s">
        <v>829</v>
      </c>
      <c r="M117" s="1" t="s">
        <v>1036</v>
      </c>
      <c r="N117" s="1">
        <v>12146</v>
      </c>
      <c r="O117" s="1">
        <v>2022</v>
      </c>
      <c r="P117" s="1">
        <v>2</v>
      </c>
      <c r="Q117" s="1">
        <v>2020</v>
      </c>
      <c r="R117" s="1" t="s">
        <v>83</v>
      </c>
      <c r="S117" s="1" t="s">
        <v>84</v>
      </c>
      <c r="T117" s="1" t="s">
        <v>1021</v>
      </c>
      <c r="U117" s="1" t="s">
        <v>742</v>
      </c>
      <c r="V117" s="1" t="s">
        <v>903</v>
      </c>
      <c r="W117" s="1" t="s">
        <v>83</v>
      </c>
      <c r="X117" s="3" t="s">
        <v>1017</v>
      </c>
      <c r="Y117" s="3" t="s">
        <v>1018</v>
      </c>
      <c r="Z117" s="1" t="s">
        <v>1023</v>
      </c>
      <c r="AA117" s="1" t="s">
        <v>83</v>
      </c>
      <c r="AB117" s="1" t="s">
        <v>83</v>
      </c>
      <c r="AC117" s="1" t="s">
        <v>83</v>
      </c>
      <c r="AD117" s="1" t="s">
        <v>83</v>
      </c>
      <c r="AE117" s="1" t="s">
        <v>83</v>
      </c>
      <c r="AF117" s="1" t="s">
        <v>98</v>
      </c>
      <c r="AG117" s="1">
        <v>4</v>
      </c>
      <c r="AH117" s="1">
        <v>3</v>
      </c>
      <c r="AI117" s="1">
        <v>3</v>
      </c>
      <c r="AJ117" s="1">
        <v>4</v>
      </c>
      <c r="AK117" s="1">
        <v>0</v>
      </c>
      <c r="AL117" s="1">
        <v>4</v>
      </c>
      <c r="AM117" s="1">
        <v>2020</v>
      </c>
      <c r="AN117" s="1">
        <v>7146</v>
      </c>
      <c r="AO117" s="1" t="s">
        <v>1027</v>
      </c>
      <c r="AP117" s="1" t="s">
        <v>135</v>
      </c>
      <c r="AQ117" s="1" t="s">
        <v>83</v>
      </c>
      <c r="AR117" s="1" t="s">
        <v>1020</v>
      </c>
      <c r="AS117" s="1" t="s">
        <v>83</v>
      </c>
      <c r="AT117" s="1" t="s">
        <v>1020</v>
      </c>
      <c r="AU117" s="1" t="s">
        <v>83</v>
      </c>
      <c r="AV117" s="1" t="s">
        <v>83</v>
      </c>
      <c r="AW117" s="1" t="s">
        <v>83</v>
      </c>
      <c r="AX117" s="1" t="s">
        <v>83</v>
      </c>
      <c r="AY117" s="1" t="s">
        <v>83</v>
      </c>
      <c r="AZ117" s="1">
        <v>2020</v>
      </c>
      <c r="BA117" s="1">
        <v>12400</v>
      </c>
      <c r="BB117" s="1" t="s">
        <v>838</v>
      </c>
      <c r="BC117" s="1" t="s">
        <v>839</v>
      </c>
      <c r="BD117" s="1" t="s">
        <v>83</v>
      </c>
      <c r="BE117" s="1" t="s">
        <v>1020</v>
      </c>
      <c r="BF117" s="1">
        <v>5700</v>
      </c>
      <c r="BG117" s="1" t="s">
        <v>1014</v>
      </c>
      <c r="BH117" s="1"/>
      <c r="BI117" s="1">
        <v>2.1749999523162842</v>
      </c>
      <c r="BJ117" s="1" t="s">
        <v>83</v>
      </c>
      <c r="BK117" s="1" t="s">
        <v>83</v>
      </c>
      <c r="BL117" s="4" t="s">
        <v>1265</v>
      </c>
      <c r="BM117" s="4">
        <f t="shared" si="12"/>
        <v>5700</v>
      </c>
      <c r="BN117" s="2" t="str">
        <f t="shared" si="19"/>
        <v>N</v>
      </c>
      <c r="BO117" s="2">
        <f t="shared" si="14"/>
        <v>3</v>
      </c>
      <c r="BP117" s="2">
        <f t="shared" si="13"/>
        <v>1</v>
      </c>
      <c r="BQ117" s="2" t="s">
        <v>1236</v>
      </c>
    </row>
    <row r="118" spans="1:69" s="11" customFormat="1" x14ac:dyDescent="0.3">
      <c r="A118" s="2" t="s">
        <v>1205</v>
      </c>
      <c r="B118" s="11">
        <v>67</v>
      </c>
      <c r="C118" t="s">
        <v>1273</v>
      </c>
      <c r="D118" s="10">
        <v>10614</v>
      </c>
      <c r="E118" s="10" t="s">
        <v>1025</v>
      </c>
      <c r="F118" s="10" t="s">
        <v>871</v>
      </c>
      <c r="G118" s="10" t="s">
        <v>1009</v>
      </c>
      <c r="H118" s="10" t="s">
        <v>903</v>
      </c>
      <c r="I118" s="10" t="s">
        <v>874</v>
      </c>
      <c r="J118" s="10" t="s">
        <v>79</v>
      </c>
      <c r="K118" s="10" t="s">
        <v>828</v>
      </c>
      <c r="L118" s="10" t="s">
        <v>829</v>
      </c>
      <c r="M118" s="10" t="s">
        <v>1026</v>
      </c>
      <c r="N118" s="10">
        <v>12143</v>
      </c>
      <c r="O118" s="10">
        <v>2022</v>
      </c>
      <c r="P118" s="10">
        <v>2</v>
      </c>
      <c r="Q118" s="10">
        <v>2020</v>
      </c>
      <c r="R118" s="10" t="s">
        <v>83</v>
      </c>
      <c r="S118" s="10" t="s">
        <v>84</v>
      </c>
      <c r="T118" s="10" t="s">
        <v>1021</v>
      </c>
      <c r="U118" s="10" t="s">
        <v>459</v>
      </c>
      <c r="V118" s="10" t="s">
        <v>903</v>
      </c>
      <c r="W118" s="10" t="s">
        <v>83</v>
      </c>
      <c r="X118" s="12" t="s">
        <v>1017</v>
      </c>
      <c r="Y118" s="12" t="s">
        <v>1018</v>
      </c>
      <c r="Z118" s="10" t="s">
        <v>1024</v>
      </c>
      <c r="AA118" s="10" t="s">
        <v>83</v>
      </c>
      <c r="AB118" s="10" t="s">
        <v>83</v>
      </c>
      <c r="AC118" s="10" t="s">
        <v>83</v>
      </c>
      <c r="AD118" s="10" t="s">
        <v>83</v>
      </c>
      <c r="AE118" s="10" t="s">
        <v>83</v>
      </c>
      <c r="AF118" s="10" t="s">
        <v>98</v>
      </c>
      <c r="AG118" s="10">
        <v>4</v>
      </c>
      <c r="AH118" s="10">
        <v>3</v>
      </c>
      <c r="AI118" s="10">
        <v>4</v>
      </c>
      <c r="AJ118" s="10">
        <v>4</v>
      </c>
      <c r="AK118" s="10">
        <v>1</v>
      </c>
      <c r="AL118" s="10">
        <v>4</v>
      </c>
      <c r="AM118" s="10">
        <v>2020</v>
      </c>
      <c r="AN118" s="10">
        <v>15221</v>
      </c>
      <c r="AO118" s="10" t="s">
        <v>1027</v>
      </c>
      <c r="AP118" s="10" t="s">
        <v>135</v>
      </c>
      <c r="AQ118" s="10" t="s">
        <v>83</v>
      </c>
      <c r="AR118" s="10" t="s">
        <v>1028</v>
      </c>
      <c r="AS118" s="10" t="s">
        <v>83</v>
      </c>
      <c r="AT118" s="10" t="s">
        <v>1028</v>
      </c>
      <c r="AU118" s="10" t="s">
        <v>83</v>
      </c>
      <c r="AV118" s="10" t="s">
        <v>83</v>
      </c>
      <c r="AW118" s="10" t="s">
        <v>83</v>
      </c>
      <c r="AX118" s="10" t="s">
        <v>83</v>
      </c>
      <c r="AY118" s="10" t="s">
        <v>83</v>
      </c>
      <c r="AZ118" s="10">
        <v>2019</v>
      </c>
      <c r="BA118" s="10">
        <v>37336</v>
      </c>
      <c r="BB118" s="10" t="s">
        <v>1029</v>
      </c>
      <c r="BC118" s="10" t="s">
        <v>839</v>
      </c>
      <c r="BD118" s="10" t="s">
        <v>83</v>
      </c>
      <c r="BE118" s="10" t="s">
        <v>1030</v>
      </c>
      <c r="BF118" s="10" t="s">
        <v>83</v>
      </c>
      <c r="BG118" s="10" t="s">
        <v>1030</v>
      </c>
      <c r="BH118" s="10"/>
      <c r="BI118" s="10" t="s">
        <v>83</v>
      </c>
      <c r="BJ118" s="10" t="s">
        <v>83</v>
      </c>
      <c r="BK118" s="10" t="s">
        <v>83</v>
      </c>
      <c r="BL118" s="13" t="s">
        <v>1246</v>
      </c>
      <c r="BM118" s="13" t="str">
        <f t="shared" ref="BM118:BM121" si="20">BF118</f>
        <v/>
      </c>
      <c r="BN118" s="11" t="s">
        <v>1247</v>
      </c>
      <c r="BO118" s="11" t="str">
        <f t="shared" si="14"/>
        <v/>
      </c>
      <c r="BP118" s="2">
        <f t="shared" si="13"/>
        <v>1</v>
      </c>
      <c r="BQ118" s="11" t="s">
        <v>1248</v>
      </c>
    </row>
    <row r="119" spans="1:69" s="11" customFormat="1" x14ac:dyDescent="0.3">
      <c r="A119" s="2" t="s">
        <v>1205</v>
      </c>
      <c r="B119" s="11">
        <v>67</v>
      </c>
      <c r="C119" t="s">
        <v>1273</v>
      </c>
      <c r="D119" s="10">
        <v>10615</v>
      </c>
      <c r="E119" s="10" t="s">
        <v>1031</v>
      </c>
      <c r="F119" s="10" t="s">
        <v>871</v>
      </c>
      <c r="G119" s="10" t="s">
        <v>1009</v>
      </c>
      <c r="H119" s="10" t="s">
        <v>903</v>
      </c>
      <c r="I119" s="10" t="s">
        <v>874</v>
      </c>
      <c r="J119" s="10" t="s">
        <v>79</v>
      </c>
      <c r="K119" s="10" t="s">
        <v>828</v>
      </c>
      <c r="L119" s="10" t="s">
        <v>829</v>
      </c>
      <c r="M119" s="10" t="s">
        <v>1032</v>
      </c>
      <c r="N119" s="10">
        <v>12144</v>
      </c>
      <c r="O119" s="10">
        <v>2022</v>
      </c>
      <c r="P119" s="10">
        <v>2</v>
      </c>
      <c r="Q119" s="10">
        <v>2021</v>
      </c>
      <c r="R119" s="10" t="s">
        <v>83</v>
      </c>
      <c r="S119" s="10" t="s">
        <v>84</v>
      </c>
      <c r="T119" s="10" t="s">
        <v>1021</v>
      </c>
      <c r="U119" s="10" t="s">
        <v>1019</v>
      </c>
      <c r="V119" s="10" t="s">
        <v>903</v>
      </c>
      <c r="W119" s="10" t="s">
        <v>83</v>
      </c>
      <c r="X119" s="12" t="s">
        <v>1017</v>
      </c>
      <c r="Y119" s="12" t="s">
        <v>1018</v>
      </c>
      <c r="Z119" s="10" t="s">
        <v>1024</v>
      </c>
      <c r="AA119" s="10" t="s">
        <v>83</v>
      </c>
      <c r="AB119" s="10" t="s">
        <v>83</v>
      </c>
      <c r="AC119" s="10" t="s">
        <v>83</v>
      </c>
      <c r="AD119" s="10" t="s">
        <v>83</v>
      </c>
      <c r="AE119" s="10" t="s">
        <v>83</v>
      </c>
      <c r="AF119" s="10" t="s">
        <v>98</v>
      </c>
      <c r="AG119" s="10">
        <v>2</v>
      </c>
      <c r="AH119" s="10">
        <v>3</v>
      </c>
      <c r="AI119" s="10">
        <v>2</v>
      </c>
      <c r="AJ119" s="10">
        <v>4</v>
      </c>
      <c r="AK119" s="10">
        <v>0</v>
      </c>
      <c r="AL119" s="10">
        <v>4</v>
      </c>
      <c r="AM119" s="10">
        <v>2021</v>
      </c>
      <c r="AN119" s="10">
        <v>1673</v>
      </c>
      <c r="AO119" s="10" t="s">
        <v>1027</v>
      </c>
      <c r="AP119" s="10" t="s">
        <v>135</v>
      </c>
      <c r="AQ119" s="10" t="s">
        <v>83</v>
      </c>
      <c r="AR119" s="10" t="s">
        <v>1028</v>
      </c>
      <c r="AS119" s="10" t="s">
        <v>83</v>
      </c>
      <c r="AT119" s="10" t="s">
        <v>1028</v>
      </c>
      <c r="AU119" s="10" t="s">
        <v>83</v>
      </c>
      <c r="AV119" s="10" t="s">
        <v>83</v>
      </c>
      <c r="AW119" s="10" t="s">
        <v>83</v>
      </c>
      <c r="AX119" s="10" t="s">
        <v>83</v>
      </c>
      <c r="AY119" s="10" t="s">
        <v>83</v>
      </c>
      <c r="AZ119" s="10">
        <v>2021</v>
      </c>
      <c r="BA119" s="10">
        <v>19974</v>
      </c>
      <c r="BB119" s="10" t="s">
        <v>1029</v>
      </c>
      <c r="BC119" s="10" t="s">
        <v>839</v>
      </c>
      <c r="BD119" s="10" t="s">
        <v>83</v>
      </c>
      <c r="BE119" s="10" t="s">
        <v>1030</v>
      </c>
      <c r="BF119" s="10" t="s">
        <v>83</v>
      </c>
      <c r="BG119" s="10" t="s">
        <v>1030</v>
      </c>
      <c r="BH119" s="10"/>
      <c r="BI119" s="10" t="s">
        <v>83</v>
      </c>
      <c r="BJ119" s="10" t="s">
        <v>83</v>
      </c>
      <c r="BK119" s="10" t="s">
        <v>83</v>
      </c>
      <c r="BL119" s="13" t="s">
        <v>1246</v>
      </c>
      <c r="BM119" s="13" t="str">
        <f t="shared" si="20"/>
        <v/>
      </c>
      <c r="BN119" s="11" t="s">
        <v>1247</v>
      </c>
      <c r="BO119" s="11" t="str">
        <f t="shared" si="14"/>
        <v/>
      </c>
      <c r="BP119" s="2">
        <f t="shared" si="13"/>
        <v>3</v>
      </c>
      <c r="BQ119" s="11" t="s">
        <v>1248</v>
      </c>
    </row>
    <row r="120" spans="1:69" s="11" customFormat="1" x14ac:dyDescent="0.3">
      <c r="A120" s="2" t="s">
        <v>1205</v>
      </c>
      <c r="B120" s="11">
        <v>67</v>
      </c>
      <c r="C120" t="s">
        <v>1273</v>
      </c>
      <c r="D120" s="10">
        <v>10616</v>
      </c>
      <c r="E120" s="10" t="s">
        <v>1056</v>
      </c>
      <c r="F120" s="10" t="s">
        <v>871</v>
      </c>
      <c r="G120" s="10" t="s">
        <v>1009</v>
      </c>
      <c r="H120" s="10" t="s">
        <v>903</v>
      </c>
      <c r="I120" s="10" t="s">
        <v>874</v>
      </c>
      <c r="J120" s="10" t="s">
        <v>79</v>
      </c>
      <c r="K120" s="10" t="s">
        <v>828</v>
      </c>
      <c r="L120" s="10" t="s">
        <v>829</v>
      </c>
      <c r="M120" s="10" t="s">
        <v>1057</v>
      </c>
      <c r="N120" s="10">
        <v>12160</v>
      </c>
      <c r="O120" s="10">
        <v>2022</v>
      </c>
      <c r="P120" s="10">
        <v>2</v>
      </c>
      <c r="Q120" s="10">
        <v>2021</v>
      </c>
      <c r="R120" s="10" t="s">
        <v>83</v>
      </c>
      <c r="S120" s="10" t="s">
        <v>84</v>
      </c>
      <c r="T120" s="10" t="s">
        <v>1021</v>
      </c>
      <c r="U120" s="10" t="s">
        <v>742</v>
      </c>
      <c r="V120" s="10" t="s">
        <v>903</v>
      </c>
      <c r="W120" s="10" t="s">
        <v>83</v>
      </c>
      <c r="X120" s="12" t="s">
        <v>1017</v>
      </c>
      <c r="Y120" s="12" t="s">
        <v>1018</v>
      </c>
      <c r="Z120" s="10" t="s">
        <v>1023</v>
      </c>
      <c r="AA120" s="10" t="s">
        <v>83</v>
      </c>
      <c r="AB120" s="10" t="s">
        <v>83</v>
      </c>
      <c r="AC120" s="10" t="s">
        <v>83</v>
      </c>
      <c r="AD120" s="10" t="s">
        <v>83</v>
      </c>
      <c r="AE120" s="10" t="s">
        <v>83</v>
      </c>
      <c r="AF120" s="10" t="s">
        <v>98</v>
      </c>
      <c r="AG120" s="10">
        <v>4</v>
      </c>
      <c r="AH120" s="10">
        <v>3</v>
      </c>
      <c r="AI120" s="10">
        <v>4</v>
      </c>
      <c r="AJ120" s="10">
        <v>4</v>
      </c>
      <c r="AK120" s="10">
        <v>0</v>
      </c>
      <c r="AL120" s="10">
        <v>4</v>
      </c>
      <c r="AM120" s="10">
        <v>2021</v>
      </c>
      <c r="AN120" s="10">
        <v>6473</v>
      </c>
      <c r="AO120" s="10" t="s">
        <v>1027</v>
      </c>
      <c r="AP120" s="10" t="s">
        <v>135</v>
      </c>
      <c r="AQ120" s="10" t="s">
        <v>83</v>
      </c>
      <c r="AR120" s="10" t="s">
        <v>1020</v>
      </c>
      <c r="AS120" s="10" t="s">
        <v>83</v>
      </c>
      <c r="AT120" s="10" t="s">
        <v>1020</v>
      </c>
      <c r="AU120" s="10" t="s">
        <v>83</v>
      </c>
      <c r="AV120" s="10" t="s">
        <v>83</v>
      </c>
      <c r="AW120" s="10" t="s">
        <v>83</v>
      </c>
      <c r="AX120" s="10" t="s">
        <v>83</v>
      </c>
      <c r="AY120" s="10" t="s">
        <v>83</v>
      </c>
      <c r="AZ120" s="10">
        <v>2021</v>
      </c>
      <c r="BA120" s="10">
        <v>28646</v>
      </c>
      <c r="BB120" s="10" t="s">
        <v>1012</v>
      </c>
      <c r="BC120" s="10" t="s">
        <v>839</v>
      </c>
      <c r="BD120" s="10" t="s">
        <v>83</v>
      </c>
      <c r="BE120" s="10" t="s">
        <v>1020</v>
      </c>
      <c r="BF120" s="10" t="s">
        <v>83</v>
      </c>
      <c r="BG120" s="10" t="s">
        <v>1020</v>
      </c>
      <c r="BH120" s="10"/>
      <c r="BI120" s="10" t="s">
        <v>83</v>
      </c>
      <c r="BJ120" s="10" t="s">
        <v>83</v>
      </c>
      <c r="BK120" s="10" t="s">
        <v>83</v>
      </c>
      <c r="BL120" s="13" t="s">
        <v>1246</v>
      </c>
      <c r="BM120" s="13" t="str">
        <f t="shared" si="20"/>
        <v/>
      </c>
      <c r="BN120" s="11" t="s">
        <v>1247</v>
      </c>
      <c r="BO120" s="11" t="str">
        <f t="shared" si="14"/>
        <v/>
      </c>
      <c r="BP120" s="2">
        <f t="shared" si="13"/>
        <v>1</v>
      </c>
      <c r="BQ120" s="11" t="s">
        <v>1248</v>
      </c>
    </row>
    <row r="121" spans="1:69" s="11" customFormat="1" x14ac:dyDescent="0.3">
      <c r="A121" s="2" t="s">
        <v>1205</v>
      </c>
      <c r="B121" s="11">
        <v>67</v>
      </c>
      <c r="C121" t="s">
        <v>1273</v>
      </c>
      <c r="D121" s="10">
        <v>10617</v>
      </c>
      <c r="E121" s="10" t="s">
        <v>1033</v>
      </c>
      <c r="F121" s="10" t="s">
        <v>871</v>
      </c>
      <c r="G121" s="10" t="s">
        <v>1009</v>
      </c>
      <c r="H121" s="10" t="s">
        <v>903</v>
      </c>
      <c r="I121" s="10" t="s">
        <v>874</v>
      </c>
      <c r="J121" s="10" t="s">
        <v>79</v>
      </c>
      <c r="K121" s="10" t="s">
        <v>828</v>
      </c>
      <c r="L121" s="10" t="s">
        <v>829</v>
      </c>
      <c r="M121" s="10" t="s">
        <v>1034</v>
      </c>
      <c r="N121" s="10">
        <v>12145</v>
      </c>
      <c r="O121" s="10">
        <v>2022</v>
      </c>
      <c r="P121" s="10">
        <v>2</v>
      </c>
      <c r="Q121" s="10">
        <v>2021</v>
      </c>
      <c r="R121" s="10" t="s">
        <v>83</v>
      </c>
      <c r="S121" s="10" t="s">
        <v>84</v>
      </c>
      <c r="T121" s="10" t="s">
        <v>1021</v>
      </c>
      <c r="U121" s="10" t="s">
        <v>322</v>
      </c>
      <c r="V121" s="10" t="s">
        <v>903</v>
      </c>
      <c r="W121" s="10" t="s">
        <v>83</v>
      </c>
      <c r="X121" s="12" t="s">
        <v>1017</v>
      </c>
      <c r="Y121" s="12" t="s">
        <v>1018</v>
      </c>
      <c r="Z121" s="10" t="s">
        <v>1024</v>
      </c>
      <c r="AA121" s="10" t="s">
        <v>83</v>
      </c>
      <c r="AB121" s="10" t="s">
        <v>83</v>
      </c>
      <c r="AC121" s="10" t="s">
        <v>83</v>
      </c>
      <c r="AD121" s="10" t="s">
        <v>83</v>
      </c>
      <c r="AE121" s="10" t="s">
        <v>83</v>
      </c>
      <c r="AF121" s="10" t="s">
        <v>98</v>
      </c>
      <c r="AG121" s="10">
        <v>4</v>
      </c>
      <c r="AH121" s="10">
        <v>3</v>
      </c>
      <c r="AI121" s="10">
        <v>4</v>
      </c>
      <c r="AJ121" s="10">
        <v>4</v>
      </c>
      <c r="AK121" s="10">
        <v>0</v>
      </c>
      <c r="AL121" s="10">
        <v>4</v>
      </c>
      <c r="AM121" s="10">
        <v>2020</v>
      </c>
      <c r="AN121" s="10">
        <v>54472</v>
      </c>
      <c r="AO121" s="10" t="s">
        <v>1027</v>
      </c>
      <c r="AP121" s="10" t="s">
        <v>135</v>
      </c>
      <c r="AQ121" s="10" t="s">
        <v>83</v>
      </c>
      <c r="AR121" s="10" t="s">
        <v>1028</v>
      </c>
      <c r="AS121" s="10" t="s">
        <v>83</v>
      </c>
      <c r="AT121" s="10" t="s">
        <v>1028</v>
      </c>
      <c r="AU121" s="10" t="s">
        <v>83</v>
      </c>
      <c r="AV121" s="10" t="s">
        <v>83</v>
      </c>
      <c r="AW121" s="10" t="s">
        <v>83</v>
      </c>
      <c r="AX121" s="10" t="s">
        <v>83</v>
      </c>
      <c r="AY121" s="10" t="s">
        <v>83</v>
      </c>
      <c r="AZ121" s="10">
        <v>2020</v>
      </c>
      <c r="BA121" s="10">
        <v>17216</v>
      </c>
      <c r="BB121" s="10" t="s">
        <v>1029</v>
      </c>
      <c r="BC121" s="10" t="s">
        <v>839</v>
      </c>
      <c r="BD121" s="10" t="s">
        <v>83</v>
      </c>
      <c r="BE121" s="10" t="s">
        <v>1030</v>
      </c>
      <c r="BF121" s="10" t="s">
        <v>83</v>
      </c>
      <c r="BG121" s="10" t="s">
        <v>1030</v>
      </c>
      <c r="BH121" s="10"/>
      <c r="BI121" s="10" t="s">
        <v>83</v>
      </c>
      <c r="BJ121" s="10" t="s">
        <v>83</v>
      </c>
      <c r="BK121" s="10" t="s">
        <v>83</v>
      </c>
      <c r="BL121" s="13" t="s">
        <v>1246</v>
      </c>
      <c r="BM121" s="13" t="str">
        <f t="shared" si="20"/>
        <v/>
      </c>
      <c r="BN121" s="11" t="s">
        <v>1247</v>
      </c>
      <c r="BO121" s="11" t="str">
        <f t="shared" si="14"/>
        <v/>
      </c>
      <c r="BP121" s="2">
        <f t="shared" si="13"/>
        <v>1</v>
      </c>
      <c r="BQ121" s="11" t="s">
        <v>1248</v>
      </c>
    </row>
    <row r="122" spans="1:69" x14ac:dyDescent="0.3">
      <c r="A122" s="2" t="s">
        <v>1205</v>
      </c>
      <c r="B122" s="2">
        <v>67</v>
      </c>
      <c r="C122" t="s">
        <v>1273</v>
      </c>
      <c r="D122" s="1">
        <v>10618</v>
      </c>
      <c r="E122" s="1" t="s">
        <v>1041</v>
      </c>
      <c r="F122" s="1" t="s">
        <v>871</v>
      </c>
      <c r="G122" s="1" t="s">
        <v>1009</v>
      </c>
      <c r="H122" s="1" t="s">
        <v>903</v>
      </c>
      <c r="I122" s="1" t="s">
        <v>874</v>
      </c>
      <c r="J122" s="1" t="s">
        <v>79</v>
      </c>
      <c r="K122" s="1" t="s">
        <v>828</v>
      </c>
      <c r="L122" s="1" t="s">
        <v>829</v>
      </c>
      <c r="M122" s="1" t="s">
        <v>1042</v>
      </c>
      <c r="N122" s="1">
        <v>12156</v>
      </c>
      <c r="O122" s="1">
        <v>2022</v>
      </c>
      <c r="P122" s="1">
        <v>2</v>
      </c>
      <c r="Q122" s="1">
        <v>2020</v>
      </c>
      <c r="R122" s="1" t="s">
        <v>83</v>
      </c>
      <c r="S122" s="1" t="s">
        <v>84</v>
      </c>
      <c r="T122" s="1" t="s">
        <v>1021</v>
      </c>
      <c r="U122" s="1" t="s">
        <v>742</v>
      </c>
      <c r="V122" s="1" t="s">
        <v>903</v>
      </c>
      <c r="W122" s="1" t="s">
        <v>83</v>
      </c>
      <c r="X122" s="3" t="s">
        <v>1017</v>
      </c>
      <c r="Y122" s="3" t="s">
        <v>1018</v>
      </c>
      <c r="Z122" s="1" t="s">
        <v>1023</v>
      </c>
      <c r="AA122" s="1" t="s">
        <v>83</v>
      </c>
      <c r="AB122" s="1" t="s">
        <v>83</v>
      </c>
      <c r="AC122" s="1" t="s">
        <v>83</v>
      </c>
      <c r="AD122" s="1" t="s">
        <v>83</v>
      </c>
      <c r="AE122" s="1" t="s">
        <v>83</v>
      </c>
      <c r="AF122" s="1" t="s">
        <v>98</v>
      </c>
      <c r="AG122" s="1">
        <v>4</v>
      </c>
      <c r="AH122" s="1">
        <v>3</v>
      </c>
      <c r="AI122" s="1">
        <v>4</v>
      </c>
      <c r="AJ122" s="1">
        <v>4</v>
      </c>
      <c r="AK122" s="1">
        <v>0</v>
      </c>
      <c r="AL122" s="1">
        <v>4</v>
      </c>
      <c r="AM122" s="1">
        <v>2020</v>
      </c>
      <c r="AN122" s="1">
        <v>28147</v>
      </c>
      <c r="AO122" s="1" t="s">
        <v>1027</v>
      </c>
      <c r="AP122" s="1" t="s">
        <v>135</v>
      </c>
      <c r="AQ122" s="1" t="s">
        <v>83</v>
      </c>
      <c r="AR122" s="1" t="s">
        <v>1028</v>
      </c>
      <c r="AS122" s="1" t="s">
        <v>83</v>
      </c>
      <c r="AT122" s="1" t="s">
        <v>1028</v>
      </c>
      <c r="AU122" s="1" t="s">
        <v>83</v>
      </c>
      <c r="AV122" s="1" t="s">
        <v>83</v>
      </c>
      <c r="AW122" s="1" t="s">
        <v>83</v>
      </c>
      <c r="AX122" s="1" t="s">
        <v>83</v>
      </c>
      <c r="AY122" s="1" t="s">
        <v>83</v>
      </c>
      <c r="AZ122" s="1">
        <v>2020</v>
      </c>
      <c r="BA122" s="1">
        <v>15429</v>
      </c>
      <c r="BB122" s="1" t="s">
        <v>1029</v>
      </c>
      <c r="BC122" s="1" t="s">
        <v>839</v>
      </c>
      <c r="BD122" s="1" t="s">
        <v>83</v>
      </c>
      <c r="BE122" s="1" t="s">
        <v>1043</v>
      </c>
      <c r="BF122" s="1">
        <v>7000</v>
      </c>
      <c r="BG122" s="1" t="s">
        <v>1044</v>
      </c>
      <c r="BH122" s="1"/>
      <c r="BI122" s="1">
        <v>2.2039999961853027</v>
      </c>
      <c r="BJ122" s="1" t="s">
        <v>83</v>
      </c>
      <c r="BK122" s="1" t="s">
        <v>83</v>
      </c>
      <c r="BL122" s="4" t="s">
        <v>1268</v>
      </c>
      <c r="BM122" s="4">
        <f t="shared" si="12"/>
        <v>7000</v>
      </c>
      <c r="BN122" s="2" t="str">
        <f>IF(ISBLANK(BH122),IF(BI122&lt;0.5,"O",IF(BI122&lt;1.7,"F","N")),IF(BH122&lt;1,"O",IF(ISBLANK(BI122),"F",IF(BI122&lt;1.7,"F","N"))))</f>
        <v>N</v>
      </c>
      <c r="BO122" s="2">
        <f t="shared" si="14"/>
        <v>3</v>
      </c>
      <c r="BP122" s="2">
        <f t="shared" si="13"/>
        <v>1</v>
      </c>
      <c r="BQ122" s="2" t="s">
        <v>1236</v>
      </c>
    </row>
    <row r="123" spans="1:69" s="11" customFormat="1" x14ac:dyDescent="0.3">
      <c r="A123" s="2" t="s">
        <v>1205</v>
      </c>
      <c r="B123" s="11">
        <v>67</v>
      </c>
      <c r="C123" t="s">
        <v>1273</v>
      </c>
      <c r="D123" s="10">
        <v>10620</v>
      </c>
      <c r="E123" s="10" t="s">
        <v>1037</v>
      </c>
      <c r="F123" s="10" t="s">
        <v>871</v>
      </c>
      <c r="G123" s="10" t="s">
        <v>1009</v>
      </c>
      <c r="H123" s="10" t="s">
        <v>903</v>
      </c>
      <c r="I123" s="10" t="s">
        <v>874</v>
      </c>
      <c r="J123" s="10" t="s">
        <v>79</v>
      </c>
      <c r="K123" s="10" t="s">
        <v>828</v>
      </c>
      <c r="L123" s="10" t="s">
        <v>829</v>
      </c>
      <c r="M123" s="10" t="s">
        <v>1038</v>
      </c>
      <c r="N123" s="10">
        <v>12147</v>
      </c>
      <c r="O123" s="10">
        <v>2022</v>
      </c>
      <c r="P123" s="10">
        <v>2</v>
      </c>
      <c r="Q123" s="10">
        <v>2020</v>
      </c>
      <c r="R123" s="10" t="s">
        <v>83</v>
      </c>
      <c r="S123" s="10" t="s">
        <v>84</v>
      </c>
      <c r="T123" s="10" t="s">
        <v>1021</v>
      </c>
      <c r="U123" s="10" t="s">
        <v>742</v>
      </c>
      <c r="V123" s="10" t="s">
        <v>903</v>
      </c>
      <c r="W123" s="10" t="s">
        <v>83</v>
      </c>
      <c r="X123" s="12" t="s">
        <v>1017</v>
      </c>
      <c r="Y123" s="12" t="s">
        <v>1018</v>
      </c>
      <c r="Z123" s="10" t="s">
        <v>1023</v>
      </c>
      <c r="AA123" s="10" t="s">
        <v>83</v>
      </c>
      <c r="AB123" s="10" t="s">
        <v>83</v>
      </c>
      <c r="AC123" s="10" t="s">
        <v>83</v>
      </c>
      <c r="AD123" s="10" t="s">
        <v>83</v>
      </c>
      <c r="AE123" s="10" t="s">
        <v>83</v>
      </c>
      <c r="AF123" s="10" t="s">
        <v>98</v>
      </c>
      <c r="AG123" s="10">
        <v>4</v>
      </c>
      <c r="AH123" s="10">
        <v>2</v>
      </c>
      <c r="AI123" s="10">
        <v>4</v>
      </c>
      <c r="AJ123" s="10">
        <v>4</v>
      </c>
      <c r="AK123" s="10">
        <v>0</v>
      </c>
      <c r="AL123" s="10">
        <v>4</v>
      </c>
      <c r="AM123" s="10" t="s">
        <v>83</v>
      </c>
      <c r="AN123" s="10" t="s">
        <v>83</v>
      </c>
      <c r="AO123" s="10" t="s">
        <v>83</v>
      </c>
      <c r="AP123" s="10" t="s">
        <v>83</v>
      </c>
      <c r="AQ123" s="10" t="s">
        <v>83</v>
      </c>
      <c r="AR123" s="10" t="s">
        <v>1020</v>
      </c>
      <c r="AS123" s="10" t="s">
        <v>83</v>
      </c>
      <c r="AT123" s="10" t="s">
        <v>1020</v>
      </c>
      <c r="AU123" s="10" t="s">
        <v>83</v>
      </c>
      <c r="AV123" s="10" t="s">
        <v>83</v>
      </c>
      <c r="AW123" s="10" t="s">
        <v>83</v>
      </c>
      <c r="AX123" s="10" t="s">
        <v>83</v>
      </c>
      <c r="AY123" s="10" t="s">
        <v>83</v>
      </c>
      <c r="AZ123" s="10">
        <v>2020</v>
      </c>
      <c r="BA123" s="10">
        <v>8069</v>
      </c>
      <c r="BB123" s="10" t="s">
        <v>838</v>
      </c>
      <c r="BC123" s="10" t="s">
        <v>839</v>
      </c>
      <c r="BD123" s="10" t="s">
        <v>83</v>
      </c>
      <c r="BE123" s="10" t="s">
        <v>1020</v>
      </c>
      <c r="BF123" s="10" t="s">
        <v>83</v>
      </c>
      <c r="BG123" s="10" t="s">
        <v>1020</v>
      </c>
      <c r="BH123" s="10"/>
      <c r="BI123" s="10"/>
      <c r="BJ123" s="10" t="s">
        <v>83</v>
      </c>
      <c r="BK123" s="10" t="s">
        <v>83</v>
      </c>
      <c r="BL123" s="13" t="s">
        <v>1246</v>
      </c>
      <c r="BM123" s="13" t="str">
        <f t="shared" si="12"/>
        <v/>
      </c>
      <c r="BN123" s="11" t="s">
        <v>1247</v>
      </c>
      <c r="BO123" s="11" t="str">
        <f t="shared" si="14"/>
        <v/>
      </c>
      <c r="BP123" s="2">
        <f t="shared" si="13"/>
        <v>1</v>
      </c>
      <c r="BQ123" s="11" t="s">
        <v>1248</v>
      </c>
    </row>
    <row r="124" spans="1:69" s="11" customFormat="1" x14ac:dyDescent="0.3">
      <c r="A124" s="2" t="s">
        <v>1205</v>
      </c>
      <c r="B124" s="11">
        <v>67</v>
      </c>
      <c r="C124" t="s">
        <v>1273</v>
      </c>
      <c r="D124" s="10">
        <v>10621</v>
      </c>
      <c r="E124" s="10" t="s">
        <v>1039</v>
      </c>
      <c r="F124" s="10" t="s">
        <v>871</v>
      </c>
      <c r="G124" s="10" t="s">
        <v>1009</v>
      </c>
      <c r="H124" s="10" t="s">
        <v>903</v>
      </c>
      <c r="I124" s="10" t="s">
        <v>874</v>
      </c>
      <c r="J124" s="10" t="s">
        <v>79</v>
      </c>
      <c r="K124" s="10" t="s">
        <v>828</v>
      </c>
      <c r="L124" s="10" t="s">
        <v>829</v>
      </c>
      <c r="M124" s="10" t="s">
        <v>1040</v>
      </c>
      <c r="N124" s="10">
        <v>12148</v>
      </c>
      <c r="O124" s="10">
        <v>2022</v>
      </c>
      <c r="P124" s="10">
        <v>2</v>
      </c>
      <c r="Q124" s="10">
        <v>2021</v>
      </c>
      <c r="R124" s="10" t="s">
        <v>83</v>
      </c>
      <c r="S124" s="10" t="s">
        <v>84</v>
      </c>
      <c r="T124" s="10" t="s">
        <v>1021</v>
      </c>
      <c r="U124" s="10" t="s">
        <v>742</v>
      </c>
      <c r="V124" s="10" t="s">
        <v>903</v>
      </c>
      <c r="W124" s="10" t="s">
        <v>83</v>
      </c>
      <c r="X124" s="12" t="s">
        <v>1017</v>
      </c>
      <c r="Y124" s="12" t="s">
        <v>1018</v>
      </c>
      <c r="Z124" s="10" t="s">
        <v>1023</v>
      </c>
      <c r="AA124" s="10" t="s">
        <v>83</v>
      </c>
      <c r="AB124" s="10" t="s">
        <v>83</v>
      </c>
      <c r="AC124" s="10" t="s">
        <v>83</v>
      </c>
      <c r="AD124" s="10" t="s">
        <v>83</v>
      </c>
      <c r="AE124" s="10" t="s">
        <v>83</v>
      </c>
      <c r="AF124" s="10" t="s">
        <v>98</v>
      </c>
      <c r="AG124" s="10">
        <v>4</v>
      </c>
      <c r="AH124" s="10">
        <v>3</v>
      </c>
      <c r="AI124" s="10">
        <v>4</v>
      </c>
      <c r="AJ124" s="10">
        <v>4</v>
      </c>
      <c r="AK124" s="10">
        <v>0</v>
      </c>
      <c r="AL124" s="10">
        <v>4</v>
      </c>
      <c r="AM124" s="10" t="s">
        <v>83</v>
      </c>
      <c r="AN124" s="10" t="s">
        <v>83</v>
      </c>
      <c r="AO124" s="10" t="s">
        <v>83</v>
      </c>
      <c r="AP124" s="10" t="s">
        <v>83</v>
      </c>
      <c r="AQ124" s="10" t="s">
        <v>83</v>
      </c>
      <c r="AR124" s="10" t="s">
        <v>1020</v>
      </c>
      <c r="AS124" s="10" t="s">
        <v>83</v>
      </c>
      <c r="AT124" s="10" t="s">
        <v>1020</v>
      </c>
      <c r="AU124" s="10" t="s">
        <v>83</v>
      </c>
      <c r="AV124" s="10" t="s">
        <v>83</v>
      </c>
      <c r="AW124" s="10" t="s">
        <v>83</v>
      </c>
      <c r="AX124" s="10" t="s">
        <v>83</v>
      </c>
      <c r="AY124" s="10" t="s">
        <v>83</v>
      </c>
      <c r="AZ124" s="10">
        <v>2021</v>
      </c>
      <c r="BA124" s="10">
        <v>6408</v>
      </c>
      <c r="BB124" s="10" t="s">
        <v>838</v>
      </c>
      <c r="BC124" s="10" t="s">
        <v>839</v>
      </c>
      <c r="BD124" s="10" t="s">
        <v>83</v>
      </c>
      <c r="BE124" s="10" t="s">
        <v>1020</v>
      </c>
      <c r="BF124" s="10" t="s">
        <v>83</v>
      </c>
      <c r="BG124" s="10" t="s">
        <v>1020</v>
      </c>
      <c r="BH124" s="10"/>
      <c r="BI124" s="10"/>
      <c r="BJ124" s="10" t="s">
        <v>83</v>
      </c>
      <c r="BK124" s="10" t="s">
        <v>83</v>
      </c>
      <c r="BL124" s="13" t="s">
        <v>1246</v>
      </c>
      <c r="BM124" s="13" t="str">
        <f t="shared" si="12"/>
        <v/>
      </c>
      <c r="BN124" s="11" t="s">
        <v>1247</v>
      </c>
      <c r="BO124" s="11" t="str">
        <f t="shared" si="14"/>
        <v/>
      </c>
      <c r="BP124" s="2">
        <f t="shared" si="13"/>
        <v>1</v>
      </c>
      <c r="BQ124" s="11" t="s">
        <v>1248</v>
      </c>
    </row>
    <row r="125" spans="1:69" x14ac:dyDescent="0.3">
      <c r="A125" s="2" t="s">
        <v>1205</v>
      </c>
      <c r="B125" s="2">
        <v>67</v>
      </c>
      <c r="C125" t="s">
        <v>1273</v>
      </c>
      <c r="D125" s="1">
        <v>10622</v>
      </c>
      <c r="E125" s="1" t="s">
        <v>1045</v>
      </c>
      <c r="F125" s="1" t="s">
        <v>871</v>
      </c>
      <c r="G125" s="1" t="s">
        <v>1009</v>
      </c>
      <c r="H125" s="1" t="s">
        <v>903</v>
      </c>
      <c r="I125" s="1" t="s">
        <v>874</v>
      </c>
      <c r="J125" s="1" t="s">
        <v>79</v>
      </c>
      <c r="K125" s="1" t="s">
        <v>828</v>
      </c>
      <c r="L125" s="1" t="s">
        <v>829</v>
      </c>
      <c r="M125" s="1" t="s">
        <v>1046</v>
      </c>
      <c r="N125" s="1">
        <v>12157</v>
      </c>
      <c r="O125" s="1">
        <v>2022</v>
      </c>
      <c r="P125" s="1">
        <v>2</v>
      </c>
      <c r="Q125" s="1">
        <v>2021</v>
      </c>
      <c r="R125" s="1" t="s">
        <v>83</v>
      </c>
      <c r="S125" s="1" t="s">
        <v>84</v>
      </c>
      <c r="T125" s="1" t="s">
        <v>1021</v>
      </c>
      <c r="U125" s="1" t="s">
        <v>742</v>
      </c>
      <c r="V125" s="1" t="s">
        <v>903</v>
      </c>
      <c r="W125" s="1" t="s">
        <v>83</v>
      </c>
      <c r="X125" s="3" t="s">
        <v>1017</v>
      </c>
      <c r="Y125" s="3" t="s">
        <v>1018</v>
      </c>
      <c r="Z125" s="1" t="s">
        <v>1023</v>
      </c>
      <c r="AA125" s="1" t="s">
        <v>83</v>
      </c>
      <c r="AB125" s="1" t="s">
        <v>83</v>
      </c>
      <c r="AC125" s="1" t="s">
        <v>83</v>
      </c>
      <c r="AD125" s="1" t="s">
        <v>83</v>
      </c>
      <c r="AE125" s="1" t="s">
        <v>83</v>
      </c>
      <c r="AF125" s="1" t="s">
        <v>98</v>
      </c>
      <c r="AG125" s="1">
        <v>4</v>
      </c>
      <c r="AH125" s="1">
        <v>3</v>
      </c>
      <c r="AI125" s="1">
        <v>4</v>
      </c>
      <c r="AJ125" s="1">
        <v>4</v>
      </c>
      <c r="AK125" s="1">
        <v>0</v>
      </c>
      <c r="AL125" s="1">
        <v>4</v>
      </c>
      <c r="AM125" s="1">
        <v>2019</v>
      </c>
      <c r="AN125" s="1">
        <v>0.37000000476837158</v>
      </c>
      <c r="AO125" s="1" t="s">
        <v>131</v>
      </c>
      <c r="AP125" s="1" t="s">
        <v>846</v>
      </c>
      <c r="AQ125" s="1">
        <v>0.86000001430511475</v>
      </c>
      <c r="AR125" s="1" t="s">
        <v>55</v>
      </c>
      <c r="AS125" s="1">
        <v>0.86000001430511475</v>
      </c>
      <c r="AT125" s="1" t="s">
        <v>123</v>
      </c>
      <c r="AU125" s="1">
        <v>0.43000000715255737</v>
      </c>
      <c r="AV125" s="1">
        <v>0.43000000715255737</v>
      </c>
      <c r="AW125" s="1" t="s">
        <v>83</v>
      </c>
      <c r="AX125" s="1" t="s">
        <v>83</v>
      </c>
      <c r="AY125" s="1" t="s">
        <v>83</v>
      </c>
      <c r="AZ125" s="1">
        <v>2021</v>
      </c>
      <c r="BA125" s="1">
        <v>92303</v>
      </c>
      <c r="BB125" s="1" t="s">
        <v>1012</v>
      </c>
      <c r="BC125" s="1" t="s">
        <v>1047</v>
      </c>
      <c r="BD125" s="1">
        <v>19182</v>
      </c>
      <c r="BE125" s="1" t="s">
        <v>1048</v>
      </c>
      <c r="BF125" s="1">
        <v>39625</v>
      </c>
      <c r="BG125" s="1" t="s">
        <v>1014</v>
      </c>
      <c r="BH125" s="1">
        <v>4.8119997978210449</v>
      </c>
      <c r="BI125" s="1">
        <v>2.3289999961853027</v>
      </c>
      <c r="BJ125" s="1" t="s">
        <v>83</v>
      </c>
      <c r="BK125" s="1" t="s">
        <v>83</v>
      </c>
      <c r="BL125" s="4" t="s">
        <v>1267</v>
      </c>
      <c r="BM125" s="4">
        <f t="shared" si="12"/>
        <v>39625</v>
      </c>
      <c r="BN125" s="2" t="str">
        <f t="shared" ref="BN125:BN126" si="21">IF(ISBLANK(BH125),IF(BI125&lt;0.5,"O",IF(BI125&lt;1.7,"F","N")),IF(BH125&lt;1,"O",IF(ISBLANK(BI125),"F",IF(BI125&lt;1.7,"F","N"))))</f>
        <v>N</v>
      </c>
      <c r="BO125" s="2">
        <f t="shared" si="14"/>
        <v>3</v>
      </c>
      <c r="BP125" s="2">
        <f t="shared" si="13"/>
        <v>1</v>
      </c>
      <c r="BQ125" s="2" t="s">
        <v>1235</v>
      </c>
    </row>
    <row r="126" spans="1:69" x14ac:dyDescent="0.3">
      <c r="A126" s="2" t="s">
        <v>1205</v>
      </c>
      <c r="B126" s="2">
        <v>67</v>
      </c>
      <c r="C126" t="s">
        <v>1273</v>
      </c>
      <c r="D126" s="1">
        <v>10623</v>
      </c>
      <c r="E126" s="1" t="s">
        <v>1051</v>
      </c>
      <c r="F126" s="1" t="s">
        <v>871</v>
      </c>
      <c r="G126" s="1" t="s">
        <v>1009</v>
      </c>
      <c r="H126" s="1" t="s">
        <v>903</v>
      </c>
      <c r="I126" s="1" t="s">
        <v>874</v>
      </c>
      <c r="J126" s="1" t="s">
        <v>79</v>
      </c>
      <c r="K126" s="1" t="s">
        <v>828</v>
      </c>
      <c r="L126" s="1" t="s">
        <v>829</v>
      </c>
      <c r="M126" s="1" t="s">
        <v>1052</v>
      </c>
      <c r="N126" s="1">
        <v>12159</v>
      </c>
      <c r="O126" s="1">
        <v>2022</v>
      </c>
      <c r="P126" s="1">
        <v>2</v>
      </c>
      <c r="Q126" s="1">
        <v>2021</v>
      </c>
      <c r="R126" s="1" t="s">
        <v>83</v>
      </c>
      <c r="S126" s="1" t="s">
        <v>84</v>
      </c>
      <c r="T126" s="1" t="s">
        <v>1021</v>
      </c>
      <c r="U126" s="1" t="s">
        <v>322</v>
      </c>
      <c r="V126" s="1" t="s">
        <v>920</v>
      </c>
      <c r="W126" s="1" t="s">
        <v>1053</v>
      </c>
      <c r="X126" s="3" t="s">
        <v>1017</v>
      </c>
      <c r="Y126" s="3" t="s">
        <v>1018</v>
      </c>
      <c r="Z126" s="1" t="s">
        <v>1055</v>
      </c>
      <c r="AA126" s="1">
        <v>3</v>
      </c>
      <c r="AB126" s="1">
        <v>3</v>
      </c>
      <c r="AC126" s="1">
        <v>4</v>
      </c>
      <c r="AD126" s="1">
        <v>4</v>
      </c>
      <c r="AE126" s="1">
        <v>3</v>
      </c>
      <c r="AF126" s="1" t="s">
        <v>98</v>
      </c>
      <c r="AG126" s="1">
        <v>4</v>
      </c>
      <c r="AH126" s="1">
        <v>4</v>
      </c>
      <c r="AI126" s="1">
        <v>2</v>
      </c>
      <c r="AJ126" s="1">
        <v>4</v>
      </c>
      <c r="AK126" s="1">
        <v>0</v>
      </c>
      <c r="AL126" s="1">
        <v>4</v>
      </c>
      <c r="AM126" s="1">
        <v>2019</v>
      </c>
      <c r="AN126" s="1">
        <v>0.25999999046325684</v>
      </c>
      <c r="AO126" s="1" t="s">
        <v>131</v>
      </c>
      <c r="AP126" s="1" t="s">
        <v>846</v>
      </c>
      <c r="AQ126" s="1">
        <v>0.75</v>
      </c>
      <c r="AR126" s="1" t="s">
        <v>55</v>
      </c>
      <c r="AS126" s="1">
        <v>0.75</v>
      </c>
      <c r="AT126" s="1" t="s">
        <v>123</v>
      </c>
      <c r="AU126" s="1">
        <v>0.34700000286102295</v>
      </c>
      <c r="AV126" s="1">
        <v>0.34700000286102295</v>
      </c>
      <c r="AW126" s="1" t="s">
        <v>83</v>
      </c>
      <c r="AX126" s="1" t="s">
        <v>83</v>
      </c>
      <c r="AY126" s="1" t="s">
        <v>83</v>
      </c>
      <c r="AZ126" s="1">
        <v>2021</v>
      </c>
      <c r="BA126" s="1">
        <v>53273</v>
      </c>
      <c r="BB126" s="1" t="s">
        <v>1012</v>
      </c>
      <c r="BC126" s="1" t="s">
        <v>1047</v>
      </c>
      <c r="BD126" s="1">
        <v>6072</v>
      </c>
      <c r="BE126" s="1" t="s">
        <v>1048</v>
      </c>
      <c r="BF126" s="1">
        <v>12143</v>
      </c>
      <c r="BG126" s="1" t="s">
        <v>1014</v>
      </c>
      <c r="BH126" s="1">
        <v>8.7740001678466797</v>
      </c>
      <c r="BI126" s="1">
        <v>4.3870000839233398</v>
      </c>
      <c r="BJ126" s="1" t="s">
        <v>83</v>
      </c>
      <c r="BK126" s="1" t="s">
        <v>83</v>
      </c>
      <c r="BL126" s="4" t="s">
        <v>1267</v>
      </c>
      <c r="BM126" s="4">
        <f t="shared" si="12"/>
        <v>12143</v>
      </c>
      <c r="BN126" s="2" t="str">
        <f t="shared" si="21"/>
        <v>N</v>
      </c>
      <c r="BO126" s="2">
        <f t="shared" si="14"/>
        <v>3</v>
      </c>
      <c r="BP126" s="2">
        <f t="shared" si="13"/>
        <v>1</v>
      </c>
      <c r="BQ126" s="2" t="s">
        <v>1235</v>
      </c>
    </row>
    <row r="127" spans="1:69" s="11" customFormat="1" x14ac:dyDescent="0.3">
      <c r="A127" s="2" t="s">
        <v>1205</v>
      </c>
      <c r="B127" s="11">
        <v>67</v>
      </c>
      <c r="C127" t="s">
        <v>1273</v>
      </c>
      <c r="D127" s="10">
        <v>10624</v>
      </c>
      <c r="E127" s="10" t="s">
        <v>1049</v>
      </c>
      <c r="F127" s="10" t="s">
        <v>871</v>
      </c>
      <c r="G127" s="10" t="s">
        <v>1009</v>
      </c>
      <c r="H127" s="10" t="s">
        <v>903</v>
      </c>
      <c r="I127" s="10" t="s">
        <v>874</v>
      </c>
      <c r="J127" s="10" t="s">
        <v>79</v>
      </c>
      <c r="K127" s="10" t="s">
        <v>828</v>
      </c>
      <c r="L127" s="10" t="s">
        <v>829</v>
      </c>
      <c r="M127" s="10" t="s">
        <v>1050</v>
      </c>
      <c r="N127" s="10">
        <v>12158</v>
      </c>
      <c r="O127" s="10">
        <v>2022</v>
      </c>
      <c r="P127" s="10">
        <v>2</v>
      </c>
      <c r="Q127" s="10">
        <v>2021</v>
      </c>
      <c r="R127" s="10" t="s">
        <v>83</v>
      </c>
      <c r="S127" s="10" t="s">
        <v>84</v>
      </c>
      <c r="T127" s="10" t="s">
        <v>1021</v>
      </c>
      <c r="U127" s="10" t="s">
        <v>742</v>
      </c>
      <c r="V127" s="10" t="s">
        <v>903</v>
      </c>
      <c r="W127" s="10" t="s">
        <v>83</v>
      </c>
      <c r="X127" s="12" t="s">
        <v>1017</v>
      </c>
      <c r="Y127" s="12" t="s">
        <v>1018</v>
      </c>
      <c r="Z127" s="10" t="s">
        <v>1023</v>
      </c>
      <c r="AA127" s="10" t="s">
        <v>83</v>
      </c>
      <c r="AB127" s="10" t="s">
        <v>83</v>
      </c>
      <c r="AC127" s="10" t="s">
        <v>83</v>
      </c>
      <c r="AD127" s="10" t="s">
        <v>83</v>
      </c>
      <c r="AE127" s="10" t="s">
        <v>83</v>
      </c>
      <c r="AF127" s="10" t="s">
        <v>98</v>
      </c>
      <c r="AG127" s="10">
        <v>4</v>
      </c>
      <c r="AH127" s="10">
        <v>3</v>
      </c>
      <c r="AI127" s="10">
        <v>4</v>
      </c>
      <c r="AJ127" s="10">
        <v>4</v>
      </c>
      <c r="AK127" s="10">
        <v>0</v>
      </c>
      <c r="AL127" s="10">
        <v>4</v>
      </c>
      <c r="AM127" s="10">
        <v>2021</v>
      </c>
      <c r="AN127" s="10" t="s">
        <v>83</v>
      </c>
      <c r="AO127" s="10" t="s">
        <v>83</v>
      </c>
      <c r="AP127" s="10" t="s">
        <v>83</v>
      </c>
      <c r="AQ127" s="10" t="s">
        <v>83</v>
      </c>
      <c r="AR127" s="10" t="s">
        <v>1020</v>
      </c>
      <c r="AS127" s="10" t="s">
        <v>83</v>
      </c>
      <c r="AT127" s="10" t="s">
        <v>1020</v>
      </c>
      <c r="AU127" s="10" t="s">
        <v>83</v>
      </c>
      <c r="AV127" s="10" t="s">
        <v>83</v>
      </c>
      <c r="AW127" s="10" t="s">
        <v>83</v>
      </c>
      <c r="AX127" s="10" t="s">
        <v>83</v>
      </c>
      <c r="AY127" s="10" t="s">
        <v>83</v>
      </c>
      <c r="AZ127" s="10">
        <v>2021</v>
      </c>
      <c r="BA127" s="10">
        <v>47643</v>
      </c>
      <c r="BB127" s="10" t="s">
        <v>1012</v>
      </c>
      <c r="BC127" s="10" t="s">
        <v>839</v>
      </c>
      <c r="BD127" s="10" t="s">
        <v>83</v>
      </c>
      <c r="BE127" s="10" t="s">
        <v>1020</v>
      </c>
      <c r="BF127" s="10" t="s">
        <v>83</v>
      </c>
      <c r="BG127" s="10" t="s">
        <v>1020</v>
      </c>
      <c r="BH127" s="10"/>
      <c r="BI127" s="10"/>
      <c r="BJ127" s="10" t="s">
        <v>83</v>
      </c>
      <c r="BK127" s="10" t="s">
        <v>83</v>
      </c>
      <c r="BL127" s="13" t="s">
        <v>1246</v>
      </c>
      <c r="BM127" s="13" t="str">
        <f t="shared" ref="BM127" si="22">BF127</f>
        <v/>
      </c>
      <c r="BN127" s="11" t="s">
        <v>1247</v>
      </c>
      <c r="BO127" s="11" t="str">
        <f t="shared" si="14"/>
        <v/>
      </c>
      <c r="BP127" s="2">
        <f t="shared" si="13"/>
        <v>1</v>
      </c>
      <c r="BQ127" s="11" t="s">
        <v>1248</v>
      </c>
    </row>
    <row r="128" spans="1:69" x14ac:dyDescent="0.3">
      <c r="A128" s="2" t="s">
        <v>1205</v>
      </c>
      <c r="B128" s="2">
        <v>67</v>
      </c>
      <c r="C128" t="s">
        <v>1273</v>
      </c>
      <c r="D128" s="1">
        <v>10626</v>
      </c>
      <c r="E128" s="1" t="s">
        <v>1098</v>
      </c>
      <c r="F128" s="1" t="s">
        <v>871</v>
      </c>
      <c r="G128" s="1" t="s">
        <v>1009</v>
      </c>
      <c r="H128" s="1" t="s">
        <v>903</v>
      </c>
      <c r="I128" s="1" t="s">
        <v>874</v>
      </c>
      <c r="J128" s="1" t="s">
        <v>79</v>
      </c>
      <c r="K128" s="1" t="s">
        <v>828</v>
      </c>
      <c r="L128" s="1" t="s">
        <v>829</v>
      </c>
      <c r="M128" s="1" t="s">
        <v>1099</v>
      </c>
      <c r="N128" s="1">
        <v>12178</v>
      </c>
      <c r="O128" s="1">
        <v>2022</v>
      </c>
      <c r="P128" s="1">
        <v>2</v>
      </c>
      <c r="Q128" s="1">
        <v>2020</v>
      </c>
      <c r="R128" s="1" t="s">
        <v>83</v>
      </c>
      <c r="S128" s="1" t="s">
        <v>84</v>
      </c>
      <c r="T128" s="1" t="s">
        <v>1021</v>
      </c>
      <c r="U128" s="1" t="s">
        <v>742</v>
      </c>
      <c r="V128" s="1" t="s">
        <v>903</v>
      </c>
      <c r="W128" s="1" t="s">
        <v>83</v>
      </c>
      <c r="X128" s="3" t="s">
        <v>1017</v>
      </c>
      <c r="Y128" s="3" t="s">
        <v>1018</v>
      </c>
      <c r="Z128" s="1" t="s">
        <v>1023</v>
      </c>
      <c r="AA128" s="1" t="s">
        <v>83</v>
      </c>
      <c r="AB128" s="1" t="s">
        <v>83</v>
      </c>
      <c r="AC128" s="1" t="s">
        <v>83</v>
      </c>
      <c r="AD128" s="1" t="s">
        <v>83</v>
      </c>
      <c r="AE128" s="1" t="s">
        <v>83</v>
      </c>
      <c r="AF128" s="1" t="s">
        <v>98</v>
      </c>
      <c r="AG128" s="1">
        <v>4</v>
      </c>
      <c r="AH128" s="1">
        <v>4</v>
      </c>
      <c r="AI128" s="1">
        <v>4</v>
      </c>
      <c r="AJ128" s="1">
        <v>4</v>
      </c>
      <c r="AK128" s="1">
        <v>0</v>
      </c>
      <c r="AL128" s="1">
        <v>3</v>
      </c>
      <c r="AM128" s="1">
        <v>2019</v>
      </c>
      <c r="AN128" s="1">
        <v>0.72000002861022949</v>
      </c>
      <c r="AO128" s="1" t="s">
        <v>131</v>
      </c>
      <c r="AP128" s="1" t="s">
        <v>846</v>
      </c>
      <c r="AQ128" s="1">
        <v>0.77999997138977051</v>
      </c>
      <c r="AR128" s="1" t="s">
        <v>55</v>
      </c>
      <c r="AS128" s="1">
        <v>0.77999997138977051</v>
      </c>
      <c r="AT128" s="1" t="s">
        <v>123</v>
      </c>
      <c r="AU128" s="1">
        <v>0.92299997806549072</v>
      </c>
      <c r="AV128" s="1">
        <v>0.92299997806549072</v>
      </c>
      <c r="AW128" s="1" t="s">
        <v>83</v>
      </c>
      <c r="AX128" s="1" t="s">
        <v>83</v>
      </c>
      <c r="AY128" s="1" t="s">
        <v>83</v>
      </c>
      <c r="AZ128" s="1">
        <v>2020</v>
      </c>
      <c r="BA128" s="1">
        <v>18609</v>
      </c>
      <c r="BB128" s="1" t="s">
        <v>838</v>
      </c>
      <c r="BC128" s="1" t="s">
        <v>1047</v>
      </c>
      <c r="BD128" s="1">
        <v>5694</v>
      </c>
      <c r="BE128" s="1" t="s">
        <v>1013</v>
      </c>
      <c r="BF128" s="1">
        <v>13326</v>
      </c>
      <c r="BG128" s="1" t="s">
        <v>1014</v>
      </c>
      <c r="BH128" s="1">
        <v>3.2679998874664307</v>
      </c>
      <c r="BI128" s="1">
        <v>1.3960000276565552</v>
      </c>
      <c r="BJ128" s="1" t="s">
        <v>83</v>
      </c>
      <c r="BK128" s="1" t="s">
        <v>83</v>
      </c>
      <c r="BL128" s="4" t="s">
        <v>1265</v>
      </c>
      <c r="BM128" s="4">
        <f t="shared" si="12"/>
        <v>13326</v>
      </c>
      <c r="BN128" s="2" t="str">
        <f t="shared" ref="BN128:BN129" si="23">IF(ISBLANK(BH128),IF(BI128&lt;0.5,"O",IF(BI128&lt;1.7,"F","N")),IF(BH128&lt;1,"O",IF(ISBLANK(BI128),"F",IF(BI128&lt;1.7,"F","N"))))</f>
        <v>F</v>
      </c>
      <c r="BO128" s="2">
        <f t="shared" si="14"/>
        <v>2</v>
      </c>
      <c r="BP128" s="2">
        <f t="shared" si="13"/>
        <v>1</v>
      </c>
      <c r="BQ128" s="2" t="s">
        <v>1235</v>
      </c>
    </row>
    <row r="129" spans="1:69" x14ac:dyDescent="0.3">
      <c r="A129" s="2" t="s">
        <v>1205</v>
      </c>
      <c r="B129" s="2">
        <v>67</v>
      </c>
      <c r="C129" t="s">
        <v>1273</v>
      </c>
      <c r="D129" s="1">
        <v>10627</v>
      </c>
      <c r="E129" s="1" t="s">
        <v>1100</v>
      </c>
      <c r="F129" s="1" t="s">
        <v>871</v>
      </c>
      <c r="G129" s="1" t="s">
        <v>1009</v>
      </c>
      <c r="H129" s="1" t="s">
        <v>903</v>
      </c>
      <c r="I129" s="1" t="s">
        <v>874</v>
      </c>
      <c r="J129" s="1" t="s">
        <v>79</v>
      </c>
      <c r="K129" s="1" t="s">
        <v>828</v>
      </c>
      <c r="L129" s="1" t="s">
        <v>829</v>
      </c>
      <c r="M129" s="1" t="s">
        <v>1101</v>
      </c>
      <c r="N129" s="1">
        <v>12179</v>
      </c>
      <c r="O129" s="1">
        <v>2022</v>
      </c>
      <c r="P129" s="1">
        <v>2</v>
      </c>
      <c r="Q129" s="1">
        <v>2021</v>
      </c>
      <c r="R129" s="1" t="s">
        <v>83</v>
      </c>
      <c r="S129" s="1" t="s">
        <v>84</v>
      </c>
      <c r="T129" s="1" t="s">
        <v>1021</v>
      </c>
      <c r="U129" s="1" t="s">
        <v>742</v>
      </c>
      <c r="V129" s="1" t="s">
        <v>903</v>
      </c>
      <c r="W129" s="1" t="s">
        <v>83</v>
      </c>
      <c r="X129" s="3" t="s">
        <v>1017</v>
      </c>
      <c r="Y129" s="3" t="s">
        <v>1018</v>
      </c>
      <c r="Z129" s="1" t="s">
        <v>1023</v>
      </c>
      <c r="AA129" s="1" t="s">
        <v>83</v>
      </c>
      <c r="AB129" s="1" t="s">
        <v>83</v>
      </c>
      <c r="AC129" s="1" t="s">
        <v>83</v>
      </c>
      <c r="AD129" s="1" t="s">
        <v>83</v>
      </c>
      <c r="AE129" s="1" t="s">
        <v>83</v>
      </c>
      <c r="AF129" s="1" t="s">
        <v>98</v>
      </c>
      <c r="AG129" s="1">
        <v>4</v>
      </c>
      <c r="AH129" s="1">
        <v>3</v>
      </c>
      <c r="AI129" s="1">
        <v>4</v>
      </c>
      <c r="AJ129" s="1">
        <v>4</v>
      </c>
      <c r="AK129" s="1">
        <v>0</v>
      </c>
      <c r="AL129" s="1">
        <v>3</v>
      </c>
      <c r="AM129" s="1" t="s">
        <v>83</v>
      </c>
      <c r="AN129" s="1" t="s">
        <v>83</v>
      </c>
      <c r="AO129" s="1" t="s">
        <v>104</v>
      </c>
      <c r="AP129" s="1" t="s">
        <v>846</v>
      </c>
      <c r="AQ129" s="1">
        <v>0.77999997138977051</v>
      </c>
      <c r="AR129" s="1" t="s">
        <v>55</v>
      </c>
      <c r="AS129" s="1">
        <v>0.77999997138977051</v>
      </c>
      <c r="AT129" s="1" t="s">
        <v>123</v>
      </c>
      <c r="AU129" s="1" t="s">
        <v>83</v>
      </c>
      <c r="AV129" s="1" t="s">
        <v>83</v>
      </c>
      <c r="AW129" s="1" t="s">
        <v>83</v>
      </c>
      <c r="AX129" s="1" t="s">
        <v>83</v>
      </c>
      <c r="AY129" s="1" t="s">
        <v>83</v>
      </c>
      <c r="AZ129" s="1">
        <v>2021</v>
      </c>
      <c r="BA129" s="1">
        <v>1927</v>
      </c>
      <c r="BB129" s="1" t="s">
        <v>838</v>
      </c>
      <c r="BC129" s="1" t="s">
        <v>1047</v>
      </c>
      <c r="BD129" s="1">
        <v>546</v>
      </c>
      <c r="BE129" s="1" t="s">
        <v>1013</v>
      </c>
      <c r="BF129" s="1">
        <v>1400</v>
      </c>
      <c r="BG129" s="1" t="s">
        <v>1014</v>
      </c>
      <c r="BH129" s="1">
        <v>3.5290000438690186</v>
      </c>
      <c r="BI129" s="1">
        <v>1.3760000467300415</v>
      </c>
      <c r="BJ129" s="1" t="s">
        <v>83</v>
      </c>
      <c r="BK129" s="1" t="s">
        <v>83</v>
      </c>
      <c r="BL129" s="4" t="s">
        <v>1265</v>
      </c>
      <c r="BM129" s="4">
        <f t="shared" si="12"/>
        <v>1400</v>
      </c>
      <c r="BN129" s="2" t="str">
        <f t="shared" si="23"/>
        <v>F</v>
      </c>
      <c r="BO129" s="2">
        <f t="shared" si="14"/>
        <v>2</v>
      </c>
      <c r="BP129" s="2">
        <f t="shared" si="13"/>
        <v>1</v>
      </c>
      <c r="BQ129" s="2" t="s">
        <v>1235</v>
      </c>
    </row>
    <row r="130" spans="1:69" s="11" customFormat="1" x14ac:dyDescent="0.3">
      <c r="A130" s="2" t="s">
        <v>1205</v>
      </c>
      <c r="B130" s="11">
        <v>67</v>
      </c>
      <c r="C130" t="s">
        <v>1273</v>
      </c>
      <c r="D130" s="10">
        <v>10628</v>
      </c>
      <c r="E130" s="10" t="s">
        <v>1116</v>
      </c>
      <c r="F130" s="10" t="s">
        <v>871</v>
      </c>
      <c r="G130" s="10" t="s">
        <v>1009</v>
      </c>
      <c r="H130" s="10" t="s">
        <v>903</v>
      </c>
      <c r="I130" s="10" t="s">
        <v>874</v>
      </c>
      <c r="J130" s="10" t="s">
        <v>79</v>
      </c>
      <c r="K130" s="10" t="s">
        <v>828</v>
      </c>
      <c r="L130" s="10" t="s">
        <v>829</v>
      </c>
      <c r="M130" s="10" t="s">
        <v>1117</v>
      </c>
      <c r="N130" s="10">
        <v>12187</v>
      </c>
      <c r="O130" s="10">
        <v>2022</v>
      </c>
      <c r="P130" s="10">
        <v>2</v>
      </c>
      <c r="Q130" s="10">
        <v>2021</v>
      </c>
      <c r="R130" s="10" t="s">
        <v>83</v>
      </c>
      <c r="S130" s="10" t="s">
        <v>84</v>
      </c>
      <c r="T130" s="10" t="s">
        <v>1021</v>
      </c>
      <c r="U130" s="10" t="s">
        <v>742</v>
      </c>
      <c r="V130" s="10" t="s">
        <v>903</v>
      </c>
      <c r="W130" s="10" t="s">
        <v>83</v>
      </c>
      <c r="X130" s="12" t="s">
        <v>1017</v>
      </c>
      <c r="Y130" s="12" t="s">
        <v>1018</v>
      </c>
      <c r="Z130" s="10" t="s">
        <v>1023</v>
      </c>
      <c r="AA130" s="10" t="s">
        <v>83</v>
      </c>
      <c r="AB130" s="10" t="s">
        <v>83</v>
      </c>
      <c r="AC130" s="10" t="s">
        <v>83</v>
      </c>
      <c r="AD130" s="10" t="s">
        <v>83</v>
      </c>
      <c r="AE130" s="10" t="s">
        <v>83</v>
      </c>
      <c r="AF130" s="10" t="s">
        <v>98</v>
      </c>
      <c r="AG130" s="10">
        <v>4</v>
      </c>
      <c r="AH130" s="10">
        <v>4</v>
      </c>
      <c r="AI130" s="10">
        <v>4</v>
      </c>
      <c r="AJ130" s="10">
        <v>4</v>
      </c>
      <c r="AK130" s="10">
        <v>0</v>
      </c>
      <c r="AL130" s="10">
        <v>4</v>
      </c>
      <c r="AM130" s="10" t="s">
        <v>83</v>
      </c>
      <c r="AN130" s="10" t="s">
        <v>83</v>
      </c>
      <c r="AO130" s="10" t="s">
        <v>83</v>
      </c>
      <c r="AP130" s="10" t="s">
        <v>83</v>
      </c>
      <c r="AQ130" s="10" t="s">
        <v>83</v>
      </c>
      <c r="AR130" s="10" t="s">
        <v>1028</v>
      </c>
      <c r="AS130" s="10" t="s">
        <v>83</v>
      </c>
      <c r="AT130" s="10" t="s">
        <v>1028</v>
      </c>
      <c r="AU130" s="10" t="s">
        <v>83</v>
      </c>
      <c r="AV130" s="10" t="s">
        <v>83</v>
      </c>
      <c r="AW130" s="10" t="s">
        <v>83</v>
      </c>
      <c r="AX130" s="10" t="s">
        <v>83</v>
      </c>
      <c r="AY130" s="10" t="s">
        <v>83</v>
      </c>
      <c r="AZ130" s="10" t="s">
        <v>83</v>
      </c>
      <c r="BA130" s="10" t="s">
        <v>83</v>
      </c>
      <c r="BB130" s="10" t="s">
        <v>83</v>
      </c>
      <c r="BC130" s="10" t="s">
        <v>83</v>
      </c>
      <c r="BD130" s="10" t="s">
        <v>83</v>
      </c>
      <c r="BE130" s="10" t="s">
        <v>1030</v>
      </c>
      <c r="BF130" s="10" t="s">
        <v>83</v>
      </c>
      <c r="BG130" s="10" t="s">
        <v>1030</v>
      </c>
      <c r="BH130" s="10"/>
      <c r="BI130" s="10"/>
      <c r="BJ130" s="10" t="s">
        <v>83</v>
      </c>
      <c r="BK130" s="10" t="s">
        <v>83</v>
      </c>
      <c r="BL130" s="13" t="s">
        <v>1246</v>
      </c>
      <c r="BM130" s="13" t="str">
        <f t="shared" ref="BM130" si="24">BF130</f>
        <v/>
      </c>
      <c r="BN130" s="11" t="s">
        <v>1247</v>
      </c>
      <c r="BO130" s="11" t="str">
        <f t="shared" si="14"/>
        <v/>
      </c>
      <c r="BP130" s="2">
        <f t="shared" si="13"/>
        <v>1</v>
      </c>
      <c r="BQ130" s="11" t="s">
        <v>1248</v>
      </c>
    </row>
    <row r="131" spans="1:69" x14ac:dyDescent="0.3">
      <c r="A131" s="2" t="s">
        <v>1205</v>
      </c>
      <c r="B131" s="2">
        <v>67</v>
      </c>
      <c r="C131" t="s">
        <v>1273</v>
      </c>
      <c r="D131" s="1">
        <v>10629</v>
      </c>
      <c r="E131" s="1" t="s">
        <v>1108</v>
      </c>
      <c r="F131" s="1" t="s">
        <v>871</v>
      </c>
      <c r="G131" s="1" t="s">
        <v>1009</v>
      </c>
      <c r="H131" s="1" t="s">
        <v>903</v>
      </c>
      <c r="I131" s="1" t="s">
        <v>874</v>
      </c>
      <c r="J131" s="1" t="s">
        <v>79</v>
      </c>
      <c r="K131" s="1" t="s">
        <v>828</v>
      </c>
      <c r="L131" s="1" t="s">
        <v>829</v>
      </c>
      <c r="M131" s="1" t="s">
        <v>1109</v>
      </c>
      <c r="N131" s="1">
        <v>12183</v>
      </c>
      <c r="O131" s="1">
        <v>2022</v>
      </c>
      <c r="P131" s="1">
        <v>2</v>
      </c>
      <c r="Q131" s="1">
        <v>2021</v>
      </c>
      <c r="R131" s="1" t="s">
        <v>83</v>
      </c>
      <c r="S131" s="1" t="s">
        <v>84</v>
      </c>
      <c r="T131" s="1" t="s">
        <v>1021</v>
      </c>
      <c r="U131" s="1" t="s">
        <v>742</v>
      </c>
      <c r="V131" s="1" t="s">
        <v>903</v>
      </c>
      <c r="W131" s="1" t="s">
        <v>83</v>
      </c>
      <c r="X131" s="3" t="s">
        <v>1017</v>
      </c>
      <c r="Y131" s="3" t="s">
        <v>1018</v>
      </c>
      <c r="Z131" s="1" t="s">
        <v>1023</v>
      </c>
      <c r="AA131" s="1" t="s">
        <v>83</v>
      </c>
      <c r="AB131" s="1" t="s">
        <v>83</v>
      </c>
      <c r="AC131" s="1" t="s">
        <v>83</v>
      </c>
      <c r="AD131" s="1" t="s">
        <v>83</v>
      </c>
      <c r="AE131" s="1" t="s">
        <v>83</v>
      </c>
      <c r="AF131" s="1" t="s">
        <v>98</v>
      </c>
      <c r="AG131" s="1">
        <v>4</v>
      </c>
      <c r="AH131" s="1">
        <v>4</v>
      </c>
      <c r="AI131" s="1">
        <v>4</v>
      </c>
      <c r="AJ131" s="1">
        <v>4</v>
      </c>
      <c r="AK131" s="1">
        <v>0</v>
      </c>
      <c r="AL131" s="1">
        <v>4</v>
      </c>
      <c r="AM131" s="1">
        <v>2019</v>
      </c>
      <c r="AN131" s="1">
        <v>0.63999998569488525</v>
      </c>
      <c r="AO131" s="1" t="s">
        <v>131</v>
      </c>
      <c r="AP131" s="1" t="s">
        <v>846</v>
      </c>
      <c r="AQ131" s="1">
        <v>0.87000000476837158</v>
      </c>
      <c r="AR131" s="1" t="s">
        <v>55</v>
      </c>
      <c r="AS131" s="1">
        <v>0.87000000476837158</v>
      </c>
      <c r="AT131" s="1" t="s">
        <v>123</v>
      </c>
      <c r="AU131" s="1">
        <v>0.73600000143051147</v>
      </c>
      <c r="AV131" s="1">
        <v>0.73600000143051147</v>
      </c>
      <c r="AW131" s="1" t="s">
        <v>83</v>
      </c>
      <c r="AX131" s="1" t="s">
        <v>83</v>
      </c>
      <c r="AY131" s="1" t="s">
        <v>83</v>
      </c>
      <c r="AZ131" s="1">
        <v>2020</v>
      </c>
      <c r="BA131" s="1">
        <v>2729</v>
      </c>
      <c r="BB131" s="1" t="s">
        <v>838</v>
      </c>
      <c r="BC131" s="1" t="s">
        <v>1047</v>
      </c>
      <c r="BD131" s="1">
        <v>1250</v>
      </c>
      <c r="BE131" s="1" t="s">
        <v>1013</v>
      </c>
      <c r="BF131" s="1">
        <v>2500</v>
      </c>
      <c r="BG131" s="1" t="s">
        <v>1014</v>
      </c>
      <c r="BH131" s="1">
        <v>2.1830000877380371</v>
      </c>
      <c r="BI131" s="1">
        <v>1.0920000076293945</v>
      </c>
      <c r="BJ131" s="1" t="s">
        <v>83</v>
      </c>
      <c r="BK131" s="1" t="s">
        <v>83</v>
      </c>
      <c r="BL131" s="4" t="s">
        <v>1265</v>
      </c>
      <c r="BM131" s="4">
        <f t="shared" ref="BM131:BM194" si="25">BF131</f>
        <v>2500</v>
      </c>
      <c r="BN131" s="2" t="str">
        <f t="shared" ref="BN131:BN140" si="26">IF(ISBLANK(BH131),IF(BI131&lt;0.5,"O",IF(BI131&lt;1.7,"F","N")),IF(BH131&lt;1,"O",IF(ISBLANK(BI131),"F",IF(BI131&lt;1.7,"F","N"))))</f>
        <v>F</v>
      </c>
      <c r="BO131" s="2">
        <f t="shared" si="14"/>
        <v>2</v>
      </c>
      <c r="BP131" s="2">
        <f t="shared" ref="BP131:BP194" si="27">IF(AG131&gt;3,1,3)</f>
        <v>1</v>
      </c>
      <c r="BQ131" s="2" t="s">
        <v>1235</v>
      </c>
    </row>
    <row r="132" spans="1:69" x14ac:dyDescent="0.3">
      <c r="A132" s="2" t="s">
        <v>1205</v>
      </c>
      <c r="B132" s="2">
        <v>67</v>
      </c>
      <c r="C132" t="s">
        <v>1273</v>
      </c>
      <c r="D132" s="1">
        <v>10630</v>
      </c>
      <c r="E132" s="1" t="s">
        <v>1110</v>
      </c>
      <c r="F132" s="1" t="s">
        <v>871</v>
      </c>
      <c r="G132" s="1" t="s">
        <v>1009</v>
      </c>
      <c r="H132" s="1" t="s">
        <v>903</v>
      </c>
      <c r="I132" s="1" t="s">
        <v>874</v>
      </c>
      <c r="J132" s="1" t="s">
        <v>79</v>
      </c>
      <c r="K132" s="1" t="s">
        <v>828</v>
      </c>
      <c r="L132" s="1" t="s">
        <v>829</v>
      </c>
      <c r="M132" s="1" t="s">
        <v>1111</v>
      </c>
      <c r="N132" s="1">
        <v>12184</v>
      </c>
      <c r="O132" s="1">
        <v>2022</v>
      </c>
      <c r="P132" s="1">
        <v>2</v>
      </c>
      <c r="Q132" s="1">
        <v>2021</v>
      </c>
      <c r="R132" s="1" t="s">
        <v>83</v>
      </c>
      <c r="S132" s="1" t="s">
        <v>84</v>
      </c>
      <c r="T132" s="1" t="s">
        <v>1021</v>
      </c>
      <c r="U132" s="1" t="s">
        <v>742</v>
      </c>
      <c r="V132" s="1" t="s">
        <v>903</v>
      </c>
      <c r="W132" s="1" t="s">
        <v>83</v>
      </c>
      <c r="X132" s="3" t="s">
        <v>1017</v>
      </c>
      <c r="Y132" s="3" t="s">
        <v>1018</v>
      </c>
      <c r="Z132" s="1" t="s">
        <v>1023</v>
      </c>
      <c r="AA132" s="1" t="s">
        <v>83</v>
      </c>
      <c r="AB132" s="1" t="s">
        <v>83</v>
      </c>
      <c r="AC132" s="1" t="s">
        <v>83</v>
      </c>
      <c r="AD132" s="1" t="s">
        <v>83</v>
      </c>
      <c r="AE132" s="1" t="s">
        <v>83</v>
      </c>
      <c r="AF132" s="1" t="s">
        <v>98</v>
      </c>
      <c r="AG132" s="1">
        <v>4</v>
      </c>
      <c r="AH132" s="1">
        <v>4</v>
      </c>
      <c r="AI132" s="1">
        <v>4</v>
      </c>
      <c r="AJ132" s="1">
        <v>4</v>
      </c>
      <c r="AK132" s="1">
        <v>0</v>
      </c>
      <c r="AL132" s="1">
        <v>4</v>
      </c>
      <c r="AM132" s="1" t="s">
        <v>83</v>
      </c>
      <c r="AN132" s="1" t="s">
        <v>83</v>
      </c>
      <c r="AO132" s="1" t="s">
        <v>104</v>
      </c>
      <c r="AP132" s="1" t="s">
        <v>846</v>
      </c>
      <c r="AQ132" s="1">
        <v>0.77999997138977051</v>
      </c>
      <c r="AR132" s="1" t="s">
        <v>55</v>
      </c>
      <c r="AS132" s="1">
        <v>0.77999997138977051</v>
      </c>
      <c r="AT132" s="1" t="s">
        <v>123</v>
      </c>
      <c r="AU132" s="1" t="s">
        <v>83</v>
      </c>
      <c r="AV132" s="1" t="s">
        <v>83</v>
      </c>
      <c r="AW132" s="1" t="s">
        <v>83</v>
      </c>
      <c r="AX132" s="1" t="s">
        <v>83</v>
      </c>
      <c r="AY132" s="1" t="s">
        <v>83</v>
      </c>
      <c r="AZ132" s="1">
        <v>2020</v>
      </c>
      <c r="BA132" s="1">
        <v>376</v>
      </c>
      <c r="BB132" s="1" t="s">
        <v>838</v>
      </c>
      <c r="BC132" s="1" t="s">
        <v>1047</v>
      </c>
      <c r="BD132" s="1">
        <v>350</v>
      </c>
      <c r="BE132" s="1" t="s">
        <v>1013</v>
      </c>
      <c r="BF132" s="1">
        <v>700</v>
      </c>
      <c r="BG132" s="1" t="s">
        <v>1014</v>
      </c>
      <c r="BH132" s="1">
        <v>1.0740000009536743</v>
      </c>
      <c r="BI132" s="1">
        <v>0.53700000047683716</v>
      </c>
      <c r="BJ132" s="1" t="s">
        <v>83</v>
      </c>
      <c r="BK132" s="1" t="s">
        <v>83</v>
      </c>
      <c r="BL132" s="4" t="s">
        <v>1265</v>
      </c>
      <c r="BM132" s="4">
        <f t="shared" si="25"/>
        <v>700</v>
      </c>
      <c r="BN132" s="2" t="str">
        <f t="shared" si="26"/>
        <v>F</v>
      </c>
      <c r="BO132" s="2">
        <f t="shared" si="14"/>
        <v>2</v>
      </c>
      <c r="BP132" s="2">
        <f t="shared" si="27"/>
        <v>1</v>
      </c>
      <c r="BQ132" s="2" t="s">
        <v>1235</v>
      </c>
    </row>
    <row r="133" spans="1:69" x14ac:dyDescent="0.3">
      <c r="A133" s="2" t="s">
        <v>1205</v>
      </c>
      <c r="B133" s="2">
        <v>67</v>
      </c>
      <c r="C133" t="s">
        <v>1273</v>
      </c>
      <c r="D133" s="1">
        <v>10631</v>
      </c>
      <c r="E133" s="1" t="s">
        <v>1102</v>
      </c>
      <c r="F133" s="1" t="s">
        <v>871</v>
      </c>
      <c r="G133" s="1" t="s">
        <v>1009</v>
      </c>
      <c r="H133" s="1" t="s">
        <v>903</v>
      </c>
      <c r="I133" s="1" t="s">
        <v>874</v>
      </c>
      <c r="J133" s="1" t="s">
        <v>79</v>
      </c>
      <c r="K133" s="1" t="s">
        <v>828</v>
      </c>
      <c r="L133" s="1" t="s">
        <v>829</v>
      </c>
      <c r="M133" s="1" t="s">
        <v>1103</v>
      </c>
      <c r="N133" s="1">
        <v>12180</v>
      </c>
      <c r="O133" s="1">
        <v>2022</v>
      </c>
      <c r="P133" s="1">
        <v>2</v>
      </c>
      <c r="Q133" s="1">
        <v>2020</v>
      </c>
      <c r="R133" s="1" t="s">
        <v>83</v>
      </c>
      <c r="S133" s="1" t="s">
        <v>84</v>
      </c>
      <c r="T133" s="1" t="s">
        <v>1021</v>
      </c>
      <c r="U133" s="1" t="s">
        <v>742</v>
      </c>
      <c r="V133" s="1" t="s">
        <v>903</v>
      </c>
      <c r="W133" s="1" t="s">
        <v>83</v>
      </c>
      <c r="X133" s="3" t="s">
        <v>1017</v>
      </c>
      <c r="Y133" s="3" t="s">
        <v>1018</v>
      </c>
      <c r="Z133" s="1" t="s">
        <v>1023</v>
      </c>
      <c r="AA133" s="1" t="s">
        <v>83</v>
      </c>
      <c r="AB133" s="1" t="s">
        <v>83</v>
      </c>
      <c r="AC133" s="1" t="s">
        <v>83</v>
      </c>
      <c r="AD133" s="1" t="s">
        <v>83</v>
      </c>
      <c r="AE133" s="1" t="s">
        <v>83</v>
      </c>
      <c r="AF133" s="1" t="s">
        <v>98</v>
      </c>
      <c r="AG133" s="1">
        <v>4</v>
      </c>
      <c r="AH133" s="1">
        <v>3</v>
      </c>
      <c r="AI133" s="1">
        <v>4</v>
      </c>
      <c r="AJ133" s="1">
        <v>4</v>
      </c>
      <c r="AK133" s="1">
        <v>0</v>
      </c>
      <c r="AL133" s="1">
        <v>3</v>
      </c>
      <c r="AM133" s="1">
        <v>2019</v>
      </c>
      <c r="AN133" s="1">
        <v>0.79000002145767212</v>
      </c>
      <c r="AO133" s="1" t="s">
        <v>131</v>
      </c>
      <c r="AP133" s="1" t="s">
        <v>846</v>
      </c>
      <c r="AQ133" s="1">
        <v>0.89999997615814209</v>
      </c>
      <c r="AR133" s="1" t="s">
        <v>55</v>
      </c>
      <c r="AS133" s="1">
        <v>0.89999997615814209</v>
      </c>
      <c r="AT133" s="1" t="s">
        <v>123</v>
      </c>
      <c r="AU133" s="1">
        <v>0.87800002098083496</v>
      </c>
      <c r="AV133" s="1">
        <v>0.87800002098083496</v>
      </c>
      <c r="AW133" s="1" t="s">
        <v>83</v>
      </c>
      <c r="AX133" s="1" t="s">
        <v>83</v>
      </c>
      <c r="AY133" s="1" t="s">
        <v>83</v>
      </c>
      <c r="AZ133" s="1">
        <v>2020</v>
      </c>
      <c r="BA133" s="1">
        <v>2060</v>
      </c>
      <c r="BB133" s="1" t="s">
        <v>838</v>
      </c>
      <c r="BC133" s="1" t="s">
        <v>1047</v>
      </c>
      <c r="BD133" s="1">
        <v>600</v>
      </c>
      <c r="BE133" s="1" t="s">
        <v>1013</v>
      </c>
      <c r="BF133" s="1">
        <v>1200</v>
      </c>
      <c r="BG133" s="1" t="s">
        <v>1014</v>
      </c>
      <c r="BH133" s="1">
        <v>3.4330000877380371</v>
      </c>
      <c r="BI133" s="1">
        <v>1.7170000076293945</v>
      </c>
      <c r="BJ133" s="1" t="s">
        <v>83</v>
      </c>
      <c r="BK133" s="1" t="s">
        <v>83</v>
      </c>
      <c r="BL133" s="4" t="s">
        <v>1265</v>
      </c>
      <c r="BM133" s="4">
        <f t="shared" si="25"/>
        <v>1200</v>
      </c>
      <c r="BN133" s="2" t="str">
        <f t="shared" si="26"/>
        <v>N</v>
      </c>
      <c r="BO133" s="2">
        <f t="shared" si="14"/>
        <v>3</v>
      </c>
      <c r="BP133" s="2">
        <f t="shared" si="27"/>
        <v>1</v>
      </c>
      <c r="BQ133" s="2" t="s">
        <v>1235</v>
      </c>
    </row>
    <row r="134" spans="1:69" x14ac:dyDescent="0.3">
      <c r="A134" s="2" t="s">
        <v>1205</v>
      </c>
      <c r="B134" s="2">
        <v>67</v>
      </c>
      <c r="C134" t="s">
        <v>1273</v>
      </c>
      <c r="D134" s="1">
        <v>10632</v>
      </c>
      <c r="E134" s="1" t="s">
        <v>1104</v>
      </c>
      <c r="F134" s="1" t="s">
        <v>871</v>
      </c>
      <c r="G134" s="1" t="s">
        <v>1009</v>
      </c>
      <c r="H134" s="1" t="s">
        <v>903</v>
      </c>
      <c r="I134" s="1" t="s">
        <v>874</v>
      </c>
      <c r="J134" s="1" t="s">
        <v>79</v>
      </c>
      <c r="K134" s="1" t="s">
        <v>828</v>
      </c>
      <c r="L134" s="1" t="s">
        <v>829</v>
      </c>
      <c r="M134" s="1" t="s">
        <v>1105</v>
      </c>
      <c r="N134" s="1">
        <v>12181</v>
      </c>
      <c r="O134" s="1">
        <v>2022</v>
      </c>
      <c r="P134" s="1">
        <v>2</v>
      </c>
      <c r="Q134" s="1">
        <v>2020</v>
      </c>
      <c r="R134" s="1" t="s">
        <v>83</v>
      </c>
      <c r="S134" s="1" t="s">
        <v>84</v>
      </c>
      <c r="T134" s="1" t="s">
        <v>1021</v>
      </c>
      <c r="U134" s="1" t="s">
        <v>742</v>
      </c>
      <c r="V134" s="1" t="s">
        <v>903</v>
      </c>
      <c r="W134" s="1" t="s">
        <v>83</v>
      </c>
      <c r="X134" s="3" t="s">
        <v>1017</v>
      </c>
      <c r="Y134" s="3" t="s">
        <v>1018</v>
      </c>
      <c r="Z134" s="1" t="s">
        <v>1023</v>
      </c>
      <c r="AA134" s="1" t="s">
        <v>83</v>
      </c>
      <c r="AB134" s="1" t="s">
        <v>83</v>
      </c>
      <c r="AC134" s="1" t="s">
        <v>83</v>
      </c>
      <c r="AD134" s="1" t="s">
        <v>83</v>
      </c>
      <c r="AE134" s="1" t="s">
        <v>83</v>
      </c>
      <c r="AF134" s="1" t="s">
        <v>98</v>
      </c>
      <c r="AG134" s="1">
        <v>4</v>
      </c>
      <c r="AH134" s="1">
        <v>3</v>
      </c>
      <c r="AI134" s="1">
        <v>4</v>
      </c>
      <c r="AJ134" s="1">
        <v>3</v>
      </c>
      <c r="AK134" s="1">
        <v>0</v>
      </c>
      <c r="AL134" s="1">
        <v>3</v>
      </c>
      <c r="AM134" s="1" t="s">
        <v>83</v>
      </c>
      <c r="AN134" s="1" t="s">
        <v>83</v>
      </c>
      <c r="AO134" s="1" t="s">
        <v>131</v>
      </c>
      <c r="AP134" s="1" t="s">
        <v>846</v>
      </c>
      <c r="AQ134" s="1">
        <v>0.77999997138977051</v>
      </c>
      <c r="AR134" s="1" t="s">
        <v>55</v>
      </c>
      <c r="AS134" s="1">
        <v>0.77999997138977051</v>
      </c>
      <c r="AT134" s="1" t="s">
        <v>123</v>
      </c>
      <c r="AU134" s="1" t="s">
        <v>83</v>
      </c>
      <c r="AV134" s="1" t="s">
        <v>83</v>
      </c>
      <c r="AW134" s="1" t="s">
        <v>83</v>
      </c>
      <c r="AX134" s="1" t="s">
        <v>83</v>
      </c>
      <c r="AY134" s="1" t="s">
        <v>83</v>
      </c>
      <c r="AZ134" s="1">
        <v>2020</v>
      </c>
      <c r="BA134" s="1">
        <v>912</v>
      </c>
      <c r="BB134" s="1" t="s">
        <v>838</v>
      </c>
      <c r="BC134" s="1" t="s">
        <v>1047</v>
      </c>
      <c r="BD134" s="1">
        <v>450</v>
      </c>
      <c r="BE134" s="1" t="s">
        <v>1013</v>
      </c>
      <c r="BF134" s="1">
        <v>900</v>
      </c>
      <c r="BG134" s="1" t="s">
        <v>1014</v>
      </c>
      <c r="BH134" s="1">
        <v>2.0269999504089355</v>
      </c>
      <c r="BI134" s="1">
        <v>1.0130000114440918</v>
      </c>
      <c r="BJ134" s="1" t="s">
        <v>83</v>
      </c>
      <c r="BK134" s="1" t="s">
        <v>83</v>
      </c>
      <c r="BL134" s="4" t="s">
        <v>1265</v>
      </c>
      <c r="BM134" s="4">
        <f t="shared" si="25"/>
        <v>900</v>
      </c>
      <c r="BN134" s="2" t="str">
        <f t="shared" si="26"/>
        <v>F</v>
      </c>
      <c r="BO134" s="2">
        <f t="shared" ref="BO134:BO197" si="28">IF(BN134="U","",IF(BN134="O",1,IF(BN134="F",2,IF(BN134="N",3,""))))</f>
        <v>2</v>
      </c>
      <c r="BP134" s="2">
        <f t="shared" si="27"/>
        <v>1</v>
      </c>
      <c r="BQ134" s="2" t="s">
        <v>1235</v>
      </c>
    </row>
    <row r="135" spans="1:69" x14ac:dyDescent="0.3">
      <c r="A135" s="2" t="s">
        <v>1205</v>
      </c>
      <c r="B135" s="2">
        <v>67</v>
      </c>
      <c r="C135" t="s">
        <v>1273</v>
      </c>
      <c r="D135" s="1">
        <v>10633</v>
      </c>
      <c r="E135" s="1" t="s">
        <v>1112</v>
      </c>
      <c r="F135" s="1" t="s">
        <v>871</v>
      </c>
      <c r="G135" s="1" t="s">
        <v>1009</v>
      </c>
      <c r="H135" s="1" t="s">
        <v>903</v>
      </c>
      <c r="I135" s="1" t="s">
        <v>874</v>
      </c>
      <c r="J135" s="1" t="s">
        <v>79</v>
      </c>
      <c r="K135" s="1" t="s">
        <v>828</v>
      </c>
      <c r="L135" s="1" t="s">
        <v>829</v>
      </c>
      <c r="M135" s="1" t="s">
        <v>1113</v>
      </c>
      <c r="N135" s="1">
        <v>12185</v>
      </c>
      <c r="O135" s="1">
        <v>2022</v>
      </c>
      <c r="P135" s="1">
        <v>2</v>
      </c>
      <c r="Q135" s="1">
        <v>2021</v>
      </c>
      <c r="R135" s="1" t="s">
        <v>83</v>
      </c>
      <c r="S135" s="1" t="s">
        <v>84</v>
      </c>
      <c r="T135" s="1" t="s">
        <v>1021</v>
      </c>
      <c r="U135" s="1" t="s">
        <v>742</v>
      </c>
      <c r="V135" s="1" t="s">
        <v>903</v>
      </c>
      <c r="W135" s="1" t="s">
        <v>83</v>
      </c>
      <c r="X135" s="3" t="s">
        <v>1017</v>
      </c>
      <c r="Y135" s="3" t="s">
        <v>1018</v>
      </c>
      <c r="Z135" s="1" t="s">
        <v>1023</v>
      </c>
      <c r="AA135" s="1" t="s">
        <v>83</v>
      </c>
      <c r="AB135" s="1" t="s">
        <v>83</v>
      </c>
      <c r="AC135" s="1" t="s">
        <v>83</v>
      </c>
      <c r="AD135" s="1" t="s">
        <v>83</v>
      </c>
      <c r="AE135" s="1" t="s">
        <v>83</v>
      </c>
      <c r="AF135" s="1" t="s">
        <v>98</v>
      </c>
      <c r="AG135" s="1">
        <v>4</v>
      </c>
      <c r="AH135" s="1">
        <v>4</v>
      </c>
      <c r="AI135" s="1">
        <v>4</v>
      </c>
      <c r="AJ135" s="1">
        <v>4</v>
      </c>
      <c r="AK135" s="1">
        <v>0</v>
      </c>
      <c r="AL135" s="1">
        <v>4</v>
      </c>
      <c r="AM135" s="1">
        <v>2019</v>
      </c>
      <c r="AN135" s="1">
        <v>0.73000001907348633</v>
      </c>
      <c r="AO135" s="1" t="s">
        <v>104</v>
      </c>
      <c r="AP135" s="1" t="s">
        <v>846</v>
      </c>
      <c r="AQ135" s="1">
        <v>0.87000000476837158</v>
      </c>
      <c r="AR135" s="1" t="s">
        <v>55</v>
      </c>
      <c r="AS135" s="1">
        <v>0.87000000476837158</v>
      </c>
      <c r="AT135" s="1" t="s">
        <v>123</v>
      </c>
      <c r="AU135" s="1">
        <v>0.83899998664855957</v>
      </c>
      <c r="AV135" s="1">
        <v>0.83899998664855957</v>
      </c>
      <c r="AW135" s="1" t="s">
        <v>83</v>
      </c>
      <c r="AX135" s="1" t="s">
        <v>83</v>
      </c>
      <c r="AY135" s="1" t="s">
        <v>83</v>
      </c>
      <c r="AZ135" s="1">
        <v>2021</v>
      </c>
      <c r="BA135" s="1">
        <v>6389</v>
      </c>
      <c r="BB135" s="1" t="s">
        <v>838</v>
      </c>
      <c r="BC135" s="1" t="s">
        <v>1047</v>
      </c>
      <c r="BD135" s="1">
        <v>1500</v>
      </c>
      <c r="BE135" s="1" t="s">
        <v>1013</v>
      </c>
      <c r="BF135" s="1">
        <v>3000</v>
      </c>
      <c r="BG135" s="1" t="s">
        <v>1014</v>
      </c>
      <c r="BH135" s="1">
        <v>4.2589998245239258</v>
      </c>
      <c r="BI135" s="1">
        <v>2.130000114440918</v>
      </c>
      <c r="BJ135" s="1" t="s">
        <v>83</v>
      </c>
      <c r="BK135" s="1" t="s">
        <v>83</v>
      </c>
      <c r="BL135" s="4" t="s">
        <v>1265</v>
      </c>
      <c r="BM135" s="4">
        <f t="shared" si="25"/>
        <v>3000</v>
      </c>
      <c r="BN135" s="2" t="str">
        <f t="shared" si="26"/>
        <v>N</v>
      </c>
      <c r="BO135" s="2">
        <f t="shared" si="28"/>
        <v>3</v>
      </c>
      <c r="BP135" s="2">
        <f t="shared" si="27"/>
        <v>1</v>
      </c>
      <c r="BQ135" s="2" t="s">
        <v>1235</v>
      </c>
    </row>
    <row r="136" spans="1:69" x14ac:dyDescent="0.3">
      <c r="A136" s="2" t="s">
        <v>1205</v>
      </c>
      <c r="B136" s="2">
        <v>67</v>
      </c>
      <c r="C136" t="s">
        <v>1273</v>
      </c>
      <c r="D136" s="1">
        <v>10634</v>
      </c>
      <c r="E136" s="1" t="s">
        <v>1114</v>
      </c>
      <c r="F136" s="1" t="s">
        <v>871</v>
      </c>
      <c r="G136" s="1" t="s">
        <v>1009</v>
      </c>
      <c r="H136" s="1" t="s">
        <v>903</v>
      </c>
      <c r="I136" s="1" t="s">
        <v>874</v>
      </c>
      <c r="J136" s="1" t="s">
        <v>79</v>
      </c>
      <c r="K136" s="1" t="s">
        <v>828</v>
      </c>
      <c r="L136" s="1" t="s">
        <v>829</v>
      </c>
      <c r="M136" s="1" t="s">
        <v>1115</v>
      </c>
      <c r="N136" s="1">
        <v>12186</v>
      </c>
      <c r="O136" s="1">
        <v>2022</v>
      </c>
      <c r="P136" s="1">
        <v>2</v>
      </c>
      <c r="Q136" s="1">
        <v>2021</v>
      </c>
      <c r="R136" s="1" t="s">
        <v>83</v>
      </c>
      <c r="S136" s="1" t="s">
        <v>84</v>
      </c>
      <c r="T136" s="1" t="s">
        <v>1021</v>
      </c>
      <c r="U136" s="1" t="s">
        <v>742</v>
      </c>
      <c r="V136" s="1" t="s">
        <v>903</v>
      </c>
      <c r="W136" s="1" t="s">
        <v>83</v>
      </c>
      <c r="X136" s="3" t="s">
        <v>1017</v>
      </c>
      <c r="Y136" s="3" t="s">
        <v>1018</v>
      </c>
      <c r="Z136" s="1" t="s">
        <v>1023</v>
      </c>
      <c r="AA136" s="1" t="s">
        <v>83</v>
      </c>
      <c r="AB136" s="1" t="s">
        <v>83</v>
      </c>
      <c r="AC136" s="1" t="s">
        <v>83</v>
      </c>
      <c r="AD136" s="1" t="s">
        <v>83</v>
      </c>
      <c r="AE136" s="1" t="s">
        <v>83</v>
      </c>
      <c r="AF136" s="1" t="s">
        <v>98</v>
      </c>
      <c r="AG136" s="1">
        <v>4</v>
      </c>
      <c r="AH136" s="1">
        <v>4</v>
      </c>
      <c r="AI136" s="1">
        <v>4</v>
      </c>
      <c r="AJ136" s="1">
        <v>4</v>
      </c>
      <c r="AK136" s="1">
        <v>0</v>
      </c>
      <c r="AL136" s="1">
        <v>4</v>
      </c>
      <c r="AM136" s="1" t="s">
        <v>83</v>
      </c>
      <c r="AN136" s="1" t="s">
        <v>83</v>
      </c>
      <c r="AO136" s="1" t="s">
        <v>104</v>
      </c>
      <c r="AP136" s="1" t="s">
        <v>846</v>
      </c>
      <c r="AQ136" s="1">
        <v>0.77999997138977051</v>
      </c>
      <c r="AR136" s="1" t="s">
        <v>55</v>
      </c>
      <c r="AS136" s="1">
        <v>0.77999997138977051</v>
      </c>
      <c r="AT136" s="1" t="s">
        <v>123</v>
      </c>
      <c r="AU136" s="1" t="s">
        <v>83</v>
      </c>
      <c r="AV136" s="1" t="s">
        <v>83</v>
      </c>
      <c r="AW136" s="1" t="s">
        <v>83</v>
      </c>
      <c r="AX136" s="1" t="s">
        <v>83</v>
      </c>
      <c r="AY136" s="1" t="s">
        <v>83</v>
      </c>
      <c r="AZ136" s="1">
        <v>2021</v>
      </c>
      <c r="BA136" s="1">
        <v>1003</v>
      </c>
      <c r="BB136" s="1" t="s">
        <v>838</v>
      </c>
      <c r="BC136" s="1" t="s">
        <v>1047</v>
      </c>
      <c r="BD136" s="1">
        <v>600</v>
      </c>
      <c r="BE136" s="1" t="s">
        <v>1013</v>
      </c>
      <c r="BF136" s="1">
        <v>1200</v>
      </c>
      <c r="BG136" s="1" t="s">
        <v>1014</v>
      </c>
      <c r="BH136" s="1">
        <v>1.6720000505447388</v>
      </c>
      <c r="BI136" s="1">
        <v>0.83600002527236938</v>
      </c>
      <c r="BJ136" s="1" t="s">
        <v>83</v>
      </c>
      <c r="BK136" s="1" t="s">
        <v>83</v>
      </c>
      <c r="BL136" s="4" t="s">
        <v>1265</v>
      </c>
      <c r="BM136" s="4">
        <f t="shared" si="25"/>
        <v>1200</v>
      </c>
      <c r="BN136" s="2" t="str">
        <f t="shared" si="26"/>
        <v>F</v>
      </c>
      <c r="BO136" s="2">
        <f t="shared" si="28"/>
        <v>2</v>
      </c>
      <c r="BP136" s="2">
        <f t="shared" si="27"/>
        <v>1</v>
      </c>
      <c r="BQ136" s="2" t="s">
        <v>1235</v>
      </c>
    </row>
    <row r="137" spans="1:69" x14ac:dyDescent="0.3">
      <c r="A137" s="2" t="s">
        <v>1225</v>
      </c>
      <c r="B137" s="2">
        <v>67</v>
      </c>
      <c r="C137" t="s">
        <v>1273</v>
      </c>
      <c r="D137" s="1">
        <v>10810</v>
      </c>
      <c r="E137" s="1" t="s">
        <v>562</v>
      </c>
      <c r="F137" s="1" t="s">
        <v>518</v>
      </c>
      <c r="G137" s="1" t="s">
        <v>519</v>
      </c>
      <c r="H137" s="1" t="s">
        <v>520</v>
      </c>
      <c r="I137" s="1" t="s">
        <v>521</v>
      </c>
      <c r="J137" s="1" t="s">
        <v>107</v>
      </c>
      <c r="K137" s="1" t="s">
        <v>556</v>
      </c>
      <c r="L137" s="1" t="s">
        <v>557</v>
      </c>
      <c r="M137" s="1" t="s">
        <v>563</v>
      </c>
      <c r="N137" s="1">
        <v>12138</v>
      </c>
      <c r="O137" s="1">
        <v>2022</v>
      </c>
      <c r="P137" s="1">
        <v>2</v>
      </c>
      <c r="Q137" s="1">
        <v>2021</v>
      </c>
      <c r="R137" s="1" t="s">
        <v>83</v>
      </c>
      <c r="S137" s="1" t="s">
        <v>84</v>
      </c>
      <c r="T137" s="1" t="s">
        <v>534</v>
      </c>
      <c r="U137" s="1">
        <v>21</v>
      </c>
      <c r="V137" s="1" t="s">
        <v>520</v>
      </c>
      <c r="W137" s="1" t="s">
        <v>83</v>
      </c>
      <c r="X137" s="3" t="s">
        <v>568</v>
      </c>
      <c r="Y137" s="3" t="s">
        <v>83</v>
      </c>
      <c r="Z137" s="1" t="s">
        <v>564</v>
      </c>
      <c r="AA137" s="1" t="s">
        <v>83</v>
      </c>
      <c r="AB137" s="1" t="s">
        <v>83</v>
      </c>
      <c r="AC137" s="1" t="s">
        <v>83</v>
      </c>
      <c r="AD137" s="1" t="s">
        <v>83</v>
      </c>
      <c r="AE137" s="1" t="s">
        <v>83</v>
      </c>
      <c r="AF137" s="1" t="s">
        <v>98</v>
      </c>
      <c r="AG137" s="1">
        <v>5</v>
      </c>
      <c r="AH137" s="1">
        <v>3</v>
      </c>
      <c r="AI137" s="1">
        <v>3</v>
      </c>
      <c r="AJ137" s="1">
        <v>1</v>
      </c>
      <c r="AK137" s="1">
        <v>2</v>
      </c>
      <c r="AL137" s="1">
        <v>3</v>
      </c>
      <c r="AM137" s="1">
        <v>2021</v>
      </c>
      <c r="AN137" s="1">
        <v>7.0000002160668373E-3</v>
      </c>
      <c r="AO137" s="1" t="s">
        <v>170</v>
      </c>
      <c r="AP137" s="1" t="s">
        <v>565</v>
      </c>
      <c r="AQ137" s="1">
        <v>0.5899999737739563</v>
      </c>
      <c r="AR137" s="1" t="s">
        <v>55</v>
      </c>
      <c r="AS137" s="1">
        <v>0.5899999737739563</v>
      </c>
      <c r="AT137" s="1" t="s">
        <v>566</v>
      </c>
      <c r="AU137" s="1">
        <v>1.2000000104308128E-2</v>
      </c>
      <c r="AV137" s="1">
        <v>1.2000000104308128E-2</v>
      </c>
      <c r="AW137" s="1">
        <v>0.31000000238418579</v>
      </c>
      <c r="AX137" s="1" t="s">
        <v>567</v>
      </c>
      <c r="AY137" s="1">
        <v>2.3000000044703484E-2</v>
      </c>
      <c r="AZ137" s="1">
        <v>2022</v>
      </c>
      <c r="BA137" s="1">
        <v>2.4200000762939453</v>
      </c>
      <c r="BB137" s="1" t="s">
        <v>170</v>
      </c>
      <c r="BC137" s="1" t="s">
        <v>530</v>
      </c>
      <c r="BD137" s="1">
        <v>0.94999998807907104</v>
      </c>
      <c r="BE137" s="1" t="s">
        <v>130</v>
      </c>
      <c r="BF137" s="1">
        <v>1.8999999761581421</v>
      </c>
      <c r="BG137" s="1" t="s">
        <v>569</v>
      </c>
      <c r="BH137" s="1">
        <v>2.5469999313354492</v>
      </c>
      <c r="BI137" s="1">
        <v>1.2740000486373901</v>
      </c>
      <c r="BJ137" s="1" t="s">
        <v>83</v>
      </c>
      <c r="BK137" s="1" t="s">
        <v>83</v>
      </c>
      <c r="BL137" s="4" t="s">
        <v>1264</v>
      </c>
      <c r="BM137" s="4">
        <f t="shared" si="25"/>
        <v>1.8999999761581421</v>
      </c>
      <c r="BN137" s="2" t="str">
        <f t="shared" si="26"/>
        <v>F</v>
      </c>
      <c r="BO137" s="2">
        <f t="shared" si="28"/>
        <v>2</v>
      </c>
      <c r="BP137" s="2">
        <f t="shared" si="27"/>
        <v>1</v>
      </c>
      <c r="BQ137" s="2" t="s">
        <v>1235</v>
      </c>
    </row>
    <row r="138" spans="1:69" x14ac:dyDescent="0.3">
      <c r="A138" s="2" t="s">
        <v>1205</v>
      </c>
      <c r="B138" s="2">
        <v>67</v>
      </c>
      <c r="C138" t="s">
        <v>1273</v>
      </c>
      <c r="D138" s="1">
        <v>11034</v>
      </c>
      <c r="E138" s="1" t="s">
        <v>1118</v>
      </c>
      <c r="F138" s="1" t="s">
        <v>871</v>
      </c>
      <c r="G138" s="1" t="s">
        <v>1009</v>
      </c>
      <c r="H138" s="1" t="s">
        <v>903</v>
      </c>
      <c r="I138" s="1" t="s">
        <v>874</v>
      </c>
      <c r="J138" s="1" t="s">
        <v>79</v>
      </c>
      <c r="K138" s="1" t="s">
        <v>828</v>
      </c>
      <c r="L138" s="1" t="s">
        <v>829</v>
      </c>
      <c r="M138" s="1" t="s">
        <v>1119</v>
      </c>
      <c r="N138" s="1">
        <v>12188</v>
      </c>
      <c r="O138" s="1">
        <v>2022</v>
      </c>
      <c r="P138" s="1">
        <v>2</v>
      </c>
      <c r="Q138" s="1">
        <v>2021</v>
      </c>
      <c r="R138" s="1" t="s">
        <v>83</v>
      </c>
      <c r="S138" s="1" t="s">
        <v>84</v>
      </c>
      <c r="T138" s="1" t="s">
        <v>1021</v>
      </c>
      <c r="U138" s="1" t="s">
        <v>742</v>
      </c>
      <c r="V138" s="1" t="s">
        <v>903</v>
      </c>
      <c r="W138" s="1" t="s">
        <v>83</v>
      </c>
      <c r="X138" s="3" t="s">
        <v>1017</v>
      </c>
      <c r="Y138" s="3" t="s">
        <v>1018</v>
      </c>
      <c r="Z138" s="1" t="s">
        <v>1023</v>
      </c>
      <c r="AA138" s="1" t="s">
        <v>83</v>
      </c>
      <c r="AB138" s="1" t="s">
        <v>83</v>
      </c>
      <c r="AC138" s="1" t="s">
        <v>83</v>
      </c>
      <c r="AD138" s="1" t="s">
        <v>83</v>
      </c>
      <c r="AE138" s="1" t="s">
        <v>83</v>
      </c>
      <c r="AF138" s="1" t="s">
        <v>98</v>
      </c>
      <c r="AG138" s="1">
        <v>4</v>
      </c>
      <c r="AH138" s="1">
        <v>4</v>
      </c>
      <c r="AI138" s="1">
        <v>4</v>
      </c>
      <c r="AJ138" s="1">
        <v>4</v>
      </c>
      <c r="AK138" s="1">
        <v>0</v>
      </c>
      <c r="AL138" s="1">
        <v>4</v>
      </c>
      <c r="AM138" s="1" t="s">
        <v>83</v>
      </c>
      <c r="AN138" s="1" t="s">
        <v>83</v>
      </c>
      <c r="AO138" s="1" t="s">
        <v>83</v>
      </c>
      <c r="AP138" s="1" t="s">
        <v>83</v>
      </c>
      <c r="AQ138" s="1" t="s">
        <v>83</v>
      </c>
      <c r="AR138" s="1" t="s">
        <v>1028</v>
      </c>
      <c r="AS138" s="1" t="s">
        <v>83</v>
      </c>
      <c r="AT138" s="1" t="s">
        <v>1028</v>
      </c>
      <c r="AU138" s="1" t="s">
        <v>83</v>
      </c>
      <c r="AV138" s="1" t="s">
        <v>83</v>
      </c>
      <c r="AW138" s="1" t="s">
        <v>83</v>
      </c>
      <c r="AX138" s="1" t="s">
        <v>83</v>
      </c>
      <c r="AY138" s="1" t="s">
        <v>83</v>
      </c>
      <c r="AZ138" s="1">
        <v>2020</v>
      </c>
      <c r="BA138" s="1">
        <v>29798</v>
      </c>
      <c r="BB138" s="1" t="s">
        <v>1029</v>
      </c>
      <c r="BC138" s="1" t="s">
        <v>839</v>
      </c>
      <c r="BD138" s="1" t="s">
        <v>83</v>
      </c>
      <c r="BE138" s="1" t="s">
        <v>1030</v>
      </c>
      <c r="BF138" s="1">
        <v>9800</v>
      </c>
      <c r="BG138" s="1" t="s">
        <v>1044</v>
      </c>
      <c r="BH138" s="1"/>
      <c r="BI138" s="1">
        <v>3.0409998893737793</v>
      </c>
      <c r="BJ138" s="1" t="s">
        <v>83</v>
      </c>
      <c r="BK138" s="1" t="s">
        <v>83</v>
      </c>
      <c r="BL138" s="4" t="s">
        <v>1268</v>
      </c>
      <c r="BM138" s="4">
        <f t="shared" si="25"/>
        <v>9800</v>
      </c>
      <c r="BN138" s="2" t="str">
        <f t="shared" si="26"/>
        <v>N</v>
      </c>
      <c r="BO138" s="2">
        <f t="shared" si="28"/>
        <v>3</v>
      </c>
      <c r="BP138" s="2">
        <f t="shared" si="27"/>
        <v>1</v>
      </c>
      <c r="BQ138" s="2" t="s">
        <v>1236</v>
      </c>
    </row>
    <row r="139" spans="1:69" x14ac:dyDescent="0.3">
      <c r="A139" s="2" t="s">
        <v>1205</v>
      </c>
      <c r="B139" s="2">
        <v>67</v>
      </c>
      <c r="C139" t="s">
        <v>1273</v>
      </c>
      <c r="D139" s="1">
        <v>11035</v>
      </c>
      <c r="E139" s="1" t="s">
        <v>1120</v>
      </c>
      <c r="F139" s="1" t="s">
        <v>871</v>
      </c>
      <c r="G139" s="1" t="s">
        <v>1009</v>
      </c>
      <c r="H139" s="1" t="s">
        <v>903</v>
      </c>
      <c r="I139" s="1" t="s">
        <v>874</v>
      </c>
      <c r="J139" s="1" t="s">
        <v>79</v>
      </c>
      <c r="K139" s="1" t="s">
        <v>828</v>
      </c>
      <c r="L139" s="1" t="s">
        <v>829</v>
      </c>
      <c r="M139" s="1" t="s">
        <v>1121</v>
      </c>
      <c r="N139" s="1">
        <v>12189</v>
      </c>
      <c r="O139" s="1">
        <v>2022</v>
      </c>
      <c r="P139" s="1">
        <v>2</v>
      </c>
      <c r="Q139" s="1">
        <v>2021</v>
      </c>
      <c r="R139" s="1" t="s">
        <v>83</v>
      </c>
      <c r="S139" s="1" t="s">
        <v>84</v>
      </c>
      <c r="T139" s="1" t="s">
        <v>1021</v>
      </c>
      <c r="U139" s="1" t="s">
        <v>742</v>
      </c>
      <c r="V139" s="1" t="s">
        <v>903</v>
      </c>
      <c r="W139" s="1" t="s">
        <v>83</v>
      </c>
      <c r="X139" s="3" t="s">
        <v>1017</v>
      </c>
      <c r="Y139" s="3" t="s">
        <v>1018</v>
      </c>
      <c r="Z139" s="1" t="s">
        <v>1023</v>
      </c>
      <c r="AA139" s="1" t="s">
        <v>83</v>
      </c>
      <c r="AB139" s="1" t="s">
        <v>83</v>
      </c>
      <c r="AC139" s="1" t="s">
        <v>83</v>
      </c>
      <c r="AD139" s="1" t="s">
        <v>83</v>
      </c>
      <c r="AE139" s="1" t="s">
        <v>83</v>
      </c>
      <c r="AF139" s="1" t="s">
        <v>98</v>
      </c>
      <c r="AG139" s="1">
        <v>4</v>
      </c>
      <c r="AH139" s="1">
        <v>4</v>
      </c>
      <c r="AI139" s="1">
        <v>4</v>
      </c>
      <c r="AJ139" s="1">
        <v>4</v>
      </c>
      <c r="AK139" s="1">
        <v>0</v>
      </c>
      <c r="AL139" s="1">
        <v>4</v>
      </c>
      <c r="AM139" s="1">
        <v>2019</v>
      </c>
      <c r="AN139" s="1">
        <v>0.73000001907348633</v>
      </c>
      <c r="AO139" s="1" t="s">
        <v>104</v>
      </c>
      <c r="AP139" s="1" t="s">
        <v>846</v>
      </c>
      <c r="AQ139" s="1">
        <v>0.77999997138977051</v>
      </c>
      <c r="AR139" s="1" t="s">
        <v>55</v>
      </c>
      <c r="AS139" s="1">
        <v>0.77999997138977051</v>
      </c>
      <c r="AT139" s="1" t="s">
        <v>1122</v>
      </c>
      <c r="AU139" s="1">
        <v>0.93599998950958252</v>
      </c>
      <c r="AV139" s="1">
        <v>0.93599998950958252</v>
      </c>
      <c r="AW139" s="1" t="s">
        <v>83</v>
      </c>
      <c r="AX139" s="1" t="s">
        <v>83</v>
      </c>
      <c r="AY139" s="1" t="s">
        <v>83</v>
      </c>
      <c r="AZ139" s="1">
        <v>2020</v>
      </c>
      <c r="BA139" s="1">
        <v>3091</v>
      </c>
      <c r="BB139" s="1" t="s">
        <v>838</v>
      </c>
      <c r="BC139" s="1" t="s">
        <v>1047</v>
      </c>
      <c r="BD139" s="1">
        <v>1696</v>
      </c>
      <c r="BE139" s="1" t="s">
        <v>1013</v>
      </c>
      <c r="BF139" s="1">
        <v>3393</v>
      </c>
      <c r="BG139" s="1" t="s">
        <v>1014</v>
      </c>
      <c r="BH139" s="1">
        <v>1.8229999542236328</v>
      </c>
      <c r="BI139" s="1">
        <v>0.91100001335144043</v>
      </c>
      <c r="BJ139" s="1" t="s">
        <v>83</v>
      </c>
      <c r="BK139" s="1" t="s">
        <v>83</v>
      </c>
      <c r="BL139" s="4" t="s">
        <v>1265</v>
      </c>
      <c r="BM139" s="4">
        <f t="shared" si="25"/>
        <v>3393</v>
      </c>
      <c r="BN139" s="2" t="str">
        <f t="shared" si="26"/>
        <v>F</v>
      </c>
      <c r="BO139" s="2">
        <f t="shared" si="28"/>
        <v>2</v>
      </c>
      <c r="BP139" s="2">
        <f t="shared" si="27"/>
        <v>1</v>
      </c>
      <c r="BQ139" s="2" t="s">
        <v>1235</v>
      </c>
    </row>
    <row r="140" spans="1:69" x14ac:dyDescent="0.3">
      <c r="A140" s="2" t="s">
        <v>1205</v>
      </c>
      <c r="B140" s="2">
        <v>67</v>
      </c>
      <c r="C140" t="s">
        <v>1273</v>
      </c>
      <c r="D140" s="1">
        <v>11869</v>
      </c>
      <c r="E140" s="1" t="s">
        <v>1166</v>
      </c>
      <c r="F140" s="1" t="s">
        <v>871</v>
      </c>
      <c r="G140" s="1" t="s">
        <v>1009</v>
      </c>
      <c r="H140" s="1" t="s">
        <v>903</v>
      </c>
      <c r="I140" s="1" t="s">
        <v>874</v>
      </c>
      <c r="J140" s="1" t="s">
        <v>79</v>
      </c>
      <c r="K140" s="1" t="s">
        <v>843</v>
      </c>
      <c r="L140" s="1" t="s">
        <v>844</v>
      </c>
      <c r="M140" s="1" t="s">
        <v>1167</v>
      </c>
      <c r="N140" s="1">
        <v>12208</v>
      </c>
      <c r="O140" s="1">
        <v>2022</v>
      </c>
      <c r="P140" s="1">
        <v>2</v>
      </c>
      <c r="Q140" s="1">
        <v>2021</v>
      </c>
      <c r="R140" s="1" t="s">
        <v>83</v>
      </c>
      <c r="S140" s="1" t="s">
        <v>84</v>
      </c>
      <c r="T140" s="1" t="s">
        <v>1021</v>
      </c>
      <c r="U140" s="1" t="s">
        <v>742</v>
      </c>
      <c r="V140" s="1" t="s">
        <v>903</v>
      </c>
      <c r="W140" s="1" t="s">
        <v>83</v>
      </c>
      <c r="X140" s="3" t="s">
        <v>1017</v>
      </c>
      <c r="Y140" s="3" t="s">
        <v>1018</v>
      </c>
      <c r="Z140" s="1" t="s">
        <v>1023</v>
      </c>
      <c r="AA140" s="1" t="s">
        <v>83</v>
      </c>
      <c r="AB140" s="1" t="s">
        <v>83</v>
      </c>
      <c r="AC140" s="1" t="s">
        <v>83</v>
      </c>
      <c r="AD140" s="1" t="s">
        <v>83</v>
      </c>
      <c r="AE140" s="1" t="s">
        <v>83</v>
      </c>
      <c r="AF140" s="1" t="s">
        <v>98</v>
      </c>
      <c r="AG140" s="1">
        <v>4</v>
      </c>
      <c r="AH140" s="1">
        <v>4</v>
      </c>
      <c r="AI140" s="1">
        <v>3</v>
      </c>
      <c r="AJ140" s="1">
        <v>3</v>
      </c>
      <c r="AK140" s="1">
        <v>3</v>
      </c>
      <c r="AL140" s="1">
        <v>3</v>
      </c>
      <c r="AM140" s="1">
        <v>2019</v>
      </c>
      <c r="AN140" s="1">
        <v>0.11999999731779099</v>
      </c>
      <c r="AO140" s="1" t="s">
        <v>104</v>
      </c>
      <c r="AP140" s="1" t="s">
        <v>846</v>
      </c>
      <c r="AQ140" s="1">
        <v>0.60000002384185791</v>
      </c>
      <c r="AR140" s="1" t="s">
        <v>55</v>
      </c>
      <c r="AS140" s="1">
        <v>0.60000002384185791</v>
      </c>
      <c r="AT140" s="1" t="s">
        <v>1146</v>
      </c>
      <c r="AU140" s="1">
        <v>0.20000000298023224</v>
      </c>
      <c r="AV140" s="1">
        <v>0.20000000298023224</v>
      </c>
      <c r="AW140" s="1" t="s">
        <v>83</v>
      </c>
      <c r="AX140" s="1" t="s">
        <v>83</v>
      </c>
      <c r="AY140" s="1" t="s">
        <v>83</v>
      </c>
      <c r="AZ140" s="1">
        <v>2020</v>
      </c>
      <c r="BA140" s="1">
        <v>6002</v>
      </c>
      <c r="BB140" s="1" t="s">
        <v>838</v>
      </c>
      <c r="BC140" s="1" t="s">
        <v>1047</v>
      </c>
      <c r="BD140" s="1">
        <v>7000</v>
      </c>
      <c r="BE140" s="1" t="s">
        <v>1013</v>
      </c>
      <c r="BF140" s="1">
        <v>11000</v>
      </c>
      <c r="BG140" s="1" t="s">
        <v>1014</v>
      </c>
      <c r="BH140" s="1">
        <v>0.85699999332427979</v>
      </c>
      <c r="BI140" s="1">
        <v>0.54600000381469727</v>
      </c>
      <c r="BJ140" s="1" t="s">
        <v>83</v>
      </c>
      <c r="BK140" s="1" t="s">
        <v>83</v>
      </c>
      <c r="BL140" s="4" t="s">
        <v>1265</v>
      </c>
      <c r="BM140" s="4">
        <f t="shared" si="25"/>
        <v>11000</v>
      </c>
      <c r="BN140" s="2" t="str">
        <f t="shared" si="26"/>
        <v>O</v>
      </c>
      <c r="BO140" s="2">
        <f t="shared" si="28"/>
        <v>1</v>
      </c>
      <c r="BP140" s="2">
        <f t="shared" si="27"/>
        <v>1</v>
      </c>
      <c r="BQ140" s="2" t="s">
        <v>1235</v>
      </c>
    </row>
    <row r="141" spans="1:69" s="11" customFormat="1" x14ac:dyDescent="0.3">
      <c r="A141" s="2" t="s">
        <v>1205</v>
      </c>
      <c r="B141" s="11">
        <v>67</v>
      </c>
      <c r="C141" t="s">
        <v>1273</v>
      </c>
      <c r="D141" s="10">
        <v>11870</v>
      </c>
      <c r="E141" s="10" t="s">
        <v>1079</v>
      </c>
      <c r="F141" s="10" t="s">
        <v>871</v>
      </c>
      <c r="G141" s="10" t="s">
        <v>1009</v>
      </c>
      <c r="H141" s="10" t="s">
        <v>903</v>
      </c>
      <c r="I141" s="10" t="s">
        <v>874</v>
      </c>
      <c r="J141" s="10" t="s">
        <v>79</v>
      </c>
      <c r="K141" s="10" t="s">
        <v>828</v>
      </c>
      <c r="L141" s="10" t="s">
        <v>829</v>
      </c>
      <c r="M141" s="10" t="s">
        <v>1080</v>
      </c>
      <c r="N141" s="10">
        <v>12169</v>
      </c>
      <c r="O141" s="10">
        <v>2022</v>
      </c>
      <c r="P141" s="10">
        <v>2</v>
      </c>
      <c r="Q141" s="10">
        <v>2021</v>
      </c>
      <c r="R141" s="10" t="s">
        <v>83</v>
      </c>
      <c r="S141" s="10" t="s">
        <v>84</v>
      </c>
      <c r="T141" s="10" t="s">
        <v>1021</v>
      </c>
      <c r="U141" s="10" t="s">
        <v>742</v>
      </c>
      <c r="V141" s="10" t="s">
        <v>903</v>
      </c>
      <c r="W141" s="10" t="s">
        <v>83</v>
      </c>
      <c r="X141" s="12" t="s">
        <v>1017</v>
      </c>
      <c r="Y141" s="12" t="s">
        <v>1018</v>
      </c>
      <c r="Z141" s="10" t="s">
        <v>1023</v>
      </c>
      <c r="AA141" s="10" t="s">
        <v>83</v>
      </c>
      <c r="AB141" s="10" t="s">
        <v>83</v>
      </c>
      <c r="AC141" s="10" t="s">
        <v>83</v>
      </c>
      <c r="AD141" s="10" t="s">
        <v>83</v>
      </c>
      <c r="AE141" s="10" t="s">
        <v>83</v>
      </c>
      <c r="AF141" s="10" t="s">
        <v>98</v>
      </c>
      <c r="AG141" s="10">
        <v>4</v>
      </c>
      <c r="AH141" s="10">
        <v>2</v>
      </c>
      <c r="AI141" s="10">
        <v>3</v>
      </c>
      <c r="AJ141" s="10">
        <v>4</v>
      </c>
      <c r="AK141" s="10">
        <v>0</v>
      </c>
      <c r="AL141" s="10">
        <v>3</v>
      </c>
      <c r="AM141" s="10" t="s">
        <v>83</v>
      </c>
      <c r="AN141" s="10" t="s">
        <v>83</v>
      </c>
      <c r="AO141" s="10" t="s">
        <v>83</v>
      </c>
      <c r="AP141" s="10" t="s">
        <v>83</v>
      </c>
      <c r="AQ141" s="10" t="s">
        <v>83</v>
      </c>
      <c r="AR141" s="10" t="s">
        <v>1020</v>
      </c>
      <c r="AS141" s="10" t="s">
        <v>83</v>
      </c>
      <c r="AT141" s="10" t="s">
        <v>1020</v>
      </c>
      <c r="AU141" s="10" t="s">
        <v>83</v>
      </c>
      <c r="AV141" s="10" t="s">
        <v>83</v>
      </c>
      <c r="AW141" s="10" t="s">
        <v>83</v>
      </c>
      <c r="AX141" s="10" t="s">
        <v>83</v>
      </c>
      <c r="AY141" s="10" t="s">
        <v>83</v>
      </c>
      <c r="AZ141" s="10" t="s">
        <v>83</v>
      </c>
      <c r="BA141" s="10" t="s">
        <v>83</v>
      </c>
      <c r="BB141" s="10" t="s">
        <v>1012</v>
      </c>
      <c r="BC141" s="10" t="s">
        <v>839</v>
      </c>
      <c r="BD141" s="10" t="s">
        <v>83</v>
      </c>
      <c r="BE141" s="10" t="s">
        <v>1020</v>
      </c>
      <c r="BF141" s="10" t="s">
        <v>83</v>
      </c>
      <c r="BG141" s="10" t="s">
        <v>1020</v>
      </c>
      <c r="BH141" s="10"/>
      <c r="BI141" s="10"/>
      <c r="BJ141" s="10" t="s">
        <v>83</v>
      </c>
      <c r="BK141" s="10" t="s">
        <v>83</v>
      </c>
      <c r="BL141" s="13" t="s">
        <v>1246</v>
      </c>
      <c r="BM141" s="13" t="str">
        <f t="shared" si="25"/>
        <v/>
      </c>
      <c r="BN141" s="11" t="s">
        <v>1247</v>
      </c>
      <c r="BO141" s="11" t="str">
        <f t="shared" si="28"/>
        <v/>
      </c>
      <c r="BP141" s="2">
        <f t="shared" si="27"/>
        <v>1</v>
      </c>
      <c r="BQ141" s="11" t="s">
        <v>1248</v>
      </c>
    </row>
    <row r="142" spans="1:69" s="11" customFormat="1" x14ac:dyDescent="0.3">
      <c r="A142" s="2" t="s">
        <v>1205</v>
      </c>
      <c r="B142" s="11">
        <v>67</v>
      </c>
      <c r="C142" t="s">
        <v>1273</v>
      </c>
      <c r="D142" s="10">
        <v>11872</v>
      </c>
      <c r="E142" s="10" t="s">
        <v>1085</v>
      </c>
      <c r="F142" s="10" t="s">
        <v>871</v>
      </c>
      <c r="G142" s="10" t="s">
        <v>1009</v>
      </c>
      <c r="H142" s="10" t="s">
        <v>903</v>
      </c>
      <c r="I142" s="10" t="s">
        <v>874</v>
      </c>
      <c r="J142" s="10" t="s">
        <v>79</v>
      </c>
      <c r="K142" s="10" t="s">
        <v>828</v>
      </c>
      <c r="L142" s="10" t="s">
        <v>829</v>
      </c>
      <c r="M142" s="10" t="s">
        <v>1086</v>
      </c>
      <c r="N142" s="10">
        <v>12172</v>
      </c>
      <c r="O142" s="10">
        <v>2022</v>
      </c>
      <c r="P142" s="10">
        <v>2</v>
      </c>
      <c r="Q142" s="10">
        <v>2021</v>
      </c>
      <c r="R142" s="10" t="s">
        <v>83</v>
      </c>
      <c r="S142" s="10" t="s">
        <v>84</v>
      </c>
      <c r="T142" s="10" t="s">
        <v>1021</v>
      </c>
      <c r="U142" s="10" t="s">
        <v>742</v>
      </c>
      <c r="V142" s="10" t="s">
        <v>903</v>
      </c>
      <c r="W142" s="10" t="s">
        <v>83</v>
      </c>
      <c r="X142" s="12" t="s">
        <v>1017</v>
      </c>
      <c r="Y142" s="12" t="s">
        <v>1018</v>
      </c>
      <c r="Z142" s="10" t="s">
        <v>1023</v>
      </c>
      <c r="AA142" s="10" t="s">
        <v>83</v>
      </c>
      <c r="AB142" s="10" t="s">
        <v>83</v>
      </c>
      <c r="AC142" s="10" t="s">
        <v>83</v>
      </c>
      <c r="AD142" s="10" t="s">
        <v>83</v>
      </c>
      <c r="AE142" s="10" t="s">
        <v>83</v>
      </c>
      <c r="AF142" s="10" t="s">
        <v>98</v>
      </c>
      <c r="AG142" s="10">
        <v>4</v>
      </c>
      <c r="AH142" s="10">
        <v>4</v>
      </c>
      <c r="AI142" s="10">
        <v>4</v>
      </c>
      <c r="AJ142" s="10">
        <v>4</v>
      </c>
      <c r="AK142" s="10">
        <v>0</v>
      </c>
      <c r="AL142" s="10">
        <v>4</v>
      </c>
      <c r="AM142" s="10">
        <v>2021</v>
      </c>
      <c r="AN142" s="10" t="s">
        <v>83</v>
      </c>
      <c r="AO142" s="10" t="s">
        <v>83</v>
      </c>
      <c r="AP142" s="10" t="s">
        <v>83</v>
      </c>
      <c r="AQ142" s="10" t="s">
        <v>83</v>
      </c>
      <c r="AR142" s="10" t="s">
        <v>1020</v>
      </c>
      <c r="AS142" s="10" t="s">
        <v>83</v>
      </c>
      <c r="AT142" s="10" t="s">
        <v>1020</v>
      </c>
      <c r="AU142" s="10" t="s">
        <v>83</v>
      </c>
      <c r="AV142" s="10" t="s">
        <v>83</v>
      </c>
      <c r="AW142" s="10" t="s">
        <v>83</v>
      </c>
      <c r="AX142" s="10" t="s">
        <v>83</v>
      </c>
      <c r="AY142" s="10" t="s">
        <v>83</v>
      </c>
      <c r="AZ142" s="10">
        <v>2021</v>
      </c>
      <c r="BA142" s="10" t="s">
        <v>83</v>
      </c>
      <c r="BB142" s="10" t="s">
        <v>1012</v>
      </c>
      <c r="BC142" s="10" t="s">
        <v>839</v>
      </c>
      <c r="BD142" s="10" t="s">
        <v>83</v>
      </c>
      <c r="BE142" s="10" t="s">
        <v>1020</v>
      </c>
      <c r="BF142" s="10" t="s">
        <v>83</v>
      </c>
      <c r="BG142" s="10" t="s">
        <v>1020</v>
      </c>
      <c r="BH142" s="10"/>
      <c r="BI142" s="10"/>
      <c r="BJ142" s="10" t="s">
        <v>83</v>
      </c>
      <c r="BK142" s="10" t="s">
        <v>83</v>
      </c>
      <c r="BL142" s="13" t="s">
        <v>1246</v>
      </c>
      <c r="BM142" s="13" t="str">
        <f t="shared" si="25"/>
        <v/>
      </c>
      <c r="BN142" s="11" t="s">
        <v>1247</v>
      </c>
      <c r="BO142" s="11" t="str">
        <f t="shared" si="28"/>
        <v/>
      </c>
      <c r="BP142" s="2">
        <f t="shared" si="27"/>
        <v>1</v>
      </c>
      <c r="BQ142" s="11" t="s">
        <v>1248</v>
      </c>
    </row>
    <row r="143" spans="1:69" x14ac:dyDescent="0.3">
      <c r="A143" s="2" t="s">
        <v>1205</v>
      </c>
      <c r="B143" s="2">
        <v>67</v>
      </c>
      <c r="C143" t="s">
        <v>1273</v>
      </c>
      <c r="D143" s="1">
        <v>11873</v>
      </c>
      <c r="E143" s="1" t="s">
        <v>1058</v>
      </c>
      <c r="F143" s="1" t="s">
        <v>871</v>
      </c>
      <c r="G143" s="1" t="s">
        <v>1009</v>
      </c>
      <c r="H143" s="1" t="s">
        <v>903</v>
      </c>
      <c r="I143" s="1" t="s">
        <v>874</v>
      </c>
      <c r="J143" s="1" t="s">
        <v>79</v>
      </c>
      <c r="K143" s="1" t="s">
        <v>828</v>
      </c>
      <c r="L143" s="1" t="s">
        <v>829</v>
      </c>
      <c r="M143" s="1" t="s">
        <v>1059</v>
      </c>
      <c r="N143" s="1">
        <v>12162</v>
      </c>
      <c r="O143" s="1">
        <v>2022</v>
      </c>
      <c r="P143" s="1">
        <v>2</v>
      </c>
      <c r="Q143" s="1">
        <v>2021</v>
      </c>
      <c r="R143" s="1" t="s">
        <v>83</v>
      </c>
      <c r="S143" s="1" t="s">
        <v>84</v>
      </c>
      <c r="T143" s="1" t="s">
        <v>1019</v>
      </c>
      <c r="U143" s="1" t="s">
        <v>1060</v>
      </c>
      <c r="V143" s="1" t="s">
        <v>903</v>
      </c>
      <c r="W143" s="1" t="s">
        <v>83</v>
      </c>
      <c r="X143" s="3" t="s">
        <v>1017</v>
      </c>
      <c r="Y143" s="3" t="s">
        <v>1018</v>
      </c>
      <c r="Z143" s="1" t="s">
        <v>1023</v>
      </c>
      <c r="AA143" s="1" t="s">
        <v>83</v>
      </c>
      <c r="AB143" s="1" t="s">
        <v>83</v>
      </c>
      <c r="AC143" s="1" t="s">
        <v>83</v>
      </c>
      <c r="AD143" s="1" t="s">
        <v>83</v>
      </c>
      <c r="AE143" s="1" t="s">
        <v>83</v>
      </c>
      <c r="AF143" s="1" t="s">
        <v>98</v>
      </c>
      <c r="AG143" s="1">
        <v>2</v>
      </c>
      <c r="AH143" s="1">
        <v>1</v>
      </c>
      <c r="AI143" s="1">
        <v>3</v>
      </c>
      <c r="AJ143" s="1">
        <v>0</v>
      </c>
      <c r="AK143" s="1">
        <v>0</v>
      </c>
      <c r="AL143" s="1">
        <v>0</v>
      </c>
      <c r="AM143" s="1">
        <v>2021</v>
      </c>
      <c r="AN143" s="1">
        <v>0.2720000147819519</v>
      </c>
      <c r="AO143" s="1" t="s">
        <v>99</v>
      </c>
      <c r="AP143" s="1" t="s">
        <v>846</v>
      </c>
      <c r="AQ143" s="1">
        <v>0.15999999642372131</v>
      </c>
      <c r="AR143" s="1" t="s">
        <v>55</v>
      </c>
      <c r="AS143" s="1">
        <v>0.15999999642372131</v>
      </c>
      <c r="AT143" s="1" t="s">
        <v>1061</v>
      </c>
      <c r="AU143" s="1">
        <v>1.7000000476837158</v>
      </c>
      <c r="AV143" s="1">
        <v>1.7000000476837158</v>
      </c>
      <c r="AW143" s="1" t="s">
        <v>83</v>
      </c>
      <c r="AX143" s="1" t="s">
        <v>83</v>
      </c>
      <c r="AY143" s="1" t="s">
        <v>83</v>
      </c>
      <c r="AZ143" s="1" t="s">
        <v>83</v>
      </c>
      <c r="BA143" s="1" t="s">
        <v>83</v>
      </c>
      <c r="BB143" s="1" t="s">
        <v>83</v>
      </c>
      <c r="BC143" s="1" t="s">
        <v>83</v>
      </c>
      <c r="BD143" s="1" t="s">
        <v>83</v>
      </c>
      <c r="BE143" s="1" t="s">
        <v>1020</v>
      </c>
      <c r="BF143" s="1" t="s">
        <v>83</v>
      </c>
      <c r="BG143" s="1" t="s">
        <v>1020</v>
      </c>
      <c r="BH143" s="1"/>
      <c r="BI143" s="1"/>
      <c r="BJ143" s="1" t="s">
        <v>83</v>
      </c>
      <c r="BK143" s="1" t="s">
        <v>83</v>
      </c>
      <c r="BL143" s="4" t="s">
        <v>1250</v>
      </c>
      <c r="BM143" s="4">
        <v>3000</v>
      </c>
      <c r="BN143" s="2" t="s">
        <v>1194</v>
      </c>
      <c r="BO143" s="2">
        <f t="shared" si="28"/>
        <v>1</v>
      </c>
      <c r="BP143" s="2">
        <f t="shared" si="27"/>
        <v>3</v>
      </c>
      <c r="BQ143" s="2" t="s">
        <v>1251</v>
      </c>
    </row>
    <row r="144" spans="1:69" s="11" customFormat="1" x14ac:dyDescent="0.3">
      <c r="A144" s="2" t="s">
        <v>1205</v>
      </c>
      <c r="B144" s="11">
        <v>67</v>
      </c>
      <c r="C144" t="s">
        <v>1273</v>
      </c>
      <c r="D144" s="10">
        <v>11874</v>
      </c>
      <c r="E144" s="10" t="s">
        <v>1132</v>
      </c>
      <c r="F144" s="10" t="s">
        <v>871</v>
      </c>
      <c r="G144" s="10" t="s">
        <v>1009</v>
      </c>
      <c r="H144" s="10" t="s">
        <v>903</v>
      </c>
      <c r="I144" s="10" t="s">
        <v>874</v>
      </c>
      <c r="J144" s="10" t="s">
        <v>79</v>
      </c>
      <c r="K144" s="10" t="s">
        <v>843</v>
      </c>
      <c r="L144" s="10" t="s">
        <v>844</v>
      </c>
      <c r="M144" s="10" t="s">
        <v>1133</v>
      </c>
      <c r="N144" s="10">
        <v>12194</v>
      </c>
      <c r="O144" s="10">
        <v>2022</v>
      </c>
      <c r="P144" s="10">
        <v>2</v>
      </c>
      <c r="Q144" s="10">
        <v>2021</v>
      </c>
      <c r="R144" s="10" t="s">
        <v>83</v>
      </c>
      <c r="S144" s="10" t="s">
        <v>84</v>
      </c>
      <c r="T144" s="10" t="s">
        <v>1021</v>
      </c>
      <c r="U144" s="10" t="s">
        <v>742</v>
      </c>
      <c r="V144" s="10" t="s">
        <v>903</v>
      </c>
      <c r="W144" s="10" t="s">
        <v>83</v>
      </c>
      <c r="X144" s="12" t="s">
        <v>1017</v>
      </c>
      <c r="Y144" s="12" t="s">
        <v>1018</v>
      </c>
      <c r="Z144" s="10" t="s">
        <v>1023</v>
      </c>
      <c r="AA144" s="10" t="s">
        <v>83</v>
      </c>
      <c r="AB144" s="10" t="s">
        <v>83</v>
      </c>
      <c r="AC144" s="10" t="s">
        <v>83</v>
      </c>
      <c r="AD144" s="10" t="s">
        <v>83</v>
      </c>
      <c r="AE144" s="10" t="s">
        <v>83</v>
      </c>
      <c r="AF144" s="10" t="s">
        <v>98</v>
      </c>
      <c r="AG144" s="10">
        <v>4</v>
      </c>
      <c r="AH144" s="10">
        <v>4</v>
      </c>
      <c r="AI144" s="10">
        <v>3</v>
      </c>
      <c r="AJ144" s="10">
        <v>3</v>
      </c>
      <c r="AK144" s="10">
        <v>0</v>
      </c>
      <c r="AL144" s="10">
        <v>3</v>
      </c>
      <c r="AM144" s="10" t="s">
        <v>83</v>
      </c>
      <c r="AN144" s="10" t="s">
        <v>83</v>
      </c>
      <c r="AO144" s="10" t="s">
        <v>83</v>
      </c>
      <c r="AP144" s="10" t="s">
        <v>83</v>
      </c>
      <c r="AQ144" s="10" t="s">
        <v>83</v>
      </c>
      <c r="AR144" s="10" t="s">
        <v>1028</v>
      </c>
      <c r="AS144" s="10" t="s">
        <v>83</v>
      </c>
      <c r="AT144" s="10" t="s">
        <v>1028</v>
      </c>
      <c r="AU144" s="10" t="s">
        <v>83</v>
      </c>
      <c r="AV144" s="10" t="s">
        <v>83</v>
      </c>
      <c r="AW144" s="10" t="s">
        <v>83</v>
      </c>
      <c r="AX144" s="10" t="s">
        <v>83</v>
      </c>
      <c r="AY144" s="10" t="s">
        <v>83</v>
      </c>
      <c r="AZ144" s="10">
        <v>2021</v>
      </c>
      <c r="BA144" s="10">
        <v>841300</v>
      </c>
      <c r="BB144" s="10" t="s">
        <v>1029</v>
      </c>
      <c r="BC144" s="10" t="s">
        <v>839</v>
      </c>
      <c r="BD144" s="10" t="s">
        <v>83</v>
      </c>
      <c r="BE144" s="10" t="s">
        <v>1030</v>
      </c>
      <c r="BF144" s="10" t="s">
        <v>83</v>
      </c>
      <c r="BG144" s="10" t="s">
        <v>1030</v>
      </c>
      <c r="BH144" s="10"/>
      <c r="BI144" s="10"/>
      <c r="BJ144" s="10" t="s">
        <v>83</v>
      </c>
      <c r="BK144" s="10" t="s">
        <v>83</v>
      </c>
      <c r="BL144" s="13" t="s">
        <v>1246</v>
      </c>
      <c r="BM144" s="13" t="str">
        <f t="shared" si="25"/>
        <v/>
      </c>
      <c r="BN144" s="11" t="s">
        <v>1247</v>
      </c>
      <c r="BO144" s="11" t="str">
        <f t="shared" si="28"/>
        <v/>
      </c>
      <c r="BP144" s="2">
        <f t="shared" si="27"/>
        <v>1</v>
      </c>
      <c r="BQ144" s="11" t="s">
        <v>1248</v>
      </c>
    </row>
    <row r="145" spans="1:69" x14ac:dyDescent="0.3">
      <c r="A145" s="2" t="s">
        <v>1205</v>
      </c>
      <c r="B145" s="2">
        <v>67</v>
      </c>
      <c r="C145" t="s">
        <v>1273</v>
      </c>
      <c r="D145" s="1">
        <v>11875</v>
      </c>
      <c r="E145" s="1" t="s">
        <v>1170</v>
      </c>
      <c r="F145" s="1" t="s">
        <v>871</v>
      </c>
      <c r="G145" s="1" t="s">
        <v>1009</v>
      </c>
      <c r="H145" s="1" t="s">
        <v>903</v>
      </c>
      <c r="I145" s="1" t="s">
        <v>874</v>
      </c>
      <c r="J145" s="1" t="s">
        <v>79</v>
      </c>
      <c r="K145" s="1" t="s">
        <v>843</v>
      </c>
      <c r="L145" s="1" t="s">
        <v>844</v>
      </c>
      <c r="M145" s="1" t="s">
        <v>1171</v>
      </c>
      <c r="N145" s="1">
        <v>12210</v>
      </c>
      <c r="O145" s="1">
        <v>2022</v>
      </c>
      <c r="P145" s="1">
        <v>2</v>
      </c>
      <c r="Q145" s="1">
        <v>2021</v>
      </c>
      <c r="R145" s="1" t="s">
        <v>83</v>
      </c>
      <c r="S145" s="1" t="s">
        <v>84</v>
      </c>
      <c r="T145" s="1" t="s">
        <v>1021</v>
      </c>
      <c r="U145" s="1" t="s">
        <v>742</v>
      </c>
      <c r="V145" s="1" t="s">
        <v>903</v>
      </c>
      <c r="W145" s="1" t="s">
        <v>83</v>
      </c>
      <c r="X145" s="3" t="s">
        <v>1017</v>
      </c>
      <c r="Y145" s="3" t="s">
        <v>1018</v>
      </c>
      <c r="Z145" s="1" t="s">
        <v>1023</v>
      </c>
      <c r="AA145" s="1" t="s">
        <v>83</v>
      </c>
      <c r="AB145" s="1" t="s">
        <v>83</v>
      </c>
      <c r="AC145" s="1" t="s">
        <v>83</v>
      </c>
      <c r="AD145" s="1" t="s">
        <v>83</v>
      </c>
      <c r="AE145" s="1" t="s">
        <v>83</v>
      </c>
      <c r="AF145" s="1" t="s">
        <v>98</v>
      </c>
      <c r="AG145" s="1">
        <v>4</v>
      </c>
      <c r="AH145" s="1">
        <v>4</v>
      </c>
      <c r="AI145" s="1">
        <v>3</v>
      </c>
      <c r="AJ145" s="1">
        <v>3</v>
      </c>
      <c r="AK145" s="1">
        <v>1</v>
      </c>
      <c r="AL145" s="1">
        <v>3</v>
      </c>
      <c r="AM145" s="1">
        <v>2019</v>
      </c>
      <c r="AN145" s="1">
        <v>0.38999998569488525</v>
      </c>
      <c r="AO145" s="1" t="s">
        <v>104</v>
      </c>
      <c r="AP145" s="1" t="s">
        <v>846</v>
      </c>
      <c r="AQ145" s="1">
        <v>0.74000000953674316</v>
      </c>
      <c r="AR145" s="1" t="s">
        <v>55</v>
      </c>
      <c r="AS145" s="1">
        <v>0.74000000953674316</v>
      </c>
      <c r="AT145" s="1" t="s">
        <v>1172</v>
      </c>
      <c r="AU145" s="1">
        <v>0.52700001001358032</v>
      </c>
      <c r="AV145" s="1">
        <v>0.52700001001358032</v>
      </c>
      <c r="AW145" s="1" t="s">
        <v>83</v>
      </c>
      <c r="AX145" s="1" t="s">
        <v>83</v>
      </c>
      <c r="AY145" s="1" t="s">
        <v>83</v>
      </c>
      <c r="AZ145" s="1">
        <v>2020</v>
      </c>
      <c r="BA145" s="1">
        <v>16249</v>
      </c>
      <c r="BB145" s="1" t="s">
        <v>838</v>
      </c>
      <c r="BC145" s="1" t="s">
        <v>1047</v>
      </c>
      <c r="BD145" s="1">
        <v>8600</v>
      </c>
      <c r="BE145" s="1" t="s">
        <v>1013</v>
      </c>
      <c r="BF145" s="1">
        <v>17200</v>
      </c>
      <c r="BG145" s="1" t="s">
        <v>1014</v>
      </c>
      <c r="BH145" s="1">
        <v>1.8890000581741333</v>
      </c>
      <c r="BI145" s="1">
        <v>0.94499999284744263</v>
      </c>
      <c r="BJ145" s="1" t="s">
        <v>83</v>
      </c>
      <c r="BK145" s="1" t="s">
        <v>83</v>
      </c>
      <c r="BL145" s="4" t="s">
        <v>1265</v>
      </c>
      <c r="BM145" s="4">
        <f t="shared" si="25"/>
        <v>17200</v>
      </c>
      <c r="BN145" s="2" t="str">
        <f>IF(ISBLANK(BH145),IF(BI145&lt;0.5,"O",IF(BI145&lt;1.7,"F","N")),IF(BH145&lt;1,"O",IF(ISBLANK(BI145),"F",IF(BI145&lt;1.7,"F","N"))))</f>
        <v>F</v>
      </c>
      <c r="BO145" s="2">
        <f t="shared" si="28"/>
        <v>2</v>
      </c>
      <c r="BP145" s="2">
        <f t="shared" si="27"/>
        <v>1</v>
      </c>
      <c r="BQ145" s="2" t="s">
        <v>1235</v>
      </c>
    </row>
    <row r="146" spans="1:69" s="11" customFormat="1" x14ac:dyDescent="0.3">
      <c r="A146" s="2" t="s">
        <v>1205</v>
      </c>
      <c r="B146" s="11">
        <v>67</v>
      </c>
      <c r="C146" t="s">
        <v>1273</v>
      </c>
      <c r="D146" s="10">
        <v>10484</v>
      </c>
      <c r="E146" s="10" t="s">
        <v>1075</v>
      </c>
      <c r="F146" s="10" t="s">
        <v>871</v>
      </c>
      <c r="G146" s="10" t="s">
        <v>1009</v>
      </c>
      <c r="H146" s="10" t="s">
        <v>903</v>
      </c>
      <c r="I146" s="10" t="s">
        <v>874</v>
      </c>
      <c r="J146" s="10" t="s">
        <v>79</v>
      </c>
      <c r="K146" s="10" t="s">
        <v>828</v>
      </c>
      <c r="L146" s="10" t="s">
        <v>829</v>
      </c>
      <c r="M146" s="10" t="s">
        <v>1076</v>
      </c>
      <c r="N146" s="10">
        <v>10878</v>
      </c>
      <c r="O146" s="10">
        <v>2020</v>
      </c>
      <c r="P146" s="10">
        <v>2</v>
      </c>
      <c r="Q146" s="10">
        <v>2019</v>
      </c>
      <c r="R146" s="10" t="s">
        <v>83</v>
      </c>
      <c r="S146" s="10" t="s">
        <v>84</v>
      </c>
      <c r="T146" s="10" t="s">
        <v>1021</v>
      </c>
      <c r="U146" s="10" t="s">
        <v>742</v>
      </c>
      <c r="V146" s="10" t="s">
        <v>903</v>
      </c>
      <c r="W146" s="10" t="s">
        <v>83</v>
      </c>
      <c r="X146" s="12" t="s">
        <v>1010</v>
      </c>
      <c r="Y146" s="12" t="s">
        <v>1011</v>
      </c>
      <c r="Z146" s="10" t="s">
        <v>1022</v>
      </c>
      <c r="AA146" s="10" t="s">
        <v>83</v>
      </c>
      <c r="AB146" s="10" t="s">
        <v>83</v>
      </c>
      <c r="AC146" s="10" t="s">
        <v>83</v>
      </c>
      <c r="AD146" s="10" t="s">
        <v>83</v>
      </c>
      <c r="AE146" s="10" t="s">
        <v>83</v>
      </c>
      <c r="AF146" s="10" t="s">
        <v>98</v>
      </c>
      <c r="AG146" s="10">
        <v>4</v>
      </c>
      <c r="AH146" s="10">
        <v>2</v>
      </c>
      <c r="AI146" s="10">
        <v>3</v>
      </c>
      <c r="AJ146" s="10">
        <v>3</v>
      </c>
      <c r="AK146" s="10">
        <v>0</v>
      </c>
      <c r="AL146" s="10">
        <v>4</v>
      </c>
      <c r="AM146" s="10">
        <v>2018</v>
      </c>
      <c r="AN146" s="10" t="s">
        <v>83</v>
      </c>
      <c r="AO146" s="10" t="s">
        <v>83</v>
      </c>
      <c r="AP146" s="10" t="s">
        <v>83</v>
      </c>
      <c r="AQ146" s="10" t="s">
        <v>83</v>
      </c>
      <c r="AR146" s="10" t="s">
        <v>1020</v>
      </c>
      <c r="AS146" s="10" t="s">
        <v>83</v>
      </c>
      <c r="AT146" s="10" t="s">
        <v>1020</v>
      </c>
      <c r="AU146" s="10" t="s">
        <v>83</v>
      </c>
      <c r="AV146" s="10" t="s">
        <v>83</v>
      </c>
      <c r="AW146" s="10" t="s">
        <v>83</v>
      </c>
      <c r="AX146" s="10" t="s">
        <v>83</v>
      </c>
      <c r="AY146" s="10" t="s">
        <v>83</v>
      </c>
      <c r="AZ146" s="10">
        <v>2019</v>
      </c>
      <c r="BA146" s="10">
        <v>7147</v>
      </c>
      <c r="BB146" s="10" t="s">
        <v>1012</v>
      </c>
      <c r="BC146" s="10" t="s">
        <v>839</v>
      </c>
      <c r="BD146" s="10" t="s">
        <v>83</v>
      </c>
      <c r="BE146" s="10" t="s">
        <v>1020</v>
      </c>
      <c r="BF146" s="10" t="s">
        <v>83</v>
      </c>
      <c r="BG146" s="10" t="s">
        <v>1020</v>
      </c>
      <c r="BH146" s="10"/>
      <c r="BI146" s="10"/>
      <c r="BJ146" s="10" t="s">
        <v>83</v>
      </c>
      <c r="BK146" s="10" t="s">
        <v>83</v>
      </c>
      <c r="BL146" s="13" t="s">
        <v>1246</v>
      </c>
      <c r="BM146" s="13" t="str">
        <f t="shared" ref="BM146" si="29">BF146</f>
        <v/>
      </c>
      <c r="BN146" s="11" t="s">
        <v>1247</v>
      </c>
      <c r="BO146" s="11" t="str">
        <f t="shared" si="28"/>
        <v/>
      </c>
      <c r="BP146" s="2">
        <f t="shared" si="27"/>
        <v>1</v>
      </c>
      <c r="BQ146" s="11" t="s">
        <v>1248</v>
      </c>
    </row>
    <row r="147" spans="1:69" x14ac:dyDescent="0.3">
      <c r="A147" s="2" t="s">
        <v>1199</v>
      </c>
      <c r="B147" s="2">
        <v>67</v>
      </c>
      <c r="C147" t="s">
        <v>1273</v>
      </c>
      <c r="D147" s="1">
        <v>15410</v>
      </c>
      <c r="E147" s="1" t="s">
        <v>791</v>
      </c>
      <c r="F147" s="1" t="s">
        <v>518</v>
      </c>
      <c r="G147" s="1" t="s">
        <v>721</v>
      </c>
      <c r="H147" s="1" t="s">
        <v>520</v>
      </c>
      <c r="I147" s="1" t="s">
        <v>521</v>
      </c>
      <c r="J147" s="1" t="s">
        <v>79</v>
      </c>
      <c r="K147" s="1" t="s">
        <v>792</v>
      </c>
      <c r="L147" s="1" t="s">
        <v>793</v>
      </c>
      <c r="M147" s="1" t="s">
        <v>794</v>
      </c>
      <c r="N147" s="1">
        <v>12097</v>
      </c>
      <c r="O147" s="1">
        <v>2022</v>
      </c>
      <c r="P147" s="1">
        <v>1</v>
      </c>
      <c r="Q147" s="1">
        <v>2021</v>
      </c>
      <c r="R147" s="1" t="s">
        <v>83</v>
      </c>
      <c r="S147" s="1" t="s">
        <v>84</v>
      </c>
      <c r="T147" s="1" t="s">
        <v>103</v>
      </c>
      <c r="U147" s="1">
        <v>21</v>
      </c>
      <c r="V147" s="1" t="s">
        <v>520</v>
      </c>
      <c r="W147" s="1" t="s">
        <v>83</v>
      </c>
      <c r="X147" s="3" t="s">
        <v>795</v>
      </c>
      <c r="Y147" s="3" t="s">
        <v>83</v>
      </c>
      <c r="Z147" s="1" t="s">
        <v>667</v>
      </c>
      <c r="AA147" s="1" t="s">
        <v>83</v>
      </c>
      <c r="AB147" s="1" t="s">
        <v>83</v>
      </c>
      <c r="AC147" s="1" t="s">
        <v>83</v>
      </c>
      <c r="AD147" s="1" t="s">
        <v>83</v>
      </c>
      <c r="AE147" s="1" t="s">
        <v>83</v>
      </c>
      <c r="AF147" s="1" t="s">
        <v>98</v>
      </c>
      <c r="AG147" s="1">
        <v>6</v>
      </c>
      <c r="AH147" s="1">
        <v>5</v>
      </c>
      <c r="AI147" s="1">
        <v>5</v>
      </c>
      <c r="AJ147" s="1">
        <v>4</v>
      </c>
      <c r="AK147" s="1">
        <v>2</v>
      </c>
      <c r="AL147" s="1">
        <v>4</v>
      </c>
      <c r="AM147" s="1">
        <v>2020</v>
      </c>
      <c r="AN147" s="1">
        <v>0</v>
      </c>
      <c r="AO147" s="1" t="s">
        <v>108</v>
      </c>
      <c r="AP147" s="1" t="s">
        <v>616</v>
      </c>
      <c r="AQ147" s="1">
        <v>0.31000000238418579</v>
      </c>
      <c r="AR147" s="1" t="s">
        <v>55</v>
      </c>
      <c r="AS147" s="1">
        <v>0.31000000238418579</v>
      </c>
      <c r="AT147" s="1" t="s">
        <v>188</v>
      </c>
      <c r="AU147" s="1">
        <v>0</v>
      </c>
      <c r="AV147" s="1">
        <v>0</v>
      </c>
      <c r="AW147" s="1" t="s">
        <v>83</v>
      </c>
      <c r="AX147" s="1" t="s">
        <v>83</v>
      </c>
      <c r="AY147" s="1" t="s">
        <v>83</v>
      </c>
      <c r="AZ147" s="1">
        <v>2021</v>
      </c>
      <c r="BA147" s="1">
        <v>8797</v>
      </c>
      <c r="BB147" s="1" t="s">
        <v>101</v>
      </c>
      <c r="BC147" s="1" t="s">
        <v>106</v>
      </c>
      <c r="BD147" s="1" t="s">
        <v>83</v>
      </c>
      <c r="BE147" s="1" t="s">
        <v>83</v>
      </c>
      <c r="BF147" s="1">
        <v>3149</v>
      </c>
      <c r="BG147" s="1" t="s">
        <v>191</v>
      </c>
      <c r="BH147" s="1"/>
      <c r="BI147" s="1">
        <v>2.7939999103546143</v>
      </c>
      <c r="BJ147" s="1" t="s">
        <v>83</v>
      </c>
      <c r="BK147" s="1" t="s">
        <v>83</v>
      </c>
      <c r="BL147" s="4" t="s">
        <v>1261</v>
      </c>
      <c r="BM147" s="4">
        <f t="shared" si="25"/>
        <v>3149</v>
      </c>
      <c r="BN147" s="2" t="str">
        <f t="shared" ref="BN147:BN148" si="30">IF(ISBLANK(BH147),IF(BI147&lt;0.5,"O",IF(BI147&lt;1.7,"F","N")),IF(BH147&lt;1,"O",IF(ISBLANK(BI147),"F",IF(BI147&lt;1.7,"F","N"))))</f>
        <v>N</v>
      </c>
      <c r="BO147" s="2">
        <f t="shared" si="28"/>
        <v>3</v>
      </c>
      <c r="BP147" s="2">
        <f t="shared" si="27"/>
        <v>1</v>
      </c>
      <c r="BQ147" s="2" t="s">
        <v>1235</v>
      </c>
    </row>
    <row r="148" spans="1:69" x14ac:dyDescent="0.3">
      <c r="A148" s="2" t="s">
        <v>1199</v>
      </c>
      <c r="B148" s="2">
        <v>67</v>
      </c>
      <c r="C148" t="s">
        <v>1273</v>
      </c>
      <c r="D148" s="1">
        <v>15411</v>
      </c>
      <c r="E148" s="1" t="s">
        <v>796</v>
      </c>
      <c r="F148" s="1" t="s">
        <v>518</v>
      </c>
      <c r="G148" s="1" t="s">
        <v>721</v>
      </c>
      <c r="H148" s="1" t="s">
        <v>520</v>
      </c>
      <c r="I148" s="1" t="s">
        <v>521</v>
      </c>
      <c r="J148" s="1" t="s">
        <v>79</v>
      </c>
      <c r="K148" s="1" t="s">
        <v>792</v>
      </c>
      <c r="L148" s="1" t="s">
        <v>793</v>
      </c>
      <c r="M148" s="1" t="s">
        <v>782</v>
      </c>
      <c r="N148" s="1">
        <v>12096</v>
      </c>
      <c r="O148" s="1">
        <v>2022</v>
      </c>
      <c r="P148" s="1">
        <v>1</v>
      </c>
      <c r="Q148" s="1">
        <v>2021</v>
      </c>
      <c r="R148" s="1" t="s">
        <v>83</v>
      </c>
      <c r="S148" s="1" t="s">
        <v>84</v>
      </c>
      <c r="T148" s="1" t="s">
        <v>103</v>
      </c>
      <c r="U148" s="1">
        <v>21</v>
      </c>
      <c r="V148" s="1" t="s">
        <v>520</v>
      </c>
      <c r="W148" s="1" t="s">
        <v>83</v>
      </c>
      <c r="X148" s="3" t="s">
        <v>795</v>
      </c>
      <c r="Y148" s="3" t="s">
        <v>83</v>
      </c>
      <c r="Z148" s="1" t="s">
        <v>667</v>
      </c>
      <c r="AA148" s="1" t="s">
        <v>83</v>
      </c>
      <c r="AB148" s="1" t="s">
        <v>83</v>
      </c>
      <c r="AC148" s="1" t="s">
        <v>83</v>
      </c>
      <c r="AD148" s="1" t="s">
        <v>83</v>
      </c>
      <c r="AE148" s="1" t="s">
        <v>83</v>
      </c>
      <c r="AF148" s="1" t="s">
        <v>98</v>
      </c>
      <c r="AG148" s="1">
        <v>6</v>
      </c>
      <c r="AH148" s="1">
        <v>5</v>
      </c>
      <c r="AI148" s="1">
        <v>5</v>
      </c>
      <c r="AJ148" s="1">
        <v>4</v>
      </c>
      <c r="AK148" s="1">
        <v>2</v>
      </c>
      <c r="AL148" s="1">
        <v>4</v>
      </c>
      <c r="AM148" s="1">
        <v>2020</v>
      </c>
      <c r="AN148" s="1">
        <v>2.500000037252903E-2</v>
      </c>
      <c r="AO148" s="1" t="s">
        <v>108</v>
      </c>
      <c r="AP148" s="1" t="s">
        <v>616</v>
      </c>
      <c r="AQ148" s="1">
        <v>0.2800000011920929</v>
      </c>
      <c r="AR148" s="1" t="s">
        <v>55</v>
      </c>
      <c r="AS148" s="1">
        <v>0.2800000011920929</v>
      </c>
      <c r="AT148" s="1" t="s">
        <v>188</v>
      </c>
      <c r="AU148" s="1">
        <v>8.9000001549720764E-2</v>
      </c>
      <c r="AV148" s="1">
        <v>8.9000001549720764E-2</v>
      </c>
      <c r="AW148" s="1" t="s">
        <v>83</v>
      </c>
      <c r="AX148" s="1" t="s">
        <v>83</v>
      </c>
      <c r="AY148" s="1" t="s">
        <v>83</v>
      </c>
      <c r="AZ148" s="1">
        <v>2021</v>
      </c>
      <c r="BA148" s="1">
        <v>35797</v>
      </c>
      <c r="BB148" s="1" t="s">
        <v>101</v>
      </c>
      <c r="BC148" s="1" t="s">
        <v>106</v>
      </c>
      <c r="BD148" s="1" t="s">
        <v>83</v>
      </c>
      <c r="BE148" s="1" t="s">
        <v>83</v>
      </c>
      <c r="BF148" s="1">
        <v>16369</v>
      </c>
      <c r="BG148" s="1" t="s">
        <v>191</v>
      </c>
      <c r="BH148" s="1"/>
      <c r="BI148" s="1">
        <v>2.187000036239624</v>
      </c>
      <c r="BJ148" s="1" t="s">
        <v>83</v>
      </c>
      <c r="BK148" s="1" t="s">
        <v>83</v>
      </c>
      <c r="BL148" s="4" t="s">
        <v>1261</v>
      </c>
      <c r="BM148" s="4">
        <f t="shared" si="25"/>
        <v>16369</v>
      </c>
      <c r="BN148" s="2" t="str">
        <f t="shared" si="30"/>
        <v>N</v>
      </c>
      <c r="BO148" s="2">
        <f t="shared" si="28"/>
        <v>3</v>
      </c>
      <c r="BP148" s="2">
        <f t="shared" si="27"/>
        <v>1</v>
      </c>
      <c r="BQ148" s="2" t="s">
        <v>1235</v>
      </c>
    </row>
    <row r="149" spans="1:69" x14ac:dyDescent="0.3">
      <c r="A149" s="2" t="s">
        <v>1199</v>
      </c>
      <c r="B149" s="2">
        <v>21</v>
      </c>
      <c r="C149" t="s">
        <v>1273</v>
      </c>
      <c r="D149" s="1">
        <v>10014</v>
      </c>
      <c r="E149" s="1" t="s">
        <v>446</v>
      </c>
      <c r="F149" s="1" t="s">
        <v>263</v>
      </c>
      <c r="G149" s="1" t="s">
        <v>294</v>
      </c>
      <c r="H149" s="1" t="s">
        <v>159</v>
      </c>
      <c r="I149" s="1" t="s">
        <v>160</v>
      </c>
      <c r="J149" s="1" t="s">
        <v>107</v>
      </c>
      <c r="K149" s="1" t="s">
        <v>447</v>
      </c>
      <c r="L149" s="1" t="s">
        <v>448</v>
      </c>
      <c r="M149" s="1" t="s">
        <v>230</v>
      </c>
      <c r="N149" s="1">
        <v>12533</v>
      </c>
      <c r="O149" s="1">
        <v>2022</v>
      </c>
      <c r="P149" s="1">
        <v>9</v>
      </c>
      <c r="Q149" s="1">
        <v>2021</v>
      </c>
      <c r="R149" s="1" t="s">
        <v>83</v>
      </c>
      <c r="S149" s="1" t="s">
        <v>84</v>
      </c>
      <c r="T149" s="1" t="s">
        <v>449</v>
      </c>
      <c r="U149" s="1" t="s">
        <v>450</v>
      </c>
      <c r="V149" s="1" t="s">
        <v>159</v>
      </c>
      <c r="W149" s="1" t="s">
        <v>83</v>
      </c>
      <c r="X149" s="3" t="s">
        <v>451</v>
      </c>
      <c r="Y149" s="3" t="s">
        <v>83</v>
      </c>
      <c r="Z149" s="1" t="s">
        <v>452</v>
      </c>
      <c r="AA149" s="1" t="s">
        <v>83</v>
      </c>
      <c r="AB149" s="1" t="s">
        <v>83</v>
      </c>
      <c r="AC149" s="1" t="s">
        <v>83</v>
      </c>
      <c r="AD149" s="1" t="s">
        <v>83</v>
      </c>
      <c r="AE149" s="1" t="s">
        <v>83</v>
      </c>
      <c r="AF149" s="1" t="s">
        <v>98</v>
      </c>
      <c r="AG149" s="1">
        <v>2</v>
      </c>
      <c r="AH149" s="1">
        <v>5</v>
      </c>
      <c r="AI149" s="1">
        <v>4</v>
      </c>
      <c r="AJ149" s="1">
        <v>3</v>
      </c>
      <c r="AK149" s="1">
        <v>0</v>
      </c>
      <c r="AL149" s="1">
        <v>3</v>
      </c>
      <c r="AM149" s="1">
        <v>2021</v>
      </c>
      <c r="AN149" s="1">
        <v>3.9000000804662704E-2</v>
      </c>
      <c r="AO149" s="1" t="s">
        <v>104</v>
      </c>
      <c r="AP149" s="1" t="s">
        <v>453</v>
      </c>
      <c r="AQ149" s="1" t="s">
        <v>83</v>
      </c>
      <c r="AR149" s="1" t="s">
        <v>83</v>
      </c>
      <c r="AS149" s="1" t="s">
        <v>83</v>
      </c>
      <c r="AT149" s="1" t="s">
        <v>83</v>
      </c>
      <c r="AU149" s="1" t="s">
        <v>83</v>
      </c>
      <c r="AV149" s="1" t="s">
        <v>83</v>
      </c>
      <c r="AW149" s="1" t="s">
        <v>83</v>
      </c>
      <c r="AX149" s="1" t="s">
        <v>83</v>
      </c>
      <c r="AY149" s="1" t="s">
        <v>83</v>
      </c>
      <c r="AZ149" s="1">
        <v>2021</v>
      </c>
      <c r="BA149" s="1">
        <v>22419</v>
      </c>
      <c r="BB149" s="1" t="s">
        <v>101</v>
      </c>
      <c r="BC149" s="1" t="s">
        <v>454</v>
      </c>
      <c r="BD149" s="1" t="s">
        <v>83</v>
      </c>
      <c r="BE149" s="1" t="s">
        <v>83</v>
      </c>
      <c r="BF149" s="1" t="s">
        <v>83</v>
      </c>
      <c r="BG149" s="1" t="s">
        <v>83</v>
      </c>
      <c r="BH149" s="1"/>
      <c r="BI149" s="1"/>
      <c r="BJ149" s="1" t="s">
        <v>83</v>
      </c>
      <c r="BK149" s="1" t="s">
        <v>83</v>
      </c>
      <c r="BL149" s="4" t="s">
        <v>1263</v>
      </c>
      <c r="BM149" s="4" t="str">
        <f t="shared" si="25"/>
        <v/>
      </c>
      <c r="BN149" s="2" t="s">
        <v>1247</v>
      </c>
      <c r="BO149" s="2" t="str">
        <f t="shared" si="28"/>
        <v/>
      </c>
      <c r="BP149" s="2">
        <f t="shared" si="27"/>
        <v>3</v>
      </c>
      <c r="BQ149" s="2" t="s">
        <v>1252</v>
      </c>
    </row>
    <row r="150" spans="1:69" x14ac:dyDescent="0.3">
      <c r="A150" s="2" t="s">
        <v>1199</v>
      </c>
      <c r="B150" s="2">
        <v>21</v>
      </c>
      <c r="C150" t="s">
        <v>1273</v>
      </c>
      <c r="D150" s="1">
        <v>10019</v>
      </c>
      <c r="E150" s="1" t="s">
        <v>306</v>
      </c>
      <c r="F150" s="1" t="s">
        <v>263</v>
      </c>
      <c r="G150" s="1" t="s">
        <v>294</v>
      </c>
      <c r="H150" s="1" t="s">
        <v>159</v>
      </c>
      <c r="I150" s="1" t="s">
        <v>160</v>
      </c>
      <c r="J150" s="1" t="s">
        <v>107</v>
      </c>
      <c r="K150" s="1" t="s">
        <v>307</v>
      </c>
      <c r="L150" s="1" t="s">
        <v>308</v>
      </c>
      <c r="M150" s="1" t="s">
        <v>297</v>
      </c>
      <c r="N150" s="1">
        <v>12522</v>
      </c>
      <c r="O150" s="1">
        <v>2022</v>
      </c>
      <c r="P150" s="1">
        <v>9</v>
      </c>
      <c r="Q150" s="1">
        <v>2021</v>
      </c>
      <c r="R150" s="1" t="s">
        <v>83</v>
      </c>
      <c r="S150" s="1" t="s">
        <v>84</v>
      </c>
      <c r="T150" s="1" t="s">
        <v>212</v>
      </c>
      <c r="U150" s="1" t="s">
        <v>309</v>
      </c>
      <c r="V150" s="1" t="s">
        <v>159</v>
      </c>
      <c r="W150" s="1" t="s">
        <v>83</v>
      </c>
      <c r="X150" s="3" t="s">
        <v>310</v>
      </c>
      <c r="Y150" s="3" t="s">
        <v>83</v>
      </c>
      <c r="Z150" s="1" t="s">
        <v>311</v>
      </c>
      <c r="AA150" s="1" t="s">
        <v>83</v>
      </c>
      <c r="AB150" s="1" t="s">
        <v>83</v>
      </c>
      <c r="AC150" s="1" t="s">
        <v>83</v>
      </c>
      <c r="AD150" s="1" t="s">
        <v>83</v>
      </c>
      <c r="AE150" s="1" t="s">
        <v>83</v>
      </c>
      <c r="AF150" s="1" t="s">
        <v>98</v>
      </c>
      <c r="AG150" s="1">
        <v>6</v>
      </c>
      <c r="AH150" s="1">
        <v>4</v>
      </c>
      <c r="AI150" s="1">
        <v>4</v>
      </c>
      <c r="AJ150" s="1">
        <v>3</v>
      </c>
      <c r="AK150" s="1">
        <v>0</v>
      </c>
      <c r="AL150" s="1">
        <v>4</v>
      </c>
      <c r="AM150" s="1">
        <v>2021</v>
      </c>
      <c r="AN150" s="1">
        <v>4.5000001788139343E-2</v>
      </c>
      <c r="AO150" s="1" t="s">
        <v>270</v>
      </c>
      <c r="AP150" s="1" t="s">
        <v>215</v>
      </c>
      <c r="AQ150" s="1">
        <v>0.414000004529953</v>
      </c>
      <c r="AR150" s="1" t="s">
        <v>55</v>
      </c>
      <c r="AS150" s="1">
        <v>0.414000004529953</v>
      </c>
      <c r="AT150" s="1" t="s">
        <v>117</v>
      </c>
      <c r="AU150" s="1">
        <v>0.10899999737739563</v>
      </c>
      <c r="AV150" s="1">
        <v>0.10899999737739563</v>
      </c>
      <c r="AW150" s="1" t="s">
        <v>83</v>
      </c>
      <c r="AX150" s="1" t="s">
        <v>83</v>
      </c>
      <c r="AY150" s="1" t="s">
        <v>83</v>
      </c>
      <c r="AZ150" s="1">
        <v>2021</v>
      </c>
      <c r="BA150" s="1">
        <v>18809</v>
      </c>
      <c r="BB150" s="1" t="s">
        <v>101</v>
      </c>
      <c r="BC150" s="1" t="s">
        <v>106</v>
      </c>
      <c r="BD150" s="1">
        <v>9252.5</v>
      </c>
      <c r="BE150" s="1" t="s">
        <v>130</v>
      </c>
      <c r="BF150" s="1">
        <v>19051</v>
      </c>
      <c r="BG150" s="1" t="s">
        <v>203</v>
      </c>
      <c r="BH150" s="1">
        <v>2.0329999923706055</v>
      </c>
      <c r="BI150" s="1">
        <v>0.9869999885559082</v>
      </c>
      <c r="BJ150" s="1">
        <v>6203</v>
      </c>
      <c r="BK150" s="1" t="s">
        <v>101</v>
      </c>
      <c r="BL150" s="4" t="s">
        <v>1261</v>
      </c>
      <c r="BM150" s="4">
        <f t="shared" si="25"/>
        <v>19051</v>
      </c>
      <c r="BN150" s="2" t="str">
        <f>IF(ISBLANK(BH150),IF(BI150&lt;0.5,"O",IF(BI150&lt;1.7,"F","N")),IF(BH150&lt;1,"O",IF(ISBLANK(BI150),"F",IF(BI150&lt;1.7,"F","N"))))</f>
        <v>F</v>
      </c>
      <c r="BO150" s="2">
        <f t="shared" si="28"/>
        <v>2</v>
      </c>
      <c r="BP150" s="2">
        <f t="shared" si="27"/>
        <v>1</v>
      </c>
      <c r="BQ150" s="2" t="s">
        <v>1235</v>
      </c>
    </row>
    <row r="151" spans="1:69" x14ac:dyDescent="0.3">
      <c r="A151" s="2" t="s">
        <v>1199</v>
      </c>
      <c r="B151" s="2">
        <v>21</v>
      </c>
      <c r="C151" t="s">
        <v>1273</v>
      </c>
      <c r="D151" s="1">
        <v>10028</v>
      </c>
      <c r="E151" s="1" t="s">
        <v>433</v>
      </c>
      <c r="F151" s="1" t="s">
        <v>263</v>
      </c>
      <c r="G151" s="1" t="s">
        <v>294</v>
      </c>
      <c r="H151" s="1" t="s">
        <v>159</v>
      </c>
      <c r="I151" s="1" t="s">
        <v>160</v>
      </c>
      <c r="J151" s="1" t="s">
        <v>107</v>
      </c>
      <c r="K151" s="1" t="s">
        <v>428</v>
      </c>
      <c r="L151" s="1" t="s">
        <v>429</v>
      </c>
      <c r="M151" s="1" t="s">
        <v>277</v>
      </c>
      <c r="N151" s="1">
        <v>12534</v>
      </c>
      <c r="O151" s="1">
        <v>2022</v>
      </c>
      <c r="P151" s="1">
        <v>9</v>
      </c>
      <c r="Q151" s="1">
        <v>2021</v>
      </c>
      <c r="R151" s="1" t="s">
        <v>83</v>
      </c>
      <c r="S151" s="1" t="s">
        <v>84</v>
      </c>
      <c r="T151" s="1" t="s">
        <v>436</v>
      </c>
      <c r="U151" s="1" t="s">
        <v>437</v>
      </c>
      <c r="V151" s="1" t="s">
        <v>159</v>
      </c>
      <c r="W151" s="1" t="s">
        <v>299</v>
      </c>
      <c r="X151" s="3" t="s">
        <v>438</v>
      </c>
      <c r="Y151" s="3" t="s">
        <v>83</v>
      </c>
      <c r="Z151" s="1" t="s">
        <v>258</v>
      </c>
      <c r="AA151" s="1">
        <v>3</v>
      </c>
      <c r="AB151" s="1">
        <v>3</v>
      </c>
      <c r="AC151" s="1">
        <v>4</v>
      </c>
      <c r="AD151" s="1">
        <v>1</v>
      </c>
      <c r="AE151" s="1">
        <v>2</v>
      </c>
      <c r="AF151" s="1" t="s">
        <v>98</v>
      </c>
      <c r="AG151" s="1">
        <v>2</v>
      </c>
      <c r="AH151" s="1">
        <v>4</v>
      </c>
      <c r="AI151" s="1">
        <v>4</v>
      </c>
      <c r="AJ151" s="1">
        <v>3</v>
      </c>
      <c r="AK151" s="1">
        <v>0</v>
      </c>
      <c r="AL151" s="1">
        <v>2</v>
      </c>
      <c r="AM151" s="1">
        <v>2021</v>
      </c>
      <c r="AN151" s="1">
        <v>3.2999999821186066E-2</v>
      </c>
      <c r="AO151" s="1" t="s">
        <v>104</v>
      </c>
      <c r="AP151" s="1" t="s">
        <v>439</v>
      </c>
      <c r="AQ151" s="1">
        <v>0.23000000417232513</v>
      </c>
      <c r="AR151" s="1" t="s">
        <v>434</v>
      </c>
      <c r="AS151" s="1" t="s">
        <v>83</v>
      </c>
      <c r="AT151" s="1" t="s">
        <v>83</v>
      </c>
      <c r="AU151" s="1">
        <v>0.22599999606609344</v>
      </c>
      <c r="AV151" s="1" t="s">
        <v>83</v>
      </c>
      <c r="AW151" s="1" t="s">
        <v>83</v>
      </c>
      <c r="AX151" s="1" t="s">
        <v>83</v>
      </c>
      <c r="AY151" s="1" t="s">
        <v>83</v>
      </c>
      <c r="AZ151" s="1">
        <v>2021</v>
      </c>
      <c r="BA151" s="1">
        <v>5093</v>
      </c>
      <c r="BB151" s="1" t="s">
        <v>101</v>
      </c>
      <c r="BC151" s="1" t="s">
        <v>435</v>
      </c>
      <c r="BD151" s="1" t="s">
        <v>83</v>
      </c>
      <c r="BE151" s="1" t="s">
        <v>83</v>
      </c>
      <c r="BF151" s="1" t="s">
        <v>83</v>
      </c>
      <c r="BG151" s="1" t="s">
        <v>83</v>
      </c>
      <c r="BH151" s="1"/>
      <c r="BI151" s="1"/>
      <c r="BJ151" s="1" t="s">
        <v>83</v>
      </c>
      <c r="BK151" s="1" t="s">
        <v>83</v>
      </c>
      <c r="BL151" s="4" t="s">
        <v>1263</v>
      </c>
      <c r="BM151" s="4" t="str">
        <f t="shared" ref="BM151" si="31">BF151</f>
        <v/>
      </c>
      <c r="BN151" s="2" t="s">
        <v>1247</v>
      </c>
      <c r="BO151" s="2" t="str">
        <f t="shared" si="28"/>
        <v/>
      </c>
      <c r="BP151" s="2">
        <f t="shared" si="27"/>
        <v>3</v>
      </c>
    </row>
    <row r="152" spans="1:69" x14ac:dyDescent="0.3">
      <c r="A152" s="2" t="s">
        <v>1199</v>
      </c>
      <c r="B152" s="2">
        <v>21</v>
      </c>
      <c r="C152" t="s">
        <v>1273</v>
      </c>
      <c r="D152" s="1">
        <v>10029</v>
      </c>
      <c r="E152" s="1" t="s">
        <v>427</v>
      </c>
      <c r="F152" s="1" t="s">
        <v>263</v>
      </c>
      <c r="G152" s="1" t="s">
        <v>294</v>
      </c>
      <c r="H152" s="1" t="s">
        <v>159</v>
      </c>
      <c r="I152" s="1" t="s">
        <v>160</v>
      </c>
      <c r="J152" s="1" t="s">
        <v>107</v>
      </c>
      <c r="K152" s="1" t="s">
        <v>428</v>
      </c>
      <c r="L152" s="1" t="s">
        <v>429</v>
      </c>
      <c r="M152" s="1" t="s">
        <v>325</v>
      </c>
      <c r="N152" s="1">
        <v>12535</v>
      </c>
      <c r="O152" s="1">
        <v>2022</v>
      </c>
      <c r="P152" s="1">
        <v>9</v>
      </c>
      <c r="Q152" s="1">
        <v>2021</v>
      </c>
      <c r="R152" s="1" t="s">
        <v>83</v>
      </c>
      <c r="S152" s="1" t="s">
        <v>84</v>
      </c>
      <c r="T152" s="1" t="s">
        <v>430</v>
      </c>
      <c r="U152" s="1" t="s">
        <v>322</v>
      </c>
      <c r="V152" s="1" t="s">
        <v>159</v>
      </c>
      <c r="W152" s="1" t="s">
        <v>83</v>
      </c>
      <c r="X152" s="3" t="s">
        <v>431</v>
      </c>
      <c r="Y152" s="3" t="s">
        <v>83</v>
      </c>
      <c r="Z152" s="1" t="s">
        <v>432</v>
      </c>
      <c r="AA152" s="1" t="s">
        <v>83</v>
      </c>
      <c r="AB152" s="1" t="s">
        <v>83</v>
      </c>
      <c r="AC152" s="1" t="s">
        <v>83</v>
      </c>
      <c r="AD152" s="1" t="s">
        <v>83</v>
      </c>
      <c r="AE152" s="1" t="s">
        <v>83</v>
      </c>
      <c r="AF152" s="1" t="s">
        <v>98</v>
      </c>
      <c r="AG152" s="1">
        <v>4</v>
      </c>
      <c r="AH152" s="1">
        <v>4</v>
      </c>
      <c r="AI152" s="1">
        <v>4</v>
      </c>
      <c r="AJ152" s="1">
        <v>3</v>
      </c>
      <c r="AK152" s="1">
        <v>0</v>
      </c>
      <c r="AL152" s="1">
        <v>4</v>
      </c>
      <c r="AM152" s="1">
        <v>2021</v>
      </c>
      <c r="AN152" s="1">
        <v>7.5999997556209564E-2</v>
      </c>
      <c r="AO152" s="1" t="s">
        <v>270</v>
      </c>
      <c r="AP152" s="1" t="s">
        <v>271</v>
      </c>
      <c r="AQ152" s="1">
        <v>0.45199999213218689</v>
      </c>
      <c r="AR152" s="1" t="s">
        <v>55</v>
      </c>
      <c r="AS152" s="1">
        <v>0.45199999213218689</v>
      </c>
      <c r="AT152" s="1" t="s">
        <v>117</v>
      </c>
      <c r="AU152" s="1">
        <v>0.1679999977350235</v>
      </c>
      <c r="AV152" s="1">
        <v>0.1679999977350235</v>
      </c>
      <c r="AW152" s="1" t="s">
        <v>83</v>
      </c>
      <c r="AX152" s="1" t="s">
        <v>83</v>
      </c>
      <c r="AY152" s="1" t="s">
        <v>83</v>
      </c>
      <c r="AZ152" s="1">
        <v>2021</v>
      </c>
      <c r="BA152" s="1">
        <v>4503</v>
      </c>
      <c r="BB152" s="1" t="s">
        <v>101</v>
      </c>
      <c r="BC152" s="1" t="s">
        <v>272</v>
      </c>
      <c r="BD152" s="1">
        <v>3751.5</v>
      </c>
      <c r="BE152" s="1" t="s">
        <v>130</v>
      </c>
      <c r="BF152" s="1">
        <v>7503</v>
      </c>
      <c r="BG152" s="1" t="s">
        <v>261</v>
      </c>
      <c r="BH152" s="1">
        <v>1.2000000476837158</v>
      </c>
      <c r="BI152" s="1">
        <v>0.60000002384185791</v>
      </c>
      <c r="BJ152" s="1">
        <v>2757</v>
      </c>
      <c r="BK152" s="1" t="s">
        <v>101</v>
      </c>
      <c r="BL152" s="4" t="s">
        <v>1261</v>
      </c>
      <c r="BM152" s="4">
        <f t="shared" si="25"/>
        <v>7503</v>
      </c>
      <c r="BN152" s="2" t="str">
        <f t="shared" ref="BN152:BN154" si="32">IF(ISBLANK(BH152),IF(BI152&lt;0.5,"O",IF(BI152&lt;1.7,"F","N")),IF(BH152&lt;1,"O",IF(ISBLANK(BI152),"F",IF(BI152&lt;1.7,"F","N"))))</f>
        <v>F</v>
      </c>
      <c r="BO152" s="2">
        <f t="shared" si="28"/>
        <v>2</v>
      </c>
      <c r="BP152" s="2">
        <f t="shared" si="27"/>
        <v>1</v>
      </c>
      <c r="BQ152" s="2" t="s">
        <v>1235</v>
      </c>
    </row>
    <row r="153" spans="1:69" x14ac:dyDescent="0.3">
      <c r="A153" s="2" t="s">
        <v>1199</v>
      </c>
      <c r="B153" s="2">
        <v>21</v>
      </c>
      <c r="C153" t="s">
        <v>1273</v>
      </c>
      <c r="D153" s="1">
        <v>10034</v>
      </c>
      <c r="E153" s="1" t="s">
        <v>467</v>
      </c>
      <c r="F153" s="1" t="s">
        <v>263</v>
      </c>
      <c r="G153" s="1" t="s">
        <v>294</v>
      </c>
      <c r="H153" s="1" t="s">
        <v>159</v>
      </c>
      <c r="I153" s="1" t="s">
        <v>160</v>
      </c>
      <c r="J153" s="1" t="s">
        <v>107</v>
      </c>
      <c r="K153" s="1" t="s">
        <v>456</v>
      </c>
      <c r="L153" s="1" t="s">
        <v>457</v>
      </c>
      <c r="M153" s="1" t="s">
        <v>422</v>
      </c>
      <c r="N153" s="1">
        <v>12531</v>
      </c>
      <c r="O153" s="1">
        <v>2022</v>
      </c>
      <c r="P153" s="1">
        <v>9</v>
      </c>
      <c r="Q153" s="1">
        <v>2021</v>
      </c>
      <c r="R153" s="1" t="s">
        <v>83</v>
      </c>
      <c r="S153" s="1" t="s">
        <v>84</v>
      </c>
      <c r="T153" s="1" t="s">
        <v>183</v>
      </c>
      <c r="U153" s="1" t="s">
        <v>468</v>
      </c>
      <c r="V153" s="1" t="s">
        <v>159</v>
      </c>
      <c r="W153" s="1" t="s">
        <v>83</v>
      </c>
      <c r="X153" s="3" t="s">
        <v>469</v>
      </c>
      <c r="Y153" s="3" t="s">
        <v>83</v>
      </c>
      <c r="Z153" s="1" t="s">
        <v>311</v>
      </c>
      <c r="AA153" s="1" t="s">
        <v>83</v>
      </c>
      <c r="AB153" s="1" t="s">
        <v>83</v>
      </c>
      <c r="AC153" s="1" t="s">
        <v>83</v>
      </c>
      <c r="AD153" s="1" t="s">
        <v>83</v>
      </c>
      <c r="AE153" s="1" t="s">
        <v>83</v>
      </c>
      <c r="AF153" s="1" t="s">
        <v>98</v>
      </c>
      <c r="AG153" s="1">
        <v>6</v>
      </c>
      <c r="AH153" s="1">
        <v>5</v>
      </c>
      <c r="AI153" s="1">
        <v>4</v>
      </c>
      <c r="AJ153" s="1">
        <v>3</v>
      </c>
      <c r="AK153" s="1">
        <v>2</v>
      </c>
      <c r="AL153" s="1">
        <v>4</v>
      </c>
      <c r="AM153" s="1">
        <v>2021</v>
      </c>
      <c r="AN153" s="1">
        <v>8.2000002264976501E-2</v>
      </c>
      <c r="AO153" s="1" t="s">
        <v>270</v>
      </c>
      <c r="AP153" s="1" t="s">
        <v>271</v>
      </c>
      <c r="AQ153" s="1">
        <v>0.34900000691413879</v>
      </c>
      <c r="AR153" s="1" t="s">
        <v>55</v>
      </c>
      <c r="AS153" s="1">
        <v>0.34900000691413879</v>
      </c>
      <c r="AT153" s="1" t="s">
        <v>117</v>
      </c>
      <c r="AU153" s="1">
        <v>0.23499999940395355</v>
      </c>
      <c r="AV153" s="1">
        <v>0.23499999940395355</v>
      </c>
      <c r="AW153" s="1" t="s">
        <v>83</v>
      </c>
      <c r="AX153" s="1" t="s">
        <v>83</v>
      </c>
      <c r="AY153" s="1" t="s">
        <v>83</v>
      </c>
      <c r="AZ153" s="1">
        <v>2021</v>
      </c>
      <c r="BA153" s="1">
        <v>70</v>
      </c>
      <c r="BB153" s="1" t="s">
        <v>101</v>
      </c>
      <c r="BC153" s="1" t="s">
        <v>272</v>
      </c>
      <c r="BD153" s="1">
        <v>857.5</v>
      </c>
      <c r="BE153" s="1" t="s">
        <v>130</v>
      </c>
      <c r="BF153" s="1">
        <v>1715</v>
      </c>
      <c r="BG153" s="1" t="s">
        <v>203</v>
      </c>
      <c r="BH153" s="1">
        <v>8.2000002264976501E-2</v>
      </c>
      <c r="BI153" s="1">
        <v>4.1000001132488251E-2</v>
      </c>
      <c r="BJ153" s="1">
        <v>461</v>
      </c>
      <c r="BK153" s="1" t="s">
        <v>101</v>
      </c>
      <c r="BL153" s="4" t="s">
        <v>1261</v>
      </c>
      <c r="BM153" s="4">
        <f t="shared" si="25"/>
        <v>1715</v>
      </c>
      <c r="BN153" s="2" t="str">
        <f t="shared" si="32"/>
        <v>O</v>
      </c>
      <c r="BO153" s="2">
        <f t="shared" si="28"/>
        <v>1</v>
      </c>
      <c r="BP153" s="2">
        <f t="shared" si="27"/>
        <v>1</v>
      </c>
      <c r="BQ153" s="2" t="s">
        <v>1235</v>
      </c>
    </row>
    <row r="154" spans="1:69" x14ac:dyDescent="0.3">
      <c r="A154" s="2" t="s">
        <v>1199</v>
      </c>
      <c r="B154" s="2">
        <v>21</v>
      </c>
      <c r="C154" t="s">
        <v>1273</v>
      </c>
      <c r="D154" s="1">
        <v>10035</v>
      </c>
      <c r="E154" s="1" t="s">
        <v>455</v>
      </c>
      <c r="F154" s="1" t="s">
        <v>263</v>
      </c>
      <c r="G154" s="1" t="s">
        <v>294</v>
      </c>
      <c r="H154" s="1" t="s">
        <v>159</v>
      </c>
      <c r="I154" s="1" t="s">
        <v>160</v>
      </c>
      <c r="J154" s="1" t="s">
        <v>107</v>
      </c>
      <c r="K154" s="1" t="s">
        <v>456</v>
      </c>
      <c r="L154" s="1" t="s">
        <v>457</v>
      </c>
      <c r="M154" s="1" t="s">
        <v>458</v>
      </c>
      <c r="N154" s="1">
        <v>12532</v>
      </c>
      <c r="O154" s="1">
        <v>2022</v>
      </c>
      <c r="P154" s="1">
        <v>9</v>
      </c>
      <c r="Q154" s="1">
        <v>2021</v>
      </c>
      <c r="R154" s="1" t="s">
        <v>83</v>
      </c>
      <c r="S154" s="1" t="s">
        <v>84</v>
      </c>
      <c r="T154" s="1" t="s">
        <v>459</v>
      </c>
      <c r="U154" s="1" t="s">
        <v>450</v>
      </c>
      <c r="V154" s="1" t="s">
        <v>159</v>
      </c>
      <c r="W154" s="1" t="s">
        <v>83</v>
      </c>
      <c r="X154" s="3" t="s">
        <v>460</v>
      </c>
      <c r="Y154" s="3" t="s">
        <v>83</v>
      </c>
      <c r="Z154" s="1" t="s">
        <v>461</v>
      </c>
      <c r="AA154" s="1" t="s">
        <v>83</v>
      </c>
      <c r="AB154" s="1" t="s">
        <v>83</v>
      </c>
      <c r="AC154" s="1" t="s">
        <v>83</v>
      </c>
      <c r="AD154" s="1" t="s">
        <v>83</v>
      </c>
      <c r="AE154" s="1" t="s">
        <v>83</v>
      </c>
      <c r="AF154" s="1" t="s">
        <v>98</v>
      </c>
      <c r="AG154" s="1">
        <v>4</v>
      </c>
      <c r="AH154" s="1">
        <v>4</v>
      </c>
      <c r="AI154" s="1">
        <v>4</v>
      </c>
      <c r="AJ154" s="1">
        <v>3</v>
      </c>
      <c r="AK154" s="1">
        <v>0</v>
      </c>
      <c r="AL154" s="1">
        <v>4</v>
      </c>
      <c r="AM154" s="1">
        <v>2021</v>
      </c>
      <c r="AN154" s="1">
        <v>0.10400000214576721</v>
      </c>
      <c r="AO154" s="1" t="s">
        <v>270</v>
      </c>
      <c r="AP154" s="1" t="s">
        <v>271</v>
      </c>
      <c r="AQ154" s="1">
        <v>0.31999999284744263</v>
      </c>
      <c r="AR154" s="1" t="s">
        <v>55</v>
      </c>
      <c r="AS154" s="1">
        <v>0.31999999284744263</v>
      </c>
      <c r="AT154" s="1" t="s">
        <v>117</v>
      </c>
      <c r="AU154" s="1">
        <v>0.32300001382827759</v>
      </c>
      <c r="AV154" s="1">
        <v>0.32300001382827759</v>
      </c>
      <c r="AW154" s="1" t="s">
        <v>83</v>
      </c>
      <c r="AX154" s="1" t="s">
        <v>83</v>
      </c>
      <c r="AY154" s="1" t="s">
        <v>83</v>
      </c>
      <c r="AZ154" s="1">
        <v>2021</v>
      </c>
      <c r="BA154" s="1">
        <v>3058</v>
      </c>
      <c r="BB154" s="1" t="s">
        <v>101</v>
      </c>
      <c r="BC154" s="1" t="s">
        <v>272</v>
      </c>
      <c r="BD154" s="1">
        <v>1534</v>
      </c>
      <c r="BE154" s="1" t="s">
        <v>130</v>
      </c>
      <c r="BF154" s="1">
        <v>3068</v>
      </c>
      <c r="BG154" s="1" t="s">
        <v>203</v>
      </c>
      <c r="BH154" s="1">
        <v>1.9930000305175781</v>
      </c>
      <c r="BI154" s="1">
        <v>0.99699997901916504</v>
      </c>
      <c r="BJ154" s="1">
        <v>1008</v>
      </c>
      <c r="BK154" s="1" t="s">
        <v>101</v>
      </c>
      <c r="BL154" s="4" t="s">
        <v>1261</v>
      </c>
      <c r="BM154" s="4">
        <f t="shared" si="25"/>
        <v>3068</v>
      </c>
      <c r="BN154" s="2" t="str">
        <f t="shared" si="32"/>
        <v>F</v>
      </c>
      <c r="BO154" s="2">
        <f t="shared" si="28"/>
        <v>2</v>
      </c>
      <c r="BP154" s="2">
        <f t="shared" si="27"/>
        <v>1</v>
      </c>
      <c r="BQ154" s="2" t="s">
        <v>1235</v>
      </c>
    </row>
    <row r="155" spans="1:69" s="11" customFormat="1" x14ac:dyDescent="0.3">
      <c r="A155" s="2" t="s">
        <v>1199</v>
      </c>
      <c r="B155" s="11">
        <v>21</v>
      </c>
      <c r="C155" t="s">
        <v>1273</v>
      </c>
      <c r="D155" s="10">
        <v>10056</v>
      </c>
      <c r="E155" s="10" t="s">
        <v>336</v>
      </c>
      <c r="F155" s="10" t="s">
        <v>263</v>
      </c>
      <c r="G155" s="10" t="s">
        <v>294</v>
      </c>
      <c r="H155" s="10" t="s">
        <v>159</v>
      </c>
      <c r="I155" s="10" t="s">
        <v>160</v>
      </c>
      <c r="J155" s="10" t="s">
        <v>107</v>
      </c>
      <c r="K155" s="10" t="s">
        <v>337</v>
      </c>
      <c r="L155" s="10" t="s">
        <v>338</v>
      </c>
      <c r="M155" s="10" t="s">
        <v>230</v>
      </c>
      <c r="N155" s="10">
        <v>12524</v>
      </c>
      <c r="O155" s="10">
        <v>2022</v>
      </c>
      <c r="P155" s="10">
        <v>9</v>
      </c>
      <c r="Q155" s="10">
        <v>2021</v>
      </c>
      <c r="R155" s="10" t="s">
        <v>83</v>
      </c>
      <c r="S155" s="10" t="s">
        <v>84</v>
      </c>
      <c r="T155" s="10" t="s">
        <v>342</v>
      </c>
      <c r="U155" s="10" t="s">
        <v>339</v>
      </c>
      <c r="V155" s="10" t="s">
        <v>159</v>
      </c>
      <c r="W155" s="10" t="s">
        <v>83</v>
      </c>
      <c r="X155" s="12" t="s">
        <v>343</v>
      </c>
      <c r="Y155" s="12" t="s">
        <v>83</v>
      </c>
      <c r="Z155" s="10" t="s">
        <v>344</v>
      </c>
      <c r="AA155" s="10" t="s">
        <v>83</v>
      </c>
      <c r="AB155" s="10" t="s">
        <v>83</v>
      </c>
      <c r="AC155" s="10" t="s">
        <v>83</v>
      </c>
      <c r="AD155" s="10" t="s">
        <v>83</v>
      </c>
      <c r="AE155" s="10" t="s">
        <v>83</v>
      </c>
      <c r="AF155" s="10" t="s">
        <v>98</v>
      </c>
      <c r="AG155" s="10">
        <v>1</v>
      </c>
      <c r="AH155" s="10">
        <v>2</v>
      </c>
      <c r="AI155" s="10">
        <v>3</v>
      </c>
      <c r="AJ155" s="10">
        <v>2</v>
      </c>
      <c r="AK155" s="10">
        <v>0</v>
      </c>
      <c r="AL155" s="10">
        <v>2</v>
      </c>
      <c r="AM155" s="10">
        <v>2021</v>
      </c>
      <c r="AN155" s="10">
        <v>185</v>
      </c>
      <c r="AO155" s="10" t="s">
        <v>101</v>
      </c>
      <c r="AP155" s="10" t="s">
        <v>340</v>
      </c>
      <c r="AQ155" s="10" t="s">
        <v>83</v>
      </c>
      <c r="AR155" s="10" t="s">
        <v>83</v>
      </c>
      <c r="AS155" s="10" t="s">
        <v>83</v>
      </c>
      <c r="AT155" s="10" t="s">
        <v>83</v>
      </c>
      <c r="AU155" s="10" t="s">
        <v>83</v>
      </c>
      <c r="AV155" s="10" t="s">
        <v>83</v>
      </c>
      <c r="AW155" s="10" t="s">
        <v>83</v>
      </c>
      <c r="AX155" s="10" t="s">
        <v>83</v>
      </c>
      <c r="AY155" s="10" t="s">
        <v>83</v>
      </c>
      <c r="AZ155" s="10">
        <v>2021</v>
      </c>
      <c r="BA155" s="10">
        <v>0.87000000476837158</v>
      </c>
      <c r="BB155" s="10" t="s">
        <v>129</v>
      </c>
      <c r="BC155" s="10" t="s">
        <v>341</v>
      </c>
      <c r="BD155" s="10" t="s">
        <v>83</v>
      </c>
      <c r="BE155" s="10" t="s">
        <v>83</v>
      </c>
      <c r="BF155" s="10" t="s">
        <v>83</v>
      </c>
      <c r="BG155" s="10" t="s">
        <v>83</v>
      </c>
      <c r="BH155" s="10"/>
      <c r="BI155" s="10"/>
      <c r="BJ155" s="10" t="s">
        <v>83</v>
      </c>
      <c r="BK155" s="10" t="s">
        <v>83</v>
      </c>
      <c r="BL155" s="13" t="s">
        <v>1246</v>
      </c>
      <c r="BM155" s="13" t="str">
        <f t="shared" si="25"/>
        <v/>
      </c>
      <c r="BN155" s="11" t="s">
        <v>1247</v>
      </c>
      <c r="BO155" s="11" t="str">
        <f t="shared" si="28"/>
        <v/>
      </c>
      <c r="BP155" s="2">
        <f t="shared" si="27"/>
        <v>3</v>
      </c>
      <c r="BQ155" s="11" t="s">
        <v>1248</v>
      </c>
    </row>
    <row r="156" spans="1:69" s="11" customFormat="1" x14ac:dyDescent="0.3">
      <c r="A156" s="2" t="s">
        <v>1203</v>
      </c>
      <c r="B156" s="11">
        <v>21</v>
      </c>
      <c r="C156" t="s">
        <v>1273</v>
      </c>
      <c r="D156" s="10">
        <v>10500</v>
      </c>
      <c r="E156" s="10" t="s">
        <v>504</v>
      </c>
      <c r="F156" s="10" t="s">
        <v>505</v>
      </c>
      <c r="G156" s="10" t="s">
        <v>506</v>
      </c>
      <c r="H156" s="10" t="s">
        <v>159</v>
      </c>
      <c r="I156" s="10" t="s">
        <v>160</v>
      </c>
      <c r="J156" s="10" t="s">
        <v>107</v>
      </c>
      <c r="K156" s="10" t="s">
        <v>507</v>
      </c>
      <c r="L156" s="10" t="s">
        <v>508</v>
      </c>
      <c r="M156" s="10" t="s">
        <v>383</v>
      </c>
      <c r="N156" s="10">
        <v>12529</v>
      </c>
      <c r="O156" s="10">
        <v>2022</v>
      </c>
      <c r="P156" s="10">
        <v>9</v>
      </c>
      <c r="Q156" s="10">
        <v>2021</v>
      </c>
      <c r="R156" s="10" t="s">
        <v>83</v>
      </c>
      <c r="S156" s="10" t="s">
        <v>84</v>
      </c>
      <c r="T156" s="10" t="s">
        <v>509</v>
      </c>
      <c r="U156" s="10" t="s">
        <v>510</v>
      </c>
      <c r="V156" s="10" t="s">
        <v>159</v>
      </c>
      <c r="W156" s="10" t="s">
        <v>83</v>
      </c>
      <c r="X156" s="12" t="s">
        <v>511</v>
      </c>
      <c r="Y156" s="12" t="s">
        <v>83</v>
      </c>
      <c r="Z156" s="10" t="s">
        <v>269</v>
      </c>
      <c r="AA156" s="10" t="s">
        <v>83</v>
      </c>
      <c r="AB156" s="10" t="s">
        <v>83</v>
      </c>
      <c r="AC156" s="10" t="s">
        <v>83</v>
      </c>
      <c r="AD156" s="10" t="s">
        <v>83</v>
      </c>
      <c r="AE156" s="10" t="s">
        <v>83</v>
      </c>
      <c r="AF156" s="10" t="s">
        <v>98</v>
      </c>
      <c r="AG156" s="10">
        <v>2</v>
      </c>
      <c r="AH156" s="10">
        <v>5</v>
      </c>
      <c r="AI156" s="10">
        <v>3</v>
      </c>
      <c r="AJ156" s="10">
        <v>2</v>
      </c>
      <c r="AK156" s="10">
        <v>0</v>
      </c>
      <c r="AL156" s="10">
        <v>2</v>
      </c>
      <c r="AM156" s="10">
        <v>2021</v>
      </c>
      <c r="AN156" s="10">
        <v>5923</v>
      </c>
      <c r="AO156" s="10" t="s">
        <v>101</v>
      </c>
      <c r="AP156" s="10" t="s">
        <v>512</v>
      </c>
      <c r="AQ156" s="10" t="s">
        <v>83</v>
      </c>
      <c r="AR156" s="10" t="s">
        <v>83</v>
      </c>
      <c r="AS156" s="10" t="s">
        <v>83</v>
      </c>
      <c r="AT156" s="10" t="s">
        <v>83</v>
      </c>
      <c r="AU156" s="10" t="s">
        <v>83</v>
      </c>
      <c r="AV156" s="10" t="s">
        <v>83</v>
      </c>
      <c r="AW156" s="10" t="s">
        <v>83</v>
      </c>
      <c r="AX156" s="10" t="s">
        <v>83</v>
      </c>
      <c r="AY156" s="10" t="s">
        <v>83</v>
      </c>
      <c r="AZ156" s="10">
        <v>2021</v>
      </c>
      <c r="BA156" s="10">
        <v>0.82899999618530273</v>
      </c>
      <c r="BB156" s="10" t="s">
        <v>513</v>
      </c>
      <c r="BC156" s="10" t="s">
        <v>370</v>
      </c>
      <c r="BD156" s="10" t="s">
        <v>83</v>
      </c>
      <c r="BE156" s="10" t="s">
        <v>83</v>
      </c>
      <c r="BF156" s="10" t="s">
        <v>83</v>
      </c>
      <c r="BG156" s="10" t="s">
        <v>83</v>
      </c>
      <c r="BH156" s="10"/>
      <c r="BI156" s="10"/>
      <c r="BJ156" s="10" t="s">
        <v>83</v>
      </c>
      <c r="BK156" s="10" t="s">
        <v>83</v>
      </c>
      <c r="BL156" s="13" t="s">
        <v>1246</v>
      </c>
      <c r="BM156" s="13" t="str">
        <f t="shared" si="25"/>
        <v/>
      </c>
      <c r="BN156" s="11" t="s">
        <v>1247</v>
      </c>
      <c r="BO156" s="11" t="str">
        <f t="shared" si="28"/>
        <v/>
      </c>
      <c r="BP156" s="2">
        <f t="shared" si="27"/>
        <v>3</v>
      </c>
      <c r="BQ156" s="11" t="s">
        <v>1248</v>
      </c>
    </row>
    <row r="157" spans="1:69" x14ac:dyDescent="0.3">
      <c r="A157" s="2" t="s">
        <v>1203</v>
      </c>
      <c r="B157" s="2">
        <v>21</v>
      </c>
      <c r="C157" t="s">
        <v>1273</v>
      </c>
      <c r="D157" s="1">
        <v>10501</v>
      </c>
      <c r="E157" s="1" t="s">
        <v>514</v>
      </c>
      <c r="F157" s="1" t="s">
        <v>505</v>
      </c>
      <c r="G157" s="1" t="s">
        <v>506</v>
      </c>
      <c r="H157" s="1" t="s">
        <v>159</v>
      </c>
      <c r="I157" s="1" t="s">
        <v>160</v>
      </c>
      <c r="J157" s="1" t="s">
        <v>107</v>
      </c>
      <c r="K157" s="1" t="s">
        <v>507</v>
      </c>
      <c r="L157" s="1" t="s">
        <v>508</v>
      </c>
      <c r="M157" s="1" t="s">
        <v>389</v>
      </c>
      <c r="N157" s="1">
        <v>12528</v>
      </c>
      <c r="O157" s="1">
        <v>2022</v>
      </c>
      <c r="P157" s="1">
        <v>9</v>
      </c>
      <c r="Q157" s="1">
        <v>2021</v>
      </c>
      <c r="R157" s="1" t="s">
        <v>83</v>
      </c>
      <c r="S157" s="1" t="s">
        <v>84</v>
      </c>
      <c r="T157" s="1" t="s">
        <v>515</v>
      </c>
      <c r="U157" s="1" t="s">
        <v>322</v>
      </c>
      <c r="V157" s="1" t="s">
        <v>159</v>
      </c>
      <c r="W157" s="1" t="s">
        <v>83</v>
      </c>
      <c r="X157" s="3" t="s">
        <v>511</v>
      </c>
      <c r="Y157" s="3" t="s">
        <v>83</v>
      </c>
      <c r="Z157" s="1" t="s">
        <v>269</v>
      </c>
      <c r="AA157" s="1" t="s">
        <v>83</v>
      </c>
      <c r="AB157" s="1" t="s">
        <v>83</v>
      </c>
      <c r="AC157" s="1" t="s">
        <v>83</v>
      </c>
      <c r="AD157" s="1" t="s">
        <v>83</v>
      </c>
      <c r="AE157" s="1" t="s">
        <v>83</v>
      </c>
      <c r="AF157" s="1" t="s">
        <v>98</v>
      </c>
      <c r="AG157" s="1">
        <v>2</v>
      </c>
      <c r="AH157" s="1">
        <v>5</v>
      </c>
      <c r="AI157" s="1">
        <v>3</v>
      </c>
      <c r="AJ157" s="1">
        <v>2</v>
      </c>
      <c r="AK157" s="1">
        <v>0</v>
      </c>
      <c r="AL157" s="1">
        <v>2</v>
      </c>
      <c r="AM157" s="1">
        <v>2021</v>
      </c>
      <c r="AN157" s="1">
        <v>4346</v>
      </c>
      <c r="AO157" s="1" t="s">
        <v>101</v>
      </c>
      <c r="AP157" s="1" t="s">
        <v>516</v>
      </c>
      <c r="AQ157" s="1" t="s">
        <v>83</v>
      </c>
      <c r="AR157" s="1" t="s">
        <v>83</v>
      </c>
      <c r="AS157" s="1" t="s">
        <v>83</v>
      </c>
      <c r="AT157" s="1" t="s">
        <v>83</v>
      </c>
      <c r="AU157" s="1">
        <v>0.414000004529953</v>
      </c>
      <c r="AV157" s="1" t="s">
        <v>83</v>
      </c>
      <c r="AW157" s="1" t="s">
        <v>83</v>
      </c>
      <c r="AX157" s="1" t="s">
        <v>83</v>
      </c>
      <c r="AY157" s="1" t="s">
        <v>83</v>
      </c>
      <c r="AZ157" s="1">
        <v>2021</v>
      </c>
      <c r="BA157" s="1">
        <v>0.64600002765655518</v>
      </c>
      <c r="BB157" s="1" t="s">
        <v>513</v>
      </c>
      <c r="BC157" s="1" t="s">
        <v>370</v>
      </c>
      <c r="BD157" s="1" t="s">
        <v>83</v>
      </c>
      <c r="BE157" s="1" t="s">
        <v>83</v>
      </c>
      <c r="BF157" s="1" t="s">
        <v>83</v>
      </c>
      <c r="BG157" s="1" t="s">
        <v>83</v>
      </c>
      <c r="BH157" s="1"/>
      <c r="BI157" s="1"/>
      <c r="BJ157" s="1" t="s">
        <v>83</v>
      </c>
      <c r="BK157" s="1" t="s">
        <v>83</v>
      </c>
      <c r="BL157" s="4" t="s">
        <v>1270</v>
      </c>
      <c r="BM157" s="4">
        <f>AN157</f>
        <v>4346</v>
      </c>
      <c r="BN157" s="2" t="s">
        <v>1193</v>
      </c>
      <c r="BO157" s="2">
        <f t="shared" si="28"/>
        <v>2</v>
      </c>
      <c r="BP157" s="2">
        <f t="shared" si="27"/>
        <v>3</v>
      </c>
      <c r="BQ157" s="2" t="s">
        <v>1253</v>
      </c>
    </row>
    <row r="158" spans="1:69" x14ac:dyDescent="0.3">
      <c r="A158" s="2" t="s">
        <v>1197</v>
      </c>
      <c r="B158" s="2">
        <v>21</v>
      </c>
      <c r="C158" t="s">
        <v>1273</v>
      </c>
      <c r="D158" s="1">
        <v>10515</v>
      </c>
      <c r="E158" s="1" t="s">
        <v>373</v>
      </c>
      <c r="F158" s="1" t="s">
        <v>263</v>
      </c>
      <c r="G158" s="1" t="s">
        <v>294</v>
      </c>
      <c r="H158" s="1" t="s">
        <v>159</v>
      </c>
      <c r="I158" s="1" t="s">
        <v>160</v>
      </c>
      <c r="J158" s="1" t="s">
        <v>107</v>
      </c>
      <c r="K158" s="1" t="s">
        <v>374</v>
      </c>
      <c r="L158" s="1" t="s">
        <v>375</v>
      </c>
      <c r="M158" s="1" t="s">
        <v>297</v>
      </c>
      <c r="N158" s="1">
        <v>12537</v>
      </c>
      <c r="O158" s="1">
        <v>2022</v>
      </c>
      <c r="P158" s="1">
        <v>9</v>
      </c>
      <c r="Q158" s="1">
        <v>2021</v>
      </c>
      <c r="R158" s="1" t="s">
        <v>83</v>
      </c>
      <c r="S158" s="1" t="s">
        <v>84</v>
      </c>
      <c r="T158" s="1" t="s">
        <v>183</v>
      </c>
      <c r="U158" s="1" t="s">
        <v>376</v>
      </c>
      <c r="V158" s="1" t="s">
        <v>159</v>
      </c>
      <c r="W158" s="1" t="s">
        <v>83</v>
      </c>
      <c r="X158" s="3" t="s">
        <v>377</v>
      </c>
      <c r="Y158" s="3" t="s">
        <v>83</v>
      </c>
      <c r="Z158" s="1" t="s">
        <v>378</v>
      </c>
      <c r="AA158" s="1" t="s">
        <v>83</v>
      </c>
      <c r="AB158" s="1" t="s">
        <v>83</v>
      </c>
      <c r="AC158" s="1" t="s">
        <v>83</v>
      </c>
      <c r="AD158" s="1" t="s">
        <v>83</v>
      </c>
      <c r="AE158" s="1" t="s">
        <v>83</v>
      </c>
      <c r="AF158" s="1" t="s">
        <v>98</v>
      </c>
      <c r="AG158" s="1">
        <v>6</v>
      </c>
      <c r="AH158" s="1">
        <v>4</v>
      </c>
      <c r="AI158" s="1">
        <v>4</v>
      </c>
      <c r="AJ158" s="1">
        <v>3</v>
      </c>
      <c r="AK158" s="1">
        <v>2</v>
      </c>
      <c r="AL158" s="1">
        <v>4</v>
      </c>
      <c r="AM158" s="1">
        <v>2021</v>
      </c>
      <c r="AN158" s="1">
        <v>5.2000001072883606E-2</v>
      </c>
      <c r="AO158" s="1" t="s">
        <v>91</v>
      </c>
      <c r="AP158" s="1" t="s">
        <v>379</v>
      </c>
      <c r="AQ158" s="1">
        <v>0.23499999940395355</v>
      </c>
      <c r="AR158" s="1" t="s">
        <v>55</v>
      </c>
      <c r="AS158" s="1">
        <v>0.23499999940395355</v>
      </c>
      <c r="AT158" s="1" t="s">
        <v>117</v>
      </c>
      <c r="AU158" s="1">
        <v>0.22100000083446503</v>
      </c>
      <c r="AV158" s="1">
        <v>0.22100000083446503</v>
      </c>
      <c r="AW158" s="1" t="s">
        <v>83</v>
      </c>
      <c r="AX158" s="1" t="s">
        <v>83</v>
      </c>
      <c r="AY158" s="1" t="s">
        <v>83</v>
      </c>
      <c r="AZ158" s="1">
        <v>2021</v>
      </c>
      <c r="BA158" s="1">
        <v>175573</v>
      </c>
      <c r="BB158" s="1" t="s">
        <v>101</v>
      </c>
      <c r="BC158" s="1" t="s">
        <v>106</v>
      </c>
      <c r="BD158" s="1">
        <v>46065</v>
      </c>
      <c r="BE158" s="1" t="s">
        <v>130</v>
      </c>
      <c r="BF158" s="1">
        <v>92130</v>
      </c>
      <c r="BG158" s="1" t="s">
        <v>203</v>
      </c>
      <c r="BH158" s="1">
        <v>3.8110001087188721</v>
      </c>
      <c r="BI158" s="1">
        <v>1.906000018119812</v>
      </c>
      <c r="BJ158" s="1">
        <v>12519</v>
      </c>
      <c r="BK158" s="1" t="s">
        <v>101</v>
      </c>
      <c r="BL158" s="4" t="s">
        <v>1261</v>
      </c>
      <c r="BM158" s="4">
        <f t="shared" si="25"/>
        <v>92130</v>
      </c>
      <c r="BN158" s="2" t="str">
        <f t="shared" ref="BN158:BN163" si="33">IF(ISBLANK(BH158),IF(BI158&lt;0.5,"O",IF(BI158&lt;1.7,"F","N")),IF(BH158&lt;1,"O",IF(ISBLANK(BI158),"F",IF(BI158&lt;1.7,"F","N"))))</f>
        <v>N</v>
      </c>
      <c r="BO158" s="2">
        <f t="shared" si="28"/>
        <v>3</v>
      </c>
      <c r="BP158" s="2">
        <f t="shared" si="27"/>
        <v>1</v>
      </c>
      <c r="BQ158" s="2" t="s">
        <v>1235</v>
      </c>
    </row>
    <row r="159" spans="1:69" x14ac:dyDescent="0.3">
      <c r="A159" s="2" t="s">
        <v>1197</v>
      </c>
      <c r="B159" s="2">
        <v>21</v>
      </c>
      <c r="C159" t="s">
        <v>1273</v>
      </c>
      <c r="D159" s="1">
        <v>10518</v>
      </c>
      <c r="E159" s="1" t="s">
        <v>408</v>
      </c>
      <c r="F159" s="1" t="s">
        <v>263</v>
      </c>
      <c r="G159" s="1" t="s">
        <v>294</v>
      </c>
      <c r="H159" s="1" t="s">
        <v>159</v>
      </c>
      <c r="I159" s="1" t="s">
        <v>160</v>
      </c>
      <c r="J159" s="1" t="s">
        <v>107</v>
      </c>
      <c r="K159" s="1" t="s">
        <v>409</v>
      </c>
      <c r="L159" s="1" t="s">
        <v>410</v>
      </c>
      <c r="M159" s="1" t="s">
        <v>297</v>
      </c>
      <c r="N159" s="1">
        <v>12536</v>
      </c>
      <c r="O159" s="1">
        <v>2022</v>
      </c>
      <c r="P159" s="1">
        <v>9</v>
      </c>
      <c r="Q159" s="1">
        <v>2021</v>
      </c>
      <c r="R159" s="1" t="s">
        <v>83</v>
      </c>
      <c r="S159" s="1" t="s">
        <v>84</v>
      </c>
      <c r="T159" s="1" t="s">
        <v>183</v>
      </c>
      <c r="U159" s="1" t="s">
        <v>411</v>
      </c>
      <c r="V159" s="1" t="s">
        <v>159</v>
      </c>
      <c r="W159" s="1" t="s">
        <v>83</v>
      </c>
      <c r="X159" s="3" t="s">
        <v>412</v>
      </c>
      <c r="Y159" s="3" t="s">
        <v>83</v>
      </c>
      <c r="Z159" s="1" t="s">
        <v>413</v>
      </c>
      <c r="AA159" s="1" t="s">
        <v>83</v>
      </c>
      <c r="AB159" s="1" t="s">
        <v>83</v>
      </c>
      <c r="AC159" s="1" t="s">
        <v>83</v>
      </c>
      <c r="AD159" s="1" t="s">
        <v>83</v>
      </c>
      <c r="AE159" s="1" t="s">
        <v>83</v>
      </c>
      <c r="AF159" s="1" t="s">
        <v>98</v>
      </c>
      <c r="AG159" s="1">
        <v>6</v>
      </c>
      <c r="AH159" s="1">
        <v>4</v>
      </c>
      <c r="AI159" s="1">
        <v>4</v>
      </c>
      <c r="AJ159" s="1">
        <v>3</v>
      </c>
      <c r="AK159" s="1">
        <v>2</v>
      </c>
      <c r="AL159" s="1">
        <v>4</v>
      </c>
      <c r="AM159" s="1">
        <v>2021</v>
      </c>
      <c r="AN159" s="1">
        <v>0.10400000214576721</v>
      </c>
      <c r="AO159" s="1" t="s">
        <v>270</v>
      </c>
      <c r="AP159" s="1" t="s">
        <v>271</v>
      </c>
      <c r="AQ159" s="1">
        <v>0.16099999845027924</v>
      </c>
      <c r="AR159" s="1" t="s">
        <v>55</v>
      </c>
      <c r="AS159" s="1">
        <v>0.16099999845027924</v>
      </c>
      <c r="AT159" s="1" t="s">
        <v>117</v>
      </c>
      <c r="AU159" s="1">
        <v>0.64600002765655518</v>
      </c>
      <c r="AV159" s="1">
        <v>0.64600002765655518</v>
      </c>
      <c r="AW159" s="1" t="s">
        <v>83</v>
      </c>
      <c r="AX159" s="1" t="s">
        <v>83</v>
      </c>
      <c r="AY159" s="1" t="s">
        <v>83</v>
      </c>
      <c r="AZ159" s="1">
        <v>2021</v>
      </c>
      <c r="BA159" s="1">
        <v>19497</v>
      </c>
      <c r="BB159" s="1" t="s">
        <v>101</v>
      </c>
      <c r="BC159" s="1" t="s">
        <v>272</v>
      </c>
      <c r="BD159" s="1">
        <v>14095.0498046875</v>
      </c>
      <c r="BE159" s="1" t="s">
        <v>130</v>
      </c>
      <c r="BF159" s="1">
        <v>28191</v>
      </c>
      <c r="BG159" s="1" t="s">
        <v>203</v>
      </c>
      <c r="BH159" s="1">
        <v>1.3830000162124634</v>
      </c>
      <c r="BI159" s="1">
        <v>0.69199997186660767</v>
      </c>
      <c r="BJ159" s="1">
        <v>4186</v>
      </c>
      <c r="BK159" s="1" t="s">
        <v>101</v>
      </c>
      <c r="BL159" s="4" t="s">
        <v>1261</v>
      </c>
      <c r="BM159" s="4">
        <f t="shared" si="25"/>
        <v>28191</v>
      </c>
      <c r="BN159" s="2" t="str">
        <f t="shared" si="33"/>
        <v>F</v>
      </c>
      <c r="BO159" s="2">
        <f t="shared" si="28"/>
        <v>2</v>
      </c>
      <c r="BP159" s="2">
        <f t="shared" si="27"/>
        <v>1</v>
      </c>
      <c r="BQ159" s="2" t="s">
        <v>1235</v>
      </c>
    </row>
    <row r="160" spans="1:69" x14ac:dyDescent="0.3">
      <c r="A160" s="2" t="s">
        <v>1197</v>
      </c>
      <c r="B160" s="2">
        <v>21</v>
      </c>
      <c r="C160" t="s">
        <v>1273</v>
      </c>
      <c r="D160" s="1">
        <v>10519</v>
      </c>
      <c r="E160" s="1" t="s">
        <v>360</v>
      </c>
      <c r="F160" s="1" t="s">
        <v>263</v>
      </c>
      <c r="G160" s="1" t="s">
        <v>294</v>
      </c>
      <c r="H160" s="1" t="s">
        <v>159</v>
      </c>
      <c r="I160" s="1" t="s">
        <v>160</v>
      </c>
      <c r="J160" s="1" t="s">
        <v>107</v>
      </c>
      <c r="K160" s="1" t="s">
        <v>352</v>
      </c>
      <c r="L160" s="1" t="s">
        <v>353</v>
      </c>
      <c r="M160" s="1" t="s">
        <v>277</v>
      </c>
      <c r="N160" s="1">
        <v>12527</v>
      </c>
      <c r="O160" s="1">
        <v>2022</v>
      </c>
      <c r="P160" s="1">
        <v>9</v>
      </c>
      <c r="Q160" s="1">
        <v>2021</v>
      </c>
      <c r="R160" s="1" t="s">
        <v>83</v>
      </c>
      <c r="S160" s="1" t="s">
        <v>84</v>
      </c>
      <c r="T160" s="1" t="s">
        <v>183</v>
      </c>
      <c r="U160" s="1" t="s">
        <v>361</v>
      </c>
      <c r="V160" s="1" t="s">
        <v>159</v>
      </c>
      <c r="W160" s="1" t="s">
        <v>83</v>
      </c>
      <c r="X160" s="3" t="s">
        <v>362</v>
      </c>
      <c r="Y160" s="3" t="s">
        <v>83</v>
      </c>
      <c r="Z160" s="1" t="s">
        <v>363</v>
      </c>
      <c r="AA160" s="1" t="s">
        <v>83</v>
      </c>
      <c r="AB160" s="1" t="s">
        <v>83</v>
      </c>
      <c r="AC160" s="1" t="s">
        <v>83</v>
      </c>
      <c r="AD160" s="1" t="s">
        <v>83</v>
      </c>
      <c r="AE160" s="1" t="s">
        <v>83</v>
      </c>
      <c r="AF160" s="1" t="s">
        <v>98</v>
      </c>
      <c r="AG160" s="1">
        <v>6</v>
      </c>
      <c r="AH160" s="1">
        <v>4</v>
      </c>
      <c r="AI160" s="1">
        <v>4</v>
      </c>
      <c r="AJ160" s="1">
        <v>3</v>
      </c>
      <c r="AK160" s="1">
        <v>2</v>
      </c>
      <c r="AL160" s="1">
        <v>4</v>
      </c>
      <c r="AM160" s="1">
        <v>2021</v>
      </c>
      <c r="AN160" s="1">
        <v>0.375</v>
      </c>
      <c r="AO160" s="1" t="s">
        <v>270</v>
      </c>
      <c r="AP160" s="1" t="s">
        <v>215</v>
      </c>
      <c r="AQ160" s="1">
        <v>0.33799999952316284</v>
      </c>
      <c r="AR160" s="1" t="s">
        <v>55</v>
      </c>
      <c r="AS160" s="1">
        <v>0.33799999952316284</v>
      </c>
      <c r="AT160" s="1" t="s">
        <v>117</v>
      </c>
      <c r="AU160" s="1">
        <v>1.1089999675750732</v>
      </c>
      <c r="AV160" s="1">
        <v>1.1089999675750732</v>
      </c>
      <c r="AW160" s="1" t="s">
        <v>83</v>
      </c>
      <c r="AX160" s="1" t="s">
        <v>83</v>
      </c>
      <c r="AY160" s="1" t="s">
        <v>83</v>
      </c>
      <c r="AZ160" s="1">
        <v>2021</v>
      </c>
      <c r="BA160" s="1">
        <v>16528</v>
      </c>
      <c r="BB160" s="1" t="s">
        <v>101</v>
      </c>
      <c r="BC160" s="1" t="s">
        <v>106</v>
      </c>
      <c r="BD160" s="1">
        <v>3061.5</v>
      </c>
      <c r="BE160" s="1" t="s">
        <v>130</v>
      </c>
      <c r="BF160" s="1">
        <v>6123</v>
      </c>
      <c r="BG160" s="1" t="s">
        <v>261</v>
      </c>
      <c r="BH160" s="1">
        <v>5.3990001678466797</v>
      </c>
      <c r="BI160" s="1">
        <v>2.6989998817443848</v>
      </c>
      <c r="BJ160" s="1">
        <v>1098</v>
      </c>
      <c r="BK160" s="1" t="s">
        <v>101</v>
      </c>
      <c r="BL160" s="4" t="s">
        <v>1261</v>
      </c>
      <c r="BM160" s="4">
        <f t="shared" si="25"/>
        <v>6123</v>
      </c>
      <c r="BN160" s="2" t="str">
        <f t="shared" si="33"/>
        <v>N</v>
      </c>
      <c r="BO160" s="2">
        <f t="shared" si="28"/>
        <v>3</v>
      </c>
      <c r="BP160" s="2">
        <f t="shared" si="27"/>
        <v>1</v>
      </c>
      <c r="BQ160" s="2" t="s">
        <v>1235</v>
      </c>
    </row>
    <row r="161" spans="1:70" x14ac:dyDescent="0.3">
      <c r="A161" s="2" t="s">
        <v>1197</v>
      </c>
      <c r="B161" s="2">
        <v>21</v>
      </c>
      <c r="C161" t="s">
        <v>1273</v>
      </c>
      <c r="D161" s="1">
        <v>10520</v>
      </c>
      <c r="E161" s="1" t="s">
        <v>357</v>
      </c>
      <c r="F161" s="1" t="s">
        <v>263</v>
      </c>
      <c r="G161" s="1" t="s">
        <v>294</v>
      </c>
      <c r="H161" s="1" t="s">
        <v>159</v>
      </c>
      <c r="I161" s="1" t="s">
        <v>160</v>
      </c>
      <c r="J161" s="1" t="s">
        <v>107</v>
      </c>
      <c r="K161" s="1" t="s">
        <v>352</v>
      </c>
      <c r="L161" s="1" t="s">
        <v>353</v>
      </c>
      <c r="M161" s="1" t="s">
        <v>325</v>
      </c>
      <c r="N161" s="1">
        <v>12526</v>
      </c>
      <c r="O161" s="1">
        <v>2022</v>
      </c>
      <c r="P161" s="1">
        <v>9</v>
      </c>
      <c r="Q161" s="1">
        <v>2018</v>
      </c>
      <c r="R161" s="1" t="s">
        <v>83</v>
      </c>
      <c r="S161" s="1" t="s">
        <v>84</v>
      </c>
      <c r="T161" s="1" t="s">
        <v>212</v>
      </c>
      <c r="U161" s="1" t="s">
        <v>322</v>
      </c>
      <c r="V161" s="1" t="s">
        <v>159</v>
      </c>
      <c r="W161" s="1" t="s">
        <v>83</v>
      </c>
      <c r="X161" s="3" t="s">
        <v>358</v>
      </c>
      <c r="Y161" s="3" t="s">
        <v>83</v>
      </c>
      <c r="Z161" s="1" t="s">
        <v>356</v>
      </c>
      <c r="AA161" s="1" t="s">
        <v>83</v>
      </c>
      <c r="AB161" s="1" t="s">
        <v>83</v>
      </c>
      <c r="AC161" s="1" t="s">
        <v>83</v>
      </c>
      <c r="AD161" s="1" t="s">
        <v>83</v>
      </c>
      <c r="AE161" s="1" t="s">
        <v>83</v>
      </c>
      <c r="AF161" s="1" t="s">
        <v>98</v>
      </c>
      <c r="AG161" s="1">
        <v>6</v>
      </c>
      <c r="AH161" s="1">
        <v>5</v>
      </c>
      <c r="AI161" s="1">
        <v>4</v>
      </c>
      <c r="AJ161" s="1">
        <v>3</v>
      </c>
      <c r="AK161" s="1">
        <v>0</v>
      </c>
      <c r="AL161" s="1">
        <v>4</v>
      </c>
      <c r="AM161" s="1">
        <v>2021</v>
      </c>
      <c r="AN161" s="1">
        <v>0.13699999451637268</v>
      </c>
      <c r="AO161" s="1" t="s">
        <v>91</v>
      </c>
      <c r="AP161" s="1" t="s">
        <v>359</v>
      </c>
      <c r="AQ161" s="1">
        <v>0.25</v>
      </c>
      <c r="AR161" s="1" t="s">
        <v>55</v>
      </c>
      <c r="AS161" s="1">
        <v>0.25</v>
      </c>
      <c r="AT161" s="1" t="s">
        <v>117</v>
      </c>
      <c r="AU161" s="1">
        <v>0.54799997806549072</v>
      </c>
      <c r="AV161" s="1">
        <v>0.54799997806549072</v>
      </c>
      <c r="AW161" s="1" t="s">
        <v>83</v>
      </c>
      <c r="AX161" s="1" t="s">
        <v>83</v>
      </c>
      <c r="AY161" s="1" t="s">
        <v>83</v>
      </c>
      <c r="AZ161" s="1">
        <v>2021</v>
      </c>
      <c r="BA161" s="1">
        <v>79513</v>
      </c>
      <c r="BB161" s="1" t="s">
        <v>101</v>
      </c>
      <c r="BC161" s="1" t="s">
        <v>106</v>
      </c>
      <c r="BD161" s="1">
        <v>60290</v>
      </c>
      <c r="BE161" s="1" t="s">
        <v>130</v>
      </c>
      <c r="BF161" s="1">
        <v>120580</v>
      </c>
      <c r="BG161" s="1" t="s">
        <v>261</v>
      </c>
      <c r="BH161" s="1">
        <v>1.3190000057220459</v>
      </c>
      <c r="BI161" s="1">
        <v>0.6589999794960022</v>
      </c>
      <c r="BJ161" s="1">
        <v>25494</v>
      </c>
      <c r="BK161" s="1" t="s">
        <v>101</v>
      </c>
      <c r="BL161" s="4" t="s">
        <v>1261</v>
      </c>
      <c r="BM161" s="4">
        <f t="shared" si="25"/>
        <v>120580</v>
      </c>
      <c r="BN161" s="2" t="str">
        <f t="shared" si="33"/>
        <v>F</v>
      </c>
      <c r="BO161" s="2">
        <f t="shared" si="28"/>
        <v>2</v>
      </c>
      <c r="BP161" s="2">
        <f t="shared" si="27"/>
        <v>1</v>
      </c>
      <c r="BQ161" s="2" t="s">
        <v>1235</v>
      </c>
    </row>
    <row r="162" spans="1:70" x14ac:dyDescent="0.3">
      <c r="A162" s="2" t="s">
        <v>1202</v>
      </c>
      <c r="B162" s="2">
        <v>21</v>
      </c>
      <c r="C162" t="s">
        <v>1273</v>
      </c>
      <c r="D162" s="1">
        <v>10525</v>
      </c>
      <c r="E162" s="1" t="s">
        <v>364</v>
      </c>
      <c r="F162" s="1" t="s">
        <v>263</v>
      </c>
      <c r="G162" s="1" t="s">
        <v>294</v>
      </c>
      <c r="H162" s="1" t="s">
        <v>159</v>
      </c>
      <c r="I162" s="1" t="s">
        <v>160</v>
      </c>
      <c r="J162" s="1" t="s">
        <v>79</v>
      </c>
      <c r="K162" s="1" t="s">
        <v>365</v>
      </c>
      <c r="L162" s="1" t="s">
        <v>366</v>
      </c>
      <c r="M162" s="1" t="s">
        <v>230</v>
      </c>
      <c r="N162" s="1">
        <v>12538</v>
      </c>
      <c r="O162" s="1">
        <v>2022</v>
      </c>
      <c r="P162" s="1">
        <v>9</v>
      </c>
      <c r="Q162" s="1">
        <v>2021</v>
      </c>
      <c r="R162" s="1" t="s">
        <v>83</v>
      </c>
      <c r="S162" s="1" t="s">
        <v>84</v>
      </c>
      <c r="T162" s="1" t="s">
        <v>134</v>
      </c>
      <c r="U162" s="1" t="s">
        <v>367</v>
      </c>
      <c r="V162" s="1" t="s">
        <v>159</v>
      </c>
      <c r="W162" s="1" t="s">
        <v>368</v>
      </c>
      <c r="X162" s="3" t="s">
        <v>371</v>
      </c>
      <c r="Y162" s="3" t="s">
        <v>83</v>
      </c>
      <c r="Z162" s="1" t="s">
        <v>372</v>
      </c>
      <c r="AA162" s="1">
        <v>2</v>
      </c>
      <c r="AB162" s="1">
        <v>1</v>
      </c>
      <c r="AC162" s="1">
        <v>2</v>
      </c>
      <c r="AD162" s="1">
        <v>1</v>
      </c>
      <c r="AE162" s="1">
        <v>2</v>
      </c>
      <c r="AF162" s="1" t="s">
        <v>98</v>
      </c>
      <c r="AG162" s="1">
        <v>2</v>
      </c>
      <c r="AH162" s="1">
        <v>5</v>
      </c>
      <c r="AI162" s="1">
        <v>3</v>
      </c>
      <c r="AJ162" s="1">
        <v>2</v>
      </c>
      <c r="AK162" s="1">
        <v>0</v>
      </c>
      <c r="AL162" s="1">
        <v>2</v>
      </c>
      <c r="AM162" s="1">
        <v>2021</v>
      </c>
      <c r="AN162" s="1">
        <v>0.23399999737739563</v>
      </c>
      <c r="AO162" s="1" t="s">
        <v>104</v>
      </c>
      <c r="AP162" s="1" t="s">
        <v>105</v>
      </c>
      <c r="AQ162" s="1">
        <v>0.75999999046325684</v>
      </c>
      <c r="AR162" s="1" t="s">
        <v>55</v>
      </c>
      <c r="AS162" s="1">
        <v>0.75999999046325684</v>
      </c>
      <c r="AT162" s="1" t="s">
        <v>369</v>
      </c>
      <c r="AU162" s="1">
        <v>0.30799999833106995</v>
      </c>
      <c r="AV162" s="1">
        <v>0.30799999833106995</v>
      </c>
      <c r="AW162" s="1" t="s">
        <v>83</v>
      </c>
      <c r="AX162" s="1" t="s">
        <v>83</v>
      </c>
      <c r="AY162" s="1" t="s">
        <v>83</v>
      </c>
      <c r="AZ162" s="1">
        <v>2021</v>
      </c>
      <c r="BA162" s="1">
        <v>0.2630000114440918</v>
      </c>
      <c r="BB162" s="1" t="s">
        <v>330</v>
      </c>
      <c r="BC162" s="1" t="s">
        <v>370</v>
      </c>
      <c r="BD162" s="1">
        <v>2.4700000286102295</v>
      </c>
      <c r="BE162" s="1" t="s">
        <v>130</v>
      </c>
      <c r="BF162" s="1">
        <v>4.940000057220459</v>
      </c>
      <c r="BG162" s="1" t="s">
        <v>211</v>
      </c>
      <c r="BH162" s="1">
        <v>0.10599999874830246</v>
      </c>
      <c r="BI162" s="1">
        <v>5.299999937415123E-2</v>
      </c>
      <c r="BJ162" s="1">
        <v>3754</v>
      </c>
      <c r="BK162" s="1" t="s">
        <v>101</v>
      </c>
      <c r="BL162" s="4" t="s">
        <v>1274</v>
      </c>
      <c r="BM162" s="4">
        <f>BF162*2000</f>
        <v>9880.000114440918</v>
      </c>
      <c r="BN162" s="2" t="str">
        <f t="shared" si="33"/>
        <v>O</v>
      </c>
      <c r="BO162" s="2">
        <f t="shared" si="28"/>
        <v>1</v>
      </c>
      <c r="BP162" s="2">
        <f t="shared" si="27"/>
        <v>3</v>
      </c>
      <c r="BQ162" s="2" t="s">
        <v>1235</v>
      </c>
    </row>
    <row r="163" spans="1:70" x14ac:dyDescent="0.3">
      <c r="A163" s="2" t="s">
        <v>1203</v>
      </c>
      <c r="B163" s="2">
        <v>21</v>
      </c>
      <c r="C163" t="s">
        <v>1273</v>
      </c>
      <c r="D163" s="1">
        <v>11562</v>
      </c>
      <c r="E163" s="1" t="s">
        <v>345</v>
      </c>
      <c r="F163" s="1" t="s">
        <v>263</v>
      </c>
      <c r="G163" s="1" t="s">
        <v>294</v>
      </c>
      <c r="H163" s="1" t="s">
        <v>159</v>
      </c>
      <c r="I163" s="1" t="s">
        <v>160</v>
      </c>
      <c r="J163" s="1" t="s">
        <v>79</v>
      </c>
      <c r="K163" s="1" t="s">
        <v>346</v>
      </c>
      <c r="L163" s="1" t="s">
        <v>347</v>
      </c>
      <c r="M163" s="1" t="s">
        <v>297</v>
      </c>
      <c r="N163" s="1">
        <v>12525</v>
      </c>
      <c r="O163" s="1">
        <v>2022</v>
      </c>
      <c r="P163" s="1">
        <v>9</v>
      </c>
      <c r="Q163" s="1">
        <v>2021</v>
      </c>
      <c r="R163" s="1" t="s">
        <v>83</v>
      </c>
      <c r="S163" s="1" t="s">
        <v>84</v>
      </c>
      <c r="T163" s="1" t="s">
        <v>348</v>
      </c>
      <c r="U163" s="1" t="s">
        <v>349</v>
      </c>
      <c r="V163" s="1" t="s">
        <v>159</v>
      </c>
      <c r="W163" s="1" t="s">
        <v>299</v>
      </c>
      <c r="X163" s="3" t="s">
        <v>350</v>
      </c>
      <c r="Y163" s="3" t="s">
        <v>83</v>
      </c>
      <c r="Z163" s="1" t="s">
        <v>214</v>
      </c>
      <c r="AA163" s="1">
        <v>2</v>
      </c>
      <c r="AB163" s="1">
        <v>2</v>
      </c>
      <c r="AC163" s="1">
        <v>2</v>
      </c>
      <c r="AD163" s="1">
        <v>4</v>
      </c>
      <c r="AE163" s="1">
        <v>1</v>
      </c>
      <c r="AF163" s="1" t="s">
        <v>98</v>
      </c>
      <c r="AG163" s="1">
        <v>5</v>
      </c>
      <c r="AH163" s="1">
        <v>5</v>
      </c>
      <c r="AI163" s="1">
        <v>3</v>
      </c>
      <c r="AJ163" s="1">
        <v>3</v>
      </c>
      <c r="AK163" s="1">
        <v>2</v>
      </c>
      <c r="AL163" s="1">
        <v>4</v>
      </c>
      <c r="AM163" s="1">
        <v>2021</v>
      </c>
      <c r="AN163" s="1">
        <v>4.0000001899898052E-3</v>
      </c>
      <c r="AO163" s="1" t="s">
        <v>270</v>
      </c>
      <c r="AP163" s="1" t="s">
        <v>215</v>
      </c>
      <c r="AQ163" s="1">
        <v>0.19200000166893005</v>
      </c>
      <c r="AR163" s="1" t="s">
        <v>55</v>
      </c>
      <c r="AS163" s="1">
        <v>0.19200000166893005</v>
      </c>
      <c r="AT163" s="1" t="s">
        <v>117</v>
      </c>
      <c r="AU163" s="1">
        <v>2.0999999716877937E-2</v>
      </c>
      <c r="AV163" s="1">
        <v>2.0999999716877937E-2</v>
      </c>
      <c r="AW163" s="1" t="s">
        <v>83</v>
      </c>
      <c r="AX163" s="1" t="s">
        <v>83</v>
      </c>
      <c r="AY163" s="1" t="s">
        <v>83</v>
      </c>
      <c r="AZ163" s="1">
        <v>2021</v>
      </c>
      <c r="BA163" s="1">
        <v>690</v>
      </c>
      <c r="BB163" s="1" t="s">
        <v>101</v>
      </c>
      <c r="BC163" s="1" t="s">
        <v>106</v>
      </c>
      <c r="BD163" s="1">
        <v>754.5</v>
      </c>
      <c r="BE163" s="1" t="s">
        <v>130</v>
      </c>
      <c r="BF163" s="1">
        <v>1509</v>
      </c>
      <c r="BG163" s="1" t="s">
        <v>203</v>
      </c>
      <c r="BH163" s="1">
        <v>0.91500002145767212</v>
      </c>
      <c r="BI163" s="1">
        <v>0.45699998736381531</v>
      </c>
      <c r="BJ163" s="1">
        <v>211</v>
      </c>
      <c r="BK163" s="1" t="s">
        <v>101</v>
      </c>
      <c r="BL163" s="4" t="s">
        <v>1261</v>
      </c>
      <c r="BM163" s="4">
        <f t="shared" si="25"/>
        <v>1509</v>
      </c>
      <c r="BN163" s="2" t="str">
        <f t="shared" si="33"/>
        <v>O</v>
      </c>
      <c r="BO163" s="2">
        <f t="shared" si="28"/>
        <v>1</v>
      </c>
      <c r="BP163" s="2">
        <f t="shared" si="27"/>
        <v>1</v>
      </c>
      <c r="BQ163" s="2" t="s">
        <v>1235</v>
      </c>
    </row>
    <row r="164" spans="1:70" s="11" customFormat="1" x14ac:dyDescent="0.3">
      <c r="A164" s="2" t="s">
        <v>1197</v>
      </c>
      <c r="B164" s="11">
        <v>21</v>
      </c>
      <c r="C164" t="s">
        <v>1273</v>
      </c>
      <c r="D164" s="10">
        <v>10508</v>
      </c>
      <c r="E164" s="10" t="s">
        <v>332</v>
      </c>
      <c r="F164" s="10" t="s">
        <v>263</v>
      </c>
      <c r="G164" s="10" t="s">
        <v>294</v>
      </c>
      <c r="H164" s="10" t="s">
        <v>159</v>
      </c>
      <c r="I164" s="10" t="s">
        <v>160</v>
      </c>
      <c r="J164" s="10" t="s">
        <v>107</v>
      </c>
      <c r="K164" s="10" t="s">
        <v>313</v>
      </c>
      <c r="L164" s="10" t="s">
        <v>314</v>
      </c>
      <c r="M164" s="10" t="s">
        <v>277</v>
      </c>
      <c r="N164" s="10">
        <v>11716</v>
      </c>
      <c r="O164" s="10">
        <v>2021</v>
      </c>
      <c r="P164" s="10">
        <v>9</v>
      </c>
      <c r="Q164" s="10">
        <v>2019</v>
      </c>
      <c r="R164" s="10" t="s">
        <v>83</v>
      </c>
      <c r="S164" s="10" t="s">
        <v>84</v>
      </c>
      <c r="T164" s="10" t="s">
        <v>183</v>
      </c>
      <c r="U164" s="10" t="s">
        <v>333</v>
      </c>
      <c r="V164" s="10" t="s">
        <v>159</v>
      </c>
      <c r="W164" s="10" t="s">
        <v>83</v>
      </c>
      <c r="X164" s="12" t="s">
        <v>334</v>
      </c>
      <c r="Y164" s="12" t="s">
        <v>83</v>
      </c>
      <c r="Z164" s="10" t="s">
        <v>335</v>
      </c>
      <c r="AA164" s="10" t="s">
        <v>83</v>
      </c>
      <c r="AB164" s="10" t="s">
        <v>83</v>
      </c>
      <c r="AC164" s="10" t="s">
        <v>83</v>
      </c>
      <c r="AD164" s="10" t="s">
        <v>83</v>
      </c>
      <c r="AE164" s="10" t="s">
        <v>83</v>
      </c>
      <c r="AF164" s="10" t="s">
        <v>98</v>
      </c>
      <c r="AG164" s="10">
        <v>6</v>
      </c>
      <c r="AH164" s="10">
        <v>4</v>
      </c>
      <c r="AI164" s="10">
        <v>4</v>
      </c>
      <c r="AJ164" s="10">
        <v>3</v>
      </c>
      <c r="AK164" s="10">
        <v>2</v>
      </c>
      <c r="AL164" s="10">
        <v>4</v>
      </c>
      <c r="AM164" s="10">
        <v>2019</v>
      </c>
      <c r="AN164" s="10" t="s">
        <v>83</v>
      </c>
      <c r="AO164" s="10" t="s">
        <v>270</v>
      </c>
      <c r="AP164" s="10" t="s">
        <v>215</v>
      </c>
      <c r="AQ164" s="10" t="s">
        <v>83</v>
      </c>
      <c r="AR164" s="10" t="s">
        <v>83</v>
      </c>
      <c r="AS164" s="10" t="s">
        <v>83</v>
      </c>
      <c r="AT164" s="10" t="s">
        <v>83</v>
      </c>
      <c r="AU164" s="10" t="s">
        <v>83</v>
      </c>
      <c r="AV164" s="10" t="s">
        <v>83</v>
      </c>
      <c r="AW164" s="10" t="s">
        <v>83</v>
      </c>
      <c r="AX164" s="10" t="s">
        <v>83</v>
      </c>
      <c r="AY164" s="10" t="s">
        <v>83</v>
      </c>
      <c r="AZ164" s="10">
        <v>2019</v>
      </c>
      <c r="BA164" s="10" t="s">
        <v>83</v>
      </c>
      <c r="BB164" s="10" t="s">
        <v>101</v>
      </c>
      <c r="BC164" s="10" t="s">
        <v>106</v>
      </c>
      <c r="BD164" s="10" t="s">
        <v>83</v>
      </c>
      <c r="BE164" s="10" t="s">
        <v>83</v>
      </c>
      <c r="BF164" s="10" t="s">
        <v>83</v>
      </c>
      <c r="BG164" s="10" t="s">
        <v>83</v>
      </c>
      <c r="BH164" s="10"/>
      <c r="BI164" s="10"/>
      <c r="BJ164" s="10" t="s">
        <v>83</v>
      </c>
      <c r="BK164" s="10" t="s">
        <v>83</v>
      </c>
      <c r="BL164" s="13" t="s">
        <v>1246</v>
      </c>
      <c r="BM164" s="13" t="str">
        <f t="shared" ref="BM164:BM165" si="34">BF164</f>
        <v/>
      </c>
      <c r="BN164" s="11" t="s">
        <v>1247</v>
      </c>
      <c r="BO164" s="11" t="str">
        <f t="shared" si="28"/>
        <v/>
      </c>
      <c r="BP164" s="2">
        <f t="shared" si="27"/>
        <v>1</v>
      </c>
      <c r="BQ164" s="11" t="s">
        <v>1248</v>
      </c>
    </row>
    <row r="165" spans="1:70" s="11" customFormat="1" x14ac:dyDescent="0.3">
      <c r="A165" s="2" t="s">
        <v>1197</v>
      </c>
      <c r="B165" s="11">
        <v>21</v>
      </c>
      <c r="C165" t="s">
        <v>1273</v>
      </c>
      <c r="D165" s="10">
        <v>10509</v>
      </c>
      <c r="E165" s="10" t="s">
        <v>324</v>
      </c>
      <c r="F165" s="10" t="s">
        <v>263</v>
      </c>
      <c r="G165" s="10" t="s">
        <v>294</v>
      </c>
      <c r="H165" s="10" t="s">
        <v>159</v>
      </c>
      <c r="I165" s="10" t="s">
        <v>160</v>
      </c>
      <c r="J165" s="10" t="s">
        <v>107</v>
      </c>
      <c r="K165" s="10" t="s">
        <v>313</v>
      </c>
      <c r="L165" s="10" t="s">
        <v>314</v>
      </c>
      <c r="M165" s="10" t="s">
        <v>325</v>
      </c>
      <c r="N165" s="10">
        <v>11636</v>
      </c>
      <c r="O165" s="10">
        <v>2021</v>
      </c>
      <c r="P165" s="10">
        <v>9</v>
      </c>
      <c r="Q165" s="10">
        <v>2020</v>
      </c>
      <c r="R165" s="10" t="s">
        <v>83</v>
      </c>
      <c r="S165" s="10" t="s">
        <v>84</v>
      </c>
      <c r="T165" s="10" t="s">
        <v>326</v>
      </c>
      <c r="U165" s="10" t="s">
        <v>322</v>
      </c>
      <c r="V165" s="10" t="s">
        <v>159</v>
      </c>
      <c r="W165" s="10" t="s">
        <v>83</v>
      </c>
      <c r="X165" s="12" t="s">
        <v>327</v>
      </c>
      <c r="Y165" s="12" t="s">
        <v>83</v>
      </c>
      <c r="Z165" s="10" t="s">
        <v>328</v>
      </c>
      <c r="AA165" s="10" t="s">
        <v>83</v>
      </c>
      <c r="AB165" s="10" t="s">
        <v>83</v>
      </c>
      <c r="AC165" s="10" t="s">
        <v>83</v>
      </c>
      <c r="AD165" s="10" t="s">
        <v>83</v>
      </c>
      <c r="AE165" s="10" t="s">
        <v>83</v>
      </c>
      <c r="AF165" s="10" t="s">
        <v>98</v>
      </c>
      <c r="AG165" s="10">
        <v>2</v>
      </c>
      <c r="AH165" s="10">
        <v>4</v>
      </c>
      <c r="AI165" s="10">
        <v>4</v>
      </c>
      <c r="AJ165" s="10">
        <v>3</v>
      </c>
      <c r="AK165" s="10">
        <v>0</v>
      </c>
      <c r="AL165" s="10">
        <v>4</v>
      </c>
      <c r="AM165" s="10">
        <v>2020</v>
      </c>
      <c r="AN165" s="10">
        <v>0.18999999761581421</v>
      </c>
      <c r="AO165" s="10" t="s">
        <v>104</v>
      </c>
      <c r="AP165" s="10" t="s">
        <v>329</v>
      </c>
      <c r="AQ165" s="10" t="s">
        <v>83</v>
      </c>
      <c r="AR165" s="10" t="s">
        <v>83</v>
      </c>
      <c r="AS165" s="10" t="s">
        <v>83</v>
      </c>
      <c r="AT165" s="10" t="s">
        <v>83</v>
      </c>
      <c r="AU165" s="10" t="s">
        <v>83</v>
      </c>
      <c r="AV165" s="10" t="s">
        <v>83</v>
      </c>
      <c r="AW165" s="10" t="s">
        <v>83</v>
      </c>
      <c r="AX165" s="10" t="s">
        <v>83</v>
      </c>
      <c r="AY165" s="10" t="s">
        <v>83</v>
      </c>
      <c r="AZ165" s="10">
        <v>2020</v>
      </c>
      <c r="BA165" s="10">
        <v>2.6979999542236328</v>
      </c>
      <c r="BB165" s="10" t="s">
        <v>330</v>
      </c>
      <c r="BC165" s="10" t="s">
        <v>331</v>
      </c>
      <c r="BD165" s="10" t="s">
        <v>83</v>
      </c>
      <c r="BE165" s="10" t="s">
        <v>83</v>
      </c>
      <c r="BF165" s="10" t="s">
        <v>83</v>
      </c>
      <c r="BG165" s="10" t="s">
        <v>83</v>
      </c>
      <c r="BH165" s="10"/>
      <c r="BI165" s="10"/>
      <c r="BJ165" s="10" t="s">
        <v>83</v>
      </c>
      <c r="BK165" s="10" t="s">
        <v>83</v>
      </c>
      <c r="BL165" s="13" t="s">
        <v>1246</v>
      </c>
      <c r="BM165" s="13" t="str">
        <f t="shared" si="34"/>
        <v/>
      </c>
      <c r="BN165" s="11" t="s">
        <v>1247</v>
      </c>
      <c r="BO165" s="11" t="str">
        <f t="shared" si="28"/>
        <v/>
      </c>
      <c r="BP165" s="2">
        <f t="shared" si="27"/>
        <v>3</v>
      </c>
      <c r="BQ165" s="11" t="s">
        <v>1248</v>
      </c>
    </row>
    <row r="166" spans="1:70" x14ac:dyDescent="0.3">
      <c r="A166" s="2" t="s">
        <v>1199</v>
      </c>
      <c r="B166" s="2">
        <v>21</v>
      </c>
      <c r="C166" t="s">
        <v>1273</v>
      </c>
      <c r="D166" s="1">
        <v>10192</v>
      </c>
      <c r="E166" s="1" t="s">
        <v>414</v>
      </c>
      <c r="F166" s="1" t="s">
        <v>263</v>
      </c>
      <c r="G166" s="1" t="s">
        <v>294</v>
      </c>
      <c r="H166" s="1" t="s">
        <v>159</v>
      </c>
      <c r="I166" s="1" t="s">
        <v>160</v>
      </c>
      <c r="J166" s="1" t="s">
        <v>79</v>
      </c>
      <c r="K166" s="1" t="s">
        <v>415</v>
      </c>
      <c r="L166" s="1" t="s">
        <v>416</v>
      </c>
      <c r="M166" s="1" t="s">
        <v>297</v>
      </c>
      <c r="N166" s="1">
        <v>10676</v>
      </c>
      <c r="O166" s="1">
        <v>2020</v>
      </c>
      <c r="P166" s="1">
        <v>9</v>
      </c>
      <c r="Q166" s="1">
        <v>2019</v>
      </c>
      <c r="R166" s="1" t="s">
        <v>83</v>
      </c>
      <c r="S166" s="1" t="s">
        <v>84</v>
      </c>
      <c r="T166" s="1" t="s">
        <v>384</v>
      </c>
      <c r="U166" s="1" t="s">
        <v>385</v>
      </c>
      <c r="V166" s="1" t="s">
        <v>159</v>
      </c>
      <c r="W166" s="1" t="s">
        <v>83</v>
      </c>
      <c r="X166" s="3" t="s">
        <v>417</v>
      </c>
      <c r="Y166" s="3" t="s">
        <v>83</v>
      </c>
      <c r="Z166" s="1" t="s">
        <v>418</v>
      </c>
      <c r="AA166" s="1" t="s">
        <v>83</v>
      </c>
      <c r="AB166" s="1" t="s">
        <v>83</v>
      </c>
      <c r="AC166" s="1" t="s">
        <v>83</v>
      </c>
      <c r="AD166" s="1" t="s">
        <v>83</v>
      </c>
      <c r="AE166" s="1" t="s">
        <v>83</v>
      </c>
      <c r="AF166" s="1" t="s">
        <v>98</v>
      </c>
      <c r="AG166" s="1">
        <v>2</v>
      </c>
      <c r="AH166" s="1">
        <v>3</v>
      </c>
      <c r="AI166" s="1">
        <v>3</v>
      </c>
      <c r="AJ166" s="1">
        <v>3</v>
      </c>
      <c r="AK166" s="1">
        <v>0</v>
      </c>
      <c r="AL166" s="1">
        <v>2</v>
      </c>
      <c r="AM166" s="1">
        <v>2019</v>
      </c>
      <c r="AN166" s="1">
        <v>3.0000000260770321E-3</v>
      </c>
      <c r="AO166" s="1" t="s">
        <v>419</v>
      </c>
      <c r="AP166" s="1" t="s">
        <v>104</v>
      </c>
      <c r="AQ166" s="1" t="s">
        <v>83</v>
      </c>
      <c r="AR166" s="1" t="s">
        <v>83</v>
      </c>
      <c r="AS166" s="1">
        <v>1.7000000923871994E-2</v>
      </c>
      <c r="AT166" s="1" t="s">
        <v>420</v>
      </c>
      <c r="AU166" s="1" t="s">
        <v>83</v>
      </c>
      <c r="AV166" s="1">
        <v>0.20399999618530273</v>
      </c>
      <c r="AW166" s="1" t="s">
        <v>83</v>
      </c>
      <c r="AX166" s="1" t="s">
        <v>83</v>
      </c>
      <c r="AY166" s="1" t="s">
        <v>83</v>
      </c>
      <c r="AZ166" s="1">
        <v>2019</v>
      </c>
      <c r="BA166" s="1">
        <v>12505</v>
      </c>
      <c r="BB166" s="1" t="s">
        <v>101</v>
      </c>
      <c r="BC166" s="1" t="s">
        <v>102</v>
      </c>
      <c r="BD166" s="1" t="s">
        <v>83</v>
      </c>
      <c r="BE166" s="1" t="s">
        <v>83</v>
      </c>
      <c r="BF166" s="1" t="s">
        <v>83</v>
      </c>
      <c r="BG166" s="1" t="s">
        <v>83</v>
      </c>
      <c r="BH166" s="1"/>
      <c r="BI166" s="1"/>
      <c r="BJ166" s="1" t="s">
        <v>83</v>
      </c>
      <c r="BK166" s="1" t="s">
        <v>83</v>
      </c>
      <c r="BL166" s="4" t="s">
        <v>1263</v>
      </c>
      <c r="BM166" s="4">
        <f>BA166</f>
        <v>12505</v>
      </c>
      <c r="BN166" s="2" t="s">
        <v>79</v>
      </c>
      <c r="BO166" s="2">
        <f t="shared" si="28"/>
        <v>3</v>
      </c>
      <c r="BP166" s="2">
        <f t="shared" si="27"/>
        <v>3</v>
      </c>
      <c r="BQ166" s="2" t="s">
        <v>1254</v>
      </c>
    </row>
    <row r="167" spans="1:70" x14ac:dyDescent="0.3">
      <c r="A167" s="2" t="s">
        <v>1199</v>
      </c>
      <c r="B167" s="2">
        <v>21</v>
      </c>
      <c r="C167" t="s">
        <v>1273</v>
      </c>
      <c r="D167" s="1">
        <v>10193</v>
      </c>
      <c r="E167" s="1" t="s">
        <v>421</v>
      </c>
      <c r="F167" s="1" t="s">
        <v>263</v>
      </c>
      <c r="G167" s="1" t="s">
        <v>294</v>
      </c>
      <c r="H167" s="1" t="s">
        <v>159</v>
      </c>
      <c r="I167" s="1" t="s">
        <v>160</v>
      </c>
      <c r="J167" s="1" t="s">
        <v>79</v>
      </c>
      <c r="K167" s="1" t="s">
        <v>415</v>
      </c>
      <c r="L167" s="1" t="s">
        <v>416</v>
      </c>
      <c r="M167" s="1" t="s">
        <v>422</v>
      </c>
      <c r="N167" s="1">
        <v>10680</v>
      </c>
      <c r="O167" s="1">
        <v>2020</v>
      </c>
      <c r="P167" s="1">
        <v>9</v>
      </c>
      <c r="Q167" s="1">
        <v>2019</v>
      </c>
      <c r="R167" s="1" t="s">
        <v>83</v>
      </c>
      <c r="S167" s="1" t="s">
        <v>84</v>
      </c>
      <c r="T167" s="1" t="s">
        <v>423</v>
      </c>
      <c r="U167" s="1" t="s">
        <v>322</v>
      </c>
      <c r="V167" s="1" t="s">
        <v>159</v>
      </c>
      <c r="W167" s="1" t="s">
        <v>83</v>
      </c>
      <c r="X167" s="3" t="s">
        <v>83</v>
      </c>
      <c r="Y167" s="3" t="s">
        <v>83</v>
      </c>
      <c r="Z167" s="1" t="s">
        <v>424</v>
      </c>
      <c r="AA167" s="1" t="s">
        <v>83</v>
      </c>
      <c r="AB167" s="1" t="s">
        <v>83</v>
      </c>
      <c r="AC167" s="1" t="s">
        <v>83</v>
      </c>
      <c r="AD167" s="1" t="s">
        <v>83</v>
      </c>
      <c r="AE167" s="1" t="s">
        <v>83</v>
      </c>
      <c r="AF167" s="1" t="s">
        <v>98</v>
      </c>
      <c r="AG167" s="1">
        <v>2</v>
      </c>
      <c r="AH167" s="1">
        <v>2</v>
      </c>
      <c r="AI167" s="1">
        <v>3</v>
      </c>
      <c r="AJ167" s="1">
        <v>2</v>
      </c>
      <c r="AK167" s="1">
        <v>0</v>
      </c>
      <c r="AL167" s="1">
        <v>2</v>
      </c>
      <c r="AM167" s="1">
        <v>2019</v>
      </c>
      <c r="AN167" s="1">
        <v>1.2999999523162842</v>
      </c>
      <c r="AO167" s="1" t="s">
        <v>111</v>
      </c>
      <c r="AP167" s="1" t="s">
        <v>425</v>
      </c>
      <c r="AQ167" s="1" t="s">
        <v>83</v>
      </c>
      <c r="AR167" s="1" t="s">
        <v>83</v>
      </c>
      <c r="AS167" s="1">
        <v>1.7380000352859497</v>
      </c>
      <c r="AT167" s="1" t="s">
        <v>169</v>
      </c>
      <c r="AU167" s="1" t="s">
        <v>83</v>
      </c>
      <c r="AV167" s="1">
        <v>0.74800002574920654</v>
      </c>
      <c r="AW167" s="1" t="s">
        <v>83</v>
      </c>
      <c r="AX167" s="1" t="s">
        <v>83</v>
      </c>
      <c r="AY167" s="1" t="s">
        <v>83</v>
      </c>
      <c r="AZ167" s="1">
        <v>2019</v>
      </c>
      <c r="BA167" s="1">
        <v>0.28799998760223389</v>
      </c>
      <c r="BB167" s="1" t="s">
        <v>330</v>
      </c>
      <c r="BC167" s="1" t="s">
        <v>426</v>
      </c>
      <c r="BD167" s="1">
        <v>9.6000000834465027E-2</v>
      </c>
      <c r="BE167" s="1" t="s">
        <v>130</v>
      </c>
      <c r="BF167" s="1">
        <v>0.19200000166893005</v>
      </c>
      <c r="BG167" s="1" t="s">
        <v>211</v>
      </c>
      <c r="BH167" s="1">
        <v>3</v>
      </c>
      <c r="BI167" s="1">
        <v>1.5</v>
      </c>
      <c r="BJ167" s="1">
        <v>333</v>
      </c>
      <c r="BK167" s="1" t="s">
        <v>101</v>
      </c>
      <c r="BL167" s="4" t="s">
        <v>1274</v>
      </c>
      <c r="BM167" s="4">
        <f>BF167*2000</f>
        <v>384.00000333786011</v>
      </c>
      <c r="BN167" s="2" t="str">
        <f t="shared" ref="BN167:BN168" si="35">IF(ISBLANK(BH167),IF(BI167&lt;0.5,"O",IF(BI167&lt;1.7,"F","N")),IF(BH167&lt;1,"O",IF(ISBLANK(BI167),"F",IF(BI167&lt;1.7,"F","N"))))</f>
        <v>F</v>
      </c>
      <c r="BO167" s="2">
        <f t="shared" si="28"/>
        <v>2</v>
      </c>
      <c r="BP167" s="2">
        <f t="shared" si="27"/>
        <v>3</v>
      </c>
      <c r="BQ167" s="2" t="s">
        <v>1235</v>
      </c>
    </row>
    <row r="168" spans="1:70" x14ac:dyDescent="0.3">
      <c r="A168" s="2" t="s">
        <v>1203</v>
      </c>
      <c r="B168" s="2">
        <v>21</v>
      </c>
      <c r="C168" t="s">
        <v>1273</v>
      </c>
      <c r="D168" s="1">
        <v>10455</v>
      </c>
      <c r="E168" s="1" t="s">
        <v>293</v>
      </c>
      <c r="F168" s="1" t="s">
        <v>263</v>
      </c>
      <c r="G168" s="1" t="s">
        <v>294</v>
      </c>
      <c r="H168" s="1" t="s">
        <v>159</v>
      </c>
      <c r="I168" s="1" t="s">
        <v>160</v>
      </c>
      <c r="J168" s="1" t="s">
        <v>107</v>
      </c>
      <c r="K168" s="1" t="s">
        <v>295</v>
      </c>
      <c r="L168" s="1" t="s">
        <v>296</v>
      </c>
      <c r="M168" s="1" t="s">
        <v>297</v>
      </c>
      <c r="N168" s="1">
        <v>10643</v>
      </c>
      <c r="O168" s="1">
        <v>2020</v>
      </c>
      <c r="P168" s="1">
        <v>9</v>
      </c>
      <c r="Q168" s="1">
        <v>2019</v>
      </c>
      <c r="R168" s="1" t="s">
        <v>83</v>
      </c>
      <c r="S168" s="1" t="s">
        <v>84</v>
      </c>
      <c r="T168" s="1" t="s">
        <v>183</v>
      </c>
      <c r="U168" s="1" t="s">
        <v>298</v>
      </c>
      <c r="V168" s="1" t="s">
        <v>159</v>
      </c>
      <c r="W168" s="1" t="s">
        <v>299</v>
      </c>
      <c r="X168" s="3" t="s">
        <v>83</v>
      </c>
      <c r="Y168" s="3" t="s">
        <v>83</v>
      </c>
      <c r="Z168" s="1" t="s">
        <v>300</v>
      </c>
      <c r="AA168" s="1">
        <v>3</v>
      </c>
      <c r="AB168" s="1">
        <v>2</v>
      </c>
      <c r="AC168" s="1">
        <v>4</v>
      </c>
      <c r="AD168" s="1">
        <v>4</v>
      </c>
      <c r="AE168" s="1">
        <v>2</v>
      </c>
      <c r="AF168" s="1" t="s">
        <v>98</v>
      </c>
      <c r="AG168" s="1">
        <v>6</v>
      </c>
      <c r="AH168" s="1">
        <v>4</v>
      </c>
      <c r="AI168" s="1">
        <v>4</v>
      </c>
      <c r="AJ168" s="1">
        <v>4</v>
      </c>
      <c r="AK168" s="1">
        <v>2</v>
      </c>
      <c r="AL168" s="1">
        <v>4</v>
      </c>
      <c r="AM168" s="1">
        <v>2019</v>
      </c>
      <c r="AN168" s="1">
        <v>1.7000000923871994E-2</v>
      </c>
      <c r="AO168" s="1" t="s">
        <v>108</v>
      </c>
      <c r="AP168" s="1" t="s">
        <v>301</v>
      </c>
      <c r="AQ168" s="1">
        <v>3.7999998778104782E-2</v>
      </c>
      <c r="AR168" s="1" t="s">
        <v>302</v>
      </c>
      <c r="AS168" s="1">
        <v>3.7999998778104782E-2</v>
      </c>
      <c r="AT168" s="1" t="s">
        <v>303</v>
      </c>
      <c r="AU168" s="1">
        <v>0.44699999690055847</v>
      </c>
      <c r="AV168" s="1">
        <v>0.44699999690055847</v>
      </c>
      <c r="AW168" s="1" t="s">
        <v>83</v>
      </c>
      <c r="AX168" s="1" t="s">
        <v>83</v>
      </c>
      <c r="AY168" s="1" t="s">
        <v>83</v>
      </c>
      <c r="AZ168" s="1">
        <v>2019</v>
      </c>
      <c r="BA168" s="1">
        <v>308135</v>
      </c>
      <c r="BB168" s="1" t="s">
        <v>101</v>
      </c>
      <c r="BC168" s="1" t="s">
        <v>272</v>
      </c>
      <c r="BD168" s="1">
        <v>100293</v>
      </c>
      <c r="BE168" s="1" t="s">
        <v>304</v>
      </c>
      <c r="BF168" s="1">
        <v>200586</v>
      </c>
      <c r="BG168" s="1" t="s">
        <v>305</v>
      </c>
      <c r="BH168" s="1">
        <v>3.0720000267028809</v>
      </c>
      <c r="BI168" s="1">
        <v>1.5360000133514404</v>
      </c>
      <c r="BJ168" s="1" t="s">
        <v>83</v>
      </c>
      <c r="BK168" s="1" t="s">
        <v>101</v>
      </c>
      <c r="BL168" s="4" t="s">
        <v>1261</v>
      </c>
      <c r="BM168" s="4">
        <f t="shared" si="25"/>
        <v>200586</v>
      </c>
      <c r="BN168" s="2" t="str">
        <f t="shared" si="35"/>
        <v>F</v>
      </c>
      <c r="BO168" s="2">
        <f t="shared" si="28"/>
        <v>2</v>
      </c>
      <c r="BP168" s="2">
        <f t="shared" si="27"/>
        <v>1</v>
      </c>
      <c r="BQ168" s="2" t="s">
        <v>1235</v>
      </c>
    </row>
    <row r="169" spans="1:70" x14ac:dyDescent="0.3">
      <c r="A169" s="2" t="s">
        <v>1197</v>
      </c>
      <c r="B169" s="2">
        <v>21</v>
      </c>
      <c r="C169" t="s">
        <v>1273</v>
      </c>
      <c r="D169" s="1">
        <v>10516</v>
      </c>
      <c r="E169" s="1" t="s">
        <v>380</v>
      </c>
      <c r="F169" s="1" t="s">
        <v>263</v>
      </c>
      <c r="G169" s="1" t="s">
        <v>294</v>
      </c>
      <c r="H169" s="1" t="s">
        <v>159</v>
      </c>
      <c r="I169" s="1" t="s">
        <v>160</v>
      </c>
      <c r="J169" s="1" t="s">
        <v>79</v>
      </c>
      <c r="K169" s="1" t="s">
        <v>381</v>
      </c>
      <c r="L169" s="1" t="s">
        <v>382</v>
      </c>
      <c r="M169" s="1" t="s">
        <v>383</v>
      </c>
      <c r="N169" s="1">
        <v>10671</v>
      </c>
      <c r="O169" s="1">
        <v>2020</v>
      </c>
      <c r="P169" s="1">
        <v>9</v>
      </c>
      <c r="Q169" s="1">
        <v>2019</v>
      </c>
      <c r="R169" s="1" t="s">
        <v>83</v>
      </c>
      <c r="S169" s="1" t="s">
        <v>84</v>
      </c>
      <c r="T169" s="1" t="s">
        <v>384</v>
      </c>
      <c r="U169" s="1" t="s">
        <v>385</v>
      </c>
      <c r="V169" s="1" t="s">
        <v>159</v>
      </c>
      <c r="W169" s="1" t="s">
        <v>83</v>
      </c>
      <c r="X169" s="3" t="s">
        <v>83</v>
      </c>
      <c r="Y169" s="3" t="s">
        <v>83</v>
      </c>
      <c r="Z169" s="1" t="s">
        <v>159</v>
      </c>
      <c r="AA169" s="1" t="s">
        <v>83</v>
      </c>
      <c r="AB169" s="1" t="s">
        <v>83</v>
      </c>
      <c r="AC169" s="1" t="s">
        <v>83</v>
      </c>
      <c r="AD169" s="1" t="s">
        <v>83</v>
      </c>
      <c r="AE169" s="1" t="s">
        <v>83</v>
      </c>
      <c r="AF169" s="1" t="s">
        <v>98</v>
      </c>
      <c r="AG169" s="1">
        <v>2</v>
      </c>
      <c r="AH169" s="1">
        <v>4</v>
      </c>
      <c r="AI169" s="1">
        <v>4</v>
      </c>
      <c r="AJ169" s="1">
        <v>2</v>
      </c>
      <c r="AK169" s="1">
        <v>0</v>
      </c>
      <c r="AL169" s="1">
        <v>2</v>
      </c>
      <c r="AM169" s="1">
        <v>2019</v>
      </c>
      <c r="AN169" s="1">
        <v>0.11999999731779099</v>
      </c>
      <c r="AO169" s="1" t="s">
        <v>386</v>
      </c>
      <c r="AP169" s="1" t="s">
        <v>387</v>
      </c>
      <c r="AQ169" s="1" t="s">
        <v>83</v>
      </c>
      <c r="AR169" s="1" t="s">
        <v>83</v>
      </c>
      <c r="AS169" s="1" t="s">
        <v>83</v>
      </c>
      <c r="AT169" s="1" t="s">
        <v>83</v>
      </c>
      <c r="AU169" s="1" t="s">
        <v>83</v>
      </c>
      <c r="AV169" s="1" t="s">
        <v>83</v>
      </c>
      <c r="AW169" s="1" t="s">
        <v>83</v>
      </c>
      <c r="AX169" s="1" t="s">
        <v>83</v>
      </c>
      <c r="AY169" s="1" t="s">
        <v>83</v>
      </c>
      <c r="AZ169" s="1">
        <v>2019</v>
      </c>
      <c r="BA169" s="1">
        <v>194931</v>
      </c>
      <c r="BB169" s="1" t="s">
        <v>101</v>
      </c>
      <c r="BC169" s="1" t="s">
        <v>102</v>
      </c>
      <c r="BD169" s="1" t="s">
        <v>83</v>
      </c>
      <c r="BE169" s="1" t="s">
        <v>83</v>
      </c>
      <c r="BF169" s="1" t="s">
        <v>83</v>
      </c>
      <c r="BG169" s="1" t="s">
        <v>83</v>
      </c>
      <c r="BH169" s="1"/>
      <c r="BI169" s="1"/>
      <c r="BJ169" s="1" t="s">
        <v>83</v>
      </c>
      <c r="BK169" s="1" t="s">
        <v>83</v>
      </c>
      <c r="BL169" s="13" t="s">
        <v>1246</v>
      </c>
      <c r="BM169" s="13" t="str">
        <f t="shared" si="25"/>
        <v/>
      </c>
      <c r="BN169" s="11" t="s">
        <v>1247</v>
      </c>
      <c r="BO169" s="11" t="str">
        <f t="shared" si="28"/>
        <v/>
      </c>
      <c r="BP169" s="2">
        <f t="shared" si="27"/>
        <v>3</v>
      </c>
      <c r="BQ169" s="11" t="s">
        <v>1252</v>
      </c>
      <c r="BR169" s="11"/>
    </row>
    <row r="170" spans="1:70" x14ac:dyDescent="0.3">
      <c r="A170" s="2" t="s">
        <v>1197</v>
      </c>
      <c r="B170" s="2">
        <v>21</v>
      </c>
      <c r="C170" t="s">
        <v>1273</v>
      </c>
      <c r="D170" s="1">
        <v>10517</v>
      </c>
      <c r="E170" s="1" t="s">
        <v>388</v>
      </c>
      <c r="F170" s="1" t="s">
        <v>263</v>
      </c>
      <c r="G170" s="1" t="s">
        <v>294</v>
      </c>
      <c r="H170" s="1" t="s">
        <v>159</v>
      </c>
      <c r="I170" s="1" t="s">
        <v>160</v>
      </c>
      <c r="J170" s="1" t="s">
        <v>107</v>
      </c>
      <c r="K170" s="1" t="s">
        <v>381</v>
      </c>
      <c r="L170" s="1" t="s">
        <v>382</v>
      </c>
      <c r="M170" s="1" t="s">
        <v>389</v>
      </c>
      <c r="N170" s="1">
        <v>10672</v>
      </c>
      <c r="O170" s="1">
        <v>2020</v>
      </c>
      <c r="P170" s="1">
        <v>9</v>
      </c>
      <c r="Q170" s="1">
        <v>2019</v>
      </c>
      <c r="R170" s="1" t="s">
        <v>83</v>
      </c>
      <c r="S170" s="1" t="s">
        <v>84</v>
      </c>
      <c r="T170" s="1" t="s">
        <v>384</v>
      </c>
      <c r="U170" s="1" t="s">
        <v>385</v>
      </c>
      <c r="V170" s="1" t="s">
        <v>159</v>
      </c>
      <c r="W170" s="1" t="s">
        <v>390</v>
      </c>
      <c r="X170" s="3" t="s">
        <v>391</v>
      </c>
      <c r="Y170" s="3" t="s">
        <v>83</v>
      </c>
      <c r="Z170" s="1" t="s">
        <v>392</v>
      </c>
      <c r="AA170" s="1">
        <v>2</v>
      </c>
      <c r="AB170" s="1">
        <v>1</v>
      </c>
      <c r="AC170" s="1">
        <v>2</v>
      </c>
      <c r="AD170" s="1">
        <v>1</v>
      </c>
      <c r="AE170" s="1">
        <v>1</v>
      </c>
      <c r="AF170" s="1" t="s">
        <v>98</v>
      </c>
      <c r="AG170" s="1">
        <v>2</v>
      </c>
      <c r="AH170" s="1">
        <v>4</v>
      </c>
      <c r="AI170" s="1">
        <v>4</v>
      </c>
      <c r="AJ170" s="1">
        <v>2</v>
      </c>
      <c r="AK170" s="1">
        <v>0</v>
      </c>
      <c r="AL170" s="1">
        <v>2</v>
      </c>
      <c r="AM170" s="1">
        <v>2019</v>
      </c>
      <c r="AN170" s="1">
        <v>2.5</v>
      </c>
      <c r="AO170" s="1" t="s">
        <v>386</v>
      </c>
      <c r="AP170" s="1" t="s">
        <v>393</v>
      </c>
      <c r="AQ170" s="1" t="s">
        <v>83</v>
      </c>
      <c r="AR170" s="1" t="s">
        <v>83</v>
      </c>
      <c r="AS170" s="1" t="s">
        <v>83</v>
      </c>
      <c r="AT170" s="1" t="s">
        <v>83</v>
      </c>
      <c r="AU170" s="1" t="s">
        <v>83</v>
      </c>
      <c r="AV170" s="1" t="s">
        <v>83</v>
      </c>
      <c r="AW170" s="1" t="s">
        <v>83</v>
      </c>
      <c r="AX170" s="1" t="s">
        <v>83</v>
      </c>
      <c r="AY170" s="1" t="s">
        <v>83</v>
      </c>
      <c r="AZ170" s="1">
        <v>2019</v>
      </c>
      <c r="BA170" s="1">
        <v>74591</v>
      </c>
      <c r="BB170" s="1" t="s">
        <v>101</v>
      </c>
      <c r="BC170" s="1" t="s">
        <v>320</v>
      </c>
      <c r="BD170" s="1" t="s">
        <v>83</v>
      </c>
      <c r="BE170" s="1" t="s">
        <v>83</v>
      </c>
      <c r="BF170" s="1" t="s">
        <v>83</v>
      </c>
      <c r="BG170" s="1" t="s">
        <v>83</v>
      </c>
      <c r="BH170" s="1"/>
      <c r="BI170" s="1"/>
      <c r="BJ170" s="1" t="s">
        <v>83</v>
      </c>
      <c r="BK170" s="1" t="s">
        <v>83</v>
      </c>
      <c r="BL170" s="13" t="s">
        <v>1246</v>
      </c>
      <c r="BM170" s="13" t="str">
        <f t="shared" si="25"/>
        <v/>
      </c>
      <c r="BN170" s="11" t="s">
        <v>1247</v>
      </c>
      <c r="BO170" s="11" t="str">
        <f t="shared" si="28"/>
        <v/>
      </c>
      <c r="BP170" s="2">
        <f t="shared" si="27"/>
        <v>3</v>
      </c>
      <c r="BQ170" s="11" t="s">
        <v>1252</v>
      </c>
      <c r="BR170" s="11"/>
    </row>
    <row r="171" spans="1:70" x14ac:dyDescent="0.3">
      <c r="A171" s="2" t="s">
        <v>1197</v>
      </c>
      <c r="B171" s="2">
        <v>21</v>
      </c>
      <c r="C171" t="s">
        <v>1273</v>
      </c>
      <c r="D171" s="1">
        <v>10521</v>
      </c>
      <c r="E171" s="1" t="s">
        <v>394</v>
      </c>
      <c r="F171" s="1" t="s">
        <v>263</v>
      </c>
      <c r="G171" s="1" t="s">
        <v>294</v>
      </c>
      <c r="H171" s="1" t="s">
        <v>159</v>
      </c>
      <c r="I171" s="1" t="s">
        <v>160</v>
      </c>
      <c r="J171" s="1" t="s">
        <v>107</v>
      </c>
      <c r="K171" s="1" t="s">
        <v>395</v>
      </c>
      <c r="L171" s="1" t="s">
        <v>396</v>
      </c>
      <c r="M171" s="1" t="s">
        <v>383</v>
      </c>
      <c r="N171" s="1">
        <v>10674</v>
      </c>
      <c r="O171" s="1">
        <v>2020</v>
      </c>
      <c r="P171" s="1">
        <v>9</v>
      </c>
      <c r="Q171" s="1">
        <v>2019</v>
      </c>
      <c r="R171" s="1" t="s">
        <v>83</v>
      </c>
      <c r="S171" s="1" t="s">
        <v>84</v>
      </c>
      <c r="T171" s="1" t="s">
        <v>134</v>
      </c>
      <c r="U171" s="1" t="s">
        <v>397</v>
      </c>
      <c r="V171" s="1" t="s">
        <v>159</v>
      </c>
      <c r="W171" s="1" t="s">
        <v>398</v>
      </c>
      <c r="X171" s="3" t="s">
        <v>399</v>
      </c>
      <c r="Y171" s="3" t="s">
        <v>83</v>
      </c>
      <c r="Z171" s="1" t="s">
        <v>400</v>
      </c>
      <c r="AA171" s="1">
        <v>2</v>
      </c>
      <c r="AB171" s="1">
        <v>1</v>
      </c>
      <c r="AC171" s="1">
        <v>2</v>
      </c>
      <c r="AD171" s="1">
        <v>1</v>
      </c>
      <c r="AE171" s="1">
        <v>1</v>
      </c>
      <c r="AF171" s="1" t="s">
        <v>98</v>
      </c>
      <c r="AG171" s="1">
        <v>2</v>
      </c>
      <c r="AH171" s="1">
        <v>4</v>
      </c>
      <c r="AI171" s="1">
        <v>4</v>
      </c>
      <c r="AJ171" s="1">
        <v>2</v>
      </c>
      <c r="AK171" s="1">
        <v>0</v>
      </c>
      <c r="AL171" s="1">
        <v>2</v>
      </c>
      <c r="AM171" s="1">
        <v>2019</v>
      </c>
      <c r="AN171" s="1">
        <v>0.15000000596046448</v>
      </c>
      <c r="AO171" s="1" t="s">
        <v>104</v>
      </c>
      <c r="AP171" s="1" t="s">
        <v>401</v>
      </c>
      <c r="AQ171" s="1">
        <v>2.7699999809265137</v>
      </c>
      <c r="AR171" s="1" t="s">
        <v>55</v>
      </c>
      <c r="AS171" s="1">
        <v>2.7699999809265137</v>
      </c>
      <c r="AT171" s="1" t="s">
        <v>169</v>
      </c>
      <c r="AU171" s="1">
        <v>5.4000001400709152E-2</v>
      </c>
      <c r="AV171" s="1">
        <v>5.4000001400709152E-2</v>
      </c>
      <c r="AW171" s="1" t="s">
        <v>83</v>
      </c>
      <c r="AX171" s="1" t="s">
        <v>83</v>
      </c>
      <c r="AY171" s="1" t="s">
        <v>83</v>
      </c>
      <c r="AZ171" s="1">
        <v>2019</v>
      </c>
      <c r="BA171" s="1">
        <v>14.390000343322754</v>
      </c>
      <c r="BB171" s="1" t="s">
        <v>402</v>
      </c>
      <c r="BC171" s="1" t="s">
        <v>403</v>
      </c>
      <c r="BD171" s="1">
        <v>3.2100000381469727</v>
      </c>
      <c r="BE171" s="1" t="s">
        <v>130</v>
      </c>
      <c r="BF171" s="1">
        <v>6.4200000762939453</v>
      </c>
      <c r="BG171" s="1" t="s">
        <v>211</v>
      </c>
      <c r="BH171" s="1">
        <v>4.4829998016357422</v>
      </c>
      <c r="BI171" s="1">
        <v>2.2409999370574951</v>
      </c>
      <c r="BJ171" s="1">
        <v>8.9010000228881836</v>
      </c>
      <c r="BK171" s="1" t="s">
        <v>170</v>
      </c>
      <c r="BL171" s="4" t="s">
        <v>1274</v>
      </c>
      <c r="BM171" s="4">
        <f t="shared" ref="BM171:BM172" si="36">BF171*2000</f>
        <v>12840.000152587891</v>
      </c>
      <c r="BN171" s="2" t="str">
        <f t="shared" ref="BN171:BN180" si="37">IF(ISBLANK(BH171),IF(BI171&lt;0.5,"O",IF(BI171&lt;1.7,"F","N")),IF(BH171&lt;1,"O",IF(ISBLANK(BI171),"F",IF(BI171&lt;1.7,"F","N"))))</f>
        <v>N</v>
      </c>
      <c r="BO171" s="2">
        <f t="shared" si="28"/>
        <v>3</v>
      </c>
      <c r="BP171" s="2">
        <f t="shared" si="27"/>
        <v>3</v>
      </c>
      <c r="BQ171" s="2" t="s">
        <v>1235</v>
      </c>
    </row>
    <row r="172" spans="1:70" x14ac:dyDescent="0.3">
      <c r="A172" s="2" t="s">
        <v>1197</v>
      </c>
      <c r="B172" s="2">
        <v>21</v>
      </c>
      <c r="C172" t="s">
        <v>1273</v>
      </c>
      <c r="D172" s="1">
        <v>10522</v>
      </c>
      <c r="E172" s="1" t="s">
        <v>404</v>
      </c>
      <c r="F172" s="1" t="s">
        <v>263</v>
      </c>
      <c r="G172" s="1" t="s">
        <v>294</v>
      </c>
      <c r="H172" s="1" t="s">
        <v>159</v>
      </c>
      <c r="I172" s="1" t="s">
        <v>160</v>
      </c>
      <c r="J172" s="1" t="s">
        <v>107</v>
      </c>
      <c r="K172" s="1" t="s">
        <v>395</v>
      </c>
      <c r="L172" s="1" t="s">
        <v>396</v>
      </c>
      <c r="M172" s="1" t="s">
        <v>389</v>
      </c>
      <c r="N172" s="1">
        <v>10675</v>
      </c>
      <c r="O172" s="1">
        <v>2020</v>
      </c>
      <c r="P172" s="1">
        <v>9</v>
      </c>
      <c r="Q172" s="1">
        <v>2019</v>
      </c>
      <c r="R172" s="1" t="s">
        <v>83</v>
      </c>
      <c r="S172" s="1" t="s">
        <v>84</v>
      </c>
      <c r="T172" s="1" t="s">
        <v>134</v>
      </c>
      <c r="U172" s="1" t="s">
        <v>403</v>
      </c>
      <c r="V172" s="1" t="s">
        <v>159</v>
      </c>
      <c r="W172" s="1" t="s">
        <v>398</v>
      </c>
      <c r="X172" s="3" t="s">
        <v>83</v>
      </c>
      <c r="Y172" s="3" t="s">
        <v>83</v>
      </c>
      <c r="Z172" s="1" t="s">
        <v>400</v>
      </c>
      <c r="AA172" s="1">
        <v>2</v>
      </c>
      <c r="AB172" s="1">
        <v>1</v>
      </c>
      <c r="AC172" s="1">
        <v>2</v>
      </c>
      <c r="AD172" s="1">
        <v>1</v>
      </c>
      <c r="AE172" s="1">
        <v>1</v>
      </c>
      <c r="AF172" s="1" t="s">
        <v>98</v>
      </c>
      <c r="AG172" s="1">
        <v>2</v>
      </c>
      <c r="AH172" s="1">
        <v>4</v>
      </c>
      <c r="AI172" s="1">
        <v>4</v>
      </c>
      <c r="AJ172" s="1">
        <v>2</v>
      </c>
      <c r="AK172" s="1">
        <v>0</v>
      </c>
      <c r="AL172" s="1">
        <v>2</v>
      </c>
      <c r="AM172" s="1">
        <v>2019</v>
      </c>
      <c r="AN172" s="1">
        <v>1.906999945640564</v>
      </c>
      <c r="AO172" s="1" t="s">
        <v>104</v>
      </c>
      <c r="AP172" s="1" t="s">
        <v>405</v>
      </c>
      <c r="AQ172" s="1">
        <v>34.169998168945313</v>
      </c>
      <c r="AR172" s="1" t="s">
        <v>55</v>
      </c>
      <c r="AS172" s="1">
        <v>34.169998168945313</v>
      </c>
      <c r="AT172" s="1" t="s">
        <v>406</v>
      </c>
      <c r="AU172" s="1">
        <v>5.6000001728534698E-2</v>
      </c>
      <c r="AV172" s="1">
        <v>5.6000001728534698E-2</v>
      </c>
      <c r="AW172" s="1" t="s">
        <v>83</v>
      </c>
      <c r="AX172" s="1" t="s">
        <v>83</v>
      </c>
      <c r="AY172" s="1" t="s">
        <v>83</v>
      </c>
      <c r="AZ172" s="1">
        <v>2019</v>
      </c>
      <c r="BA172" s="1">
        <v>2.1510000228881836</v>
      </c>
      <c r="BB172" s="1" t="s">
        <v>402</v>
      </c>
      <c r="BC172" s="1" t="s">
        <v>403</v>
      </c>
      <c r="BD172" s="1">
        <v>0.82499998807907104</v>
      </c>
      <c r="BE172" s="1" t="s">
        <v>130</v>
      </c>
      <c r="BF172" s="1">
        <v>1.6499999761581421</v>
      </c>
      <c r="BG172" s="1" t="s">
        <v>407</v>
      </c>
      <c r="BH172" s="1">
        <v>2.6070001125335693</v>
      </c>
      <c r="BI172" s="1">
        <v>1.3040000200271606</v>
      </c>
      <c r="BJ172" s="1">
        <v>28.194000244140625</v>
      </c>
      <c r="BK172" s="1" t="s">
        <v>170</v>
      </c>
      <c r="BL172" s="4" t="s">
        <v>1274</v>
      </c>
      <c r="BM172" s="4">
        <f t="shared" si="36"/>
        <v>3299.9999523162842</v>
      </c>
      <c r="BN172" s="2" t="str">
        <f t="shared" si="37"/>
        <v>F</v>
      </c>
      <c r="BO172" s="2">
        <f t="shared" si="28"/>
        <v>2</v>
      </c>
      <c r="BP172" s="2">
        <f t="shared" si="27"/>
        <v>3</v>
      </c>
      <c r="BQ172" s="2" t="s">
        <v>1235</v>
      </c>
    </row>
    <row r="173" spans="1:70" x14ac:dyDescent="0.3">
      <c r="A173" s="2" t="s">
        <v>1206</v>
      </c>
      <c r="B173" s="2">
        <v>21</v>
      </c>
      <c r="C173" t="s">
        <v>1273</v>
      </c>
      <c r="D173" s="1">
        <v>10786</v>
      </c>
      <c r="E173" s="1" t="s">
        <v>283</v>
      </c>
      <c r="F173" s="1" t="s">
        <v>263</v>
      </c>
      <c r="G173" s="1" t="s">
        <v>284</v>
      </c>
      <c r="H173" s="1" t="s">
        <v>159</v>
      </c>
      <c r="I173" s="1" t="s">
        <v>160</v>
      </c>
      <c r="J173" s="1" t="s">
        <v>107</v>
      </c>
      <c r="K173" s="1" t="s">
        <v>285</v>
      </c>
      <c r="L173" s="1" t="s">
        <v>286</v>
      </c>
      <c r="M173" s="1" t="s">
        <v>230</v>
      </c>
      <c r="N173" s="1">
        <v>10673</v>
      </c>
      <c r="O173" s="1">
        <v>2020</v>
      </c>
      <c r="P173" s="1">
        <v>9</v>
      </c>
      <c r="Q173" s="1">
        <v>2019</v>
      </c>
      <c r="R173" s="1" t="s">
        <v>83</v>
      </c>
      <c r="S173" s="1" t="s">
        <v>84</v>
      </c>
      <c r="T173" s="1" t="s">
        <v>287</v>
      </c>
      <c r="U173" s="1" t="s">
        <v>288</v>
      </c>
      <c r="V173" s="1" t="s">
        <v>159</v>
      </c>
      <c r="W173" s="1" t="s">
        <v>289</v>
      </c>
      <c r="X173" s="3" t="s">
        <v>290</v>
      </c>
      <c r="Y173" s="3" t="s">
        <v>83</v>
      </c>
      <c r="Z173" s="1" t="s">
        <v>291</v>
      </c>
      <c r="AA173" s="1">
        <v>3</v>
      </c>
      <c r="AB173" s="1">
        <v>3</v>
      </c>
      <c r="AC173" s="1">
        <v>5</v>
      </c>
      <c r="AD173" s="1">
        <v>4</v>
      </c>
      <c r="AE173" s="1">
        <v>2</v>
      </c>
      <c r="AF173" s="1" t="s">
        <v>98</v>
      </c>
      <c r="AG173" s="1">
        <v>5</v>
      </c>
      <c r="AH173" s="1">
        <v>5</v>
      </c>
      <c r="AI173" s="1">
        <v>4</v>
      </c>
      <c r="AJ173" s="1">
        <v>4</v>
      </c>
      <c r="AK173" s="1">
        <v>2</v>
      </c>
      <c r="AL173" s="1">
        <v>4</v>
      </c>
      <c r="AM173" s="1">
        <v>2019</v>
      </c>
      <c r="AN173" s="1">
        <v>0.34000000357627869</v>
      </c>
      <c r="AO173" s="1" t="s">
        <v>108</v>
      </c>
      <c r="AP173" s="1" t="s">
        <v>292</v>
      </c>
      <c r="AQ173" s="1">
        <v>0.61000001430511475</v>
      </c>
      <c r="AR173" s="1" t="s">
        <v>55</v>
      </c>
      <c r="AS173" s="1">
        <v>0.61000001430511475</v>
      </c>
      <c r="AT173" s="1" t="s">
        <v>110</v>
      </c>
      <c r="AU173" s="1">
        <v>0.55699998140335083</v>
      </c>
      <c r="AV173" s="1">
        <v>0.55699998140335083</v>
      </c>
      <c r="AW173" s="1" t="s">
        <v>83</v>
      </c>
      <c r="AX173" s="1" t="s">
        <v>83</v>
      </c>
      <c r="AY173" s="1" t="s">
        <v>83</v>
      </c>
      <c r="AZ173" s="1">
        <v>2019</v>
      </c>
      <c r="BA173" s="1">
        <v>147073</v>
      </c>
      <c r="BB173" s="1" t="s">
        <v>101</v>
      </c>
      <c r="BC173" s="1" t="s">
        <v>178</v>
      </c>
      <c r="BD173" s="1">
        <v>51328.5</v>
      </c>
      <c r="BE173" s="1" t="s">
        <v>130</v>
      </c>
      <c r="BF173" s="1">
        <v>102657</v>
      </c>
      <c r="BG173" s="1" t="s">
        <v>100</v>
      </c>
      <c r="BH173" s="1">
        <v>2.8650000095367432</v>
      </c>
      <c r="BI173" s="1">
        <v>1.4329999685287476</v>
      </c>
      <c r="BJ173" s="1" t="s">
        <v>83</v>
      </c>
      <c r="BK173" s="1" t="s">
        <v>83</v>
      </c>
      <c r="BL173" s="4" t="s">
        <v>2229</v>
      </c>
      <c r="BM173" s="4">
        <f>BF173*(1-EXP(-AS173))</f>
        <v>46878.230631340775</v>
      </c>
      <c r="BN173" s="2" t="str">
        <f t="shared" si="37"/>
        <v>F</v>
      </c>
      <c r="BO173" s="2">
        <f t="shared" si="28"/>
        <v>2</v>
      </c>
      <c r="BP173" s="2">
        <f t="shared" si="27"/>
        <v>1</v>
      </c>
      <c r="BQ173" s="2" t="s">
        <v>1235</v>
      </c>
    </row>
    <row r="174" spans="1:70" x14ac:dyDescent="0.3">
      <c r="A174" s="2" t="s">
        <v>1207</v>
      </c>
      <c r="B174" s="2">
        <v>21</v>
      </c>
      <c r="C174" t="s">
        <v>1273</v>
      </c>
      <c r="D174" s="1">
        <v>11036</v>
      </c>
      <c r="E174" s="1" t="s">
        <v>484</v>
      </c>
      <c r="F174" s="1" t="s">
        <v>263</v>
      </c>
      <c r="G174" s="1" t="s">
        <v>471</v>
      </c>
      <c r="H174" s="1" t="s">
        <v>159</v>
      </c>
      <c r="I174" s="1" t="s">
        <v>160</v>
      </c>
      <c r="J174" s="1" t="s">
        <v>79</v>
      </c>
      <c r="K174" s="1" t="s">
        <v>485</v>
      </c>
      <c r="L174" s="1" t="s">
        <v>486</v>
      </c>
      <c r="M174" s="1" t="s">
        <v>422</v>
      </c>
      <c r="N174" s="1">
        <v>12517</v>
      </c>
      <c r="O174" s="1">
        <v>2022</v>
      </c>
      <c r="P174" s="1">
        <v>8</v>
      </c>
      <c r="Q174" s="1">
        <v>2021</v>
      </c>
      <c r="R174" s="1" t="s">
        <v>83</v>
      </c>
      <c r="S174" s="1" t="s">
        <v>84</v>
      </c>
      <c r="T174" s="1" t="s">
        <v>134</v>
      </c>
      <c r="U174" s="1" t="s">
        <v>316</v>
      </c>
      <c r="V174" s="1" t="s">
        <v>159</v>
      </c>
      <c r="W174" s="1" t="s">
        <v>83</v>
      </c>
      <c r="X174" s="3" t="s">
        <v>482</v>
      </c>
      <c r="Y174" s="3" t="s">
        <v>83</v>
      </c>
      <c r="Z174" s="1" t="s">
        <v>413</v>
      </c>
      <c r="AA174" s="1" t="s">
        <v>83</v>
      </c>
      <c r="AB174" s="1" t="s">
        <v>83</v>
      </c>
      <c r="AC174" s="1" t="s">
        <v>83</v>
      </c>
      <c r="AD174" s="1" t="s">
        <v>83</v>
      </c>
      <c r="AE174" s="1" t="s">
        <v>83</v>
      </c>
      <c r="AF174" s="1" t="s">
        <v>98</v>
      </c>
      <c r="AG174" s="1">
        <v>2</v>
      </c>
      <c r="AH174" s="1">
        <v>2</v>
      </c>
      <c r="AI174" s="1">
        <v>3</v>
      </c>
      <c r="AJ174" s="1">
        <v>2</v>
      </c>
      <c r="AK174" s="1">
        <v>0</v>
      </c>
      <c r="AL174" s="1">
        <v>1</v>
      </c>
      <c r="AM174" s="1">
        <v>2021</v>
      </c>
      <c r="AN174" s="1">
        <v>4.4000000953674316</v>
      </c>
      <c r="AO174" s="1" t="s">
        <v>477</v>
      </c>
      <c r="AP174" s="1" t="s">
        <v>478</v>
      </c>
      <c r="AQ174" s="1">
        <v>-40</v>
      </c>
      <c r="AR174" s="1" t="s">
        <v>487</v>
      </c>
      <c r="AS174" s="1" t="s">
        <v>83</v>
      </c>
      <c r="AT174" s="1" t="s">
        <v>83</v>
      </c>
      <c r="AU174" s="1">
        <v>0</v>
      </c>
      <c r="AV174" s="1" t="s">
        <v>83</v>
      </c>
      <c r="AW174" s="1" t="s">
        <v>83</v>
      </c>
      <c r="AX174" s="1" t="s">
        <v>83</v>
      </c>
      <c r="AY174" s="1" t="s">
        <v>83</v>
      </c>
      <c r="AZ174" s="1">
        <v>2021</v>
      </c>
      <c r="BA174" s="1">
        <v>1.1000000238418579</v>
      </c>
      <c r="BB174" s="1" t="s">
        <v>330</v>
      </c>
      <c r="BC174" s="1" t="s">
        <v>483</v>
      </c>
      <c r="BD174" s="1">
        <v>0.33000001311302185</v>
      </c>
      <c r="BE174" s="1" t="s">
        <v>130</v>
      </c>
      <c r="BF174" s="1">
        <v>0.6600000262260437</v>
      </c>
      <c r="BG174" s="1" t="s">
        <v>481</v>
      </c>
      <c r="BH174" s="1">
        <v>3.3329999446868896</v>
      </c>
      <c r="BI174" s="1">
        <v>1.6670000553131104</v>
      </c>
      <c r="BJ174" s="1" t="s">
        <v>83</v>
      </c>
      <c r="BK174" s="1" t="s">
        <v>83</v>
      </c>
      <c r="BL174" s="4" t="s">
        <v>1274</v>
      </c>
      <c r="BM174" s="4">
        <f t="shared" ref="BM174:BM180" si="38">BF174*2000</f>
        <v>1320.0000524520874</v>
      </c>
      <c r="BN174" s="2" t="str">
        <f t="shared" si="37"/>
        <v>F</v>
      </c>
      <c r="BO174" s="2">
        <f t="shared" si="28"/>
        <v>2</v>
      </c>
      <c r="BP174" s="2">
        <f t="shared" si="27"/>
        <v>3</v>
      </c>
      <c r="BQ174" s="2" t="s">
        <v>1235</v>
      </c>
    </row>
    <row r="175" spans="1:70" x14ac:dyDescent="0.3">
      <c r="A175" s="2" t="s">
        <v>1207</v>
      </c>
      <c r="B175" s="2">
        <v>21</v>
      </c>
      <c r="C175" t="s">
        <v>1273</v>
      </c>
      <c r="D175" s="1">
        <v>11047</v>
      </c>
      <c r="E175" s="1" t="s">
        <v>488</v>
      </c>
      <c r="F175" s="1" t="s">
        <v>263</v>
      </c>
      <c r="G175" s="1" t="s">
        <v>471</v>
      </c>
      <c r="H175" s="1" t="s">
        <v>159</v>
      </c>
      <c r="I175" s="1" t="s">
        <v>160</v>
      </c>
      <c r="J175" s="1" t="s">
        <v>107</v>
      </c>
      <c r="K175" s="1" t="s">
        <v>489</v>
      </c>
      <c r="L175" s="1" t="s">
        <v>490</v>
      </c>
      <c r="M175" s="1" t="s">
        <v>474</v>
      </c>
      <c r="N175" s="1">
        <v>12518</v>
      </c>
      <c r="O175" s="1">
        <v>2022</v>
      </c>
      <c r="P175" s="1">
        <v>8</v>
      </c>
      <c r="Q175" s="1">
        <v>2022</v>
      </c>
      <c r="R175" s="1" t="s">
        <v>83</v>
      </c>
      <c r="S175" s="1" t="s">
        <v>84</v>
      </c>
      <c r="T175" s="1" t="s">
        <v>134</v>
      </c>
      <c r="U175" s="1" t="s">
        <v>481</v>
      </c>
      <c r="V175" s="1" t="s">
        <v>159</v>
      </c>
      <c r="W175" s="1" t="s">
        <v>83</v>
      </c>
      <c r="X175" s="3" t="s">
        <v>482</v>
      </c>
      <c r="Y175" s="3" t="s">
        <v>83</v>
      </c>
      <c r="Z175" s="1" t="s">
        <v>413</v>
      </c>
      <c r="AA175" s="1" t="s">
        <v>83</v>
      </c>
      <c r="AB175" s="1" t="s">
        <v>83</v>
      </c>
      <c r="AC175" s="1" t="s">
        <v>83</v>
      </c>
      <c r="AD175" s="1" t="s">
        <v>83</v>
      </c>
      <c r="AE175" s="1" t="s">
        <v>83</v>
      </c>
      <c r="AF175" s="1" t="s">
        <v>98</v>
      </c>
      <c r="AG175" s="1">
        <v>2</v>
      </c>
      <c r="AH175" s="1">
        <v>2</v>
      </c>
      <c r="AI175" s="1">
        <v>3</v>
      </c>
      <c r="AJ175" s="1">
        <v>2</v>
      </c>
      <c r="AK175" s="1">
        <v>0</v>
      </c>
      <c r="AL175" s="1">
        <v>1</v>
      </c>
      <c r="AM175" s="1">
        <v>2022</v>
      </c>
      <c r="AN175" s="1">
        <v>-15.800000190734863</v>
      </c>
      <c r="AO175" s="1" t="s">
        <v>477</v>
      </c>
      <c r="AP175" s="1" t="s">
        <v>478</v>
      </c>
      <c r="AQ175" s="1">
        <v>-20</v>
      </c>
      <c r="AR175" s="1" t="s">
        <v>487</v>
      </c>
      <c r="AS175" s="1" t="s">
        <v>83</v>
      </c>
      <c r="AT175" s="1" t="s">
        <v>83</v>
      </c>
      <c r="AU175" s="1">
        <v>0</v>
      </c>
      <c r="AV175" s="1" t="s">
        <v>83</v>
      </c>
      <c r="AW175" s="1" t="s">
        <v>83</v>
      </c>
      <c r="AX175" s="1" t="s">
        <v>83</v>
      </c>
      <c r="AY175" s="1" t="s">
        <v>83</v>
      </c>
      <c r="AZ175" s="1">
        <v>2022</v>
      </c>
      <c r="BA175" s="1">
        <v>4.070000171661377</v>
      </c>
      <c r="BB175" s="1" t="s">
        <v>491</v>
      </c>
      <c r="BC175" s="1" t="s">
        <v>483</v>
      </c>
      <c r="BD175" s="1">
        <v>3.0699999332427979</v>
      </c>
      <c r="BE175" s="1" t="s">
        <v>130</v>
      </c>
      <c r="BF175" s="1">
        <v>6.1500000953674316</v>
      </c>
      <c r="BG175" s="1" t="s">
        <v>226</v>
      </c>
      <c r="BH175" s="1">
        <v>1.3259999752044678</v>
      </c>
      <c r="BI175" s="1">
        <v>0.66200000047683716</v>
      </c>
      <c r="BJ175" s="1" t="s">
        <v>83</v>
      </c>
      <c r="BK175" s="1" t="s">
        <v>83</v>
      </c>
      <c r="BL175" s="4" t="s">
        <v>1274</v>
      </c>
      <c r="BM175" s="4">
        <f t="shared" si="38"/>
        <v>12300.000190734863</v>
      </c>
      <c r="BN175" s="2" t="str">
        <f t="shared" si="37"/>
        <v>F</v>
      </c>
      <c r="BO175" s="2">
        <f t="shared" si="28"/>
        <v>2</v>
      </c>
      <c r="BP175" s="2">
        <f t="shared" si="27"/>
        <v>3</v>
      </c>
      <c r="BQ175" s="2" t="s">
        <v>1235</v>
      </c>
    </row>
    <row r="176" spans="1:70" x14ac:dyDescent="0.3">
      <c r="A176" s="2" t="s">
        <v>1207</v>
      </c>
      <c r="B176" s="2">
        <v>21</v>
      </c>
      <c r="C176" t="s">
        <v>1273</v>
      </c>
      <c r="D176" s="1">
        <v>11063</v>
      </c>
      <c r="E176" s="1" t="s">
        <v>492</v>
      </c>
      <c r="F176" s="1" t="s">
        <v>263</v>
      </c>
      <c r="G176" s="1" t="s">
        <v>471</v>
      </c>
      <c r="H176" s="1" t="s">
        <v>159</v>
      </c>
      <c r="I176" s="1" t="s">
        <v>160</v>
      </c>
      <c r="J176" s="1" t="s">
        <v>79</v>
      </c>
      <c r="K176" s="1" t="s">
        <v>493</v>
      </c>
      <c r="L176" s="1" t="s">
        <v>494</v>
      </c>
      <c r="M176" s="1" t="s">
        <v>422</v>
      </c>
      <c r="N176" s="1">
        <v>12519</v>
      </c>
      <c r="O176" s="1">
        <v>2022</v>
      </c>
      <c r="P176" s="1">
        <v>8</v>
      </c>
      <c r="Q176" s="1">
        <v>2021</v>
      </c>
      <c r="R176" s="1" t="s">
        <v>83</v>
      </c>
      <c r="S176" s="1" t="s">
        <v>84</v>
      </c>
      <c r="T176" s="1" t="s">
        <v>134</v>
      </c>
      <c r="U176" s="1" t="s">
        <v>481</v>
      </c>
      <c r="V176" s="1" t="s">
        <v>159</v>
      </c>
      <c r="W176" s="1" t="s">
        <v>83</v>
      </c>
      <c r="X176" s="3" t="s">
        <v>482</v>
      </c>
      <c r="Y176" s="3" t="s">
        <v>83</v>
      </c>
      <c r="Z176" s="1" t="s">
        <v>413</v>
      </c>
      <c r="AA176" s="1" t="s">
        <v>83</v>
      </c>
      <c r="AB176" s="1" t="s">
        <v>83</v>
      </c>
      <c r="AC176" s="1" t="s">
        <v>83</v>
      </c>
      <c r="AD176" s="1" t="s">
        <v>83</v>
      </c>
      <c r="AE176" s="1" t="s">
        <v>83</v>
      </c>
      <c r="AF176" s="1" t="s">
        <v>98</v>
      </c>
      <c r="AG176" s="1">
        <v>2</v>
      </c>
      <c r="AH176" s="1">
        <v>2</v>
      </c>
      <c r="AI176" s="1">
        <v>3</v>
      </c>
      <c r="AJ176" s="1">
        <v>2</v>
      </c>
      <c r="AK176" s="1">
        <v>0</v>
      </c>
      <c r="AL176" s="1">
        <v>1</v>
      </c>
      <c r="AM176" s="1">
        <v>2021</v>
      </c>
      <c r="AN176" s="1">
        <v>7.5999999046325684</v>
      </c>
      <c r="AO176" s="1" t="s">
        <v>477</v>
      </c>
      <c r="AP176" s="1" t="s">
        <v>478</v>
      </c>
      <c r="AQ176" s="1">
        <v>-60</v>
      </c>
      <c r="AR176" s="1" t="s">
        <v>487</v>
      </c>
      <c r="AS176" s="1" t="s">
        <v>83</v>
      </c>
      <c r="AT176" s="1" t="s">
        <v>83</v>
      </c>
      <c r="AU176" s="1">
        <v>0</v>
      </c>
      <c r="AV176" s="1" t="s">
        <v>83</v>
      </c>
      <c r="AW176" s="1" t="s">
        <v>83</v>
      </c>
      <c r="AX176" s="1" t="s">
        <v>83</v>
      </c>
      <c r="AY176" s="1" t="s">
        <v>83</v>
      </c>
      <c r="AZ176" s="1">
        <v>2021</v>
      </c>
      <c r="BA176" s="1">
        <v>5.7999998331069946E-2</v>
      </c>
      <c r="BB176" s="1" t="s">
        <v>330</v>
      </c>
      <c r="BC176" s="1" t="s">
        <v>483</v>
      </c>
      <c r="BD176" s="1">
        <v>2.4000000208616257E-2</v>
      </c>
      <c r="BE176" s="1" t="s">
        <v>130</v>
      </c>
      <c r="BF176" s="1">
        <v>4.8000000417232513E-2</v>
      </c>
      <c r="BG176" s="1" t="s">
        <v>226</v>
      </c>
      <c r="BH176" s="1">
        <v>2.4170000553131104</v>
      </c>
      <c r="BI176" s="1">
        <v>1.2079999446868896</v>
      </c>
      <c r="BJ176" s="1" t="s">
        <v>83</v>
      </c>
      <c r="BK176" s="1" t="s">
        <v>83</v>
      </c>
      <c r="BL176" s="4" t="s">
        <v>1274</v>
      </c>
      <c r="BM176" s="4">
        <f t="shared" si="38"/>
        <v>96.000000834465027</v>
      </c>
      <c r="BN176" s="2" t="str">
        <f t="shared" si="37"/>
        <v>F</v>
      </c>
      <c r="BO176" s="2">
        <f t="shared" si="28"/>
        <v>2</v>
      </c>
      <c r="BP176" s="2">
        <f t="shared" si="27"/>
        <v>3</v>
      </c>
      <c r="BQ176" s="2" t="s">
        <v>1235</v>
      </c>
    </row>
    <row r="177" spans="1:69" x14ac:dyDescent="0.3">
      <c r="A177" s="2" t="s">
        <v>1207</v>
      </c>
      <c r="B177" s="2">
        <v>21</v>
      </c>
      <c r="C177" t="s">
        <v>1273</v>
      </c>
      <c r="D177" s="1">
        <v>11071</v>
      </c>
      <c r="E177" s="1" t="s">
        <v>495</v>
      </c>
      <c r="F177" s="1" t="s">
        <v>263</v>
      </c>
      <c r="G177" s="1" t="s">
        <v>471</v>
      </c>
      <c r="H177" s="1" t="s">
        <v>159</v>
      </c>
      <c r="I177" s="1" t="s">
        <v>160</v>
      </c>
      <c r="J177" s="1" t="s">
        <v>79</v>
      </c>
      <c r="K177" s="1" t="s">
        <v>496</v>
      </c>
      <c r="L177" s="1" t="s">
        <v>497</v>
      </c>
      <c r="M177" s="1" t="s">
        <v>277</v>
      </c>
      <c r="N177" s="1">
        <v>12520</v>
      </c>
      <c r="O177" s="1">
        <v>2022</v>
      </c>
      <c r="P177" s="1">
        <v>8</v>
      </c>
      <c r="Q177" s="1">
        <v>2021</v>
      </c>
      <c r="R177" s="1" t="s">
        <v>83</v>
      </c>
      <c r="S177" s="1" t="s">
        <v>84</v>
      </c>
      <c r="T177" s="1" t="s">
        <v>134</v>
      </c>
      <c r="U177" s="1" t="s">
        <v>481</v>
      </c>
      <c r="V177" s="1" t="s">
        <v>159</v>
      </c>
      <c r="W177" s="1" t="s">
        <v>83</v>
      </c>
      <c r="X177" s="3" t="s">
        <v>482</v>
      </c>
      <c r="Y177" s="3" t="s">
        <v>83</v>
      </c>
      <c r="Z177" s="1" t="s">
        <v>413</v>
      </c>
      <c r="AA177" s="1" t="s">
        <v>83</v>
      </c>
      <c r="AB177" s="1" t="s">
        <v>83</v>
      </c>
      <c r="AC177" s="1" t="s">
        <v>83</v>
      </c>
      <c r="AD177" s="1" t="s">
        <v>83</v>
      </c>
      <c r="AE177" s="1" t="s">
        <v>83</v>
      </c>
      <c r="AF177" s="1" t="s">
        <v>98</v>
      </c>
      <c r="AG177" s="1">
        <v>2</v>
      </c>
      <c r="AH177" s="1">
        <v>2</v>
      </c>
      <c r="AI177" s="1">
        <v>3</v>
      </c>
      <c r="AJ177" s="1">
        <v>2</v>
      </c>
      <c r="AK177" s="1">
        <v>0</v>
      </c>
      <c r="AL177" s="1">
        <v>1</v>
      </c>
      <c r="AM177" s="1">
        <v>2021</v>
      </c>
      <c r="AN177" s="1">
        <v>-26.200000762939453</v>
      </c>
      <c r="AO177" s="1" t="s">
        <v>477</v>
      </c>
      <c r="AP177" s="1" t="s">
        <v>478</v>
      </c>
      <c r="AQ177" s="1">
        <v>-30</v>
      </c>
      <c r="AR177" s="1" t="s">
        <v>487</v>
      </c>
      <c r="AS177" s="1" t="s">
        <v>83</v>
      </c>
      <c r="AT177" s="1" t="s">
        <v>83</v>
      </c>
      <c r="AU177" s="1">
        <v>0</v>
      </c>
      <c r="AV177" s="1" t="s">
        <v>83</v>
      </c>
      <c r="AW177" s="1" t="s">
        <v>83</v>
      </c>
      <c r="AX177" s="1" t="s">
        <v>83</v>
      </c>
      <c r="AY177" s="1" t="s">
        <v>83</v>
      </c>
      <c r="AZ177" s="1">
        <v>2021</v>
      </c>
      <c r="BA177" s="1">
        <v>0.20000000298023224</v>
      </c>
      <c r="BB177" s="1" t="s">
        <v>330</v>
      </c>
      <c r="BC177" s="1" t="s">
        <v>483</v>
      </c>
      <c r="BD177" s="1">
        <v>0.13500000536441803</v>
      </c>
      <c r="BE177" s="1" t="s">
        <v>130</v>
      </c>
      <c r="BF177" s="1">
        <v>0.27000001072883606</v>
      </c>
      <c r="BG177" s="1" t="s">
        <v>226</v>
      </c>
      <c r="BH177" s="1">
        <v>1.4809999465942383</v>
      </c>
      <c r="BI177" s="1">
        <v>0.74099999666213989</v>
      </c>
      <c r="BJ177" s="1" t="s">
        <v>83</v>
      </c>
      <c r="BK177" s="1" t="s">
        <v>83</v>
      </c>
      <c r="BL177" s="4" t="s">
        <v>1274</v>
      </c>
      <c r="BM177" s="4">
        <f t="shared" si="38"/>
        <v>540.00002145767212</v>
      </c>
      <c r="BN177" s="2" t="str">
        <f t="shared" si="37"/>
        <v>F</v>
      </c>
      <c r="BO177" s="2">
        <f t="shared" si="28"/>
        <v>2</v>
      </c>
      <c r="BP177" s="2">
        <f t="shared" si="27"/>
        <v>3</v>
      </c>
      <c r="BQ177" s="2" t="s">
        <v>1235</v>
      </c>
    </row>
    <row r="178" spans="1:69" x14ac:dyDescent="0.3">
      <c r="A178" s="2" t="s">
        <v>1207</v>
      </c>
      <c r="B178" s="2">
        <v>21</v>
      </c>
      <c r="C178" t="s">
        <v>1273</v>
      </c>
      <c r="D178" s="1">
        <v>11076</v>
      </c>
      <c r="E178" s="1" t="s">
        <v>498</v>
      </c>
      <c r="F178" s="1" t="s">
        <v>263</v>
      </c>
      <c r="G178" s="1" t="s">
        <v>471</v>
      </c>
      <c r="H178" s="1" t="s">
        <v>159</v>
      </c>
      <c r="I178" s="1" t="s">
        <v>160</v>
      </c>
      <c r="J178" s="1" t="s">
        <v>79</v>
      </c>
      <c r="K178" s="1" t="s">
        <v>499</v>
      </c>
      <c r="L178" s="1" t="s">
        <v>500</v>
      </c>
      <c r="M178" s="1" t="s">
        <v>277</v>
      </c>
      <c r="N178" s="1">
        <v>12521</v>
      </c>
      <c r="O178" s="1">
        <v>2022</v>
      </c>
      <c r="P178" s="1">
        <v>8</v>
      </c>
      <c r="Q178" s="1">
        <v>2021</v>
      </c>
      <c r="R178" s="1" t="s">
        <v>83</v>
      </c>
      <c r="S178" s="1" t="s">
        <v>84</v>
      </c>
      <c r="T178" s="1" t="s">
        <v>134</v>
      </c>
      <c r="U178" s="1" t="s">
        <v>481</v>
      </c>
      <c r="V178" s="1" t="s">
        <v>159</v>
      </c>
      <c r="W178" s="1" t="s">
        <v>83</v>
      </c>
      <c r="X178" s="3" t="s">
        <v>482</v>
      </c>
      <c r="Y178" s="3" t="s">
        <v>83</v>
      </c>
      <c r="Z178" s="1" t="s">
        <v>413</v>
      </c>
      <c r="AA178" s="1" t="s">
        <v>83</v>
      </c>
      <c r="AB178" s="1" t="s">
        <v>83</v>
      </c>
      <c r="AC178" s="1" t="s">
        <v>83</v>
      </c>
      <c r="AD178" s="1" t="s">
        <v>83</v>
      </c>
      <c r="AE178" s="1" t="s">
        <v>83</v>
      </c>
      <c r="AF178" s="1" t="s">
        <v>98</v>
      </c>
      <c r="AG178" s="1">
        <v>2</v>
      </c>
      <c r="AH178" s="1">
        <v>2</v>
      </c>
      <c r="AI178" s="1">
        <v>3</v>
      </c>
      <c r="AJ178" s="1">
        <v>2</v>
      </c>
      <c r="AK178" s="1">
        <v>0</v>
      </c>
      <c r="AL178" s="1">
        <v>1</v>
      </c>
      <c r="AM178" s="1">
        <v>2021</v>
      </c>
      <c r="AN178" s="1">
        <v>-19</v>
      </c>
      <c r="AO178" s="1" t="s">
        <v>477</v>
      </c>
      <c r="AP178" s="1" t="s">
        <v>478</v>
      </c>
      <c r="AQ178" s="1">
        <v>-20</v>
      </c>
      <c r="AR178" s="1" t="s">
        <v>487</v>
      </c>
      <c r="AS178" s="1" t="s">
        <v>83</v>
      </c>
      <c r="AT178" s="1" t="s">
        <v>83</v>
      </c>
      <c r="AU178" s="1">
        <v>0</v>
      </c>
      <c r="AV178" s="1" t="s">
        <v>83</v>
      </c>
      <c r="AW178" s="1" t="s">
        <v>83</v>
      </c>
      <c r="AX178" s="1" t="s">
        <v>83</v>
      </c>
      <c r="AY178" s="1" t="s">
        <v>83</v>
      </c>
      <c r="AZ178" s="1">
        <v>2021</v>
      </c>
      <c r="BA178" s="1">
        <v>0.10999999940395355</v>
      </c>
      <c r="BB178" s="1" t="s">
        <v>330</v>
      </c>
      <c r="BC178" s="1" t="s">
        <v>483</v>
      </c>
      <c r="BD178" s="1">
        <v>2.059999942779541</v>
      </c>
      <c r="BE178" s="1" t="s">
        <v>130</v>
      </c>
      <c r="BF178" s="1">
        <v>4.130000114440918</v>
      </c>
      <c r="BG178" s="1" t="s">
        <v>226</v>
      </c>
      <c r="BH178" s="1">
        <v>5.299999937415123E-2</v>
      </c>
      <c r="BI178" s="1">
        <v>2.7000000700354576E-2</v>
      </c>
      <c r="BJ178" s="1" t="s">
        <v>83</v>
      </c>
      <c r="BK178" s="1" t="s">
        <v>83</v>
      </c>
      <c r="BL178" s="4" t="s">
        <v>1274</v>
      </c>
      <c r="BM178" s="4">
        <f t="shared" si="38"/>
        <v>8260.0002288818359</v>
      </c>
      <c r="BN178" s="2" t="str">
        <f t="shared" si="37"/>
        <v>O</v>
      </c>
      <c r="BO178" s="2">
        <f t="shared" si="28"/>
        <v>1</v>
      </c>
      <c r="BP178" s="2">
        <f t="shared" si="27"/>
        <v>3</v>
      </c>
      <c r="BQ178" s="2" t="s">
        <v>1235</v>
      </c>
    </row>
    <row r="179" spans="1:69" x14ac:dyDescent="0.3">
      <c r="A179" s="2" t="s">
        <v>1207</v>
      </c>
      <c r="B179" s="2">
        <v>21</v>
      </c>
      <c r="C179" t="s">
        <v>1273</v>
      </c>
      <c r="D179" s="1">
        <v>11080</v>
      </c>
      <c r="E179" s="1" t="s">
        <v>501</v>
      </c>
      <c r="F179" s="1" t="s">
        <v>263</v>
      </c>
      <c r="G179" s="1" t="s">
        <v>471</v>
      </c>
      <c r="H179" s="1" t="s">
        <v>159</v>
      </c>
      <c r="I179" s="1" t="s">
        <v>160</v>
      </c>
      <c r="J179" s="1" t="s">
        <v>107</v>
      </c>
      <c r="K179" s="1" t="s">
        <v>502</v>
      </c>
      <c r="L179" s="1" t="s">
        <v>503</v>
      </c>
      <c r="M179" s="1" t="s">
        <v>474</v>
      </c>
      <c r="N179" s="1">
        <v>12523</v>
      </c>
      <c r="O179" s="1">
        <v>2022</v>
      </c>
      <c r="P179" s="1">
        <v>8</v>
      </c>
      <c r="Q179" s="1">
        <v>2021</v>
      </c>
      <c r="R179" s="1" t="s">
        <v>83</v>
      </c>
      <c r="S179" s="1" t="s">
        <v>84</v>
      </c>
      <c r="T179" s="1" t="s">
        <v>134</v>
      </c>
      <c r="U179" s="1" t="s">
        <v>481</v>
      </c>
      <c r="V179" s="1" t="s">
        <v>159</v>
      </c>
      <c r="W179" s="1" t="s">
        <v>83</v>
      </c>
      <c r="X179" s="3" t="s">
        <v>482</v>
      </c>
      <c r="Y179" s="3" t="s">
        <v>83</v>
      </c>
      <c r="Z179" s="1" t="s">
        <v>413</v>
      </c>
      <c r="AA179" s="1" t="s">
        <v>83</v>
      </c>
      <c r="AB179" s="1" t="s">
        <v>83</v>
      </c>
      <c r="AC179" s="1" t="s">
        <v>83</v>
      </c>
      <c r="AD179" s="1" t="s">
        <v>83</v>
      </c>
      <c r="AE179" s="1" t="s">
        <v>83</v>
      </c>
      <c r="AF179" s="1" t="s">
        <v>98</v>
      </c>
      <c r="AG179" s="1">
        <v>2</v>
      </c>
      <c r="AH179" s="1">
        <v>2</v>
      </c>
      <c r="AI179" s="1">
        <v>3</v>
      </c>
      <c r="AJ179" s="1">
        <v>2</v>
      </c>
      <c r="AK179" s="1">
        <v>0</v>
      </c>
      <c r="AL179" s="1">
        <v>1</v>
      </c>
      <c r="AM179" s="1">
        <v>2021</v>
      </c>
      <c r="AN179" s="1">
        <v>12.699999809265137</v>
      </c>
      <c r="AO179" s="1" t="s">
        <v>477</v>
      </c>
      <c r="AP179" s="1" t="s">
        <v>478</v>
      </c>
      <c r="AQ179" s="1">
        <v>-20</v>
      </c>
      <c r="AR179" s="1" t="s">
        <v>487</v>
      </c>
      <c r="AS179" s="1" t="s">
        <v>83</v>
      </c>
      <c r="AT179" s="1" t="s">
        <v>83</v>
      </c>
      <c r="AU179" s="1">
        <v>0</v>
      </c>
      <c r="AV179" s="1" t="s">
        <v>83</v>
      </c>
      <c r="AW179" s="1" t="s">
        <v>83</v>
      </c>
      <c r="AX179" s="1" t="s">
        <v>83</v>
      </c>
      <c r="AY179" s="1" t="s">
        <v>83</v>
      </c>
      <c r="AZ179" s="1">
        <v>2021</v>
      </c>
      <c r="BA179" s="1">
        <v>9.6999998092651367</v>
      </c>
      <c r="BB179" s="1" t="s">
        <v>330</v>
      </c>
      <c r="BC179" s="1" t="s">
        <v>483</v>
      </c>
      <c r="BD179" s="1">
        <v>2.8299999237060547</v>
      </c>
      <c r="BE179" s="1" t="s">
        <v>130</v>
      </c>
      <c r="BF179" s="1">
        <v>5.6599998474121094</v>
      </c>
      <c r="BG179" s="1" t="s">
        <v>226</v>
      </c>
      <c r="BH179" s="1">
        <v>3.4279999732971191</v>
      </c>
      <c r="BI179" s="1">
        <v>1.7139999866485596</v>
      </c>
      <c r="BJ179" s="1" t="s">
        <v>83</v>
      </c>
      <c r="BK179" s="1" t="s">
        <v>83</v>
      </c>
      <c r="BL179" s="4" t="s">
        <v>1274</v>
      </c>
      <c r="BM179" s="4">
        <f t="shared" si="38"/>
        <v>11319.999694824219</v>
      </c>
      <c r="BN179" s="2" t="str">
        <f t="shared" si="37"/>
        <v>N</v>
      </c>
      <c r="BO179" s="2">
        <f t="shared" si="28"/>
        <v>3</v>
      </c>
      <c r="BP179" s="2">
        <f t="shared" si="27"/>
        <v>3</v>
      </c>
      <c r="BQ179" s="2" t="s">
        <v>1235</v>
      </c>
    </row>
    <row r="180" spans="1:69" x14ac:dyDescent="0.3">
      <c r="A180" s="2" t="s">
        <v>1207</v>
      </c>
      <c r="B180" s="2">
        <v>21</v>
      </c>
      <c r="C180" t="s">
        <v>1273</v>
      </c>
      <c r="D180" s="1">
        <v>11269</v>
      </c>
      <c r="E180" s="1" t="s">
        <v>470</v>
      </c>
      <c r="F180" s="1" t="s">
        <v>263</v>
      </c>
      <c r="G180" s="1" t="s">
        <v>471</v>
      </c>
      <c r="H180" s="1" t="s">
        <v>159</v>
      </c>
      <c r="I180" s="1" t="s">
        <v>160</v>
      </c>
      <c r="J180" s="1" t="s">
        <v>79</v>
      </c>
      <c r="K180" s="1" t="s">
        <v>472</v>
      </c>
      <c r="L180" s="1" t="s">
        <v>473</v>
      </c>
      <c r="M180" s="1" t="s">
        <v>474</v>
      </c>
      <c r="N180" s="1">
        <v>12516</v>
      </c>
      <c r="O180" s="1">
        <v>2022</v>
      </c>
      <c r="P180" s="1">
        <v>8</v>
      </c>
      <c r="Q180" s="1">
        <v>2021</v>
      </c>
      <c r="R180" s="1" t="s">
        <v>83</v>
      </c>
      <c r="S180" s="1" t="s">
        <v>84</v>
      </c>
      <c r="T180" s="1" t="s">
        <v>134</v>
      </c>
      <c r="U180" s="1" t="s">
        <v>475</v>
      </c>
      <c r="V180" s="1" t="s">
        <v>159</v>
      </c>
      <c r="W180" s="1" t="s">
        <v>476</v>
      </c>
      <c r="X180" s="3" t="s">
        <v>482</v>
      </c>
      <c r="Y180" s="3" t="s">
        <v>83</v>
      </c>
      <c r="Z180" s="1" t="s">
        <v>413</v>
      </c>
      <c r="AA180" s="1">
        <v>2</v>
      </c>
      <c r="AB180" s="1">
        <v>1</v>
      </c>
      <c r="AC180" s="1">
        <v>0</v>
      </c>
      <c r="AD180" s="1">
        <v>1</v>
      </c>
      <c r="AE180" s="1">
        <v>2</v>
      </c>
      <c r="AF180" s="1" t="s">
        <v>98</v>
      </c>
      <c r="AG180" s="1">
        <v>2</v>
      </c>
      <c r="AH180" s="1">
        <v>2</v>
      </c>
      <c r="AI180" s="1">
        <v>3</v>
      </c>
      <c r="AJ180" s="1">
        <v>2</v>
      </c>
      <c r="AK180" s="1">
        <v>0</v>
      </c>
      <c r="AL180" s="1">
        <v>1</v>
      </c>
      <c r="AM180" s="1">
        <v>2021</v>
      </c>
      <c r="AN180" s="1">
        <v>-24.799999237060547</v>
      </c>
      <c r="AO180" s="1" t="s">
        <v>477</v>
      </c>
      <c r="AP180" s="1" t="s">
        <v>478</v>
      </c>
      <c r="AQ180" s="1">
        <v>-30</v>
      </c>
      <c r="AR180" s="1" t="s">
        <v>479</v>
      </c>
      <c r="AS180" s="1" t="s">
        <v>83</v>
      </c>
      <c r="AT180" s="1" t="s">
        <v>83</v>
      </c>
      <c r="AU180" s="1">
        <v>0</v>
      </c>
      <c r="AV180" s="1" t="s">
        <v>83</v>
      </c>
      <c r="AW180" s="1" t="s">
        <v>83</v>
      </c>
      <c r="AX180" s="1" t="s">
        <v>83</v>
      </c>
      <c r="AY180" s="1" t="s">
        <v>83</v>
      </c>
      <c r="AZ180" s="1">
        <v>2021</v>
      </c>
      <c r="BA180" s="1">
        <v>1.5199999809265137</v>
      </c>
      <c r="BB180" s="1" t="s">
        <v>480</v>
      </c>
      <c r="BC180" s="1" t="s">
        <v>483</v>
      </c>
      <c r="BD180" s="1">
        <v>0.77999997138977051</v>
      </c>
      <c r="BE180" s="1" t="s">
        <v>130</v>
      </c>
      <c r="BF180" s="1">
        <v>1.5700000524520874</v>
      </c>
      <c r="BG180" s="1" t="s">
        <v>481</v>
      </c>
      <c r="BH180" s="1">
        <v>1.9490000009536743</v>
      </c>
      <c r="BI180" s="1">
        <v>0.96799999475479126</v>
      </c>
      <c r="BJ180" s="1" t="s">
        <v>83</v>
      </c>
      <c r="BK180" s="1" t="s">
        <v>83</v>
      </c>
      <c r="BL180" s="4" t="s">
        <v>1274</v>
      </c>
      <c r="BM180" s="4">
        <f t="shared" si="38"/>
        <v>3140.0001049041748</v>
      </c>
      <c r="BN180" s="2" t="str">
        <f t="shared" si="37"/>
        <v>F</v>
      </c>
      <c r="BO180" s="2">
        <f t="shared" si="28"/>
        <v>2</v>
      </c>
      <c r="BP180" s="2">
        <f t="shared" si="27"/>
        <v>3</v>
      </c>
      <c r="BQ180" s="2" t="s">
        <v>1235</v>
      </c>
    </row>
    <row r="181" spans="1:69" x14ac:dyDescent="0.3">
      <c r="A181" s="2" t="s">
        <v>1199</v>
      </c>
      <c r="B181" s="2">
        <v>21</v>
      </c>
      <c r="C181" t="s">
        <v>1273</v>
      </c>
      <c r="D181" s="1">
        <v>10033</v>
      </c>
      <c r="E181" s="1" t="s">
        <v>462</v>
      </c>
      <c r="F181" s="1" t="s">
        <v>263</v>
      </c>
      <c r="G181" s="1" t="s">
        <v>294</v>
      </c>
      <c r="H181" s="1" t="s">
        <v>159</v>
      </c>
      <c r="I181" s="1" t="s">
        <v>160</v>
      </c>
      <c r="J181" s="1" t="s">
        <v>79</v>
      </c>
      <c r="K181" s="1" t="s">
        <v>456</v>
      </c>
      <c r="L181" s="1" t="s">
        <v>457</v>
      </c>
      <c r="M181" s="1" t="s">
        <v>325</v>
      </c>
      <c r="N181" s="1">
        <v>12542</v>
      </c>
      <c r="O181" s="1">
        <v>2022</v>
      </c>
      <c r="P181" s="1">
        <v>7</v>
      </c>
      <c r="Q181" s="1">
        <v>2022</v>
      </c>
      <c r="R181" s="1" t="s">
        <v>83</v>
      </c>
      <c r="S181" s="1" t="s">
        <v>84</v>
      </c>
      <c r="T181" s="1" t="s">
        <v>384</v>
      </c>
      <c r="U181" s="1" t="s">
        <v>449</v>
      </c>
      <c r="V181" s="1" t="s">
        <v>463</v>
      </c>
      <c r="W181" s="1" t="s">
        <v>83</v>
      </c>
      <c r="X181" s="3" t="s">
        <v>464</v>
      </c>
      <c r="Y181" s="3" t="s">
        <v>83</v>
      </c>
      <c r="Z181" s="1" t="s">
        <v>432</v>
      </c>
      <c r="AA181" s="1" t="s">
        <v>83</v>
      </c>
      <c r="AB181" s="1" t="s">
        <v>83</v>
      </c>
      <c r="AC181" s="1" t="s">
        <v>83</v>
      </c>
      <c r="AD181" s="1" t="s">
        <v>83</v>
      </c>
      <c r="AE181" s="1" t="s">
        <v>83</v>
      </c>
      <c r="AF181" s="1" t="s">
        <v>98</v>
      </c>
      <c r="AG181" s="1">
        <v>2</v>
      </c>
      <c r="AH181" s="1">
        <v>4</v>
      </c>
      <c r="AI181" s="1">
        <v>4</v>
      </c>
      <c r="AJ181" s="1">
        <v>4</v>
      </c>
      <c r="AK181" s="1">
        <v>0</v>
      </c>
      <c r="AL181" s="1">
        <v>4</v>
      </c>
      <c r="AM181" s="1">
        <v>2021</v>
      </c>
      <c r="AN181" s="1">
        <v>49</v>
      </c>
      <c r="AO181" s="1" t="s">
        <v>101</v>
      </c>
      <c r="AP181" s="1" t="s">
        <v>135</v>
      </c>
      <c r="AQ181" s="1">
        <v>105</v>
      </c>
      <c r="AR181" s="1" t="s">
        <v>55</v>
      </c>
      <c r="AS181" s="1">
        <v>105</v>
      </c>
      <c r="AT181" s="1" t="s">
        <v>466</v>
      </c>
      <c r="AU181" s="1">
        <v>0.46700000762939453</v>
      </c>
      <c r="AV181" s="1">
        <v>0.46700000762939453</v>
      </c>
      <c r="AW181" s="1">
        <v>125</v>
      </c>
      <c r="AX181" s="1" t="s">
        <v>465</v>
      </c>
      <c r="AY181" s="1">
        <v>0.3919999897480011</v>
      </c>
      <c r="AZ181" s="1">
        <v>2022</v>
      </c>
      <c r="BA181" s="1">
        <v>1500</v>
      </c>
      <c r="BB181" s="1" t="s">
        <v>101</v>
      </c>
      <c r="BC181" s="1" t="s">
        <v>320</v>
      </c>
      <c r="BD181" s="1" t="s">
        <v>83</v>
      </c>
      <c r="BE181" s="1" t="s">
        <v>83</v>
      </c>
      <c r="BF181" s="1" t="s">
        <v>83</v>
      </c>
      <c r="BG181" s="1" t="s">
        <v>83</v>
      </c>
      <c r="BH181" s="1"/>
      <c r="BI181" s="1"/>
      <c r="BJ181" s="1" t="s">
        <v>83</v>
      </c>
      <c r="BK181" s="1" t="s">
        <v>83</v>
      </c>
      <c r="BL181" s="4" t="s">
        <v>1263</v>
      </c>
      <c r="BM181" s="4">
        <f>BA181</f>
        <v>1500</v>
      </c>
      <c r="BN181" s="2" t="s">
        <v>79</v>
      </c>
      <c r="BO181" s="2">
        <f t="shared" si="28"/>
        <v>3</v>
      </c>
      <c r="BP181" s="2">
        <f t="shared" si="27"/>
        <v>3</v>
      </c>
      <c r="BQ181" s="2" t="s">
        <v>1254</v>
      </c>
    </row>
    <row r="182" spans="1:69" s="11" customFormat="1" x14ac:dyDescent="0.3">
      <c r="A182" s="2" t="s">
        <v>2231</v>
      </c>
      <c r="B182" s="11">
        <v>21</v>
      </c>
      <c r="C182" t="s">
        <v>1273</v>
      </c>
      <c r="D182" s="10">
        <v>12805</v>
      </c>
      <c r="E182" s="10" t="s">
        <v>312</v>
      </c>
      <c r="F182" s="10" t="s">
        <v>263</v>
      </c>
      <c r="G182" s="10" t="s">
        <v>294</v>
      </c>
      <c r="H182" s="10" t="s">
        <v>159</v>
      </c>
      <c r="I182" s="10" t="s">
        <v>160</v>
      </c>
      <c r="J182" s="10" t="s">
        <v>79</v>
      </c>
      <c r="K182" s="10" t="s">
        <v>313</v>
      </c>
      <c r="L182" s="10" t="s">
        <v>314</v>
      </c>
      <c r="M182" s="10" t="s">
        <v>315</v>
      </c>
      <c r="N182" s="10">
        <v>12540</v>
      </c>
      <c r="O182" s="10">
        <v>2022</v>
      </c>
      <c r="P182" s="10">
        <v>7</v>
      </c>
      <c r="Q182" s="10">
        <v>2022</v>
      </c>
      <c r="R182" s="10" t="s">
        <v>83</v>
      </c>
      <c r="S182" s="10" t="s">
        <v>84</v>
      </c>
      <c r="T182" s="10" t="s">
        <v>126</v>
      </c>
      <c r="U182" s="10" t="s">
        <v>322</v>
      </c>
      <c r="V182" s="10" t="s">
        <v>317</v>
      </c>
      <c r="W182" s="10" t="s">
        <v>83</v>
      </c>
      <c r="X182" s="12" t="s">
        <v>323</v>
      </c>
      <c r="Y182" s="12" t="s">
        <v>83</v>
      </c>
      <c r="Z182" s="10" t="s">
        <v>321</v>
      </c>
      <c r="AA182" s="10" t="s">
        <v>83</v>
      </c>
      <c r="AB182" s="10" t="s">
        <v>83</v>
      </c>
      <c r="AC182" s="10" t="s">
        <v>83</v>
      </c>
      <c r="AD182" s="10" t="s">
        <v>83</v>
      </c>
      <c r="AE182" s="10" t="s">
        <v>83</v>
      </c>
      <c r="AF182" s="10" t="s">
        <v>98</v>
      </c>
      <c r="AG182" s="10">
        <v>1</v>
      </c>
      <c r="AH182" s="10">
        <v>4</v>
      </c>
      <c r="AI182" s="10">
        <v>5</v>
      </c>
      <c r="AJ182" s="10">
        <v>3</v>
      </c>
      <c r="AK182" s="10">
        <v>0</v>
      </c>
      <c r="AL182" s="10">
        <v>5</v>
      </c>
      <c r="AM182" s="10">
        <v>2021</v>
      </c>
      <c r="AN182" s="10">
        <v>56</v>
      </c>
      <c r="AO182" s="10" t="s">
        <v>101</v>
      </c>
      <c r="AP182" s="10" t="s">
        <v>318</v>
      </c>
      <c r="AQ182" s="10" t="s">
        <v>83</v>
      </c>
      <c r="AR182" s="10" t="s">
        <v>83</v>
      </c>
      <c r="AS182" s="10" t="s">
        <v>83</v>
      </c>
      <c r="AT182" s="10" t="s">
        <v>83</v>
      </c>
      <c r="AU182" s="10" t="s">
        <v>83</v>
      </c>
      <c r="AV182" s="10" t="s">
        <v>83</v>
      </c>
      <c r="AW182" s="10">
        <v>189</v>
      </c>
      <c r="AX182" s="10" t="s">
        <v>319</v>
      </c>
      <c r="AY182" s="10">
        <v>0.164000004529953</v>
      </c>
      <c r="AZ182" s="10" t="s">
        <v>83</v>
      </c>
      <c r="BA182" s="10" t="s">
        <v>83</v>
      </c>
      <c r="BB182" s="10" t="s">
        <v>83</v>
      </c>
      <c r="BC182" s="10" t="s">
        <v>83</v>
      </c>
      <c r="BD182" s="10" t="s">
        <v>83</v>
      </c>
      <c r="BE182" s="10" t="s">
        <v>83</v>
      </c>
      <c r="BF182" s="10" t="s">
        <v>83</v>
      </c>
      <c r="BG182" s="10" t="s">
        <v>83</v>
      </c>
      <c r="BH182" s="10"/>
      <c r="BI182" s="10"/>
      <c r="BJ182" s="10" t="s">
        <v>83</v>
      </c>
      <c r="BK182" s="10" t="s">
        <v>83</v>
      </c>
      <c r="BL182" s="13"/>
      <c r="BM182" s="13" t="str">
        <f t="shared" si="25"/>
        <v/>
      </c>
      <c r="BO182" s="11" t="str">
        <f t="shared" si="28"/>
        <v/>
      </c>
      <c r="BP182" s="2"/>
      <c r="BQ182" s="11" t="s">
        <v>1255</v>
      </c>
    </row>
    <row r="183" spans="1:69" s="11" customFormat="1" x14ac:dyDescent="0.3">
      <c r="A183" s="2" t="s">
        <v>2231</v>
      </c>
      <c r="B183" s="11">
        <v>21</v>
      </c>
      <c r="C183" t="s">
        <v>1273</v>
      </c>
      <c r="D183" s="10">
        <v>12806</v>
      </c>
      <c r="E183" s="10" t="s">
        <v>351</v>
      </c>
      <c r="F183" s="10" t="s">
        <v>263</v>
      </c>
      <c r="G183" s="10" t="s">
        <v>294</v>
      </c>
      <c r="H183" s="10" t="s">
        <v>159</v>
      </c>
      <c r="I183" s="10" t="s">
        <v>160</v>
      </c>
      <c r="J183" s="10" t="s">
        <v>79</v>
      </c>
      <c r="K183" s="10" t="s">
        <v>352</v>
      </c>
      <c r="L183" s="10" t="s">
        <v>353</v>
      </c>
      <c r="M183" s="10" t="s">
        <v>315</v>
      </c>
      <c r="N183" s="10">
        <v>12541</v>
      </c>
      <c r="O183" s="10">
        <v>2022</v>
      </c>
      <c r="P183" s="10">
        <v>7</v>
      </c>
      <c r="Q183" s="10">
        <v>2021</v>
      </c>
      <c r="R183" s="10" t="s">
        <v>83</v>
      </c>
      <c r="S183" s="10" t="s">
        <v>84</v>
      </c>
      <c r="T183" s="10" t="s">
        <v>212</v>
      </c>
      <c r="U183" s="10" t="s">
        <v>355</v>
      </c>
      <c r="V183" s="10" t="s">
        <v>317</v>
      </c>
      <c r="W183" s="10" t="s">
        <v>83</v>
      </c>
      <c r="X183" s="12" t="s">
        <v>354</v>
      </c>
      <c r="Y183" s="12" t="s">
        <v>83</v>
      </c>
      <c r="Z183" s="10" t="s">
        <v>356</v>
      </c>
      <c r="AA183" s="10" t="s">
        <v>83</v>
      </c>
      <c r="AB183" s="10" t="s">
        <v>83</v>
      </c>
      <c r="AC183" s="10" t="s">
        <v>83</v>
      </c>
      <c r="AD183" s="10" t="s">
        <v>83</v>
      </c>
      <c r="AE183" s="10" t="s">
        <v>83</v>
      </c>
      <c r="AF183" s="10" t="s">
        <v>98</v>
      </c>
      <c r="AG183" s="10">
        <v>6</v>
      </c>
      <c r="AH183" s="10">
        <v>4</v>
      </c>
      <c r="AI183" s="10">
        <v>4</v>
      </c>
      <c r="AJ183" s="10">
        <v>4</v>
      </c>
      <c r="AK183" s="10">
        <v>2</v>
      </c>
      <c r="AL183" s="10">
        <v>4</v>
      </c>
      <c r="AM183" s="10">
        <v>2021</v>
      </c>
      <c r="AN183" s="10">
        <v>0.75999999046325684</v>
      </c>
      <c r="AO183" s="10" t="s">
        <v>270</v>
      </c>
      <c r="AP183" s="10" t="s">
        <v>215</v>
      </c>
      <c r="AQ183" s="10">
        <v>0.36700001358985901</v>
      </c>
      <c r="AR183" s="10" t="s">
        <v>55</v>
      </c>
      <c r="AS183" s="10">
        <v>0.36700001358985901</v>
      </c>
      <c r="AT183" s="10" t="s">
        <v>117</v>
      </c>
      <c r="AU183" s="10">
        <v>2.0710000991821289</v>
      </c>
      <c r="AV183" s="10">
        <v>2.0710000991821289</v>
      </c>
      <c r="AW183" s="10" t="s">
        <v>83</v>
      </c>
      <c r="AX183" s="10" t="s">
        <v>83</v>
      </c>
      <c r="AY183" s="10" t="s">
        <v>83</v>
      </c>
      <c r="AZ183" s="10">
        <v>2021</v>
      </c>
      <c r="BA183" s="10">
        <v>15351</v>
      </c>
      <c r="BB183" s="10" t="s">
        <v>101</v>
      </c>
      <c r="BC183" s="10" t="s">
        <v>106</v>
      </c>
      <c r="BD183" s="10" t="s">
        <v>83</v>
      </c>
      <c r="BE183" s="10" t="s">
        <v>83</v>
      </c>
      <c r="BF183" s="10" t="s">
        <v>83</v>
      </c>
      <c r="BG183" s="10" t="s">
        <v>83</v>
      </c>
      <c r="BH183" s="10"/>
      <c r="BI183" s="10"/>
      <c r="BJ183" s="10" t="s">
        <v>83</v>
      </c>
      <c r="BK183" s="10" t="s">
        <v>83</v>
      </c>
      <c r="BL183" s="13"/>
      <c r="BM183" s="13" t="str">
        <f t="shared" si="25"/>
        <v/>
      </c>
      <c r="BO183" s="11" t="str">
        <f t="shared" si="28"/>
        <v/>
      </c>
      <c r="BP183" s="2"/>
      <c r="BQ183" s="11" t="s">
        <v>1255</v>
      </c>
    </row>
    <row r="184" spans="1:69" x14ac:dyDescent="0.3">
      <c r="A184" s="2" t="s">
        <v>1199</v>
      </c>
      <c r="B184" s="2">
        <v>21</v>
      </c>
      <c r="C184" t="s">
        <v>1273</v>
      </c>
      <c r="D184" s="1">
        <v>10030</v>
      </c>
      <c r="E184" s="1" t="s">
        <v>440</v>
      </c>
      <c r="F184" s="1" t="s">
        <v>263</v>
      </c>
      <c r="G184" s="1" t="s">
        <v>294</v>
      </c>
      <c r="H184" s="1" t="s">
        <v>159</v>
      </c>
      <c r="I184" s="1" t="s">
        <v>160</v>
      </c>
      <c r="J184" s="1" t="s">
        <v>107</v>
      </c>
      <c r="K184" s="1" t="s">
        <v>428</v>
      </c>
      <c r="L184" s="1" t="s">
        <v>429</v>
      </c>
      <c r="M184" s="1" t="s">
        <v>422</v>
      </c>
      <c r="N184" s="1">
        <v>12221</v>
      </c>
      <c r="O184" s="1">
        <v>2022</v>
      </c>
      <c r="P184" s="1">
        <v>6</v>
      </c>
      <c r="Q184" s="1">
        <v>2021</v>
      </c>
      <c r="R184" s="1" t="s">
        <v>83</v>
      </c>
      <c r="S184" s="1" t="s">
        <v>84</v>
      </c>
      <c r="T184" s="1" t="s">
        <v>183</v>
      </c>
      <c r="U184" s="1" t="s">
        <v>83</v>
      </c>
      <c r="V184" s="1" t="s">
        <v>159</v>
      </c>
      <c r="W184" s="1" t="s">
        <v>299</v>
      </c>
      <c r="X184" s="3" t="s">
        <v>444</v>
      </c>
      <c r="Y184" s="3" t="s">
        <v>83</v>
      </c>
      <c r="Z184" s="1" t="s">
        <v>445</v>
      </c>
      <c r="AA184" s="1">
        <v>3</v>
      </c>
      <c r="AB184" s="1">
        <v>2</v>
      </c>
      <c r="AC184" s="1">
        <v>4</v>
      </c>
      <c r="AD184" s="1">
        <v>4</v>
      </c>
      <c r="AE184" s="1">
        <v>2</v>
      </c>
      <c r="AF184" s="1" t="s">
        <v>98</v>
      </c>
      <c r="AG184" s="1">
        <v>6</v>
      </c>
      <c r="AH184" s="1">
        <v>5</v>
      </c>
      <c r="AI184" s="1">
        <v>4</v>
      </c>
      <c r="AJ184" s="1">
        <v>3</v>
      </c>
      <c r="AK184" s="1">
        <v>2</v>
      </c>
      <c r="AL184" s="1">
        <v>4</v>
      </c>
      <c r="AM184" s="1">
        <v>2021</v>
      </c>
      <c r="AN184" s="1">
        <v>6.1000000685453415E-2</v>
      </c>
      <c r="AO184" s="1" t="s">
        <v>200</v>
      </c>
      <c r="AP184" s="1" t="s">
        <v>441</v>
      </c>
      <c r="AQ184" s="1">
        <v>0.26499998569488525</v>
      </c>
      <c r="AR184" s="1" t="s">
        <v>55</v>
      </c>
      <c r="AS184" s="1">
        <v>0.26499998569488525</v>
      </c>
      <c r="AT184" s="1" t="s">
        <v>442</v>
      </c>
      <c r="AU184" s="1">
        <v>0.23000000417232513</v>
      </c>
      <c r="AV184" s="1">
        <v>0.23000000417232513</v>
      </c>
      <c r="AW184" s="1">
        <v>0.26499998569488525</v>
      </c>
      <c r="AX184" s="1" t="s">
        <v>442</v>
      </c>
      <c r="AY184" s="1">
        <v>0.23000000417232513</v>
      </c>
      <c r="AZ184" s="1">
        <v>2021</v>
      </c>
      <c r="BA184" s="1">
        <v>3353</v>
      </c>
      <c r="BB184" s="1" t="s">
        <v>101</v>
      </c>
      <c r="BC184" s="1" t="s">
        <v>106</v>
      </c>
      <c r="BD184" s="1">
        <v>1657</v>
      </c>
      <c r="BE184" s="1" t="s">
        <v>130</v>
      </c>
      <c r="BF184" s="1">
        <v>3314</v>
      </c>
      <c r="BG184" s="1" t="s">
        <v>443</v>
      </c>
      <c r="BH184" s="1">
        <v>2.0239999294281006</v>
      </c>
      <c r="BI184" s="1">
        <v>1.0119999647140503</v>
      </c>
      <c r="BJ184" s="1">
        <v>1025</v>
      </c>
      <c r="BK184" s="1" t="s">
        <v>101</v>
      </c>
      <c r="BL184" s="4" t="s">
        <v>1261</v>
      </c>
      <c r="BM184" s="4">
        <f t="shared" si="25"/>
        <v>3314</v>
      </c>
      <c r="BN184" s="2" t="str">
        <f t="shared" ref="BN184:BN186" si="39">IF(ISBLANK(BH184),IF(BI184&lt;0.5,"O",IF(BI184&lt;1.7,"F","N")),IF(BH184&lt;1,"O",IF(ISBLANK(BI184),"F",IF(BI184&lt;1.7,"F","N"))))</f>
        <v>F</v>
      </c>
      <c r="BO184" s="2">
        <f t="shared" si="28"/>
        <v>2</v>
      </c>
      <c r="BP184" s="2">
        <f t="shared" si="27"/>
        <v>1</v>
      </c>
      <c r="BQ184" s="2" t="s">
        <v>1235</v>
      </c>
    </row>
    <row r="185" spans="1:69" x14ac:dyDescent="0.3">
      <c r="A185" s="2" t="s">
        <v>1204</v>
      </c>
      <c r="B185" s="2">
        <v>21</v>
      </c>
      <c r="C185" t="s">
        <v>1273</v>
      </c>
      <c r="D185" s="1">
        <v>10187</v>
      </c>
      <c r="E185" s="1" t="s">
        <v>204</v>
      </c>
      <c r="F185" s="1" t="s">
        <v>157</v>
      </c>
      <c r="G185" s="1" t="s">
        <v>193</v>
      </c>
      <c r="H185" s="1" t="s">
        <v>159</v>
      </c>
      <c r="I185" s="1" t="s">
        <v>160</v>
      </c>
      <c r="J185" s="1" t="s">
        <v>107</v>
      </c>
      <c r="K185" s="1" t="s">
        <v>205</v>
      </c>
      <c r="L185" s="1" t="s">
        <v>206</v>
      </c>
      <c r="M185" s="1" t="s">
        <v>196</v>
      </c>
      <c r="N185" s="1">
        <v>12161</v>
      </c>
      <c r="O185" s="1">
        <v>2022</v>
      </c>
      <c r="P185" s="1">
        <v>6</v>
      </c>
      <c r="Q185" s="1">
        <v>2021</v>
      </c>
      <c r="R185" s="1" t="s">
        <v>83</v>
      </c>
      <c r="S185" s="1" t="s">
        <v>84</v>
      </c>
      <c r="T185" s="1" t="s">
        <v>212</v>
      </c>
      <c r="U185" s="1" t="s">
        <v>164</v>
      </c>
      <c r="V185" s="1" t="s">
        <v>159</v>
      </c>
      <c r="W185" s="1" t="s">
        <v>207</v>
      </c>
      <c r="X185" s="3" t="s">
        <v>213</v>
      </c>
      <c r="Y185" s="3" t="s">
        <v>83</v>
      </c>
      <c r="Z185" s="1" t="s">
        <v>214</v>
      </c>
      <c r="AA185" s="1">
        <v>3</v>
      </c>
      <c r="AB185" s="1">
        <v>4</v>
      </c>
      <c r="AC185" s="1">
        <v>4</v>
      </c>
      <c r="AD185" s="1">
        <v>5</v>
      </c>
      <c r="AE185" s="1">
        <v>2</v>
      </c>
      <c r="AF185" s="1" t="s">
        <v>98</v>
      </c>
      <c r="AG185" s="1">
        <v>6</v>
      </c>
      <c r="AH185" s="1">
        <v>4</v>
      </c>
      <c r="AI185" s="1">
        <v>4</v>
      </c>
      <c r="AJ185" s="1">
        <v>4</v>
      </c>
      <c r="AK185" s="1">
        <v>2</v>
      </c>
      <c r="AL185" s="1">
        <v>4</v>
      </c>
      <c r="AM185" s="1">
        <v>2021</v>
      </c>
      <c r="AN185" s="1">
        <v>0.18999999761581421</v>
      </c>
      <c r="AO185" s="1" t="s">
        <v>108</v>
      </c>
      <c r="AP185" s="1" t="s">
        <v>215</v>
      </c>
      <c r="AQ185" s="1" t="s">
        <v>83</v>
      </c>
      <c r="AR185" s="1" t="s">
        <v>55</v>
      </c>
      <c r="AS185" s="1">
        <v>6.679999828338623</v>
      </c>
      <c r="AT185" s="1" t="s">
        <v>209</v>
      </c>
      <c r="AU185" s="1" t="s">
        <v>83</v>
      </c>
      <c r="AV185" s="1">
        <v>2.8999999165534973E-2</v>
      </c>
      <c r="AW185" s="1" t="s">
        <v>83</v>
      </c>
      <c r="AX185" s="1" t="s">
        <v>83</v>
      </c>
      <c r="AY185" s="1" t="s">
        <v>83</v>
      </c>
      <c r="AZ185" s="1">
        <v>2021</v>
      </c>
      <c r="BA185" s="1">
        <v>66566</v>
      </c>
      <c r="BB185" s="1" t="s">
        <v>101</v>
      </c>
      <c r="BC185" s="1" t="s">
        <v>106</v>
      </c>
      <c r="BD185" s="1">
        <v>18798.5</v>
      </c>
      <c r="BE185" s="1" t="s">
        <v>210</v>
      </c>
      <c r="BF185" s="1">
        <v>37597</v>
      </c>
      <c r="BG185" s="1" t="s">
        <v>211</v>
      </c>
      <c r="BH185" s="1">
        <v>3.5409998893737793</v>
      </c>
      <c r="BI185" s="1">
        <v>1.7699999809265137</v>
      </c>
      <c r="BJ185" s="1">
        <v>31798</v>
      </c>
      <c r="BK185" s="1" t="s">
        <v>83</v>
      </c>
      <c r="BL185" s="4" t="s">
        <v>1261</v>
      </c>
      <c r="BM185" s="4">
        <f t="shared" si="25"/>
        <v>37597</v>
      </c>
      <c r="BN185" s="2" t="str">
        <f t="shared" si="39"/>
        <v>N</v>
      </c>
      <c r="BO185" s="2">
        <f t="shared" si="28"/>
        <v>3</v>
      </c>
      <c r="BP185" s="2">
        <f t="shared" si="27"/>
        <v>1</v>
      </c>
      <c r="BQ185" s="2" t="s">
        <v>1235</v>
      </c>
    </row>
    <row r="186" spans="1:69" x14ac:dyDescent="0.3">
      <c r="A186" s="2" t="s">
        <v>1200</v>
      </c>
      <c r="B186" s="2">
        <v>21</v>
      </c>
      <c r="C186" t="s">
        <v>1273</v>
      </c>
      <c r="D186" s="1">
        <v>10572</v>
      </c>
      <c r="E186" s="1" t="s">
        <v>262</v>
      </c>
      <c r="F186" s="1" t="s">
        <v>263</v>
      </c>
      <c r="G186" s="1" t="s">
        <v>264</v>
      </c>
      <c r="H186" s="1" t="s">
        <v>159</v>
      </c>
      <c r="I186" s="1" t="s">
        <v>160</v>
      </c>
      <c r="J186" s="1" t="s">
        <v>107</v>
      </c>
      <c r="K186" s="1" t="s">
        <v>265</v>
      </c>
      <c r="L186" s="1" t="s">
        <v>266</v>
      </c>
      <c r="M186" s="1" t="s">
        <v>230</v>
      </c>
      <c r="N186" s="1">
        <v>12163</v>
      </c>
      <c r="O186" s="1">
        <v>2022</v>
      </c>
      <c r="P186" s="1">
        <v>6</v>
      </c>
      <c r="Q186" s="1">
        <v>2021</v>
      </c>
      <c r="R186" s="1" t="s">
        <v>83</v>
      </c>
      <c r="S186" s="1" t="s">
        <v>84</v>
      </c>
      <c r="T186" s="1" t="s">
        <v>183</v>
      </c>
      <c r="U186" s="1" t="s">
        <v>267</v>
      </c>
      <c r="V186" s="1" t="s">
        <v>159</v>
      </c>
      <c r="W186" s="1" t="s">
        <v>83</v>
      </c>
      <c r="X186" s="3" t="s">
        <v>268</v>
      </c>
      <c r="Y186" s="3" t="s">
        <v>83</v>
      </c>
      <c r="Z186" s="1" t="s">
        <v>269</v>
      </c>
      <c r="AA186" s="1" t="s">
        <v>83</v>
      </c>
      <c r="AB186" s="1" t="s">
        <v>83</v>
      </c>
      <c r="AC186" s="1" t="s">
        <v>83</v>
      </c>
      <c r="AD186" s="1" t="s">
        <v>83</v>
      </c>
      <c r="AE186" s="1" t="s">
        <v>83</v>
      </c>
      <c r="AF186" s="1" t="s">
        <v>98</v>
      </c>
      <c r="AG186" s="1">
        <v>6</v>
      </c>
      <c r="AH186" s="1">
        <v>5</v>
      </c>
      <c r="AI186" s="1">
        <v>4</v>
      </c>
      <c r="AJ186" s="1">
        <v>3</v>
      </c>
      <c r="AK186" s="1">
        <v>2</v>
      </c>
      <c r="AL186" s="1">
        <v>4</v>
      </c>
      <c r="AM186" s="1">
        <v>2021</v>
      </c>
      <c r="AN186" s="1">
        <v>0.15299999713897705</v>
      </c>
      <c r="AO186" s="1" t="s">
        <v>270</v>
      </c>
      <c r="AP186" s="1" t="s">
        <v>271</v>
      </c>
      <c r="AQ186" s="1">
        <v>0.5</v>
      </c>
      <c r="AR186" s="1" t="s">
        <v>169</v>
      </c>
      <c r="AS186" s="1">
        <v>0.5</v>
      </c>
      <c r="AT186" s="1" t="s">
        <v>202</v>
      </c>
      <c r="AU186" s="1">
        <v>0.3059999942779541</v>
      </c>
      <c r="AV186" s="1">
        <v>0.3059999942779541</v>
      </c>
      <c r="AW186" s="1" t="s">
        <v>83</v>
      </c>
      <c r="AX186" s="1" t="s">
        <v>83</v>
      </c>
      <c r="AY186" s="1" t="s">
        <v>83</v>
      </c>
      <c r="AZ186" s="1">
        <v>2021</v>
      </c>
      <c r="BA186" s="1">
        <v>39091</v>
      </c>
      <c r="BB186" s="1" t="s">
        <v>101</v>
      </c>
      <c r="BC186" s="1" t="s">
        <v>272</v>
      </c>
      <c r="BD186" s="1">
        <v>92875</v>
      </c>
      <c r="BE186" s="1" t="s">
        <v>130</v>
      </c>
      <c r="BF186" s="1">
        <v>185750</v>
      </c>
      <c r="BG186" s="1" t="s">
        <v>100</v>
      </c>
      <c r="BH186" s="1">
        <v>0.42100000381469727</v>
      </c>
      <c r="BI186" s="1">
        <v>0.20999999344348907</v>
      </c>
      <c r="BJ186" s="1">
        <v>68980</v>
      </c>
      <c r="BK186" s="1" t="s">
        <v>101</v>
      </c>
      <c r="BL186" s="4" t="s">
        <v>1261</v>
      </c>
      <c r="BM186" s="4">
        <f t="shared" si="25"/>
        <v>185750</v>
      </c>
      <c r="BN186" s="2" t="str">
        <f t="shared" si="39"/>
        <v>O</v>
      </c>
      <c r="BO186" s="2">
        <f t="shared" si="28"/>
        <v>1</v>
      </c>
      <c r="BP186" s="2">
        <f t="shared" si="27"/>
        <v>1</v>
      </c>
      <c r="BQ186" s="2" t="s">
        <v>1235</v>
      </c>
    </row>
    <row r="187" spans="1:69" x14ac:dyDescent="0.3">
      <c r="A187" s="2" t="s">
        <v>1208</v>
      </c>
      <c r="B187" s="2">
        <v>21</v>
      </c>
      <c r="C187" t="s">
        <v>1273</v>
      </c>
      <c r="D187" s="1">
        <v>10798</v>
      </c>
      <c r="E187" s="1" t="s">
        <v>227</v>
      </c>
      <c r="F187" s="1" t="s">
        <v>157</v>
      </c>
      <c r="G187" s="1" t="s">
        <v>193</v>
      </c>
      <c r="H187" s="1" t="s">
        <v>159</v>
      </c>
      <c r="I187" s="1" t="s">
        <v>160</v>
      </c>
      <c r="J187" s="1" t="s">
        <v>107</v>
      </c>
      <c r="K187" s="1" t="s">
        <v>228</v>
      </c>
      <c r="L187" s="1" t="s">
        <v>229</v>
      </c>
      <c r="M187" s="1" t="s">
        <v>230</v>
      </c>
      <c r="N187" s="1">
        <v>12236</v>
      </c>
      <c r="O187" s="1">
        <v>2022</v>
      </c>
      <c r="P187" s="1">
        <v>6</v>
      </c>
      <c r="Q187" s="1">
        <v>2021</v>
      </c>
      <c r="R187" s="1" t="s">
        <v>83</v>
      </c>
      <c r="S187" s="1" t="s">
        <v>231</v>
      </c>
      <c r="T187" s="1" t="s">
        <v>232</v>
      </c>
      <c r="U187" s="1" t="s">
        <v>83</v>
      </c>
      <c r="V187" s="1" t="s">
        <v>159</v>
      </c>
      <c r="W187" s="1" t="s">
        <v>233</v>
      </c>
      <c r="X187" s="3" t="s">
        <v>229</v>
      </c>
      <c r="Y187" s="3" t="s">
        <v>83</v>
      </c>
      <c r="Z187" s="1" t="s">
        <v>234</v>
      </c>
      <c r="AA187" s="1">
        <v>2</v>
      </c>
      <c r="AB187" s="1">
        <v>1</v>
      </c>
      <c r="AC187" s="1">
        <v>3</v>
      </c>
      <c r="AD187" s="1">
        <v>2</v>
      </c>
      <c r="AE187" s="1">
        <v>2</v>
      </c>
      <c r="AF187" s="1" t="s">
        <v>98</v>
      </c>
      <c r="AG187" s="1">
        <v>1</v>
      </c>
      <c r="AH187" s="1">
        <v>3</v>
      </c>
      <c r="AI187" s="1">
        <v>3</v>
      </c>
      <c r="AJ187" s="1">
        <v>0</v>
      </c>
      <c r="AK187" s="1">
        <v>0</v>
      </c>
      <c r="AL187" s="1">
        <v>1</v>
      </c>
      <c r="AM187" s="1" t="s">
        <v>83</v>
      </c>
      <c r="AN187" s="1" t="s">
        <v>83</v>
      </c>
      <c r="AO187" s="1" t="s">
        <v>83</v>
      </c>
      <c r="AP187" s="1" t="s">
        <v>83</v>
      </c>
      <c r="AQ187" s="1" t="s">
        <v>83</v>
      </c>
      <c r="AR187" s="1" t="s">
        <v>55</v>
      </c>
      <c r="AS187" s="1" t="s">
        <v>83</v>
      </c>
      <c r="AT187" s="1" t="s">
        <v>83</v>
      </c>
      <c r="AU187" s="1" t="s">
        <v>83</v>
      </c>
      <c r="AV187" s="1" t="s">
        <v>83</v>
      </c>
      <c r="AW187" s="1" t="s">
        <v>83</v>
      </c>
      <c r="AX187" s="1" t="s">
        <v>83</v>
      </c>
      <c r="AY187" s="1" t="s">
        <v>83</v>
      </c>
      <c r="AZ187" s="1" t="s">
        <v>83</v>
      </c>
      <c r="BA187" s="1" t="s">
        <v>83</v>
      </c>
      <c r="BB187" s="1" t="s">
        <v>83</v>
      </c>
      <c r="BC187" s="1" t="s">
        <v>83</v>
      </c>
      <c r="BD187" s="1" t="s">
        <v>83</v>
      </c>
      <c r="BE187" s="1" t="s">
        <v>83</v>
      </c>
      <c r="BF187" s="1" t="s">
        <v>83</v>
      </c>
      <c r="BG187" s="1" t="s">
        <v>83</v>
      </c>
      <c r="BH187" s="1"/>
      <c r="BI187" s="1"/>
      <c r="BJ187" s="1" t="s">
        <v>83</v>
      </c>
      <c r="BK187" s="1" t="s">
        <v>83</v>
      </c>
      <c r="BL187" s="13" t="s">
        <v>1246</v>
      </c>
      <c r="BM187" s="13" t="str">
        <f t="shared" si="25"/>
        <v/>
      </c>
      <c r="BN187" s="2" t="str">
        <f t="shared" ref="BN187:BN189" si="40">IF(ISBLANK(BH187),IF(BI187&lt;0.5,"O",IF(BI187&lt;1.7,"F","N")),IF(BH187&lt;1,"O",IF(ISBLANK(BI187),"F",IF(BI187&lt;1.7,"F","N"))))</f>
        <v>O</v>
      </c>
      <c r="BO187" s="11">
        <f t="shared" si="28"/>
        <v>1</v>
      </c>
      <c r="BP187" s="2">
        <f t="shared" si="27"/>
        <v>3</v>
      </c>
      <c r="BQ187" s="11" t="s">
        <v>1248</v>
      </c>
    </row>
    <row r="188" spans="1:69" x14ac:dyDescent="0.3">
      <c r="A188" s="2" t="s">
        <v>1204</v>
      </c>
      <c r="B188" s="2">
        <v>21</v>
      </c>
      <c r="C188" t="s">
        <v>1273</v>
      </c>
      <c r="D188" s="1">
        <v>10164</v>
      </c>
      <c r="E188" s="1" t="s">
        <v>192</v>
      </c>
      <c r="F188" s="1" t="s">
        <v>157</v>
      </c>
      <c r="G188" s="1" t="s">
        <v>193</v>
      </c>
      <c r="H188" s="1" t="s">
        <v>159</v>
      </c>
      <c r="I188" s="1" t="s">
        <v>160</v>
      </c>
      <c r="J188" s="1" t="s">
        <v>107</v>
      </c>
      <c r="K188" s="1" t="s">
        <v>194</v>
      </c>
      <c r="L188" s="1" t="s">
        <v>195</v>
      </c>
      <c r="M188" s="1" t="s">
        <v>196</v>
      </c>
      <c r="N188" s="1">
        <v>11596</v>
      </c>
      <c r="O188" s="1">
        <v>2021</v>
      </c>
      <c r="P188" s="1">
        <v>6</v>
      </c>
      <c r="Q188" s="1">
        <v>2019</v>
      </c>
      <c r="R188" s="1" t="s">
        <v>83</v>
      </c>
      <c r="S188" s="1" t="s">
        <v>84</v>
      </c>
      <c r="T188" s="1" t="s">
        <v>183</v>
      </c>
      <c r="U188" s="1" t="s">
        <v>83</v>
      </c>
      <c r="V188" s="1" t="s">
        <v>159</v>
      </c>
      <c r="W188" s="1" t="s">
        <v>197</v>
      </c>
      <c r="X188" s="3" t="s">
        <v>198</v>
      </c>
      <c r="Y188" s="3" t="s">
        <v>83</v>
      </c>
      <c r="Z188" s="1" t="s">
        <v>199</v>
      </c>
      <c r="AA188" s="1">
        <v>4</v>
      </c>
      <c r="AB188" s="1">
        <v>3</v>
      </c>
      <c r="AC188" s="1">
        <v>4</v>
      </c>
      <c r="AD188" s="1">
        <v>4</v>
      </c>
      <c r="AE188" s="1">
        <v>2</v>
      </c>
      <c r="AF188" s="1" t="s">
        <v>98</v>
      </c>
      <c r="AG188" s="1">
        <v>6</v>
      </c>
      <c r="AH188" s="1">
        <v>4</v>
      </c>
      <c r="AI188" s="1">
        <v>4</v>
      </c>
      <c r="AJ188" s="1">
        <v>4</v>
      </c>
      <c r="AK188" s="1">
        <v>2</v>
      </c>
      <c r="AL188" s="1">
        <v>4</v>
      </c>
      <c r="AM188" s="1">
        <v>2019</v>
      </c>
      <c r="AN188" s="1">
        <v>0.45800000429153442</v>
      </c>
      <c r="AO188" s="1" t="s">
        <v>200</v>
      </c>
      <c r="AP188" s="1" t="s">
        <v>201</v>
      </c>
      <c r="AQ188" s="1" t="s">
        <v>83</v>
      </c>
      <c r="AR188" s="1" t="s">
        <v>202</v>
      </c>
      <c r="AS188" s="1">
        <v>0.2199999988079071</v>
      </c>
      <c r="AT188" s="1" t="s">
        <v>117</v>
      </c>
      <c r="AU188" s="1" t="s">
        <v>83</v>
      </c>
      <c r="AV188" s="1">
        <v>2.0820000171661377</v>
      </c>
      <c r="AW188" s="1" t="s">
        <v>83</v>
      </c>
      <c r="AX188" s="1" t="s">
        <v>83</v>
      </c>
      <c r="AY188" s="1" t="s">
        <v>83</v>
      </c>
      <c r="AZ188" s="1">
        <v>2019</v>
      </c>
      <c r="BA188" s="1">
        <v>42862</v>
      </c>
      <c r="BB188" s="1" t="s">
        <v>101</v>
      </c>
      <c r="BC188" s="1" t="s">
        <v>189</v>
      </c>
      <c r="BD188" s="1">
        <v>90545</v>
      </c>
      <c r="BE188" s="1" t="s">
        <v>130</v>
      </c>
      <c r="BF188" s="1">
        <v>181090</v>
      </c>
      <c r="BG188" s="1" t="s">
        <v>203</v>
      </c>
      <c r="BH188" s="1">
        <v>0.47299998998641968</v>
      </c>
      <c r="BI188" s="1">
        <v>0.2370000034570694</v>
      </c>
      <c r="BJ188" s="1" t="s">
        <v>83</v>
      </c>
      <c r="BK188" s="1" t="s">
        <v>83</v>
      </c>
      <c r="BL188" s="4" t="s">
        <v>1261</v>
      </c>
      <c r="BM188" s="4">
        <f t="shared" si="25"/>
        <v>181090</v>
      </c>
      <c r="BN188" s="2" t="str">
        <f t="shared" si="40"/>
        <v>O</v>
      </c>
      <c r="BO188" s="2">
        <f t="shared" si="28"/>
        <v>1</v>
      </c>
      <c r="BP188" s="2">
        <f t="shared" si="27"/>
        <v>1</v>
      </c>
      <c r="BQ188" s="2" t="s">
        <v>1235</v>
      </c>
    </row>
    <row r="189" spans="1:69" x14ac:dyDescent="0.3">
      <c r="A189" s="2" t="s">
        <v>1199</v>
      </c>
      <c r="B189" s="2">
        <v>21</v>
      </c>
      <c r="C189" t="s">
        <v>1273</v>
      </c>
      <c r="D189" s="1">
        <v>10191</v>
      </c>
      <c r="E189" s="1" t="s">
        <v>249</v>
      </c>
      <c r="F189" s="1" t="s">
        <v>157</v>
      </c>
      <c r="G189" s="1" t="s">
        <v>236</v>
      </c>
      <c r="H189" s="1" t="s">
        <v>159</v>
      </c>
      <c r="I189" s="1" t="s">
        <v>160</v>
      </c>
      <c r="J189" s="1" t="s">
        <v>107</v>
      </c>
      <c r="K189" s="1" t="s">
        <v>250</v>
      </c>
      <c r="L189" s="1" t="s">
        <v>251</v>
      </c>
      <c r="M189" s="1" t="s">
        <v>163</v>
      </c>
      <c r="N189" s="1">
        <v>11619</v>
      </c>
      <c r="O189" s="1">
        <v>2021</v>
      </c>
      <c r="P189" s="1">
        <v>6</v>
      </c>
      <c r="Q189" s="1">
        <v>2019</v>
      </c>
      <c r="R189" s="1" t="s">
        <v>83</v>
      </c>
      <c r="S189" s="1" t="s">
        <v>84</v>
      </c>
      <c r="T189" s="1" t="s">
        <v>183</v>
      </c>
      <c r="U189" s="1" t="s">
        <v>83</v>
      </c>
      <c r="V189" s="1" t="s">
        <v>159</v>
      </c>
      <c r="W189" s="1" t="s">
        <v>83</v>
      </c>
      <c r="X189" s="3" t="s">
        <v>252</v>
      </c>
      <c r="Y189" s="3" t="s">
        <v>83</v>
      </c>
      <c r="Z189" s="1" t="s">
        <v>247</v>
      </c>
      <c r="AA189" s="1" t="s">
        <v>83</v>
      </c>
      <c r="AB189" s="1" t="s">
        <v>83</v>
      </c>
      <c r="AC189" s="1" t="s">
        <v>83</v>
      </c>
      <c r="AD189" s="1" t="s">
        <v>83</v>
      </c>
      <c r="AE189" s="1" t="s">
        <v>83</v>
      </c>
      <c r="AF189" s="1" t="s">
        <v>98</v>
      </c>
      <c r="AG189" s="1">
        <v>6</v>
      </c>
      <c r="AH189" s="1">
        <v>5</v>
      </c>
      <c r="AI189" s="1">
        <v>4</v>
      </c>
      <c r="AJ189" s="1">
        <v>4</v>
      </c>
      <c r="AK189" s="1">
        <v>2</v>
      </c>
      <c r="AL189" s="1">
        <v>4</v>
      </c>
      <c r="AM189" s="1">
        <v>2019</v>
      </c>
      <c r="AN189" s="1">
        <v>0.34000000357627869</v>
      </c>
      <c r="AO189" s="1" t="s">
        <v>200</v>
      </c>
      <c r="AP189" s="1" t="s">
        <v>248</v>
      </c>
      <c r="AQ189" s="1">
        <v>0.42199999094009399</v>
      </c>
      <c r="AR189" s="1" t="s">
        <v>55</v>
      </c>
      <c r="AS189" s="1">
        <v>0.42199999094009399</v>
      </c>
      <c r="AT189" s="1" t="s">
        <v>188</v>
      </c>
      <c r="AU189" s="1">
        <v>0.8059999942779541</v>
      </c>
      <c r="AV189" s="1">
        <v>0.8059999942779541</v>
      </c>
      <c r="AW189" s="1" t="s">
        <v>83</v>
      </c>
      <c r="AX189" s="1" t="s">
        <v>83</v>
      </c>
      <c r="AY189" s="1" t="s">
        <v>83</v>
      </c>
      <c r="AZ189" s="1">
        <v>2019</v>
      </c>
      <c r="BA189" s="1">
        <v>47397</v>
      </c>
      <c r="BB189" s="1" t="s">
        <v>101</v>
      </c>
      <c r="BC189" s="1" t="s">
        <v>189</v>
      </c>
      <c r="BD189" s="1">
        <v>27609</v>
      </c>
      <c r="BE189" s="1" t="s">
        <v>130</v>
      </c>
      <c r="BF189" s="1">
        <v>55217</v>
      </c>
      <c r="BG189" s="1" t="s">
        <v>191</v>
      </c>
      <c r="BH189" s="1">
        <v>1.7170000076293945</v>
      </c>
      <c r="BI189" s="1">
        <v>0.85799998044967651</v>
      </c>
      <c r="BJ189" s="1">
        <v>15872</v>
      </c>
      <c r="BK189" s="1" t="s">
        <v>101</v>
      </c>
      <c r="BL189" s="4" t="s">
        <v>1261</v>
      </c>
      <c r="BM189" s="4">
        <f t="shared" si="25"/>
        <v>55217</v>
      </c>
      <c r="BN189" s="2" t="str">
        <f t="shared" si="40"/>
        <v>F</v>
      </c>
      <c r="BO189" s="2">
        <f t="shared" si="28"/>
        <v>2</v>
      </c>
      <c r="BP189" s="2">
        <f t="shared" si="27"/>
        <v>1</v>
      </c>
      <c r="BQ189" s="2" t="s">
        <v>1235</v>
      </c>
    </row>
    <row r="190" spans="1:69" x14ac:dyDescent="0.3">
      <c r="A190" s="2" t="s">
        <v>1202</v>
      </c>
      <c r="B190" s="2">
        <v>21</v>
      </c>
      <c r="C190" t="s">
        <v>1273</v>
      </c>
      <c r="D190" s="1">
        <v>10286</v>
      </c>
      <c r="E190" s="1" t="s">
        <v>243</v>
      </c>
      <c r="F190" s="1" t="s">
        <v>157</v>
      </c>
      <c r="G190" s="1" t="s">
        <v>236</v>
      </c>
      <c r="H190" s="1" t="s">
        <v>159</v>
      </c>
      <c r="I190" s="1" t="s">
        <v>160</v>
      </c>
      <c r="J190" s="1" t="s">
        <v>107</v>
      </c>
      <c r="K190" s="1" t="s">
        <v>244</v>
      </c>
      <c r="L190" s="1" t="s">
        <v>245</v>
      </c>
      <c r="M190" s="1" t="s">
        <v>82</v>
      </c>
      <c r="N190" s="1">
        <v>11618</v>
      </c>
      <c r="O190" s="1">
        <v>2021</v>
      </c>
      <c r="P190" s="1">
        <v>6</v>
      </c>
      <c r="Q190" s="1">
        <v>2019</v>
      </c>
      <c r="R190" s="1" t="s">
        <v>83</v>
      </c>
      <c r="S190" s="1" t="s">
        <v>84</v>
      </c>
      <c r="T190" s="1" t="s">
        <v>183</v>
      </c>
      <c r="U190" s="1" t="s">
        <v>83</v>
      </c>
      <c r="V190" s="1" t="s">
        <v>159</v>
      </c>
      <c r="W190" s="1" t="s">
        <v>83</v>
      </c>
      <c r="X190" s="3" t="s">
        <v>246</v>
      </c>
      <c r="Y190" s="3" t="s">
        <v>83</v>
      </c>
      <c r="Z190" s="1" t="s">
        <v>247</v>
      </c>
      <c r="AA190" s="1" t="s">
        <v>83</v>
      </c>
      <c r="AB190" s="1" t="s">
        <v>83</v>
      </c>
      <c r="AC190" s="1" t="s">
        <v>83</v>
      </c>
      <c r="AD190" s="1" t="s">
        <v>83</v>
      </c>
      <c r="AE190" s="1" t="s">
        <v>83</v>
      </c>
      <c r="AF190" s="1" t="s">
        <v>98</v>
      </c>
      <c r="AG190" s="1">
        <v>6</v>
      </c>
      <c r="AH190" s="1">
        <v>4</v>
      </c>
      <c r="AI190" s="1">
        <v>4</v>
      </c>
      <c r="AJ190" s="1">
        <v>3</v>
      </c>
      <c r="AK190" s="1">
        <v>2</v>
      </c>
      <c r="AL190" s="1">
        <v>4</v>
      </c>
      <c r="AM190" s="1">
        <v>2019</v>
      </c>
      <c r="AN190" s="1">
        <v>0.13600000739097595</v>
      </c>
      <c r="AO190" s="1" t="s">
        <v>200</v>
      </c>
      <c r="AP190" s="1" t="s">
        <v>248</v>
      </c>
      <c r="AQ190" s="1">
        <v>0.20000000298023224</v>
      </c>
      <c r="AR190" s="1" t="s">
        <v>55</v>
      </c>
      <c r="AS190" s="1">
        <v>0.20000000298023224</v>
      </c>
      <c r="AT190" s="1" t="s">
        <v>117</v>
      </c>
      <c r="AU190" s="1">
        <v>0.68000000715255737</v>
      </c>
      <c r="AV190" s="1">
        <v>0.68000000715255737</v>
      </c>
      <c r="AW190" s="1" t="s">
        <v>83</v>
      </c>
      <c r="AX190" s="1" t="s">
        <v>83</v>
      </c>
      <c r="AY190" s="1" t="s">
        <v>83</v>
      </c>
      <c r="AZ190" s="1">
        <v>2019</v>
      </c>
      <c r="BA190" s="1">
        <v>176404</v>
      </c>
      <c r="BB190" s="1" t="s">
        <v>101</v>
      </c>
      <c r="BC190" s="1" t="s">
        <v>106</v>
      </c>
      <c r="BD190" s="1">
        <v>45010</v>
      </c>
      <c r="BE190" s="1" t="s">
        <v>130</v>
      </c>
      <c r="BF190" s="1">
        <v>90019</v>
      </c>
      <c r="BG190" s="1" t="s">
        <v>203</v>
      </c>
      <c r="BH190" s="1">
        <v>3.9189999103546143</v>
      </c>
      <c r="BI190" s="1">
        <v>1.9600000381469727</v>
      </c>
      <c r="BJ190" s="1">
        <v>12671</v>
      </c>
      <c r="BK190" s="1" t="s">
        <v>101</v>
      </c>
      <c r="BL190" s="4" t="s">
        <v>1261</v>
      </c>
      <c r="BM190" s="4">
        <f t="shared" si="25"/>
        <v>90019</v>
      </c>
      <c r="BN190" s="2" t="str">
        <f>IF(ISBLANK(BH190),IF(BI190&lt;0.5,"O",IF(BI190&lt;1.7,"F","N")),IF(BH190&lt;1,"O",IF(ISBLANK(BI190),"F",IF(BI190&lt;1.7,"F","N"))))</f>
        <v>N</v>
      </c>
      <c r="BO190" s="2">
        <f t="shared" si="28"/>
        <v>3</v>
      </c>
      <c r="BP190" s="2">
        <f t="shared" si="27"/>
        <v>1</v>
      </c>
      <c r="BQ190" s="2" t="s">
        <v>1235</v>
      </c>
    </row>
    <row r="191" spans="1:69" x14ac:dyDescent="0.3">
      <c r="A191" s="2" t="s">
        <v>1202</v>
      </c>
      <c r="B191" s="2">
        <v>21</v>
      </c>
      <c r="C191" t="s">
        <v>1273</v>
      </c>
      <c r="D191" s="1">
        <v>10311</v>
      </c>
      <c r="E191" s="1" t="s">
        <v>235</v>
      </c>
      <c r="F191" s="1" t="s">
        <v>157</v>
      </c>
      <c r="G191" s="1" t="s">
        <v>236</v>
      </c>
      <c r="H191" s="1" t="s">
        <v>159</v>
      </c>
      <c r="I191" s="1" t="s">
        <v>160</v>
      </c>
      <c r="J191" s="1" t="s">
        <v>107</v>
      </c>
      <c r="K191" s="1" t="s">
        <v>237</v>
      </c>
      <c r="L191" s="1" t="s">
        <v>238</v>
      </c>
      <c r="M191" s="1" t="s">
        <v>163</v>
      </c>
      <c r="N191" s="1">
        <v>11616</v>
      </c>
      <c r="O191" s="1">
        <v>2021</v>
      </c>
      <c r="P191" s="1">
        <v>6</v>
      </c>
      <c r="Q191" s="1">
        <v>2019</v>
      </c>
      <c r="R191" s="1" t="s">
        <v>83</v>
      </c>
      <c r="S191" s="1" t="s">
        <v>84</v>
      </c>
      <c r="T191" s="1" t="s">
        <v>183</v>
      </c>
      <c r="U191" s="1">
        <v>2016</v>
      </c>
      <c r="V191" s="1" t="s">
        <v>159</v>
      </c>
      <c r="W191" s="1" t="s">
        <v>83</v>
      </c>
      <c r="X191" s="3" t="s">
        <v>239</v>
      </c>
      <c r="Y191" s="3" t="s">
        <v>83</v>
      </c>
      <c r="Z191" s="1" t="s">
        <v>240</v>
      </c>
      <c r="AA191" s="1" t="s">
        <v>83</v>
      </c>
      <c r="AB191" s="1" t="s">
        <v>83</v>
      </c>
      <c r="AC191" s="1" t="s">
        <v>83</v>
      </c>
      <c r="AD191" s="1" t="s">
        <v>83</v>
      </c>
      <c r="AE191" s="1" t="s">
        <v>83</v>
      </c>
      <c r="AF191" s="1" t="s">
        <v>98</v>
      </c>
      <c r="AG191" s="1">
        <v>6</v>
      </c>
      <c r="AH191" s="1">
        <v>4</v>
      </c>
      <c r="AI191" s="1">
        <v>4</v>
      </c>
      <c r="AJ191" s="1">
        <v>3</v>
      </c>
      <c r="AK191" s="1">
        <v>2</v>
      </c>
      <c r="AL191" s="1">
        <v>4</v>
      </c>
      <c r="AM191" s="1">
        <v>2019</v>
      </c>
      <c r="AN191" s="1">
        <v>0.38999998569488525</v>
      </c>
      <c r="AO191" s="1" t="s">
        <v>200</v>
      </c>
      <c r="AP191" s="1" t="s">
        <v>241</v>
      </c>
      <c r="AQ191" s="1">
        <v>0.46000000834465027</v>
      </c>
      <c r="AR191" s="1" t="s">
        <v>55</v>
      </c>
      <c r="AS191" s="1">
        <v>0.46000000834465027</v>
      </c>
      <c r="AT191" s="1" t="s">
        <v>117</v>
      </c>
      <c r="AU191" s="1">
        <v>0.84799998998641968</v>
      </c>
      <c r="AV191" s="1">
        <v>0.84799998998641968</v>
      </c>
      <c r="AW191" s="1" t="s">
        <v>83</v>
      </c>
      <c r="AX191" s="1" t="s">
        <v>83</v>
      </c>
      <c r="AY191" s="1" t="s">
        <v>83</v>
      </c>
      <c r="AZ191" s="1">
        <v>2019</v>
      </c>
      <c r="BA191" s="1">
        <v>29769</v>
      </c>
      <c r="BB191" s="1" t="s">
        <v>101</v>
      </c>
      <c r="BC191" s="1" t="s">
        <v>242</v>
      </c>
      <c r="BD191" s="1">
        <v>7221</v>
      </c>
      <c r="BE191" s="1" t="s">
        <v>130</v>
      </c>
      <c r="BF191" s="1">
        <v>14441</v>
      </c>
      <c r="BG191" s="1" t="s">
        <v>203</v>
      </c>
      <c r="BH191" s="1">
        <v>4.1230001449584961</v>
      </c>
      <c r="BI191" s="1">
        <v>2.0610001087188721</v>
      </c>
      <c r="BJ191" s="1">
        <v>5334</v>
      </c>
      <c r="BK191" s="1" t="s">
        <v>101</v>
      </c>
      <c r="BL191" s="4" t="s">
        <v>1261</v>
      </c>
      <c r="BM191" s="4">
        <f t="shared" si="25"/>
        <v>14441</v>
      </c>
      <c r="BN191" s="2" t="str">
        <f t="shared" ref="BN191:BN196" si="41">IF(ISBLANK(BH191),IF(BI191&lt;0.5,"O",IF(BI191&lt;1.7,"F","N")),IF(BH191&lt;1,"O",IF(ISBLANK(BI191),"F",IF(BI191&lt;1.7,"F","N"))))</f>
        <v>N</v>
      </c>
      <c r="BO191" s="2">
        <f t="shared" si="28"/>
        <v>3</v>
      </c>
      <c r="BP191" s="2">
        <f t="shared" si="27"/>
        <v>1</v>
      </c>
      <c r="BQ191" s="2" t="s">
        <v>1235</v>
      </c>
    </row>
    <row r="192" spans="1:69" x14ac:dyDescent="0.3">
      <c r="A192" s="2" t="s">
        <v>1203</v>
      </c>
      <c r="B192" s="2">
        <v>21</v>
      </c>
      <c r="C192" t="s">
        <v>1273</v>
      </c>
      <c r="D192" s="1">
        <v>10385</v>
      </c>
      <c r="E192" s="1" t="s">
        <v>253</v>
      </c>
      <c r="F192" s="1" t="s">
        <v>157</v>
      </c>
      <c r="G192" s="1" t="s">
        <v>254</v>
      </c>
      <c r="H192" s="1" t="s">
        <v>159</v>
      </c>
      <c r="I192" s="1" t="s">
        <v>160</v>
      </c>
      <c r="J192" s="1" t="s">
        <v>107</v>
      </c>
      <c r="K192" s="1" t="s">
        <v>255</v>
      </c>
      <c r="L192" s="1" t="s">
        <v>254</v>
      </c>
      <c r="M192" s="1" t="s">
        <v>163</v>
      </c>
      <c r="N192" s="1">
        <v>11620</v>
      </c>
      <c r="O192" s="1">
        <v>2021</v>
      </c>
      <c r="P192" s="1">
        <v>6</v>
      </c>
      <c r="Q192" s="1">
        <v>2019</v>
      </c>
      <c r="R192" s="1" t="s">
        <v>83</v>
      </c>
      <c r="S192" s="1" t="s">
        <v>84</v>
      </c>
      <c r="T192" s="1" t="s">
        <v>183</v>
      </c>
      <c r="U192" s="1" t="s">
        <v>83</v>
      </c>
      <c r="V192" s="1" t="s">
        <v>159</v>
      </c>
      <c r="W192" s="1" t="s">
        <v>256</v>
      </c>
      <c r="X192" s="3" t="s">
        <v>257</v>
      </c>
      <c r="Y192" s="3" t="s">
        <v>83</v>
      </c>
      <c r="Z192" s="1" t="s">
        <v>258</v>
      </c>
      <c r="AA192" s="1">
        <v>1</v>
      </c>
      <c r="AB192" s="1">
        <v>1</v>
      </c>
      <c r="AC192" s="1">
        <v>2</v>
      </c>
      <c r="AD192" s="1">
        <v>4</v>
      </c>
      <c r="AE192" s="1">
        <v>2</v>
      </c>
      <c r="AF192" s="1" t="s">
        <v>98</v>
      </c>
      <c r="AG192" s="1">
        <v>6</v>
      </c>
      <c r="AH192" s="1">
        <v>3</v>
      </c>
      <c r="AI192" s="1">
        <v>2</v>
      </c>
      <c r="AJ192" s="1">
        <v>3</v>
      </c>
      <c r="AK192" s="1">
        <v>2</v>
      </c>
      <c r="AL192" s="1">
        <v>3</v>
      </c>
      <c r="AM192" s="1">
        <v>2019</v>
      </c>
      <c r="AN192" s="1">
        <v>0.15899999439716339</v>
      </c>
      <c r="AO192" s="1" t="s">
        <v>108</v>
      </c>
      <c r="AP192" s="1" t="s">
        <v>259</v>
      </c>
      <c r="AQ192" s="1">
        <v>0.26100000739097595</v>
      </c>
      <c r="AR192" s="1" t="s">
        <v>55</v>
      </c>
      <c r="AS192" s="1">
        <v>0.26100000739097595</v>
      </c>
      <c r="AT192" s="1" t="s">
        <v>202</v>
      </c>
      <c r="AU192" s="1">
        <v>0.60900002717971802</v>
      </c>
      <c r="AV192" s="1">
        <v>0.60900002717971802</v>
      </c>
      <c r="AW192" s="1" t="s">
        <v>83</v>
      </c>
      <c r="AX192" s="1" t="s">
        <v>83</v>
      </c>
      <c r="AY192" s="1" t="s">
        <v>83</v>
      </c>
      <c r="AZ192" s="1">
        <v>2019</v>
      </c>
      <c r="BA192" s="1">
        <v>10562</v>
      </c>
      <c r="BB192" s="1" t="s">
        <v>101</v>
      </c>
      <c r="BC192" s="1" t="s">
        <v>189</v>
      </c>
      <c r="BD192" s="1">
        <v>5498</v>
      </c>
      <c r="BE192" s="1" t="s">
        <v>260</v>
      </c>
      <c r="BF192" s="1">
        <v>10995</v>
      </c>
      <c r="BG192" s="1" t="s">
        <v>261</v>
      </c>
      <c r="BH192" s="1">
        <v>1.9210000038146973</v>
      </c>
      <c r="BI192" s="1">
        <v>0.96100002527236938</v>
      </c>
      <c r="BJ192" s="1">
        <v>935</v>
      </c>
      <c r="BK192" s="1" t="s">
        <v>101</v>
      </c>
      <c r="BL192" s="4" t="s">
        <v>1261</v>
      </c>
      <c r="BM192" s="4">
        <f t="shared" si="25"/>
        <v>10995</v>
      </c>
      <c r="BN192" s="2" t="str">
        <f t="shared" si="41"/>
        <v>F</v>
      </c>
      <c r="BO192" s="2">
        <f t="shared" si="28"/>
        <v>2</v>
      </c>
      <c r="BP192" s="2">
        <f t="shared" si="27"/>
        <v>1</v>
      </c>
      <c r="BQ192" s="2" t="s">
        <v>1235</v>
      </c>
    </row>
    <row r="193" spans="1:69" x14ac:dyDescent="0.3">
      <c r="A193" s="2" t="s">
        <v>1204</v>
      </c>
      <c r="B193" s="2">
        <v>21</v>
      </c>
      <c r="C193" t="s">
        <v>1273</v>
      </c>
      <c r="D193" s="1">
        <v>10388</v>
      </c>
      <c r="E193" s="1" t="s">
        <v>180</v>
      </c>
      <c r="F193" s="1" t="s">
        <v>157</v>
      </c>
      <c r="G193" s="1" t="s">
        <v>181</v>
      </c>
      <c r="H193" s="1" t="s">
        <v>159</v>
      </c>
      <c r="I193" s="1" t="s">
        <v>160</v>
      </c>
      <c r="J193" s="1" t="s">
        <v>107</v>
      </c>
      <c r="K193" s="1" t="s">
        <v>182</v>
      </c>
      <c r="L193" s="1" t="s">
        <v>181</v>
      </c>
      <c r="M193" s="1" t="s">
        <v>82</v>
      </c>
      <c r="N193" s="1">
        <v>11617</v>
      </c>
      <c r="O193" s="1">
        <v>2021</v>
      </c>
      <c r="P193" s="1">
        <v>6</v>
      </c>
      <c r="Q193" s="1">
        <v>2019</v>
      </c>
      <c r="R193" s="1" t="s">
        <v>83</v>
      </c>
      <c r="S193" s="1" t="s">
        <v>84</v>
      </c>
      <c r="T193" s="1" t="s">
        <v>183</v>
      </c>
      <c r="U193" s="1" t="s">
        <v>83</v>
      </c>
      <c r="V193" s="1" t="s">
        <v>159</v>
      </c>
      <c r="W193" s="1" t="s">
        <v>83</v>
      </c>
      <c r="X193" s="3" t="s">
        <v>184</v>
      </c>
      <c r="Y193" s="3" t="s">
        <v>83</v>
      </c>
      <c r="Z193" s="1" t="s">
        <v>185</v>
      </c>
      <c r="AA193" s="1" t="s">
        <v>83</v>
      </c>
      <c r="AB193" s="1" t="s">
        <v>83</v>
      </c>
      <c r="AC193" s="1" t="s">
        <v>83</v>
      </c>
      <c r="AD193" s="1" t="s">
        <v>83</v>
      </c>
      <c r="AE193" s="1" t="s">
        <v>83</v>
      </c>
      <c r="AF193" s="1" t="s">
        <v>98</v>
      </c>
      <c r="AG193" s="1">
        <v>6</v>
      </c>
      <c r="AH193" s="1">
        <v>5</v>
      </c>
      <c r="AI193" s="1">
        <v>4</v>
      </c>
      <c r="AJ193" s="1">
        <v>3</v>
      </c>
      <c r="AK193" s="1">
        <v>0</v>
      </c>
      <c r="AL193" s="1">
        <v>4</v>
      </c>
      <c r="AM193" s="1">
        <v>2019</v>
      </c>
      <c r="AN193" s="1">
        <v>0.17200000584125519</v>
      </c>
      <c r="AO193" s="1" t="s">
        <v>186</v>
      </c>
      <c r="AP193" s="1" t="s">
        <v>187</v>
      </c>
      <c r="AQ193" s="1">
        <v>0.1809999942779541</v>
      </c>
      <c r="AR193" s="1" t="s">
        <v>55</v>
      </c>
      <c r="AS193" s="1">
        <v>0.1809999942779541</v>
      </c>
      <c r="AT193" s="1" t="s">
        <v>188</v>
      </c>
      <c r="AU193" s="1">
        <v>0.94999998807907104</v>
      </c>
      <c r="AV193" s="1">
        <v>0.94999998807907104</v>
      </c>
      <c r="AW193" s="1" t="s">
        <v>83</v>
      </c>
      <c r="AX193" s="1" t="s">
        <v>83</v>
      </c>
      <c r="AY193" s="1" t="s">
        <v>83</v>
      </c>
      <c r="AZ193" s="1">
        <v>2019</v>
      </c>
      <c r="BA193" s="1">
        <v>95742</v>
      </c>
      <c r="BB193" s="1" t="s">
        <v>101</v>
      </c>
      <c r="BC193" s="1" t="s">
        <v>189</v>
      </c>
      <c r="BD193" s="1">
        <v>100865</v>
      </c>
      <c r="BE193" s="1" t="s">
        <v>190</v>
      </c>
      <c r="BF193" s="1">
        <v>201729</v>
      </c>
      <c r="BG193" s="1" t="s">
        <v>191</v>
      </c>
      <c r="BH193" s="1">
        <v>0.94900000095367432</v>
      </c>
      <c r="BI193" s="1">
        <v>0.47499999403953552</v>
      </c>
      <c r="BJ193" s="1">
        <v>25549</v>
      </c>
      <c r="BK193" s="1" t="s">
        <v>101</v>
      </c>
      <c r="BL193" s="4" t="s">
        <v>1261</v>
      </c>
      <c r="BM193" s="4">
        <f t="shared" si="25"/>
        <v>201729</v>
      </c>
      <c r="BN193" s="2" t="str">
        <f t="shared" si="41"/>
        <v>O</v>
      </c>
      <c r="BO193" s="2">
        <f t="shared" si="28"/>
        <v>1</v>
      </c>
      <c r="BP193" s="2">
        <f t="shared" si="27"/>
        <v>1</v>
      </c>
      <c r="BQ193" s="2" t="s">
        <v>1235</v>
      </c>
    </row>
    <row r="194" spans="1:69" x14ac:dyDescent="0.3">
      <c r="A194" s="2" t="s">
        <v>1196</v>
      </c>
      <c r="B194" s="2">
        <v>21</v>
      </c>
      <c r="C194" t="s">
        <v>1273</v>
      </c>
      <c r="D194" s="1">
        <v>10787</v>
      </c>
      <c r="E194" s="1" t="s">
        <v>156</v>
      </c>
      <c r="F194" s="1" t="s">
        <v>157</v>
      </c>
      <c r="G194" s="1" t="s">
        <v>158</v>
      </c>
      <c r="H194" s="1" t="s">
        <v>159</v>
      </c>
      <c r="I194" s="1" t="s">
        <v>160</v>
      </c>
      <c r="J194" s="1" t="s">
        <v>107</v>
      </c>
      <c r="K194" s="1" t="s">
        <v>161</v>
      </c>
      <c r="L194" s="1" t="s">
        <v>162</v>
      </c>
      <c r="M194" s="1" t="s">
        <v>163</v>
      </c>
      <c r="N194" s="1">
        <v>10645</v>
      </c>
      <c r="O194" s="1">
        <v>2020</v>
      </c>
      <c r="P194" s="1">
        <v>6</v>
      </c>
      <c r="Q194" s="1">
        <v>2019</v>
      </c>
      <c r="R194" s="1" t="s">
        <v>83</v>
      </c>
      <c r="S194" s="1" t="s">
        <v>84</v>
      </c>
      <c r="T194" s="1" t="s">
        <v>103</v>
      </c>
      <c r="U194" s="1" t="s">
        <v>164</v>
      </c>
      <c r="V194" s="1" t="s">
        <v>159</v>
      </c>
      <c r="W194" s="1" t="s">
        <v>165</v>
      </c>
      <c r="X194" s="3" t="s">
        <v>83</v>
      </c>
      <c r="Y194" s="3" t="s">
        <v>83</v>
      </c>
      <c r="Z194" s="1" t="s">
        <v>166</v>
      </c>
      <c r="AA194" s="1">
        <v>3</v>
      </c>
      <c r="AB194" s="1">
        <v>3</v>
      </c>
      <c r="AC194" s="1">
        <v>5</v>
      </c>
      <c r="AD194" s="1">
        <v>4</v>
      </c>
      <c r="AE194" s="1">
        <v>2</v>
      </c>
      <c r="AF194" s="1" t="s">
        <v>98</v>
      </c>
      <c r="AG194" s="1">
        <v>6</v>
      </c>
      <c r="AH194" s="1">
        <v>5</v>
      </c>
      <c r="AI194" s="1">
        <v>4</v>
      </c>
      <c r="AJ194" s="1">
        <v>5</v>
      </c>
      <c r="AK194" s="1">
        <v>2</v>
      </c>
      <c r="AL194" s="1">
        <v>4</v>
      </c>
      <c r="AM194" s="1">
        <v>2019</v>
      </c>
      <c r="AN194" s="1">
        <v>3.5999998450279236E-2</v>
      </c>
      <c r="AO194" s="1" t="s">
        <v>167</v>
      </c>
      <c r="AP194" s="1" t="s">
        <v>168</v>
      </c>
      <c r="AQ194" s="1">
        <v>0.14100000262260437</v>
      </c>
      <c r="AR194" s="1" t="s">
        <v>55</v>
      </c>
      <c r="AS194" s="1">
        <v>0.14100000262260437</v>
      </c>
      <c r="AT194" s="1" t="s">
        <v>169</v>
      </c>
      <c r="AU194" s="1">
        <v>0.25499999523162842</v>
      </c>
      <c r="AV194" s="1">
        <v>0.25499999523162842</v>
      </c>
      <c r="AW194" s="1" t="s">
        <v>83</v>
      </c>
      <c r="AX194" s="1" t="s">
        <v>83</v>
      </c>
      <c r="AY194" s="1" t="s">
        <v>83</v>
      </c>
      <c r="AZ194" s="1">
        <v>2019</v>
      </c>
      <c r="BA194" s="1">
        <v>1222</v>
      </c>
      <c r="BB194" s="1" t="s">
        <v>170</v>
      </c>
      <c r="BC194" s="1" t="s">
        <v>106</v>
      </c>
      <c r="BD194" s="1">
        <v>513.5</v>
      </c>
      <c r="BE194" s="1" t="s">
        <v>130</v>
      </c>
      <c r="BF194" s="1">
        <v>1027</v>
      </c>
      <c r="BG194" s="1" t="s">
        <v>171</v>
      </c>
      <c r="BH194" s="1">
        <v>2.380000114440918</v>
      </c>
      <c r="BI194" s="1">
        <v>1.190000057220459</v>
      </c>
      <c r="BJ194" s="1" t="s">
        <v>83</v>
      </c>
      <c r="BK194" s="1" t="s">
        <v>83</v>
      </c>
      <c r="BL194" s="4" t="s">
        <v>1264</v>
      </c>
      <c r="BM194" s="4">
        <f t="shared" si="25"/>
        <v>1027</v>
      </c>
      <c r="BN194" s="2" t="str">
        <f t="shared" si="41"/>
        <v>F</v>
      </c>
      <c r="BO194" s="2">
        <f t="shared" si="28"/>
        <v>2</v>
      </c>
      <c r="BP194" s="2">
        <f t="shared" si="27"/>
        <v>1</v>
      </c>
      <c r="BQ194" s="2" t="s">
        <v>1235</v>
      </c>
    </row>
    <row r="195" spans="1:69" x14ac:dyDescent="0.3">
      <c r="A195" s="2" t="s">
        <v>1196</v>
      </c>
      <c r="B195" s="2">
        <v>21</v>
      </c>
      <c r="C195" t="s">
        <v>1273</v>
      </c>
      <c r="D195" s="1">
        <v>10788</v>
      </c>
      <c r="E195" s="1" t="s">
        <v>172</v>
      </c>
      <c r="F195" s="1" t="s">
        <v>157</v>
      </c>
      <c r="G195" s="1" t="s">
        <v>158</v>
      </c>
      <c r="H195" s="1" t="s">
        <v>159</v>
      </c>
      <c r="I195" s="1" t="s">
        <v>160</v>
      </c>
      <c r="J195" s="1" t="s">
        <v>107</v>
      </c>
      <c r="K195" s="1" t="s">
        <v>173</v>
      </c>
      <c r="L195" s="1" t="s">
        <v>174</v>
      </c>
      <c r="M195" s="1" t="s">
        <v>82</v>
      </c>
      <c r="N195" s="1">
        <v>10663</v>
      </c>
      <c r="O195" s="1">
        <v>2020</v>
      </c>
      <c r="P195" s="1">
        <v>6</v>
      </c>
      <c r="Q195" s="1">
        <v>2019</v>
      </c>
      <c r="R195" s="1" t="s">
        <v>83</v>
      </c>
      <c r="S195" s="1" t="s">
        <v>84</v>
      </c>
      <c r="T195" s="1" t="s">
        <v>103</v>
      </c>
      <c r="U195" s="1" t="s">
        <v>164</v>
      </c>
      <c r="V195" s="1" t="s">
        <v>159</v>
      </c>
      <c r="W195" s="1" t="s">
        <v>175</v>
      </c>
      <c r="X195" s="3" t="s">
        <v>83</v>
      </c>
      <c r="Y195" s="3" t="s">
        <v>83</v>
      </c>
      <c r="Z195" s="1" t="s">
        <v>176</v>
      </c>
      <c r="AA195" s="1">
        <v>2</v>
      </c>
      <c r="AB195" s="1">
        <v>3</v>
      </c>
      <c r="AC195" s="1">
        <v>5</v>
      </c>
      <c r="AD195" s="1">
        <v>4</v>
      </c>
      <c r="AE195" s="1">
        <v>2</v>
      </c>
      <c r="AF195" s="1" t="s">
        <v>98</v>
      </c>
      <c r="AG195" s="1">
        <v>6</v>
      </c>
      <c r="AH195" s="1">
        <v>5</v>
      </c>
      <c r="AI195" s="1">
        <v>4</v>
      </c>
      <c r="AJ195" s="1">
        <v>4</v>
      </c>
      <c r="AK195" s="1">
        <v>2</v>
      </c>
      <c r="AL195" s="1">
        <v>4</v>
      </c>
      <c r="AM195" s="1">
        <v>2019</v>
      </c>
      <c r="AN195" s="1">
        <v>4.999999888241291E-3</v>
      </c>
      <c r="AO195" s="1" t="s">
        <v>108</v>
      </c>
      <c r="AP195" s="1" t="s">
        <v>168</v>
      </c>
      <c r="AQ195" s="1">
        <v>1.8999999389052391E-2</v>
      </c>
      <c r="AR195" s="1" t="s">
        <v>55</v>
      </c>
      <c r="AS195" s="1">
        <v>1.8999999389052391E-2</v>
      </c>
      <c r="AT195" s="1" t="s">
        <v>177</v>
      </c>
      <c r="AU195" s="1">
        <v>0.2630000114440918</v>
      </c>
      <c r="AV195" s="1">
        <v>0.2630000114440918</v>
      </c>
      <c r="AW195" s="1" t="s">
        <v>83</v>
      </c>
      <c r="AX195" s="1" t="s">
        <v>83</v>
      </c>
      <c r="AY195" s="1" t="s">
        <v>83</v>
      </c>
      <c r="AZ195" s="1">
        <v>2019</v>
      </c>
      <c r="BA195" s="1">
        <v>2282</v>
      </c>
      <c r="BB195" s="1" t="s">
        <v>170</v>
      </c>
      <c r="BC195" s="1" t="s">
        <v>178</v>
      </c>
      <c r="BD195" s="1">
        <v>1056.5</v>
      </c>
      <c r="BE195" s="1" t="s">
        <v>130</v>
      </c>
      <c r="BF195" s="1">
        <v>2113</v>
      </c>
      <c r="BG195" s="1" t="s">
        <v>179</v>
      </c>
      <c r="BH195" s="1">
        <v>2.1600000858306885</v>
      </c>
      <c r="BI195" s="1">
        <v>1.0800000429153442</v>
      </c>
      <c r="BJ195" s="1" t="s">
        <v>83</v>
      </c>
      <c r="BK195" s="1" t="s">
        <v>101</v>
      </c>
      <c r="BL195" s="4" t="s">
        <v>1264</v>
      </c>
      <c r="BM195" s="4">
        <f t="shared" ref="BM195:BM197" si="42">BF195</f>
        <v>2113</v>
      </c>
      <c r="BN195" s="2" t="str">
        <f t="shared" si="41"/>
        <v>F</v>
      </c>
      <c r="BO195" s="2">
        <f t="shared" si="28"/>
        <v>2</v>
      </c>
      <c r="BP195" s="2">
        <f t="shared" ref="BP195:BP198" si="43">IF(AG195&gt;3,1,3)</f>
        <v>1</v>
      </c>
      <c r="BQ195" s="2" t="s">
        <v>1235</v>
      </c>
    </row>
    <row r="196" spans="1:69" x14ac:dyDescent="0.3">
      <c r="A196" s="2" t="s">
        <v>1208</v>
      </c>
      <c r="B196" s="2">
        <v>21</v>
      </c>
      <c r="C196" t="s">
        <v>1273</v>
      </c>
      <c r="D196" s="1">
        <v>10792</v>
      </c>
      <c r="E196" s="1" t="s">
        <v>216</v>
      </c>
      <c r="F196" s="1" t="s">
        <v>157</v>
      </c>
      <c r="G196" s="1" t="s">
        <v>193</v>
      </c>
      <c r="H196" s="1" t="s">
        <v>159</v>
      </c>
      <c r="I196" s="1" t="s">
        <v>160</v>
      </c>
      <c r="J196" s="1" t="s">
        <v>107</v>
      </c>
      <c r="K196" s="1" t="s">
        <v>217</v>
      </c>
      <c r="L196" s="1" t="s">
        <v>218</v>
      </c>
      <c r="M196" s="1" t="s">
        <v>219</v>
      </c>
      <c r="N196" s="1">
        <v>10664</v>
      </c>
      <c r="O196" s="1">
        <v>2020</v>
      </c>
      <c r="P196" s="1">
        <v>6</v>
      </c>
      <c r="Q196" s="1">
        <v>2019</v>
      </c>
      <c r="R196" s="1" t="s">
        <v>83</v>
      </c>
      <c r="S196" s="1" t="s">
        <v>84</v>
      </c>
      <c r="T196" s="1" t="s">
        <v>134</v>
      </c>
      <c r="U196" s="1" t="s">
        <v>220</v>
      </c>
      <c r="V196" s="1" t="s">
        <v>159</v>
      </c>
      <c r="W196" s="1" t="s">
        <v>221</v>
      </c>
      <c r="X196" s="3" t="s">
        <v>83</v>
      </c>
      <c r="Y196" s="3" t="s">
        <v>83</v>
      </c>
      <c r="Z196" s="1" t="s">
        <v>222</v>
      </c>
      <c r="AA196" s="1">
        <v>2</v>
      </c>
      <c r="AB196" s="1">
        <v>1</v>
      </c>
      <c r="AC196" s="1">
        <v>3</v>
      </c>
      <c r="AD196" s="1">
        <v>1</v>
      </c>
      <c r="AE196" s="1">
        <v>1</v>
      </c>
      <c r="AF196" s="1" t="s">
        <v>98</v>
      </c>
      <c r="AG196" s="1">
        <v>2</v>
      </c>
      <c r="AH196" s="1">
        <v>5</v>
      </c>
      <c r="AI196" s="1">
        <v>4</v>
      </c>
      <c r="AJ196" s="1">
        <v>2</v>
      </c>
      <c r="AK196" s="1">
        <v>0</v>
      </c>
      <c r="AL196" s="1">
        <v>2</v>
      </c>
      <c r="AM196" s="1">
        <v>2019</v>
      </c>
      <c r="AN196" s="1">
        <v>0.20200000703334808</v>
      </c>
      <c r="AO196" s="1" t="s">
        <v>223</v>
      </c>
      <c r="AP196" s="1" t="s">
        <v>224</v>
      </c>
      <c r="AQ196" s="1" t="s">
        <v>83</v>
      </c>
      <c r="AR196" s="1" t="s">
        <v>83</v>
      </c>
      <c r="AS196" s="1" t="s">
        <v>83</v>
      </c>
      <c r="AT196" s="1" t="s">
        <v>83</v>
      </c>
      <c r="AU196" s="1" t="s">
        <v>83</v>
      </c>
      <c r="AV196" s="1" t="s">
        <v>83</v>
      </c>
      <c r="AW196" s="1" t="s">
        <v>83</v>
      </c>
      <c r="AX196" s="1" t="s">
        <v>83</v>
      </c>
      <c r="AY196" s="1" t="s">
        <v>83</v>
      </c>
      <c r="AZ196" s="1">
        <v>2019</v>
      </c>
      <c r="BA196" s="1">
        <v>63349</v>
      </c>
      <c r="BB196" s="1" t="s">
        <v>101</v>
      </c>
      <c r="BC196" s="1" t="s">
        <v>225</v>
      </c>
      <c r="BD196" s="1">
        <v>21203</v>
      </c>
      <c r="BE196" s="1" t="s">
        <v>130</v>
      </c>
      <c r="BF196" s="1">
        <v>42405</v>
      </c>
      <c r="BG196" s="1" t="s">
        <v>226</v>
      </c>
      <c r="BH196" s="1">
        <v>3.4790000915527344</v>
      </c>
      <c r="BI196" s="1">
        <v>1.7389999628067017</v>
      </c>
      <c r="BJ196" s="1" t="s">
        <v>83</v>
      </c>
      <c r="BK196" s="1" t="s">
        <v>83</v>
      </c>
      <c r="BL196" s="4" t="s">
        <v>1261</v>
      </c>
      <c r="BM196" s="4">
        <f t="shared" si="42"/>
        <v>42405</v>
      </c>
      <c r="BN196" s="2" t="str">
        <f t="shared" si="41"/>
        <v>N</v>
      </c>
      <c r="BO196" s="2">
        <f t="shared" si="28"/>
        <v>3</v>
      </c>
      <c r="BP196" s="2">
        <f t="shared" si="43"/>
        <v>3</v>
      </c>
      <c r="BQ196" s="2" t="s">
        <v>1235</v>
      </c>
    </row>
    <row r="197" spans="1:69" x14ac:dyDescent="0.3">
      <c r="A197" s="2" t="s">
        <v>1205</v>
      </c>
      <c r="B197" s="2">
        <v>21</v>
      </c>
      <c r="C197" t="s">
        <v>1273</v>
      </c>
      <c r="D197" s="1">
        <v>10498</v>
      </c>
      <c r="E197" s="1" t="s">
        <v>273</v>
      </c>
      <c r="F197" s="1" t="s">
        <v>263</v>
      </c>
      <c r="G197" s="1" t="s">
        <v>274</v>
      </c>
      <c r="H197" s="1" t="s">
        <v>159</v>
      </c>
      <c r="I197" s="1" t="s">
        <v>160</v>
      </c>
      <c r="J197" s="1" t="s">
        <v>79</v>
      </c>
      <c r="K197" s="1" t="s">
        <v>275</v>
      </c>
      <c r="L197" s="1" t="s">
        <v>276</v>
      </c>
      <c r="M197" s="1" t="s">
        <v>277</v>
      </c>
      <c r="N197" s="1">
        <v>12616</v>
      </c>
      <c r="O197" s="1">
        <v>2022</v>
      </c>
      <c r="P197" s="1">
        <v>3</v>
      </c>
      <c r="Q197" s="1">
        <v>2021</v>
      </c>
      <c r="R197" s="1" t="s">
        <v>83</v>
      </c>
      <c r="S197" s="1" t="s">
        <v>84</v>
      </c>
      <c r="T197" s="1" t="s">
        <v>134</v>
      </c>
      <c r="U197" s="1" t="s">
        <v>278</v>
      </c>
      <c r="V197" s="1" t="s">
        <v>159</v>
      </c>
      <c r="W197" s="1" t="s">
        <v>83</v>
      </c>
      <c r="X197" s="3" t="s">
        <v>279</v>
      </c>
      <c r="Y197" s="3" t="s">
        <v>83</v>
      </c>
      <c r="Z197" s="1" t="s">
        <v>282</v>
      </c>
      <c r="AA197" s="1" t="s">
        <v>83</v>
      </c>
      <c r="AB197" s="1" t="s">
        <v>83</v>
      </c>
      <c r="AC197" s="1" t="s">
        <v>83</v>
      </c>
      <c r="AD197" s="1" t="s">
        <v>83</v>
      </c>
      <c r="AE197" s="1" t="s">
        <v>83</v>
      </c>
      <c r="AF197" s="1" t="s">
        <v>98</v>
      </c>
      <c r="AG197" s="1">
        <v>2</v>
      </c>
      <c r="AH197" s="1">
        <v>5</v>
      </c>
      <c r="AI197" s="1">
        <v>5</v>
      </c>
      <c r="AJ197" s="1">
        <v>4</v>
      </c>
      <c r="AK197" s="1">
        <v>0</v>
      </c>
      <c r="AL197" s="1">
        <v>5</v>
      </c>
      <c r="AM197" s="1" t="s">
        <v>83</v>
      </c>
      <c r="AN197" s="1" t="s">
        <v>83</v>
      </c>
      <c r="AO197" s="1" t="s">
        <v>83</v>
      </c>
      <c r="AP197" s="1" t="s">
        <v>83</v>
      </c>
      <c r="AQ197" s="1" t="s">
        <v>83</v>
      </c>
      <c r="AR197" s="1" t="s">
        <v>83</v>
      </c>
      <c r="AS197" s="1" t="s">
        <v>83</v>
      </c>
      <c r="AT197" s="1" t="s">
        <v>83</v>
      </c>
      <c r="AU197" s="1" t="s">
        <v>83</v>
      </c>
      <c r="AV197" s="1" t="s">
        <v>83</v>
      </c>
      <c r="AW197" s="1" t="s">
        <v>83</v>
      </c>
      <c r="AX197" s="1" t="s">
        <v>83</v>
      </c>
      <c r="AY197" s="1" t="s">
        <v>83</v>
      </c>
      <c r="AZ197" s="1">
        <v>2021</v>
      </c>
      <c r="BA197" s="1">
        <v>680</v>
      </c>
      <c r="BB197" s="1" t="s">
        <v>280</v>
      </c>
      <c r="BC197" s="1" t="s">
        <v>281</v>
      </c>
      <c r="BD197" s="1" t="s">
        <v>83</v>
      </c>
      <c r="BE197" s="1" t="s">
        <v>83</v>
      </c>
      <c r="BF197" s="1" t="s">
        <v>83</v>
      </c>
      <c r="BG197" s="1" t="s">
        <v>83</v>
      </c>
      <c r="BH197" s="1"/>
      <c r="BI197" s="1"/>
      <c r="BJ197" s="1" t="s">
        <v>83</v>
      </c>
      <c r="BK197" s="1" t="s">
        <v>83</v>
      </c>
      <c r="BL197" s="13" t="s">
        <v>1246</v>
      </c>
      <c r="BM197" s="13" t="str">
        <f t="shared" si="42"/>
        <v/>
      </c>
      <c r="BN197" s="2" t="str">
        <f t="shared" ref="BN197" si="44">IF(ISBLANK(BH197),IF(BI197&lt;0.5,"O",IF(BI197&lt;1.7,"F","N")),IF(BH197&lt;1,"O",IF(ISBLANK(BI197),"F",IF(BI197&lt;1.7,"F","N"))))</f>
        <v>O</v>
      </c>
      <c r="BO197" s="11">
        <f t="shared" si="28"/>
        <v>1</v>
      </c>
      <c r="BP197" s="2">
        <f t="shared" si="43"/>
        <v>3</v>
      </c>
      <c r="BQ197" s="11" t="s">
        <v>1248</v>
      </c>
    </row>
    <row r="198" spans="1:69" x14ac:dyDescent="0.3">
      <c r="A198" s="2" t="s">
        <v>1200</v>
      </c>
      <c r="B198" s="2">
        <v>21</v>
      </c>
      <c r="C198" t="s">
        <v>1273</v>
      </c>
      <c r="D198" s="1">
        <v>11089</v>
      </c>
      <c r="E198" s="1" t="s">
        <v>74</v>
      </c>
      <c r="F198" s="1" t="s">
        <v>75</v>
      </c>
      <c r="G198" s="1" t="s">
        <v>76</v>
      </c>
      <c r="H198" s="1" t="s">
        <v>77</v>
      </c>
      <c r="I198" s="1" t="s">
        <v>78</v>
      </c>
      <c r="J198" s="1" t="s">
        <v>79</v>
      </c>
      <c r="K198" s="1" t="s">
        <v>80</v>
      </c>
      <c r="L198" s="1" t="s">
        <v>81</v>
      </c>
      <c r="M198" s="1" t="s">
        <v>82</v>
      </c>
      <c r="N198" s="1">
        <v>9509</v>
      </c>
      <c r="O198" s="1">
        <v>2020</v>
      </c>
      <c r="P198" s="1">
        <v>1</v>
      </c>
      <c r="Q198" s="1">
        <v>2017</v>
      </c>
      <c r="R198" s="1" t="s">
        <v>83</v>
      </c>
      <c r="S198" s="1" t="s">
        <v>84</v>
      </c>
      <c r="T198" s="1" t="s">
        <v>85</v>
      </c>
      <c r="U198" s="1" t="s">
        <v>86</v>
      </c>
      <c r="V198" s="1" t="s">
        <v>87</v>
      </c>
      <c r="W198" s="1" t="s">
        <v>83</v>
      </c>
      <c r="X198" s="3" t="s">
        <v>88</v>
      </c>
      <c r="Y198" s="3" t="s">
        <v>83</v>
      </c>
      <c r="Z198" s="1" t="s">
        <v>89</v>
      </c>
      <c r="AA198" s="1" t="s">
        <v>83</v>
      </c>
      <c r="AB198" s="1" t="s">
        <v>83</v>
      </c>
      <c r="AC198" s="1" t="s">
        <v>83</v>
      </c>
      <c r="AD198" s="1" t="s">
        <v>83</v>
      </c>
      <c r="AE198" s="1" t="s">
        <v>83</v>
      </c>
      <c r="AF198" s="1" t="s">
        <v>90</v>
      </c>
      <c r="AG198" s="1">
        <v>6</v>
      </c>
      <c r="AH198" s="1">
        <v>5</v>
      </c>
      <c r="AI198" s="1">
        <v>4</v>
      </c>
      <c r="AJ198" s="1">
        <v>5</v>
      </c>
      <c r="AK198" s="1">
        <v>5</v>
      </c>
      <c r="AL198" s="1">
        <v>5</v>
      </c>
      <c r="AM198" s="1">
        <v>2017</v>
      </c>
      <c r="AN198" s="1">
        <v>0.10999999940395355</v>
      </c>
      <c r="AO198" s="1" t="s">
        <v>91</v>
      </c>
      <c r="AP198" s="1" t="s">
        <v>92</v>
      </c>
      <c r="AQ198" s="1">
        <v>0.60000002384185791</v>
      </c>
      <c r="AR198" s="1" t="s">
        <v>93</v>
      </c>
      <c r="AS198" s="1" t="s">
        <v>83</v>
      </c>
      <c r="AT198" s="1" t="s">
        <v>83</v>
      </c>
      <c r="AU198" s="1">
        <v>0.18299999833106995</v>
      </c>
      <c r="AV198" s="1" t="s">
        <v>83</v>
      </c>
      <c r="AW198" s="1">
        <v>0.2199999988079071</v>
      </c>
      <c r="AX198" s="1" t="s">
        <v>94</v>
      </c>
      <c r="AY198" s="1">
        <v>0.5</v>
      </c>
      <c r="AZ198" s="1">
        <v>2017</v>
      </c>
      <c r="BA198" s="1">
        <v>2601550</v>
      </c>
      <c r="BB198" s="1" t="s">
        <v>95</v>
      </c>
      <c r="BC198" s="1" t="s">
        <v>96</v>
      </c>
      <c r="BD198" s="1">
        <v>1463344</v>
      </c>
      <c r="BE198" s="1" t="s">
        <v>97</v>
      </c>
      <c r="BF198" s="1" t="s">
        <v>83</v>
      </c>
      <c r="BG198" s="1" t="s">
        <v>83</v>
      </c>
      <c r="BH198" s="1">
        <v>1.7779999971389771</v>
      </c>
      <c r="BI198" s="1"/>
      <c r="BJ198" s="1" t="s">
        <v>83</v>
      </c>
      <c r="BK198" s="1" t="s">
        <v>83</v>
      </c>
      <c r="BL198" s="4" t="s">
        <v>1271</v>
      </c>
      <c r="BM198" s="4">
        <f>BD198</f>
        <v>1463344</v>
      </c>
      <c r="BN198" s="2" t="str">
        <f>IF(ISBLANK(BH198),IF(BI198&lt;0.5,"O",IF(BI198&lt;1.7,"F","N")),IF(BH198&lt;1,"O",IF(ISBLANK(BI198),"F",IF(BI198&lt;1.7,"F","N"))))</f>
        <v>F</v>
      </c>
      <c r="BO198" s="2">
        <f t="shared" ref="BO198:BO200" si="45">IF(BN198="U","",IF(BN198="O",1,IF(BN198="F",2,IF(BN198="N",3,""))))</f>
        <v>2</v>
      </c>
      <c r="BP198" s="2">
        <f t="shared" si="43"/>
        <v>1</v>
      </c>
      <c r="BQ198" s="2" t="s">
        <v>1235</v>
      </c>
    </row>
    <row r="199" spans="1:69" x14ac:dyDescent="0.3">
      <c r="A199" s="2" t="s">
        <v>1201</v>
      </c>
      <c r="B199" s="2">
        <v>21</v>
      </c>
      <c r="C199" t="s">
        <v>1273</v>
      </c>
      <c r="D199" s="2">
        <v>0</v>
      </c>
      <c r="E199" s="5" t="s">
        <v>2216</v>
      </c>
      <c r="F199" s="1" t="s">
        <v>75</v>
      </c>
      <c r="H199" s="4" t="s">
        <v>157</v>
      </c>
      <c r="K199" s="5" t="s">
        <v>1554</v>
      </c>
      <c r="L199" s="5" t="s">
        <v>1555</v>
      </c>
      <c r="M199" s="5" t="s">
        <v>2217</v>
      </c>
      <c r="N199" s="4"/>
      <c r="O199" s="2">
        <v>2021</v>
      </c>
      <c r="T199" s="5"/>
      <c r="U199" s="20"/>
      <c r="V199" s="5" t="s">
        <v>75</v>
      </c>
      <c r="X199" s="5" t="s">
        <v>2218</v>
      </c>
      <c r="AR199" s="31"/>
      <c r="BA199" s="5"/>
      <c r="BB199" s="5"/>
      <c r="BD199" s="5"/>
      <c r="BE199" s="5"/>
      <c r="BF199" s="5"/>
      <c r="BL199" s="4" t="s">
        <v>1261</v>
      </c>
      <c r="BM199" s="5">
        <v>45372.050816696916</v>
      </c>
      <c r="BN199" s="40" t="s">
        <v>1193</v>
      </c>
      <c r="BO199" s="2">
        <f t="shared" si="45"/>
        <v>2</v>
      </c>
      <c r="BP199" s="2">
        <v>1</v>
      </c>
      <c r="BQ199" s="5" t="s">
        <v>2219</v>
      </c>
    </row>
    <row r="200" spans="1:69" x14ac:dyDescent="0.3">
      <c r="A200" s="2" t="s">
        <v>1201</v>
      </c>
      <c r="B200" s="2">
        <v>21</v>
      </c>
      <c r="C200" t="s">
        <v>1273</v>
      </c>
      <c r="D200" s="2">
        <v>1</v>
      </c>
      <c r="E200" s="5" t="s">
        <v>2220</v>
      </c>
      <c r="F200" s="1" t="s">
        <v>75</v>
      </c>
      <c r="H200" s="4" t="s">
        <v>157</v>
      </c>
      <c r="K200" s="5" t="s">
        <v>1554</v>
      </c>
      <c r="L200" s="5" t="s">
        <v>1555</v>
      </c>
      <c r="M200" s="5" t="s">
        <v>2221</v>
      </c>
      <c r="N200" s="4"/>
      <c r="O200" s="2">
        <v>2021</v>
      </c>
      <c r="T200" s="5"/>
      <c r="U200" s="20"/>
      <c r="V200" s="5"/>
      <c r="X200" s="5" t="s">
        <v>2218</v>
      </c>
      <c r="AR200" s="31"/>
      <c r="BA200" s="5"/>
      <c r="BB200" s="5"/>
      <c r="BD200" s="5"/>
      <c r="BE200" s="5"/>
      <c r="BF200" s="5"/>
      <c r="BL200" s="4" t="s">
        <v>1261</v>
      </c>
      <c r="BM200" s="5">
        <v>9074.4101633393821</v>
      </c>
      <c r="BN200" s="40" t="s">
        <v>1194</v>
      </c>
      <c r="BO200" s="2">
        <f t="shared" si="45"/>
        <v>1</v>
      </c>
      <c r="BP200" s="2">
        <v>1</v>
      </c>
      <c r="BQ200" s="5" t="s">
        <v>2222</v>
      </c>
    </row>
  </sheetData>
  <sortState xmlns:xlrd2="http://schemas.microsoft.com/office/spreadsheetml/2017/richdata2" ref="C2:BO198">
    <sortCondition descending="1" ref="D2:D198"/>
    <sortCondition descending="1" ref="P2:P198"/>
  </sortState>
  <hyperlinks>
    <hyperlink ref="X198" r:id="rId1" xr:uid="{838BEFC7-AED7-4AF1-9090-9FC7E445A1B9}"/>
    <hyperlink ref="X59" r:id="rId2" xr:uid="{A9504360-37A9-4B9F-BC60-49786BF99959}"/>
    <hyperlink ref="X193" r:id="rId3" xr:uid="{81ECBF39-BA16-48C7-91B3-C85007D786C9}"/>
    <hyperlink ref="X188" r:id="rId4" xr:uid="{3A188BB9-019C-4738-9841-B37A4843E9DE}"/>
    <hyperlink ref="X185" r:id="rId5" xr:uid="{0389E2DA-03F1-4E76-8DCD-893D27F5B09C}"/>
    <hyperlink ref="X187" r:id="rId6" xr:uid="{B44C1F00-AB08-4EF1-89EB-6782DE115F70}"/>
    <hyperlink ref="X191" r:id="rId7" xr:uid="{288F8F83-2661-4B14-BA5D-29D153108188}"/>
    <hyperlink ref="X190" r:id="rId8" xr:uid="{EFB12208-E12B-4FB1-BAEC-D441AE4927FB}"/>
    <hyperlink ref="X189" r:id="rId9" xr:uid="{38D96335-1245-4808-957C-45847F19DEF1}"/>
    <hyperlink ref="X192" r:id="rId10" xr:uid="{E15AA3F8-063A-4416-A9B1-E7131848250C}"/>
    <hyperlink ref="X186" r:id="rId11" xr:uid="{B65C7048-9799-48AD-88CA-21A7F35671F8}"/>
    <hyperlink ref="X197" r:id="rId12" xr:uid="{1FC4F5C1-B510-4749-A162-A2CE73718D88}"/>
    <hyperlink ref="X173" r:id="rId13" xr:uid="{98377E8D-E768-4A90-9A4B-3CCD7F3A1CC7}"/>
    <hyperlink ref="X150" r:id="rId14" xr:uid="{ACD394E4-E2ED-44C8-A171-0323D4314271}"/>
    <hyperlink ref="X165" r:id="rId15" xr:uid="{87E89EC0-F6EB-4E52-B4C4-A69E8C8BFBCA}"/>
    <hyperlink ref="X164" r:id="rId16" xr:uid="{154FB56D-8E61-4D6D-9028-CE069A28D2EB}"/>
    <hyperlink ref="X155" r:id="rId17" xr:uid="{3D6F9C45-7414-4191-A4B6-3471CF01793D}"/>
    <hyperlink ref="X163" r:id="rId18" xr:uid="{5AA6534F-4B45-4935-B8C8-B259B9C75FAD}"/>
    <hyperlink ref="X161" r:id="rId19" xr:uid="{B2ABCFE2-67BA-4F48-9C76-57865D8DB3E7}"/>
    <hyperlink ref="X160" r:id="rId20" xr:uid="{251D1FB9-7498-4FB8-864D-B52C3AD8CC1D}"/>
    <hyperlink ref="X162" r:id="rId21" xr:uid="{F0F1EA5D-D8A0-42CA-9A6E-250AACD18B18}"/>
    <hyperlink ref="X158" r:id="rId22" xr:uid="{1A8780DB-3127-4A95-816A-9CA08A63A82E}"/>
    <hyperlink ref="X170" r:id="rId23" xr:uid="{28387D81-8BFE-4515-82F0-792ECEE0382B}"/>
    <hyperlink ref="X171" r:id="rId24" xr:uid="{A97299EC-15F4-45A7-82F8-B07D97C642B9}"/>
    <hyperlink ref="X159" r:id="rId25" xr:uid="{D36C7ABF-986E-43CC-9170-FD1CD15DA9EF}"/>
    <hyperlink ref="X166" r:id="rId26" xr:uid="{61166D57-FFEF-4E2F-A073-59729EE87C2C}"/>
    <hyperlink ref="X152" r:id="rId27" xr:uid="{E9B7F63F-1CDC-45B7-8EA9-AB56F183AF2A}"/>
    <hyperlink ref="X151" r:id="rId28" xr:uid="{42AC0A57-9689-44CF-8170-91CA51751ABA}"/>
    <hyperlink ref="X184" r:id="rId29" xr:uid="{DA703C1F-ADE0-4E9C-8BE1-6DFAB754E75C}"/>
    <hyperlink ref="X149" r:id="rId30" xr:uid="{8A123A0A-DA8F-40EB-BDE8-C2CAD7BA1789}"/>
    <hyperlink ref="X154" r:id="rId31" xr:uid="{61CE84BA-36FD-4192-A85C-C4EF0D37AA80}"/>
    <hyperlink ref="X181" r:id="rId32" xr:uid="{34437677-5B51-420C-B0DE-6F6F0B2A83C2}"/>
    <hyperlink ref="X153" r:id="rId33" xr:uid="{5B6C9DFA-389A-44F0-AA33-D0517577EEE1}"/>
    <hyperlink ref="X180" r:id="rId34" xr:uid="{BE6CA290-9032-4101-8091-3C7C571E7DEF}"/>
    <hyperlink ref="X174" r:id="rId35" xr:uid="{0DC508D3-54D5-4C32-A982-C837A8769383}"/>
    <hyperlink ref="X175" r:id="rId36" xr:uid="{BA3F88A8-3BF2-401F-BC46-9B227C3568F7}"/>
    <hyperlink ref="X176" r:id="rId37" xr:uid="{0F05BE59-4F91-4276-9FC5-85E65A38F91B}"/>
    <hyperlink ref="X177" r:id="rId38" xr:uid="{82AEE4A9-7D4C-49A9-95FF-6C7BD539E3A5}"/>
    <hyperlink ref="X178" r:id="rId39" xr:uid="{05D6708A-804B-474F-BD62-D5D77E835E41}"/>
    <hyperlink ref="X179" r:id="rId40" xr:uid="{D4CFA6F3-2680-4583-A2D4-7BD607C46391}"/>
    <hyperlink ref="X156" r:id="rId41" xr:uid="{719B2904-7083-4871-BEAA-DA00F3D87A7E}"/>
    <hyperlink ref="X157" r:id="rId42" xr:uid="{FF09DDDA-2788-49A6-A73D-201969AABE3E}"/>
    <hyperlink ref="X83" r:id="rId43" xr:uid="{857C7EE2-A28C-44C6-ACB8-F46C6AA8EF8F}"/>
    <hyperlink ref="X62" r:id="rId44" xr:uid="{0F9B46AC-4E68-4035-AD42-33478B3AE175}"/>
    <hyperlink ref="X82" r:id="rId45" xr:uid="{A6301E07-2245-4364-8132-5791CD8BD693}"/>
    <hyperlink ref="X81" r:id="rId46" xr:uid="{6F51ED35-0DCD-40AD-A91C-31DB388D9053}"/>
    <hyperlink ref="X68" r:id="rId47" xr:uid="{384117D6-A834-45F1-ADC5-71962D1B118B}"/>
    <hyperlink ref="X137" r:id="rId48" xr:uid="{28CCFCC2-037C-4465-B02C-BBA485A894F1}"/>
    <hyperlink ref="X63" r:id="rId49" xr:uid="{238C25EB-DCBF-4E57-8FA2-19A7AF6A4E42}"/>
    <hyperlink ref="X64" r:id="rId50" xr:uid="{EE25C2EF-C141-4803-816B-6B0E9DF26DB0}"/>
    <hyperlink ref="X17" r:id="rId51" xr:uid="{F39EE01D-AF46-4192-AA12-9F0D11677E8C}"/>
    <hyperlink ref="X32" r:id="rId52" xr:uid="{C5C8A569-638D-4A88-A716-CA87B4B9A889}"/>
    <hyperlink ref="X13" r:id="rId53" xr:uid="{66880766-971E-40FA-8E6D-F464394488FC}"/>
    <hyperlink ref="X53" r:id="rId54" xr:uid="{D4A7D4D1-BDCA-4175-AFE7-17778959DFB2}"/>
    <hyperlink ref="X60" r:id="rId55" xr:uid="{3F590661-D988-4E3D-835E-AA3187F55C73}"/>
    <hyperlink ref="X58" r:id="rId56" xr:uid="{9CF1BF06-C541-4C8C-B8FD-7325363092B9}"/>
    <hyperlink ref="X34" r:id="rId57" xr:uid="{1508E72E-8DD3-406A-BC32-544C4F9C769D}"/>
    <hyperlink ref="X38" r:id="rId58" xr:uid="{EB3AEE95-07EB-4BE2-BF72-7EE2D0E4A762}"/>
    <hyperlink ref="X15" r:id="rId59" xr:uid="{5E8F6A40-553E-4DB7-81BC-3CCBFEC279F0}"/>
    <hyperlink ref="X20" r:id="rId60" xr:uid="{6C9B3CF4-4C9A-4CAE-8E9D-F282104BDE6B}"/>
    <hyperlink ref="X19" r:id="rId61" xr:uid="{5C44A48C-CE2B-4EC4-AA88-9AA6BD6167F3}"/>
    <hyperlink ref="X12" r:id="rId62" xr:uid="{DD35B8BC-1B37-46BD-9577-D3725571876A}"/>
    <hyperlink ref="X35" r:id="rId63" xr:uid="{FCBC430A-030A-4EDC-B333-BB94821829D3}"/>
    <hyperlink ref="X21" r:id="rId64" xr:uid="{209FF801-E4A4-40A4-8C30-0B4637982E76}"/>
    <hyperlink ref="X39" r:id="rId65" xr:uid="{19AA53F7-EA51-4925-8C55-3AD0F77CB6C1}"/>
    <hyperlink ref="X40" r:id="rId66" xr:uid="{062D20D0-213B-4FEE-82DD-86B78F284CB1}"/>
    <hyperlink ref="X36" r:id="rId67" xr:uid="{CB340D03-9868-472A-8E1E-97EB8D852973}"/>
    <hyperlink ref="X30" r:id="rId68" xr:uid="{26588CD1-E00A-406C-9550-3F53F7AF84AA}"/>
    <hyperlink ref="X26" r:id="rId69" xr:uid="{B44A593B-77FE-4D08-9BEF-599724B6A9DE}"/>
    <hyperlink ref="X27" r:id="rId70" xr:uid="{A99B29C6-F310-488D-AE49-B8AC30A8B113}"/>
    <hyperlink ref="X46" r:id="rId71" xr:uid="{430F5778-448E-48AF-BDF1-B50316C94DB1}"/>
    <hyperlink ref="X18" r:id="rId72" xr:uid="{09C434D5-86CB-41B4-BDF4-AE674D61B597}"/>
    <hyperlink ref="X33" r:id="rId73" xr:uid="{DED8D6E5-24D9-4F47-AD1B-D22CC932B9FB}"/>
    <hyperlink ref="X14" r:id="rId74" xr:uid="{ABFAC48F-2603-43B2-885C-B4B73DE9DE12}"/>
    <hyperlink ref="X48" r:id="rId75" xr:uid="{709FA616-9021-41EB-90BB-A1B87FEA2F6B}"/>
    <hyperlink ref="X45" r:id="rId76" xr:uid="{B688E75A-04F3-4DD2-9298-5BE39EEE8274}"/>
    <hyperlink ref="X50" r:id="rId77" xr:uid="{9362B3FD-D4C3-4878-ACCB-AB3C87258B8F}"/>
    <hyperlink ref="X16" r:id="rId78" xr:uid="{12258162-56C1-45D0-BB62-53323BE80C75}"/>
    <hyperlink ref="X52" r:id="rId79" xr:uid="{C64DC87D-5F64-47A6-9E7E-810D6030D051}"/>
    <hyperlink ref="X55" r:id="rId80" xr:uid="{971E969C-BEB0-4332-9C13-1CD0F36F6CAA}"/>
    <hyperlink ref="X54" r:id="rId81" xr:uid="{475A5EF3-D75B-490A-BDF4-2DBE87841478}"/>
    <hyperlink ref="X61" r:id="rId82" xr:uid="{91894331-2F9F-49CC-8D73-B5D5687EA8B4}"/>
    <hyperlink ref="X51" r:id="rId83" xr:uid="{D6985AD3-6207-4DAF-BA7E-C60A0B0398B7}"/>
    <hyperlink ref="X49" r:id="rId84" xr:uid="{0CDAE95D-D8F4-4C0D-AA77-12291B9ADF62}"/>
    <hyperlink ref="X31" r:id="rId85" xr:uid="{83BA14A8-A3A3-4DD1-9741-4E2DD8E08C1B}"/>
    <hyperlink ref="X41" r:id="rId86" xr:uid="{71C5D7C1-CE5A-48F2-8132-B75E7E8A89C0}"/>
    <hyperlink ref="X57" r:id="rId87" xr:uid="{CFF9B580-5E11-446D-B10C-39E1B0FBA57A}"/>
    <hyperlink ref="X42" r:id="rId88" xr:uid="{AFF579F8-EF74-4C40-9DCE-B18AB8BDF1B6}"/>
    <hyperlink ref="X22" r:id="rId89" xr:uid="{CD096E98-52C6-497B-AA97-3CF545B7FE78}"/>
    <hyperlink ref="X25" r:id="rId90" xr:uid="{49AA4F4C-B3AA-4EEC-946C-79E7CAEA93BA}"/>
    <hyperlink ref="X37" r:id="rId91" xr:uid="{C421D077-79D8-46AF-813D-5C87B3F03271}"/>
    <hyperlink ref="X147" r:id="rId92" xr:uid="{D16815A1-F31C-48AF-AB9F-97E7B6943A79}"/>
    <hyperlink ref="X148" r:id="rId93" xr:uid="{6ED9543D-37AD-4BC2-944C-C73F85236445}"/>
    <hyperlink ref="X43" r:id="rId94" xr:uid="{8D65BD29-1F57-4A8F-91AF-4B2766232034}"/>
    <hyperlink ref="X56" r:id="rId95" xr:uid="{614E6529-2E1E-4B0A-A6ED-AF2D2CDE23DB}"/>
    <hyperlink ref="X44" r:id="rId96" xr:uid="{E2D73803-2EBF-40D1-A644-AEC07D889039}"/>
    <hyperlink ref="X47" r:id="rId97" xr:uid="{7250332D-5E96-4B5D-8060-4C1B8AF1CF32}"/>
    <hyperlink ref="X24" r:id="rId98" xr:uid="{E3F34CEF-624E-4A03-A42E-0B26735D389B}"/>
    <hyperlink ref="X29" r:id="rId99" xr:uid="{414A2EBD-EBD3-4288-ADCA-004BE1548E93}"/>
    <hyperlink ref="X28" r:id="rId100" xr:uid="{86679E12-1597-475F-96AA-DC142D96744B}"/>
    <hyperlink ref="X23" r:id="rId101" xr:uid="{FEE96F79-1265-4A5A-BB35-D0E3BB944340}"/>
    <hyperlink ref="X84" r:id="rId102" xr:uid="{1C338810-85D3-4AE6-9313-FF27EA0CDE02}"/>
    <hyperlink ref="X3" r:id="rId103" xr:uid="{778D02AF-E086-4036-81BA-560B6277016F}"/>
    <hyperlink ref="X4" r:id="rId104" xr:uid="{26F1C862-1A71-4ABD-905C-E74BAF0D509D}"/>
    <hyperlink ref="X65" r:id="rId105" xr:uid="{9E8AB9C4-1FEB-4840-9F48-9849D0A4CA98}"/>
    <hyperlink ref="X7" r:id="rId106" xr:uid="{36D3E1E8-207E-42D4-BF4C-1FE05275AD41}"/>
    <hyperlink ref="X66" r:id="rId107" xr:uid="{057A420A-0691-429A-94C7-257C1B764E20}"/>
    <hyperlink ref="X6" r:id="rId108" xr:uid="{F37B1AAD-C0A2-4C2B-99C3-516F4AD720AC}"/>
    <hyperlink ref="X71" r:id="rId109" xr:uid="{0F9ED94C-3780-429E-B97C-FAD2B45D3242}"/>
    <hyperlink ref="X70" r:id="rId110" xr:uid="{962E277F-F52A-404C-8A1B-11CC1F8A77EB}"/>
    <hyperlink ref="X67" r:id="rId111" xr:uid="{A231D152-FAE7-483A-AE16-43376F752E4B}"/>
    <hyperlink ref="X69" r:id="rId112" xr:uid="{8845C98E-197F-4D21-B07B-5D1252C27F44}"/>
    <hyperlink ref="X11" r:id="rId113" xr:uid="{9DBB7757-D1D4-4496-9DD8-34B4838A2A1D}"/>
    <hyperlink ref="X8" r:id="rId114" xr:uid="{FC49D708-249D-4270-ACD8-C7FDDC03F014}"/>
    <hyperlink ref="X2" r:id="rId115" xr:uid="{5A65E025-5175-4CDD-A221-40549E504E14}"/>
    <hyperlink ref="X75" r:id="rId116" xr:uid="{C77DEEBB-2E38-4886-A2A3-E8A8AE1C3FBA}"/>
    <hyperlink ref="X76" r:id="rId117" xr:uid="{EB0220B8-8F24-49AF-9C2F-D50F032ECA0D}"/>
    <hyperlink ref="X72" r:id="rId118" xr:uid="{EABFE7D5-2BB0-47AF-A607-B808816C8461}"/>
    <hyperlink ref="X73" r:id="rId119" xr:uid="{5F1532FF-B5B9-4397-A73E-638137F0132D}"/>
    <hyperlink ref="X74" r:id="rId120" xr:uid="{102303FE-D51C-4692-A196-95C43401E4FD}"/>
    <hyperlink ref="X118" r:id="rId121" xr:uid="{DB9D018A-C473-4DA9-A108-A8950CED3B1B}"/>
    <hyperlink ref="Y118" r:id="rId122" xr:uid="{D95B6CE9-60AF-45B5-9FBB-34BE43B5A4D4}"/>
    <hyperlink ref="X119" r:id="rId123" xr:uid="{2413C099-C638-401F-834B-8105C2197B7A}"/>
    <hyperlink ref="Y119" r:id="rId124" xr:uid="{808F3243-1D06-400C-85C9-2CD07642EC47}"/>
    <hyperlink ref="X121" r:id="rId125" xr:uid="{71A60FCF-44A6-4BD2-AF16-DD45B0CC9A93}"/>
    <hyperlink ref="Y121" r:id="rId126" xr:uid="{FE5C07EC-FD5F-4C3F-B78B-47DC90A2447B}"/>
    <hyperlink ref="X117" r:id="rId127" xr:uid="{A337248E-2289-4F39-97B7-8BBF85296CEB}"/>
    <hyperlink ref="Y117" r:id="rId128" xr:uid="{2FE93973-D0E0-4D3A-B9BC-D6CA913334EF}"/>
    <hyperlink ref="X123" r:id="rId129" xr:uid="{0AD91F2E-DAD4-4CC2-AAB4-6601CE53FAB7}"/>
    <hyperlink ref="Y123" r:id="rId130" xr:uid="{0C1E7E8F-CFAA-434F-B885-80285D269564}"/>
    <hyperlink ref="X124" r:id="rId131" xr:uid="{272A300B-8963-4D4F-AD17-F011FB444D73}"/>
    <hyperlink ref="Y124" r:id="rId132" xr:uid="{4AF49F73-0661-496B-9C3F-6F65DF61D659}"/>
    <hyperlink ref="X122" r:id="rId133" xr:uid="{590E810F-EDB6-4390-B978-2B78ED59DF73}"/>
    <hyperlink ref="Y122" r:id="rId134" xr:uid="{DCECE824-D2B9-49FB-B29F-608007ABDBEF}"/>
    <hyperlink ref="X125" r:id="rId135" xr:uid="{3E06C3D5-7BFA-4D17-A73B-0642F55EF7E9}"/>
    <hyperlink ref="Y125" r:id="rId136" xr:uid="{75D9F4C6-81F8-4584-B265-B9486F536429}"/>
    <hyperlink ref="X127" r:id="rId137" xr:uid="{CE16C677-F68C-4F03-93A7-74D9763618FC}"/>
    <hyperlink ref="Y127" r:id="rId138" xr:uid="{C05CD2A4-9D6C-457B-A12E-424889CC3788}"/>
    <hyperlink ref="X126" r:id="rId139" xr:uid="{4D34588F-BB75-4DFF-95BF-296988510C8E}"/>
    <hyperlink ref="Y126" r:id="rId140" xr:uid="{49550559-0386-402B-A3BB-ABBAAA42E990}"/>
    <hyperlink ref="X120" r:id="rId141" xr:uid="{5CF3A9B6-3F83-4A0B-AD7B-4FD298AA098C}"/>
    <hyperlink ref="Y120" r:id="rId142" xr:uid="{CE998369-DAFD-44A6-B984-EF71E637F1D5}"/>
    <hyperlink ref="X143" r:id="rId143" xr:uid="{BDA67DE2-1A12-494F-A376-473036E8733B}"/>
    <hyperlink ref="Y143" r:id="rId144" xr:uid="{A096348C-1616-44B7-95B6-4A302E02AAEC}"/>
    <hyperlink ref="X114" r:id="rId145" xr:uid="{64280DCD-4F2D-4ADF-8B81-47F0C6DDFF35}"/>
    <hyperlink ref="Y114" r:id="rId146" xr:uid="{234BA53C-1334-46F2-A05C-64C3D230663D}"/>
    <hyperlink ref="X116" r:id="rId147" xr:uid="{61F6E1AE-42E6-4C03-AFDD-E2EC284EC1E4}"/>
    <hyperlink ref="Y116" r:id="rId148" xr:uid="{A4FEC7DD-B276-4087-869A-20E5FBA31AFF}"/>
    <hyperlink ref="X115" r:id="rId149" xr:uid="{33DD22D8-D352-4919-8207-0FD3EA6A396A}"/>
    <hyperlink ref="Y115" r:id="rId150" xr:uid="{7FB6B710-2EFA-4AE4-BAAA-A18C75992BC9}"/>
    <hyperlink ref="X92" r:id="rId151" xr:uid="{E9AF8F28-617F-4C86-B045-E31C121491AA}"/>
    <hyperlink ref="Y92" r:id="rId152" xr:uid="{E7188BEE-EED4-4F59-AD69-7F6095DF830A}"/>
    <hyperlink ref="X146" r:id="rId153" xr:uid="{2EAACA96-4BA2-4594-AB81-48C1188F1DF1}"/>
    <hyperlink ref="Y146" r:id="rId154" xr:uid="{2B9B951B-A5C4-40D2-B604-39F7B9B00631}"/>
    <hyperlink ref="X94" r:id="rId155" xr:uid="{11A474E5-AE55-41AF-9635-3687CF38E56E}"/>
    <hyperlink ref="Y94" r:id="rId156" xr:uid="{F2D02EC5-F949-4466-941D-C28FFDADB0A7}"/>
    <hyperlink ref="X141" r:id="rId157" xr:uid="{857FC4EB-D953-4339-AB4D-B9D486866A42}"/>
    <hyperlink ref="Y141" r:id="rId158" xr:uid="{8D3B1679-D6D1-4B8F-9EE2-BE831644E493}"/>
    <hyperlink ref="X95" r:id="rId159" xr:uid="{E9DB09F8-245B-49E7-A9FA-A61B387789C9}"/>
    <hyperlink ref="Y95" r:id="rId160" xr:uid="{59A8BAFB-32A0-49F4-BFAD-22587C4524E2}"/>
    <hyperlink ref="X87" r:id="rId161" xr:uid="{A0D5DC4E-F60D-4D73-A0B3-00E8AD9A86F6}"/>
    <hyperlink ref="Y87" r:id="rId162" xr:uid="{DA1DF658-8422-4173-B7AC-7238D8D7D5E5}"/>
    <hyperlink ref="X142" r:id="rId163" xr:uid="{DCC84AC5-5450-41B8-8146-B1C1837CC33D}"/>
    <hyperlink ref="Y142" r:id="rId164" xr:uid="{8097D2A4-8BC8-498E-B713-EF87578769CE}"/>
    <hyperlink ref="X89" r:id="rId165" xr:uid="{063BFD7D-2015-49A3-AB6C-CCA3FDAF5E76}"/>
    <hyperlink ref="Y89" r:id="rId166" xr:uid="{CB4AC39F-1AF8-4F4E-88B1-CCF8681DEA5B}"/>
    <hyperlink ref="X88" r:id="rId167" xr:uid="{58D0E7E4-538C-4ED7-9140-EECC97EE1B50}"/>
    <hyperlink ref="Y88" r:id="rId168" xr:uid="{32279595-9EF9-4372-ABCE-7DD41819A6CB}"/>
    <hyperlink ref="X91" r:id="rId169" xr:uid="{37C14392-74A8-40A1-8716-3650BB61427C}"/>
    <hyperlink ref="Y91" r:id="rId170" xr:uid="{3C9FD7CB-CDEC-4A1A-9174-A4CFA6AD6DD2}"/>
    <hyperlink ref="X90" r:id="rId171" xr:uid="{4881195B-D79F-46A1-AD65-966320B7E538}"/>
    <hyperlink ref="Y90" r:id="rId172" xr:uid="{F04C18B7-DDF0-4094-886B-E8EDB3823E66}"/>
    <hyperlink ref="X93" r:id="rId173" xr:uid="{FA732FCA-22B3-43BF-83E4-63B84074A095}"/>
    <hyperlink ref="Y93" r:id="rId174" xr:uid="{1FF951D8-5C6C-4C3B-96D1-F091B76904ED}"/>
    <hyperlink ref="X128" r:id="rId175" xr:uid="{77B338C2-2587-4E13-AB82-B63380F0715B}"/>
    <hyperlink ref="Y128" r:id="rId176" xr:uid="{941509D1-EE25-4651-9CC1-4DD8E4D0FF96}"/>
    <hyperlink ref="X129" r:id="rId177" xr:uid="{008D9171-88B0-4A70-98B1-1D3776392F92}"/>
    <hyperlink ref="Y129" r:id="rId178" xr:uid="{0446DF97-FA64-4A63-A2A1-C48556125C64}"/>
    <hyperlink ref="X133" r:id="rId179" xr:uid="{CDDF47DB-0245-475D-A071-078547E1E653}"/>
    <hyperlink ref="Y133" r:id="rId180" xr:uid="{ABADAC38-A961-42D0-A066-A931DD10A475}"/>
    <hyperlink ref="X134" r:id="rId181" xr:uid="{69A5BD5D-A582-4649-9C42-4D2ACCCE6810}"/>
    <hyperlink ref="Y134" r:id="rId182" xr:uid="{ED7D8DC1-8AAC-447C-ACD3-DD901E8371AB}"/>
    <hyperlink ref="X86" r:id="rId183" xr:uid="{6762F9D3-6E2C-437A-A521-D83290C0520A}"/>
    <hyperlink ref="Y86" r:id="rId184" xr:uid="{2DB9998D-1176-444E-8A54-FFD696FA68A1}"/>
    <hyperlink ref="X131" r:id="rId185" xr:uid="{23E075B4-F228-45AF-81E3-79D21782FD40}"/>
    <hyperlink ref="Y131" r:id="rId186" xr:uid="{349AA9C7-D34F-4181-9E31-99D76479FA74}"/>
    <hyperlink ref="X132" r:id="rId187" xr:uid="{8F3B7687-178D-4BC1-85AD-C264808D13FF}"/>
    <hyperlink ref="Y132" r:id="rId188" xr:uid="{291BF777-6519-468F-BE29-19415DE2DCDA}"/>
    <hyperlink ref="X135" r:id="rId189" xr:uid="{8B3F1F70-2D7A-4A95-834B-9D6A3F3A4ED4}"/>
    <hyperlink ref="Y135" r:id="rId190" xr:uid="{DC8F887F-B869-48EF-96EC-9C54EF4E970D}"/>
    <hyperlink ref="X136" r:id="rId191" xr:uid="{0C173D38-838D-4CCC-9D35-3FA75ACD3C9E}"/>
    <hyperlink ref="Y136" r:id="rId192" xr:uid="{C26D83C8-8526-4403-820D-E45F73B3FB2C}"/>
    <hyperlink ref="X130" r:id="rId193" xr:uid="{EC1EA6CD-7D97-4C64-BEEF-D16D12ADA1C9}"/>
    <hyperlink ref="Y130" r:id="rId194" xr:uid="{1B043E01-7AF3-4B9E-8FD8-E0C9CF0FB113}"/>
    <hyperlink ref="X138" r:id="rId195" xr:uid="{D2E6BFE9-AA1E-495C-8324-12AACA0B8A9B}"/>
    <hyperlink ref="Y138" r:id="rId196" xr:uid="{F56A157D-2FF0-4491-8692-2AAF4D09B5F3}"/>
    <hyperlink ref="X139" r:id="rId197" xr:uid="{386F992F-DB59-4E33-906A-F2A8F6EF47B4}"/>
    <hyperlink ref="Y139" r:id="rId198" xr:uid="{03534778-6FFE-4DDD-A347-BC1B186B1819}"/>
    <hyperlink ref="X96" r:id="rId199" xr:uid="{080909EB-1F2B-4460-88EC-95C59ABA5517}"/>
    <hyperlink ref="Y96" r:id="rId200" xr:uid="{19A2711F-C61A-4CF6-9594-CA4CBF8778D4}"/>
    <hyperlink ref="X100" r:id="rId201" xr:uid="{798E7779-C0D1-47CB-9792-ACAC00D8CB2E}"/>
    <hyperlink ref="Y100" r:id="rId202" xr:uid="{69A28B04-55A9-4D6F-A0B3-885E485E9729}"/>
    <hyperlink ref="X99" r:id="rId203" xr:uid="{F6E92C65-C6FA-4A94-A80F-206860133218}"/>
    <hyperlink ref="Y99" r:id="rId204" xr:uid="{B81F67F6-A49F-4F90-A4A1-C12B57E2462F}"/>
    <hyperlink ref="X101" r:id="rId205" xr:uid="{BC1AF14A-71BD-4EF1-8EAC-F7F4227A1136}"/>
    <hyperlink ref="Y101" r:id="rId206" xr:uid="{881BA77E-8A86-44C3-B230-68C7BEC4A7F1}"/>
    <hyperlink ref="X144" r:id="rId207" xr:uid="{372AEE40-9DA7-4DD9-AD01-CD2DFAFF64F0}"/>
    <hyperlink ref="Y144" r:id="rId208" xr:uid="{71DEBEC1-9117-422E-92B5-B856C2DB1563}"/>
    <hyperlink ref="X98" r:id="rId209" xr:uid="{50347048-630C-460C-B625-8990CC53968C}"/>
    <hyperlink ref="Y98" r:id="rId210" xr:uid="{5AA9E874-7AA4-4A39-85FC-BF10A0689AA0}"/>
    <hyperlink ref="X97" r:id="rId211" xr:uid="{AD1DA911-66C5-4610-8AEA-493641D3F305}"/>
    <hyperlink ref="Y97" r:id="rId212" xr:uid="{A1028AE5-6BA9-485D-A7A5-C745B3953552}"/>
    <hyperlink ref="X109" r:id="rId213" xr:uid="{2D7B2A99-4DF6-4835-B973-4816F1E18D88}"/>
    <hyperlink ref="Y109" r:id="rId214" xr:uid="{B4FCF770-8EA8-4600-BE5F-59969A5820D1}"/>
    <hyperlink ref="X110" r:id="rId215" xr:uid="{FEEA3BB8-43E4-4302-A085-4ED324171C4D}"/>
    <hyperlink ref="Y110" r:id="rId216" xr:uid="{9B05171C-2109-4258-BB51-1489001163E2}"/>
    <hyperlink ref="X112" r:id="rId217" xr:uid="{F4C57FF0-8594-4387-9149-0A125A252A2E}"/>
    <hyperlink ref="Y112" r:id="rId218" xr:uid="{3276F140-6463-469C-87AC-89D9FEC8430B}"/>
    <hyperlink ref="X113" r:id="rId219" xr:uid="{AF5A7F5D-1FB2-48C4-B9DA-FB32A7B2E7DE}"/>
    <hyperlink ref="Y113" r:id="rId220" xr:uid="{9CB3240C-7FBD-4521-B842-24C8A540AE9F}"/>
    <hyperlink ref="X111" r:id="rId221" xr:uid="{6033A137-BDD2-41B9-BBC3-592D08137231}"/>
    <hyperlink ref="Y111" r:id="rId222" xr:uid="{1EBA562E-2F25-4DB2-AFBF-66D4F2EFF1D4}"/>
    <hyperlink ref="X103" r:id="rId223" xr:uid="{2449057B-195B-4309-8224-7857AF76661E}"/>
    <hyperlink ref="Y103" r:id="rId224" xr:uid="{9748483D-2B68-4862-9908-89A8EB888E55}"/>
    <hyperlink ref="X106" r:id="rId225" xr:uid="{5CB22C7A-A224-4A59-9FBC-2E48F8DB9E94}"/>
    <hyperlink ref="Y106" r:id="rId226" xr:uid="{C39306C7-911B-4C5B-A265-1429B4AA400E}"/>
    <hyperlink ref="X105" r:id="rId227" xr:uid="{D4185DFD-717F-4869-BB89-1D7D84D4AB5E}"/>
    <hyperlink ref="Y105" r:id="rId228" xr:uid="{78D64928-0081-47EB-9235-EBEB316CAC0C}"/>
    <hyperlink ref="X107" r:id="rId229" xr:uid="{E9BF36F7-8545-444E-A63A-820A3C45CC76}"/>
    <hyperlink ref="Y107" r:id="rId230" xr:uid="{B2E3C5D9-7BD3-4656-B0DD-9437E57B2D85}"/>
    <hyperlink ref="X108" r:id="rId231" xr:uid="{B426ED57-CE56-4336-B1FE-15EDA878DABE}"/>
    <hyperlink ref="Y108" r:id="rId232" xr:uid="{B91265A5-D6B9-4A1B-A695-7F521E9E3400}"/>
    <hyperlink ref="X104" r:id="rId233" xr:uid="{51F314EF-7A86-4D90-81B6-1921975AAB19}"/>
    <hyperlink ref="Y104" r:id="rId234" xr:uid="{4664F595-0B7B-4903-B33D-482257BF5F5D}"/>
    <hyperlink ref="X140" r:id="rId235" xr:uid="{3D79A917-29E9-4975-A5D9-9DE28D5C8E83}"/>
    <hyperlink ref="Y140" r:id="rId236" xr:uid="{2CCB9CAE-4AD2-4A6A-B01A-571F3ADABF8D}"/>
    <hyperlink ref="X102" r:id="rId237" xr:uid="{3D17EF9C-FCD8-4EF8-910C-DE464F936C2E}"/>
    <hyperlink ref="Y102" r:id="rId238" xr:uid="{53DD1FAA-112F-4193-BC33-F49EE0FF7E82}"/>
    <hyperlink ref="X145" r:id="rId239" xr:uid="{44A65069-A7A3-44CC-8F2D-FF915685E9D6}"/>
    <hyperlink ref="Y145" r:id="rId240" xr:uid="{EEAD040B-DCFB-42A2-A0B6-47DB37217CDA}"/>
    <hyperlink ref="X85" r:id="rId241" xr:uid="{CCDCE077-F72A-42B4-B107-187E29F3C595}"/>
    <hyperlink ref="Y85" r:id="rId242" xr:uid="{C4002D2E-276F-448F-AFC2-E06CDD28B54B}"/>
    <hyperlink ref="X183" r:id="rId243" xr:uid="{641F35B4-44AC-45F1-86FE-D37AA0B8A697}"/>
    <hyperlink ref="X182" r:id="rId244" xr:uid="{111CA47F-9BBB-4A27-8971-A8298CB8A4F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87EE7-16B5-4C34-B890-625697DFBC0E}">
  <dimension ref="A1:F98"/>
  <sheetViews>
    <sheetView topLeftCell="A11" workbookViewId="0">
      <selection activeCell="C37" sqref="C37"/>
    </sheetView>
  </sheetViews>
  <sheetFormatPr defaultRowHeight="14.4" x14ac:dyDescent="0.3"/>
  <cols>
    <col min="1" max="1" width="31.21875" customWidth="1"/>
    <col min="2" max="2" width="22.6640625" customWidth="1"/>
    <col min="3" max="3" width="10.5546875" customWidth="1"/>
    <col min="4" max="4" width="19.77734375" customWidth="1"/>
  </cols>
  <sheetData>
    <row r="1" spans="1:6" x14ac:dyDescent="0.3">
      <c r="A1" s="7" t="s">
        <v>21</v>
      </c>
      <c r="B1" s="7" t="s">
        <v>22</v>
      </c>
      <c r="C1" t="s">
        <v>1209</v>
      </c>
      <c r="D1" s="7" t="s">
        <v>1195</v>
      </c>
    </row>
    <row r="2" spans="1:6" x14ac:dyDescent="0.3">
      <c r="A2" s="4" t="s">
        <v>295</v>
      </c>
      <c r="B2" s="4" t="s">
        <v>296</v>
      </c>
      <c r="C2" t="s">
        <v>1211</v>
      </c>
      <c r="D2" t="s">
        <v>1203</v>
      </c>
    </row>
    <row r="3" spans="1:6" x14ac:dyDescent="0.3">
      <c r="A3" s="4" t="s">
        <v>590</v>
      </c>
      <c r="B3" s="4" t="s">
        <v>591</v>
      </c>
      <c r="C3" t="s">
        <v>1217</v>
      </c>
      <c r="D3" t="s">
        <v>1199</v>
      </c>
      <c r="F3" s="4"/>
    </row>
    <row r="4" spans="1:6" x14ac:dyDescent="0.3">
      <c r="A4" t="s">
        <v>599</v>
      </c>
      <c r="B4" t="s">
        <v>600</v>
      </c>
      <c r="C4" t="s">
        <v>1210</v>
      </c>
      <c r="D4" s="5" t="s">
        <v>1207</v>
      </c>
      <c r="F4" s="4"/>
    </row>
    <row r="5" spans="1:6" x14ac:dyDescent="0.3">
      <c r="A5" t="s">
        <v>307</v>
      </c>
      <c r="B5" t="s">
        <v>308</v>
      </c>
      <c r="C5" t="s">
        <v>1217</v>
      </c>
      <c r="D5" t="s">
        <v>1199</v>
      </c>
      <c r="F5" s="4"/>
    </row>
    <row r="6" spans="1:6" x14ac:dyDescent="0.3">
      <c r="A6" s="4" t="s">
        <v>605</v>
      </c>
      <c r="B6" s="4" t="s">
        <v>606</v>
      </c>
      <c r="C6" t="s">
        <v>1217</v>
      </c>
      <c r="D6" t="s">
        <v>1199</v>
      </c>
      <c r="F6" s="4"/>
    </row>
    <row r="7" spans="1:6" x14ac:dyDescent="0.3">
      <c r="A7" s="4" t="s">
        <v>613</v>
      </c>
      <c r="B7" s="4" t="s">
        <v>614</v>
      </c>
      <c r="C7" t="s">
        <v>1212</v>
      </c>
      <c r="D7" t="s">
        <v>1202</v>
      </c>
      <c r="F7" s="4"/>
    </row>
    <row r="8" spans="1:6" x14ac:dyDescent="0.3">
      <c r="A8" t="s">
        <v>313</v>
      </c>
      <c r="B8" t="s">
        <v>314</v>
      </c>
      <c r="C8" t="s">
        <v>1216</v>
      </c>
      <c r="D8" t="s">
        <v>1197</v>
      </c>
      <c r="F8" s="2"/>
    </row>
    <row r="9" spans="1:6" x14ac:dyDescent="0.3">
      <c r="A9" t="s">
        <v>337</v>
      </c>
      <c r="B9" t="s">
        <v>338</v>
      </c>
      <c r="C9" t="s">
        <v>1217</v>
      </c>
      <c r="D9" t="s">
        <v>1199</v>
      </c>
      <c r="F9" s="4"/>
    </row>
    <row r="10" spans="1:6" x14ac:dyDescent="0.3">
      <c r="A10" t="s">
        <v>265</v>
      </c>
      <c r="B10" t="s">
        <v>266</v>
      </c>
      <c r="C10" t="s">
        <v>1214</v>
      </c>
      <c r="D10" t="s">
        <v>1200</v>
      </c>
      <c r="F10" s="4"/>
    </row>
    <row r="11" spans="1:6" x14ac:dyDescent="0.3">
      <c r="A11" s="4" t="s">
        <v>194</v>
      </c>
      <c r="B11" s="4" t="s">
        <v>195</v>
      </c>
      <c r="C11" t="s">
        <v>1223</v>
      </c>
      <c r="D11" t="s">
        <v>1204</v>
      </c>
      <c r="F11" s="4"/>
    </row>
    <row r="12" spans="1:6" x14ac:dyDescent="0.3">
      <c r="A12" t="s">
        <v>80</v>
      </c>
      <c r="B12" t="s">
        <v>81</v>
      </c>
      <c r="C12" t="s">
        <v>1214</v>
      </c>
      <c r="D12" t="s">
        <v>1200</v>
      </c>
      <c r="F12" s="4"/>
    </row>
    <row r="13" spans="1:6" x14ac:dyDescent="0.3">
      <c r="A13" t="s">
        <v>275</v>
      </c>
      <c r="B13" t="s">
        <v>276</v>
      </c>
      <c r="C13" t="s">
        <v>1219</v>
      </c>
      <c r="D13" t="s">
        <v>1205</v>
      </c>
      <c r="F13" s="4"/>
    </row>
    <row r="14" spans="1:6" x14ac:dyDescent="0.3">
      <c r="A14" t="s">
        <v>161</v>
      </c>
      <c r="B14" t="s">
        <v>162</v>
      </c>
      <c r="C14" t="s">
        <v>1213</v>
      </c>
      <c r="D14" t="s">
        <v>1196</v>
      </c>
      <c r="F14" s="4"/>
    </row>
    <row r="15" spans="1:6" x14ac:dyDescent="0.3">
      <c r="A15" t="s">
        <v>346</v>
      </c>
      <c r="B15" t="s">
        <v>347</v>
      </c>
      <c r="C15" t="s">
        <v>1211</v>
      </c>
      <c r="D15" s="4" t="s">
        <v>1203</v>
      </c>
      <c r="F15" s="4"/>
    </row>
    <row r="16" spans="1:6" x14ac:dyDescent="0.3">
      <c r="A16" t="s">
        <v>472</v>
      </c>
      <c r="B16" t="s">
        <v>473</v>
      </c>
      <c r="C16" t="s">
        <v>1210</v>
      </c>
      <c r="D16" t="s">
        <v>1207</v>
      </c>
      <c r="F16" s="4"/>
    </row>
    <row r="17" spans="1:6" x14ac:dyDescent="0.3">
      <c r="A17" s="4" t="s">
        <v>726</v>
      </c>
      <c r="B17" s="4" t="s">
        <v>727</v>
      </c>
      <c r="C17" t="s">
        <v>1210</v>
      </c>
      <c r="D17" t="s">
        <v>1207</v>
      </c>
      <c r="F17" s="5"/>
    </row>
    <row r="18" spans="1:6" x14ac:dyDescent="0.3">
      <c r="A18" t="s">
        <v>916</v>
      </c>
      <c r="B18" t="s">
        <v>917</v>
      </c>
      <c r="C18" t="s">
        <v>1211</v>
      </c>
      <c r="D18" s="4" t="s">
        <v>1203</v>
      </c>
      <c r="F18" s="5"/>
    </row>
    <row r="19" spans="1:6" x14ac:dyDescent="0.3">
      <c r="A19" t="s">
        <v>237</v>
      </c>
      <c r="B19" t="s">
        <v>238</v>
      </c>
      <c r="C19" t="s">
        <v>1212</v>
      </c>
      <c r="D19" t="s">
        <v>1202</v>
      </c>
      <c r="F19" s="4"/>
    </row>
    <row r="20" spans="1:6" x14ac:dyDescent="0.3">
      <c r="A20" s="4" t="s">
        <v>522</v>
      </c>
      <c r="B20" s="4" t="s">
        <v>523</v>
      </c>
      <c r="C20" t="s">
        <v>1221</v>
      </c>
      <c r="D20" t="s">
        <v>1225</v>
      </c>
      <c r="F20" s="4"/>
    </row>
    <row r="21" spans="1:6" x14ac:dyDescent="0.3">
      <c r="A21" s="4" t="s">
        <v>182</v>
      </c>
      <c r="B21" s="4" t="s">
        <v>181</v>
      </c>
      <c r="C21" t="s">
        <v>1223</v>
      </c>
      <c r="D21" t="s">
        <v>1204</v>
      </c>
    </row>
    <row r="22" spans="1:6" x14ac:dyDescent="0.3">
      <c r="A22" t="s">
        <v>205</v>
      </c>
      <c r="B22" t="s">
        <v>206</v>
      </c>
      <c r="C22" t="s">
        <v>1223</v>
      </c>
      <c r="D22" t="s">
        <v>1204</v>
      </c>
    </row>
    <row r="23" spans="1:6" x14ac:dyDescent="0.3">
      <c r="A23" s="4" t="s">
        <v>928</v>
      </c>
      <c r="B23" s="4" t="s">
        <v>929</v>
      </c>
      <c r="C23" t="s">
        <v>1211</v>
      </c>
      <c r="D23" t="s">
        <v>1203</v>
      </c>
    </row>
    <row r="24" spans="1:6" x14ac:dyDescent="0.3">
      <c r="A24" t="s">
        <v>112</v>
      </c>
      <c r="B24" t="s">
        <v>113</v>
      </c>
      <c r="C24" t="s">
        <v>1220</v>
      </c>
      <c r="D24" s="4" t="s">
        <v>1201</v>
      </c>
    </row>
    <row r="25" spans="1:6" x14ac:dyDescent="0.3">
      <c r="A25" s="4" t="s">
        <v>828</v>
      </c>
      <c r="B25" s="4" t="s">
        <v>829</v>
      </c>
      <c r="C25" t="s">
        <v>1219</v>
      </c>
      <c r="D25" t="s">
        <v>1205</v>
      </c>
    </row>
    <row r="26" spans="1:6" x14ac:dyDescent="0.3">
      <c r="A26" s="4" t="s">
        <v>485</v>
      </c>
      <c r="B26" s="4" t="s">
        <v>486</v>
      </c>
      <c r="C26" t="s">
        <v>1210</v>
      </c>
      <c r="D26" t="s">
        <v>1207</v>
      </c>
    </row>
    <row r="27" spans="1:6" x14ac:dyDescent="0.3">
      <c r="A27" s="4" t="s">
        <v>843</v>
      </c>
      <c r="B27" s="4" t="s">
        <v>844</v>
      </c>
      <c r="C27" t="s">
        <v>1219</v>
      </c>
      <c r="D27" t="s">
        <v>1205</v>
      </c>
    </row>
    <row r="28" spans="1:6" x14ac:dyDescent="0.3">
      <c r="A28" t="s">
        <v>937</v>
      </c>
      <c r="B28" t="s">
        <v>938</v>
      </c>
      <c r="C28" t="s">
        <v>1211</v>
      </c>
      <c r="D28" s="4" t="s">
        <v>1203</v>
      </c>
    </row>
    <row r="29" spans="1:6" x14ac:dyDescent="0.3">
      <c r="A29" t="s">
        <v>949</v>
      </c>
      <c r="B29" t="s">
        <v>950</v>
      </c>
      <c r="C29" t="s">
        <v>1211</v>
      </c>
      <c r="D29" s="4" t="s">
        <v>1203</v>
      </c>
    </row>
    <row r="30" spans="1:6" x14ac:dyDescent="0.3">
      <c r="A30" s="4" t="s">
        <v>731</v>
      </c>
      <c r="B30" s="4" t="s">
        <v>732</v>
      </c>
      <c r="C30" t="s">
        <v>1217</v>
      </c>
      <c r="D30" t="s">
        <v>1199</v>
      </c>
    </row>
    <row r="31" spans="1:6" x14ac:dyDescent="0.3">
      <c r="A31" t="s">
        <v>736</v>
      </c>
      <c r="B31" t="s">
        <v>737</v>
      </c>
      <c r="C31" t="s">
        <v>1211</v>
      </c>
      <c r="D31" s="4" t="s">
        <v>1203</v>
      </c>
    </row>
    <row r="32" spans="1:6" x14ac:dyDescent="0.3">
      <c r="A32" s="4" t="s">
        <v>639</v>
      </c>
      <c r="B32" s="4" t="s">
        <v>640</v>
      </c>
      <c r="C32" t="s">
        <v>1217</v>
      </c>
      <c r="D32" t="s">
        <v>1199</v>
      </c>
    </row>
    <row r="33" spans="1:4" x14ac:dyDescent="0.3">
      <c r="A33" t="s">
        <v>115</v>
      </c>
      <c r="B33" t="s">
        <v>116</v>
      </c>
      <c r="C33" t="s">
        <v>1212</v>
      </c>
      <c r="D33" t="s">
        <v>1202</v>
      </c>
    </row>
    <row r="34" spans="1:4" x14ac:dyDescent="0.3">
      <c r="A34" s="4" t="s">
        <v>645</v>
      </c>
      <c r="B34" s="4" t="s">
        <v>646</v>
      </c>
      <c r="C34" t="s">
        <v>1218</v>
      </c>
      <c r="D34" s="4" t="s">
        <v>1208</v>
      </c>
    </row>
    <row r="35" spans="1:4" x14ac:dyDescent="0.3">
      <c r="A35" s="4" t="s">
        <v>541</v>
      </c>
      <c r="B35" s="4" t="s">
        <v>542</v>
      </c>
      <c r="C35" t="s">
        <v>1221</v>
      </c>
      <c r="D35" t="s">
        <v>1225</v>
      </c>
    </row>
    <row r="36" spans="1:4" x14ac:dyDescent="0.3">
      <c r="A36" s="4" t="s">
        <v>507</v>
      </c>
      <c r="B36" s="4" t="s">
        <v>508</v>
      </c>
      <c r="C36" t="s">
        <v>1211</v>
      </c>
      <c r="D36" t="s">
        <v>1203</v>
      </c>
    </row>
    <row r="37" spans="1:4" x14ac:dyDescent="0.3">
      <c r="A37" t="s">
        <v>118</v>
      </c>
      <c r="B37" t="s">
        <v>119</v>
      </c>
      <c r="C37" t="s">
        <v>1212</v>
      </c>
      <c r="D37" t="s">
        <v>1202</v>
      </c>
    </row>
    <row r="38" spans="1:4" x14ac:dyDescent="0.3">
      <c r="A38" t="s">
        <v>121</v>
      </c>
      <c r="B38" t="s">
        <v>122</v>
      </c>
      <c r="C38" t="s">
        <v>1223</v>
      </c>
      <c r="D38" t="s">
        <v>1204</v>
      </c>
    </row>
    <row r="39" spans="1:4" x14ac:dyDescent="0.3">
      <c r="A39" t="s">
        <v>1189</v>
      </c>
      <c r="B39" t="s">
        <v>1190</v>
      </c>
      <c r="C39" t="s">
        <v>1212</v>
      </c>
      <c r="D39" t="s">
        <v>1202</v>
      </c>
    </row>
    <row r="40" spans="1:4" x14ac:dyDescent="0.3">
      <c r="A40" s="4" t="s">
        <v>652</v>
      </c>
      <c r="B40" s="4" t="s">
        <v>653</v>
      </c>
      <c r="C40" t="s">
        <v>1217</v>
      </c>
      <c r="D40" t="s">
        <v>1199</v>
      </c>
    </row>
    <row r="41" spans="1:4" x14ac:dyDescent="0.3">
      <c r="A41" t="s">
        <v>352</v>
      </c>
      <c r="B41" t="s">
        <v>353</v>
      </c>
      <c r="C41" t="s">
        <v>1216</v>
      </c>
      <c r="D41" t="s">
        <v>1197</v>
      </c>
    </row>
    <row r="42" spans="1:4" x14ac:dyDescent="0.3">
      <c r="A42" t="s">
        <v>661</v>
      </c>
      <c r="B42" t="s">
        <v>662</v>
      </c>
      <c r="C42" t="s">
        <v>1217</v>
      </c>
      <c r="D42" t="s">
        <v>1199</v>
      </c>
    </row>
    <row r="43" spans="1:4" x14ac:dyDescent="0.3">
      <c r="A43" t="s">
        <v>1185</v>
      </c>
      <c r="B43" t="s">
        <v>1186</v>
      </c>
      <c r="C43" t="s">
        <v>1224</v>
      </c>
      <c r="D43" t="s">
        <v>1226</v>
      </c>
    </row>
    <row r="44" spans="1:4" x14ac:dyDescent="0.3">
      <c r="A44" t="s">
        <v>124</v>
      </c>
      <c r="B44" t="s">
        <v>125</v>
      </c>
      <c r="C44" t="s">
        <v>1212</v>
      </c>
      <c r="D44" t="s">
        <v>1202</v>
      </c>
    </row>
    <row r="45" spans="1:4" x14ac:dyDescent="0.3">
      <c r="A45" t="s">
        <v>959</v>
      </c>
      <c r="B45" t="s">
        <v>960</v>
      </c>
      <c r="C45" t="s">
        <v>1212</v>
      </c>
      <c r="D45" t="s">
        <v>1202</v>
      </c>
    </row>
    <row r="46" spans="1:4" x14ac:dyDescent="0.3">
      <c r="A46" s="4" t="s">
        <v>489</v>
      </c>
      <c r="B46" s="4" t="s">
        <v>490</v>
      </c>
      <c r="C46" t="s">
        <v>1210</v>
      </c>
      <c r="D46" t="s">
        <v>1207</v>
      </c>
    </row>
    <row r="47" spans="1:4" x14ac:dyDescent="0.3">
      <c r="A47" s="4" t="s">
        <v>217</v>
      </c>
      <c r="B47" s="4" t="s">
        <v>218</v>
      </c>
      <c r="C47" t="s">
        <v>1218</v>
      </c>
      <c r="D47" t="s">
        <v>1208</v>
      </c>
    </row>
    <row r="48" spans="1:4" x14ac:dyDescent="0.3">
      <c r="A48" t="s">
        <v>764</v>
      </c>
      <c r="B48" t="s">
        <v>765</v>
      </c>
      <c r="C48" t="s">
        <v>1210</v>
      </c>
      <c r="D48" t="s">
        <v>1207</v>
      </c>
    </row>
    <row r="49" spans="1:4" x14ac:dyDescent="0.3">
      <c r="A49" s="4" t="s">
        <v>769</v>
      </c>
      <c r="B49" s="4" t="s">
        <v>770</v>
      </c>
      <c r="C49" t="s">
        <v>1210</v>
      </c>
      <c r="D49" t="s">
        <v>1207</v>
      </c>
    </row>
    <row r="50" spans="1:4" x14ac:dyDescent="0.3">
      <c r="A50" s="4" t="s">
        <v>665</v>
      </c>
      <c r="B50" s="4" t="s">
        <v>666</v>
      </c>
      <c r="C50" t="s">
        <v>1217</v>
      </c>
      <c r="D50" t="s">
        <v>1199</v>
      </c>
    </row>
    <row r="51" spans="1:4" x14ac:dyDescent="0.3">
      <c r="A51" t="s">
        <v>670</v>
      </c>
      <c r="B51" t="s">
        <v>671</v>
      </c>
      <c r="C51" t="s">
        <v>1211</v>
      </c>
      <c r="D51" s="4" t="s">
        <v>1203</v>
      </c>
    </row>
    <row r="52" spans="1:4" x14ac:dyDescent="0.3">
      <c r="A52" t="s">
        <v>228</v>
      </c>
      <c r="B52" t="s">
        <v>229</v>
      </c>
      <c r="C52" t="s">
        <v>1218</v>
      </c>
      <c r="D52" s="4" t="s">
        <v>1208</v>
      </c>
    </row>
    <row r="53" spans="1:4" x14ac:dyDescent="0.3">
      <c r="A53" s="4" t="s">
        <v>365</v>
      </c>
      <c r="B53" s="4" t="s">
        <v>366</v>
      </c>
      <c r="C53" t="s">
        <v>1212</v>
      </c>
      <c r="D53" t="s">
        <v>1202</v>
      </c>
    </row>
    <row r="54" spans="1:4" x14ac:dyDescent="0.3">
      <c r="A54" t="s">
        <v>173</v>
      </c>
      <c r="B54" t="s">
        <v>174</v>
      </c>
      <c r="C54" t="s">
        <v>1213</v>
      </c>
      <c r="D54" s="4" t="s">
        <v>1196</v>
      </c>
    </row>
    <row r="55" spans="1:4" x14ac:dyDescent="0.3">
      <c r="A55" s="4" t="s">
        <v>876</v>
      </c>
      <c r="B55" s="4" t="s">
        <v>877</v>
      </c>
      <c r="C55" t="s">
        <v>1223</v>
      </c>
      <c r="D55" t="s">
        <v>1204</v>
      </c>
    </row>
    <row r="56" spans="1:4" x14ac:dyDescent="0.3">
      <c r="A56" s="4" t="s">
        <v>677</v>
      </c>
      <c r="B56" s="4" t="s">
        <v>678</v>
      </c>
      <c r="C56" t="s">
        <v>1216</v>
      </c>
      <c r="D56" t="s">
        <v>1197</v>
      </c>
    </row>
    <row r="57" spans="1:4" x14ac:dyDescent="0.3">
      <c r="A57" t="s">
        <v>966</v>
      </c>
      <c r="B57" t="s">
        <v>967</v>
      </c>
      <c r="C57" t="s">
        <v>1216</v>
      </c>
      <c r="D57" t="s">
        <v>1197</v>
      </c>
    </row>
    <row r="58" spans="1:4" x14ac:dyDescent="0.3">
      <c r="A58" t="s">
        <v>141</v>
      </c>
      <c r="B58" t="s">
        <v>142</v>
      </c>
      <c r="C58" t="s">
        <v>1217</v>
      </c>
      <c r="D58" t="s">
        <v>1199</v>
      </c>
    </row>
    <row r="59" spans="1:4" x14ac:dyDescent="0.3">
      <c r="A59" t="s">
        <v>688</v>
      </c>
      <c r="B59" t="s">
        <v>689</v>
      </c>
      <c r="C59" t="s">
        <v>1211</v>
      </c>
      <c r="D59" s="4" t="s">
        <v>1203</v>
      </c>
    </row>
    <row r="60" spans="1:4" x14ac:dyDescent="0.3">
      <c r="A60" s="4" t="s">
        <v>889</v>
      </c>
      <c r="B60" s="4" t="s">
        <v>890</v>
      </c>
      <c r="C60" t="s">
        <v>1214</v>
      </c>
      <c r="D60" t="s">
        <v>1200</v>
      </c>
    </row>
    <row r="61" spans="1:4" x14ac:dyDescent="0.3">
      <c r="A61" s="4" t="s">
        <v>977</v>
      </c>
      <c r="B61" s="4" t="s">
        <v>978</v>
      </c>
      <c r="C61" t="s">
        <v>1217</v>
      </c>
      <c r="D61" t="s">
        <v>1199</v>
      </c>
    </row>
    <row r="62" spans="1:4" x14ac:dyDescent="0.3">
      <c r="A62" t="s">
        <v>1174</v>
      </c>
      <c r="B62" t="s">
        <v>1175</v>
      </c>
      <c r="C62" t="s">
        <v>1219</v>
      </c>
      <c r="D62" s="4" t="s">
        <v>1205</v>
      </c>
    </row>
    <row r="63" spans="1:4" x14ac:dyDescent="0.3">
      <c r="A63" t="s">
        <v>374</v>
      </c>
      <c r="B63" t="s">
        <v>375</v>
      </c>
      <c r="C63" t="s">
        <v>1216</v>
      </c>
      <c r="D63" t="s">
        <v>1197</v>
      </c>
    </row>
    <row r="64" spans="1:4" x14ac:dyDescent="0.3">
      <c r="A64" t="s">
        <v>983</v>
      </c>
      <c r="B64" t="s">
        <v>984</v>
      </c>
      <c r="C64" t="s">
        <v>1211</v>
      </c>
      <c r="D64" s="4" t="s">
        <v>1203</v>
      </c>
    </row>
    <row r="65" spans="1:4" x14ac:dyDescent="0.3">
      <c r="A65" t="s">
        <v>127</v>
      </c>
      <c r="B65" t="s">
        <v>128</v>
      </c>
      <c r="C65" t="s">
        <v>1212</v>
      </c>
      <c r="D65" t="s">
        <v>1202</v>
      </c>
    </row>
    <row r="66" spans="1:4" x14ac:dyDescent="0.3">
      <c r="A66" s="4" t="s">
        <v>381</v>
      </c>
      <c r="B66" s="4" t="s">
        <v>382</v>
      </c>
      <c r="C66" t="s">
        <v>1216</v>
      </c>
      <c r="D66" t="s">
        <v>1197</v>
      </c>
    </row>
    <row r="67" spans="1:4" x14ac:dyDescent="0.3">
      <c r="A67" t="s">
        <v>556</v>
      </c>
      <c r="B67" t="s">
        <v>557</v>
      </c>
      <c r="C67" t="s">
        <v>1221</v>
      </c>
      <c r="D67" t="s">
        <v>1225</v>
      </c>
    </row>
    <row r="68" spans="1:4" x14ac:dyDescent="0.3">
      <c r="A68" t="s">
        <v>1181</v>
      </c>
      <c r="B68" t="s">
        <v>1182</v>
      </c>
      <c r="C68" t="s">
        <v>1212</v>
      </c>
      <c r="D68" t="s">
        <v>1202</v>
      </c>
    </row>
    <row r="69" spans="1:4" x14ac:dyDescent="0.3">
      <c r="A69" s="4" t="s">
        <v>792</v>
      </c>
      <c r="B69" s="4" t="s">
        <v>793</v>
      </c>
      <c r="C69" t="s">
        <v>1217</v>
      </c>
      <c r="D69" t="s">
        <v>1199</v>
      </c>
    </row>
    <row r="70" spans="1:4" x14ac:dyDescent="0.3">
      <c r="A70" s="4" t="s">
        <v>798</v>
      </c>
      <c r="B70" s="4" t="s">
        <v>799</v>
      </c>
      <c r="C70" t="s">
        <v>1217</v>
      </c>
      <c r="D70" t="s">
        <v>1199</v>
      </c>
    </row>
    <row r="71" spans="1:4" x14ac:dyDescent="0.3">
      <c r="A71" t="s">
        <v>493</v>
      </c>
      <c r="B71" t="s">
        <v>494</v>
      </c>
      <c r="C71" t="s">
        <v>1210</v>
      </c>
      <c r="D71" t="s">
        <v>1207</v>
      </c>
    </row>
    <row r="72" spans="1:4" x14ac:dyDescent="0.3">
      <c r="A72" t="s">
        <v>715</v>
      </c>
      <c r="B72" t="s">
        <v>716</v>
      </c>
      <c r="C72" t="s">
        <v>1211</v>
      </c>
      <c r="D72" s="4" t="s">
        <v>1203</v>
      </c>
    </row>
    <row r="73" spans="1:4" x14ac:dyDescent="0.3">
      <c r="A73" t="s">
        <v>244</v>
      </c>
      <c r="B73" t="s">
        <v>245</v>
      </c>
      <c r="C73" t="s">
        <v>1212</v>
      </c>
      <c r="D73" t="s">
        <v>1202</v>
      </c>
    </row>
    <row r="74" spans="1:4" x14ac:dyDescent="0.3">
      <c r="A74" s="4" t="s">
        <v>285</v>
      </c>
      <c r="B74" s="4" t="s">
        <v>286</v>
      </c>
      <c r="C74" t="s">
        <v>1222</v>
      </c>
      <c r="D74" t="s">
        <v>1206</v>
      </c>
    </row>
    <row r="75" spans="1:4" x14ac:dyDescent="0.3">
      <c r="A75" t="s">
        <v>692</v>
      </c>
      <c r="B75" t="s">
        <v>693</v>
      </c>
      <c r="C75" t="s">
        <v>1211</v>
      </c>
      <c r="D75" s="4" t="s">
        <v>1203</v>
      </c>
    </row>
    <row r="76" spans="1:4" x14ac:dyDescent="0.3">
      <c r="A76" s="4" t="s">
        <v>808</v>
      </c>
      <c r="B76" s="4" t="s">
        <v>809</v>
      </c>
      <c r="C76" t="s">
        <v>1211</v>
      </c>
      <c r="D76" t="s">
        <v>1203</v>
      </c>
    </row>
    <row r="77" spans="1:4" x14ac:dyDescent="0.3">
      <c r="A77" t="s">
        <v>395</v>
      </c>
      <c r="B77" t="s">
        <v>396</v>
      </c>
      <c r="C77" t="s">
        <v>1216</v>
      </c>
      <c r="D77" t="s">
        <v>1197</v>
      </c>
    </row>
    <row r="78" spans="1:4" x14ac:dyDescent="0.3">
      <c r="A78" t="s">
        <v>496</v>
      </c>
      <c r="B78" t="s">
        <v>497</v>
      </c>
      <c r="C78" t="s">
        <v>1210</v>
      </c>
      <c r="D78" t="s">
        <v>1207</v>
      </c>
    </row>
    <row r="79" spans="1:4" x14ac:dyDescent="0.3">
      <c r="A79" t="s">
        <v>571</v>
      </c>
      <c r="B79" t="s">
        <v>572</v>
      </c>
      <c r="C79" t="s">
        <v>1215</v>
      </c>
      <c r="D79" t="s">
        <v>1198</v>
      </c>
    </row>
    <row r="80" spans="1:4" x14ac:dyDescent="0.3">
      <c r="A80" t="s">
        <v>1183</v>
      </c>
      <c r="B80" t="s">
        <v>1184</v>
      </c>
      <c r="C80" t="s">
        <v>1212</v>
      </c>
      <c r="D80" t="s">
        <v>1202</v>
      </c>
    </row>
    <row r="81" spans="1:4" x14ac:dyDescent="0.3">
      <c r="A81" t="s">
        <v>581</v>
      </c>
      <c r="B81" t="s">
        <v>582</v>
      </c>
      <c r="C81" t="s">
        <v>1215</v>
      </c>
      <c r="D81" t="s">
        <v>1198</v>
      </c>
    </row>
    <row r="82" spans="1:4" x14ac:dyDescent="0.3">
      <c r="A82" s="4" t="s">
        <v>997</v>
      </c>
      <c r="B82" s="4" t="s">
        <v>998</v>
      </c>
      <c r="C82" t="s">
        <v>1210</v>
      </c>
      <c r="D82" t="s">
        <v>1207</v>
      </c>
    </row>
    <row r="83" spans="1:4" x14ac:dyDescent="0.3">
      <c r="A83" s="4" t="s">
        <v>250</v>
      </c>
      <c r="B83" s="4" t="s">
        <v>251</v>
      </c>
      <c r="C83" t="s">
        <v>1217</v>
      </c>
      <c r="D83" t="s">
        <v>1199</v>
      </c>
    </row>
    <row r="84" spans="1:4" x14ac:dyDescent="0.3">
      <c r="A84" t="s">
        <v>499</v>
      </c>
      <c r="B84" t="s">
        <v>500</v>
      </c>
      <c r="C84" t="s">
        <v>1210</v>
      </c>
      <c r="D84" s="5" t="s">
        <v>1207</v>
      </c>
    </row>
    <row r="85" spans="1:4" x14ac:dyDescent="0.3">
      <c r="A85" s="4" t="s">
        <v>255</v>
      </c>
      <c r="B85" s="4" t="s">
        <v>254</v>
      </c>
      <c r="C85" t="s">
        <v>1211</v>
      </c>
      <c r="D85" t="s">
        <v>1203</v>
      </c>
    </row>
    <row r="86" spans="1:4" x14ac:dyDescent="0.3">
      <c r="A86" s="4" t="s">
        <v>1004</v>
      </c>
      <c r="B86" s="4" t="s">
        <v>1005</v>
      </c>
      <c r="C86" t="s">
        <v>1211</v>
      </c>
      <c r="D86" t="s">
        <v>1203</v>
      </c>
    </row>
    <row r="87" spans="1:4" x14ac:dyDescent="0.3">
      <c r="A87" t="s">
        <v>132</v>
      </c>
      <c r="B87" t="s">
        <v>133</v>
      </c>
      <c r="C87" t="s">
        <v>1212</v>
      </c>
      <c r="D87" t="s">
        <v>1202</v>
      </c>
    </row>
    <row r="88" spans="1:4" x14ac:dyDescent="0.3">
      <c r="A88" s="4" t="s">
        <v>697</v>
      </c>
      <c r="B88" s="4" t="s">
        <v>698</v>
      </c>
      <c r="C88" t="s">
        <v>1216</v>
      </c>
      <c r="D88" t="s">
        <v>1197</v>
      </c>
    </row>
    <row r="89" spans="1:4" x14ac:dyDescent="0.3">
      <c r="A89" t="s">
        <v>863</v>
      </c>
      <c r="B89" t="s">
        <v>864</v>
      </c>
      <c r="C89" t="s">
        <v>1222</v>
      </c>
      <c r="D89" s="4" t="s">
        <v>1206</v>
      </c>
    </row>
    <row r="90" spans="1:4" x14ac:dyDescent="0.3">
      <c r="A90" t="s">
        <v>409</v>
      </c>
      <c r="B90" t="s">
        <v>410</v>
      </c>
      <c r="C90" t="s">
        <v>1216</v>
      </c>
      <c r="D90" t="s">
        <v>1197</v>
      </c>
    </row>
    <row r="91" spans="1:4" x14ac:dyDescent="0.3">
      <c r="A91" s="4" t="s">
        <v>415</v>
      </c>
      <c r="B91" s="4" t="s">
        <v>416</v>
      </c>
      <c r="C91" t="s">
        <v>1217</v>
      </c>
      <c r="D91" t="s">
        <v>1199</v>
      </c>
    </row>
    <row r="92" spans="1:4" x14ac:dyDescent="0.3">
      <c r="A92" s="4" t="s">
        <v>428</v>
      </c>
      <c r="B92" s="4" t="s">
        <v>429</v>
      </c>
      <c r="C92" t="s">
        <v>1217</v>
      </c>
      <c r="D92" t="s">
        <v>1199</v>
      </c>
    </row>
    <row r="93" spans="1:4" x14ac:dyDescent="0.3">
      <c r="A93" s="4" t="s">
        <v>502</v>
      </c>
      <c r="B93" s="4" t="s">
        <v>503</v>
      </c>
      <c r="C93" t="s">
        <v>1210</v>
      </c>
      <c r="D93" t="s">
        <v>1207</v>
      </c>
    </row>
    <row r="94" spans="1:4" x14ac:dyDescent="0.3">
      <c r="A94" t="s">
        <v>447</v>
      </c>
      <c r="B94" t="s">
        <v>448</v>
      </c>
      <c r="C94" t="s">
        <v>1217</v>
      </c>
      <c r="D94" t="s">
        <v>1199</v>
      </c>
    </row>
    <row r="95" spans="1:4" x14ac:dyDescent="0.3">
      <c r="A95" t="s">
        <v>822</v>
      </c>
      <c r="B95" t="s">
        <v>823</v>
      </c>
      <c r="C95" t="s">
        <v>1211</v>
      </c>
      <c r="D95" s="4" t="s">
        <v>1203</v>
      </c>
    </row>
    <row r="96" spans="1:4" x14ac:dyDescent="0.3">
      <c r="A96" t="s">
        <v>709</v>
      </c>
      <c r="B96" t="s">
        <v>710</v>
      </c>
      <c r="C96" t="s">
        <v>1217</v>
      </c>
      <c r="D96" t="s">
        <v>1199</v>
      </c>
    </row>
    <row r="97" spans="1:4" x14ac:dyDescent="0.3">
      <c r="A97" t="s">
        <v>456</v>
      </c>
      <c r="B97" t="s">
        <v>457</v>
      </c>
      <c r="C97" t="s">
        <v>1217</v>
      </c>
      <c r="D97" t="s">
        <v>1199</v>
      </c>
    </row>
    <row r="98" spans="1:4" x14ac:dyDescent="0.3">
      <c r="A98" t="s">
        <v>1187</v>
      </c>
      <c r="B98" t="s">
        <v>1188</v>
      </c>
      <c r="C98" t="s">
        <v>1212</v>
      </c>
      <c r="D98" t="s">
        <v>1202</v>
      </c>
    </row>
  </sheetData>
  <sortState xmlns:xlrd2="http://schemas.microsoft.com/office/spreadsheetml/2017/richdata2" ref="A2:D98">
    <sortCondition ref="B2:B98"/>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E6732-E945-4E3C-94E9-C6E3CB1CAC40}">
  <dimension ref="A1:D43"/>
  <sheetViews>
    <sheetView workbookViewId="0">
      <selection activeCell="C33" sqref="C33"/>
    </sheetView>
  </sheetViews>
  <sheetFormatPr defaultRowHeight="14.4" x14ac:dyDescent="0.3"/>
  <cols>
    <col min="1" max="1" width="30.109375" bestFit="1" customWidth="1"/>
    <col min="2" max="2" width="22.88671875" bestFit="1" customWidth="1"/>
    <col min="3" max="3" width="13.5546875" bestFit="1" customWidth="1"/>
    <col min="4" max="4" width="21.5546875" bestFit="1" customWidth="1"/>
  </cols>
  <sheetData>
    <row r="1" spans="1:4" x14ac:dyDescent="0.3">
      <c r="A1" s="28" t="s">
        <v>13</v>
      </c>
      <c r="B1" t="s">
        <v>2225</v>
      </c>
    </row>
    <row r="3" spans="1:4" x14ac:dyDescent="0.3">
      <c r="A3" s="28" t="s">
        <v>2197</v>
      </c>
      <c r="B3" t="s">
        <v>2210</v>
      </c>
      <c r="C3" t="s">
        <v>2208</v>
      </c>
      <c r="D3" t="s">
        <v>2209</v>
      </c>
    </row>
    <row r="4" spans="1:4" x14ac:dyDescent="0.3">
      <c r="A4" s="29" t="s">
        <v>1197</v>
      </c>
      <c r="B4">
        <v>12</v>
      </c>
      <c r="C4" s="43">
        <v>4049665</v>
      </c>
      <c r="D4">
        <v>7363570</v>
      </c>
    </row>
    <row r="5" spans="1:4" x14ac:dyDescent="0.3">
      <c r="A5" s="29" t="s">
        <v>1205</v>
      </c>
      <c r="B5">
        <v>58</v>
      </c>
      <c r="C5" s="43">
        <v>3124960</v>
      </c>
      <c r="D5">
        <v>7178188</v>
      </c>
    </row>
    <row r="6" spans="1:4" x14ac:dyDescent="0.3">
      <c r="A6" s="29" t="s">
        <v>1199</v>
      </c>
      <c r="B6">
        <v>25</v>
      </c>
      <c r="C6" s="43">
        <v>1856063.6305673257</v>
      </c>
      <c r="D6">
        <v>5299716.2611346515</v>
      </c>
    </row>
    <row r="7" spans="1:4" x14ac:dyDescent="0.3">
      <c r="A7" s="29" t="s">
        <v>1203</v>
      </c>
      <c r="B7">
        <v>40</v>
      </c>
      <c r="C7" s="43">
        <v>809542.23161984561</v>
      </c>
      <c r="D7">
        <v>1948496.6632395005</v>
      </c>
    </row>
    <row r="8" spans="1:4" x14ac:dyDescent="0.3">
      <c r="A8" s="29" t="s">
        <v>1207</v>
      </c>
      <c r="B8">
        <v>9</v>
      </c>
      <c r="C8" s="43">
        <v>324679</v>
      </c>
      <c r="D8">
        <v>822592</v>
      </c>
    </row>
    <row r="9" spans="1:4" x14ac:dyDescent="0.3">
      <c r="A9" s="29" t="s">
        <v>1198</v>
      </c>
      <c r="B9">
        <v>3</v>
      </c>
      <c r="C9" s="43">
        <v>221139.99862670898</v>
      </c>
      <c r="D9">
        <v>259079.99725341797</v>
      </c>
    </row>
    <row r="10" spans="1:4" x14ac:dyDescent="0.3">
      <c r="A10" s="29" t="s">
        <v>1202</v>
      </c>
      <c r="B10">
        <v>3</v>
      </c>
      <c r="C10" s="43">
        <v>108399.703125</v>
      </c>
      <c r="D10">
        <v>216799.40625</v>
      </c>
    </row>
    <row r="11" spans="1:4" x14ac:dyDescent="0.3">
      <c r="A11" s="29" t="s">
        <v>1200</v>
      </c>
      <c r="B11">
        <v>6</v>
      </c>
      <c r="C11" s="43">
        <v>43600</v>
      </c>
      <c r="D11">
        <v>57200</v>
      </c>
    </row>
    <row r="12" spans="1:4" x14ac:dyDescent="0.3">
      <c r="A12" s="29" t="s">
        <v>1225</v>
      </c>
      <c r="B12">
        <v>6</v>
      </c>
      <c r="C12" s="43">
        <v>19103.280176520348</v>
      </c>
      <c r="D12">
        <v>30847.560353040695</v>
      </c>
    </row>
    <row r="13" spans="1:4" x14ac:dyDescent="0.3">
      <c r="A13" s="29" t="s">
        <v>1208</v>
      </c>
      <c r="B13">
        <v>1</v>
      </c>
      <c r="C13" s="43">
        <v>4769</v>
      </c>
      <c r="D13">
        <v>14307</v>
      </c>
    </row>
    <row r="14" spans="1:4" x14ac:dyDescent="0.3">
      <c r="A14" s="29" t="s">
        <v>2204</v>
      </c>
      <c r="B14">
        <v>2</v>
      </c>
      <c r="C14" s="43">
        <v>4000</v>
      </c>
      <c r="D14">
        <v>8000</v>
      </c>
    </row>
    <row r="15" spans="1:4" x14ac:dyDescent="0.3">
      <c r="A15" s="29" t="s">
        <v>1196</v>
      </c>
      <c r="B15">
        <v>2</v>
      </c>
      <c r="C15" s="43">
        <v>2000</v>
      </c>
      <c r="D15">
        <v>5000</v>
      </c>
    </row>
    <row r="16" spans="1:4" x14ac:dyDescent="0.3">
      <c r="A16" s="29" t="s">
        <v>2202</v>
      </c>
      <c r="B16">
        <v>3</v>
      </c>
      <c r="C16" s="43">
        <v>1100</v>
      </c>
      <c r="D16">
        <v>2450</v>
      </c>
    </row>
    <row r="17" spans="1:4" x14ac:dyDescent="0.3">
      <c r="A17" s="29" t="s">
        <v>1206</v>
      </c>
      <c r="B17">
        <v>1</v>
      </c>
      <c r="C17" s="43">
        <v>582.57713248638834</v>
      </c>
      <c r="D17">
        <v>1747.731397459165</v>
      </c>
    </row>
    <row r="18" spans="1:4" x14ac:dyDescent="0.3">
      <c r="A18" s="29" t="s">
        <v>2205</v>
      </c>
    </row>
    <row r="19" spans="1:4" x14ac:dyDescent="0.3">
      <c r="A19" s="29" t="s">
        <v>2200</v>
      </c>
    </row>
    <row r="20" spans="1:4" x14ac:dyDescent="0.3">
      <c r="A20" s="29" t="s">
        <v>2198</v>
      </c>
      <c r="B20">
        <v>171</v>
      </c>
      <c r="C20">
        <v>10569604.421247885</v>
      </c>
      <c r="D20">
        <v>23207994.619628064</v>
      </c>
    </row>
    <row r="28" spans="1:4" x14ac:dyDescent="0.3">
      <c r="A28" t="str">
        <f>A4</f>
        <v>Cods, hakes, haddocks</v>
      </c>
      <c r="B28">
        <f>B4</f>
        <v>12</v>
      </c>
      <c r="C28" s="30">
        <f>D4/C4</f>
        <v>1.8183158360012495</v>
      </c>
      <c r="D28" t="s">
        <v>1193</v>
      </c>
    </row>
    <row r="29" spans="1:4" x14ac:dyDescent="0.3">
      <c r="A29" t="str">
        <f t="shared" ref="A29:A41" si="0">A5</f>
        <v>Salmons, trouts, smelts</v>
      </c>
      <c r="B29">
        <f t="shared" ref="B29" si="1">B5</f>
        <v>58</v>
      </c>
      <c r="C29" s="30">
        <f t="shared" ref="C29:C41" si="2">D5/C5</f>
        <v>2.2970495622343967</v>
      </c>
      <c r="D29" t="s">
        <v>1193</v>
      </c>
    </row>
    <row r="30" spans="1:4" x14ac:dyDescent="0.3">
      <c r="A30" t="str">
        <f t="shared" si="0"/>
        <v>Flounders, halibuts, soles</v>
      </c>
      <c r="B30">
        <f t="shared" ref="B30" si="3">B6</f>
        <v>25</v>
      </c>
      <c r="C30" s="30">
        <f t="shared" si="2"/>
        <v>2.8553526796464066</v>
      </c>
      <c r="D30" t="s">
        <v>79</v>
      </c>
    </row>
    <row r="31" spans="1:4" x14ac:dyDescent="0.3">
      <c r="A31" t="str">
        <f t="shared" si="0"/>
        <v>Miscellaneous demersal fishes</v>
      </c>
      <c r="B31">
        <f t="shared" ref="B31" si="4">B7</f>
        <v>40</v>
      </c>
      <c r="C31" s="30">
        <f t="shared" si="2"/>
        <v>2.4069116929708225</v>
      </c>
      <c r="D31" t="s">
        <v>1193</v>
      </c>
    </row>
    <row r="32" spans="1:4" x14ac:dyDescent="0.3">
      <c r="A32" t="str">
        <f t="shared" si="0"/>
        <v>Sharks, rays, chimaeras</v>
      </c>
      <c r="B32">
        <f t="shared" ref="B32" si="5">B8</f>
        <v>9</v>
      </c>
      <c r="C32" s="30">
        <f t="shared" si="2"/>
        <v>2.5335546801610205</v>
      </c>
      <c r="D32" t="s">
        <v>79</v>
      </c>
    </row>
    <row r="33" spans="1:4" x14ac:dyDescent="0.3">
      <c r="A33" t="str">
        <f t="shared" si="0"/>
        <v>Crabs, sea-spiders</v>
      </c>
      <c r="B33">
        <f t="shared" ref="B33" si="6">B9</f>
        <v>3</v>
      </c>
      <c r="C33" s="30">
        <f t="shared" si="2"/>
        <v>1.171565518957757</v>
      </c>
      <c r="D33" t="s">
        <v>1194</v>
      </c>
    </row>
    <row r="34" spans="1:4" x14ac:dyDescent="0.3">
      <c r="A34" t="str">
        <f t="shared" si="0"/>
        <v>Miscellaneous coastal fishes</v>
      </c>
      <c r="B34">
        <f t="shared" ref="B34" si="7">B10</f>
        <v>3</v>
      </c>
      <c r="C34" s="30">
        <f t="shared" si="2"/>
        <v>2</v>
      </c>
      <c r="D34" t="s">
        <v>1193</v>
      </c>
    </row>
    <row r="35" spans="1:4" x14ac:dyDescent="0.3">
      <c r="A35" t="str">
        <f t="shared" si="0"/>
        <v>Herrings, sardines, anchovies</v>
      </c>
      <c r="B35">
        <f t="shared" ref="B35" si="8">B11</f>
        <v>6</v>
      </c>
      <c r="C35" s="30">
        <f t="shared" si="2"/>
        <v>1.3119266055045871</v>
      </c>
      <c r="D35" t="s">
        <v>1193</v>
      </c>
    </row>
    <row r="36" spans="1:4" x14ac:dyDescent="0.3">
      <c r="A36" t="str">
        <f t="shared" si="0"/>
        <v>King crabs, squat-lobsters</v>
      </c>
      <c r="B36">
        <f t="shared" ref="B36" si="9">B12</f>
        <v>6</v>
      </c>
      <c r="C36" s="30">
        <f t="shared" si="2"/>
        <v>1.6147781987176801</v>
      </c>
      <c r="D36" t="s">
        <v>1194</v>
      </c>
    </row>
    <row r="37" spans="1:4" x14ac:dyDescent="0.3">
      <c r="A37" t="str">
        <f t="shared" si="0"/>
        <v>Squids, cuttlefishes, octopuses</v>
      </c>
      <c r="B37">
        <f t="shared" ref="B37" si="10">B13</f>
        <v>1</v>
      </c>
      <c r="C37" s="30">
        <f t="shared" si="2"/>
        <v>3</v>
      </c>
      <c r="D37" t="s">
        <v>79</v>
      </c>
    </row>
    <row r="38" spans="1:4" x14ac:dyDescent="0.3">
      <c r="A38" t="str">
        <f t="shared" si="0"/>
        <v>Shrimps, prawns</v>
      </c>
      <c r="B38">
        <f t="shared" ref="B38" si="11">B14</f>
        <v>2</v>
      </c>
      <c r="C38" s="30">
        <f t="shared" si="2"/>
        <v>2</v>
      </c>
      <c r="D38" t="s">
        <v>1193</v>
      </c>
    </row>
    <row r="39" spans="1:4" x14ac:dyDescent="0.3">
      <c r="A39" t="str">
        <f t="shared" si="0"/>
        <v>Clams, cockles, arkshells</v>
      </c>
      <c r="B39">
        <f t="shared" ref="B39" si="12">B15</f>
        <v>2</v>
      </c>
      <c r="C39" s="30">
        <f t="shared" si="2"/>
        <v>2.5</v>
      </c>
      <c r="D39" t="s">
        <v>1193</v>
      </c>
    </row>
    <row r="40" spans="1:4" x14ac:dyDescent="0.3">
      <c r="A40" t="str">
        <f t="shared" si="0"/>
        <v>Sea-urchins and other echinoderms</v>
      </c>
      <c r="B40">
        <f t="shared" ref="B40" si="13">B16</f>
        <v>3</v>
      </c>
      <c r="C40" s="30">
        <f t="shared" si="2"/>
        <v>2.2272727272727271</v>
      </c>
      <c r="D40" t="s">
        <v>1193</v>
      </c>
    </row>
    <row r="41" spans="1:4" x14ac:dyDescent="0.3">
      <c r="A41" t="str">
        <f t="shared" si="0"/>
        <v>Scallops, pectens</v>
      </c>
      <c r="B41">
        <f t="shared" ref="B41" si="14">B17</f>
        <v>1</v>
      </c>
      <c r="C41" s="30">
        <f t="shared" si="2"/>
        <v>3</v>
      </c>
      <c r="D41" t="s">
        <v>79</v>
      </c>
    </row>
    <row r="42" spans="1:4" x14ac:dyDescent="0.3">
      <c r="A42" s="44" t="str">
        <f>A20</f>
        <v>Grand Total</v>
      </c>
      <c r="B42" s="44">
        <f>B25</f>
        <v>0</v>
      </c>
      <c r="C42" s="45">
        <f>D20/C20</f>
        <v>2.1957297259842057</v>
      </c>
      <c r="D42" s="44" t="s">
        <v>1193</v>
      </c>
    </row>
    <row r="43" spans="1:4" x14ac:dyDescent="0.3">
      <c r="C43" s="3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65CC3-D33C-4DDE-8A40-0E53C7264F63}">
  <dimension ref="A1:H49"/>
  <sheetViews>
    <sheetView workbookViewId="0">
      <selection activeCell="B29" sqref="B29"/>
    </sheetView>
  </sheetViews>
  <sheetFormatPr defaultRowHeight="11.4" x14ac:dyDescent="0.2"/>
  <cols>
    <col min="1" max="1" width="27.109375" style="33" bestFit="1" customWidth="1"/>
    <col min="2" max="2" width="14.6640625" style="33" bestFit="1" customWidth="1"/>
    <col min="3" max="3" width="3.6640625" style="33" bestFit="1" customWidth="1"/>
    <col min="4" max="6" width="2.5546875" style="33" bestFit="1" customWidth="1"/>
    <col min="7" max="7" width="10.109375" style="33" bestFit="1" customWidth="1"/>
    <col min="8" max="8" width="10.77734375" style="33" bestFit="1" customWidth="1"/>
    <col min="9" max="16384" width="8.88671875" style="33"/>
  </cols>
  <sheetData>
    <row r="1" spans="1:7" x14ac:dyDescent="0.2">
      <c r="A1" s="41" t="s">
        <v>13</v>
      </c>
      <c r="B1" s="42">
        <v>21</v>
      </c>
    </row>
    <row r="3" spans="1:7" x14ac:dyDescent="0.2">
      <c r="A3" s="41" t="s">
        <v>2213</v>
      </c>
      <c r="B3" s="41" t="s">
        <v>2211</v>
      </c>
    </row>
    <row r="4" spans="1:7" x14ac:dyDescent="0.2">
      <c r="A4" s="41" t="s">
        <v>2197</v>
      </c>
      <c r="B4" s="33" t="s">
        <v>1194</v>
      </c>
      <c r="C4" s="33" t="s">
        <v>1313</v>
      </c>
      <c r="D4" s="33" t="s">
        <v>1193</v>
      </c>
      <c r="E4" s="33" t="s">
        <v>79</v>
      </c>
      <c r="F4" s="33" t="s">
        <v>1247</v>
      </c>
      <c r="G4" s="33" t="s">
        <v>2198</v>
      </c>
    </row>
    <row r="5" spans="1:7" x14ac:dyDescent="0.2">
      <c r="A5" s="42" t="s">
        <v>2207</v>
      </c>
      <c r="F5" s="33">
        <v>1</v>
      </c>
      <c r="G5" s="33">
        <v>1</v>
      </c>
    </row>
    <row r="6" spans="1:7" x14ac:dyDescent="0.2">
      <c r="A6" s="42" t="s">
        <v>1196</v>
      </c>
      <c r="D6" s="33">
        <v>6</v>
      </c>
      <c r="G6" s="33">
        <v>6</v>
      </c>
    </row>
    <row r="7" spans="1:7" x14ac:dyDescent="0.2">
      <c r="A7" s="42" t="s">
        <v>1197</v>
      </c>
      <c r="B7" s="33">
        <v>11</v>
      </c>
      <c r="D7" s="33">
        <v>8</v>
      </c>
      <c r="E7" s="33">
        <v>3</v>
      </c>
      <c r="F7" s="33">
        <v>9</v>
      </c>
      <c r="G7" s="33">
        <v>31</v>
      </c>
    </row>
    <row r="8" spans="1:7" x14ac:dyDescent="0.2">
      <c r="A8" s="42" t="s">
        <v>1198</v>
      </c>
      <c r="D8" s="33">
        <v>6</v>
      </c>
      <c r="F8" s="33">
        <v>2</v>
      </c>
      <c r="G8" s="33">
        <v>8</v>
      </c>
    </row>
    <row r="9" spans="1:7" x14ac:dyDescent="0.2">
      <c r="A9" s="42" t="s">
        <v>2203</v>
      </c>
      <c r="D9" s="33">
        <v>2</v>
      </c>
      <c r="G9" s="33">
        <v>2</v>
      </c>
    </row>
    <row r="10" spans="1:7" x14ac:dyDescent="0.2">
      <c r="A10" s="42" t="s">
        <v>1199</v>
      </c>
      <c r="B10" s="33">
        <v>9</v>
      </c>
      <c r="D10" s="33">
        <v>14</v>
      </c>
      <c r="E10" s="33">
        <v>2</v>
      </c>
      <c r="F10" s="33">
        <v>5</v>
      </c>
      <c r="G10" s="33">
        <v>30</v>
      </c>
    </row>
    <row r="11" spans="1:7" x14ac:dyDescent="0.2">
      <c r="A11" s="42" t="s">
        <v>1200</v>
      </c>
      <c r="B11" s="33">
        <v>3</v>
      </c>
      <c r="D11" s="33">
        <v>6</v>
      </c>
      <c r="F11" s="33">
        <v>1</v>
      </c>
      <c r="G11" s="33">
        <v>10</v>
      </c>
    </row>
    <row r="12" spans="1:7" x14ac:dyDescent="0.2">
      <c r="A12" s="42" t="s">
        <v>1201</v>
      </c>
      <c r="B12" s="33">
        <v>1</v>
      </c>
      <c r="D12" s="33">
        <v>12</v>
      </c>
      <c r="F12" s="33">
        <v>1</v>
      </c>
      <c r="G12" s="33">
        <v>14</v>
      </c>
    </row>
    <row r="13" spans="1:7" x14ac:dyDescent="0.2">
      <c r="A13" s="42" t="s">
        <v>1202</v>
      </c>
      <c r="B13" s="33">
        <v>1</v>
      </c>
      <c r="D13" s="33">
        <v>1</v>
      </c>
      <c r="E13" s="33">
        <v>2</v>
      </c>
      <c r="F13" s="33">
        <v>1</v>
      </c>
      <c r="G13" s="33">
        <v>5</v>
      </c>
    </row>
    <row r="14" spans="1:7" x14ac:dyDescent="0.2">
      <c r="A14" s="42" t="s">
        <v>1203</v>
      </c>
      <c r="B14" s="33">
        <v>3</v>
      </c>
      <c r="D14" s="33">
        <v>8</v>
      </c>
      <c r="F14" s="33">
        <v>1</v>
      </c>
      <c r="G14" s="33">
        <v>12</v>
      </c>
    </row>
    <row r="15" spans="1:7" x14ac:dyDescent="0.2">
      <c r="A15" s="42" t="s">
        <v>2206</v>
      </c>
      <c r="D15" s="33">
        <v>1</v>
      </c>
      <c r="G15" s="33">
        <v>1</v>
      </c>
    </row>
    <row r="16" spans="1:7" x14ac:dyDescent="0.2">
      <c r="A16" s="42" t="s">
        <v>1204</v>
      </c>
      <c r="B16" s="33">
        <v>4</v>
      </c>
      <c r="C16" s="33">
        <v>1</v>
      </c>
      <c r="D16" s="33">
        <v>2</v>
      </c>
      <c r="E16" s="33">
        <v>1</v>
      </c>
      <c r="G16" s="33">
        <v>8</v>
      </c>
    </row>
    <row r="17" spans="1:8" x14ac:dyDescent="0.2">
      <c r="A17" s="42" t="s">
        <v>2199</v>
      </c>
      <c r="D17" s="33">
        <v>1</v>
      </c>
      <c r="G17" s="33">
        <v>1</v>
      </c>
    </row>
    <row r="18" spans="1:8" x14ac:dyDescent="0.2">
      <c r="A18" s="42" t="s">
        <v>1205</v>
      </c>
      <c r="B18" s="33">
        <v>3</v>
      </c>
      <c r="C18" s="33">
        <v>2</v>
      </c>
      <c r="D18" s="33">
        <v>1</v>
      </c>
      <c r="G18" s="33">
        <v>6</v>
      </c>
    </row>
    <row r="19" spans="1:8" x14ac:dyDescent="0.2">
      <c r="A19" s="42" t="s">
        <v>1206</v>
      </c>
      <c r="B19" s="33">
        <v>3</v>
      </c>
      <c r="D19" s="33">
        <v>7</v>
      </c>
      <c r="G19" s="33">
        <v>10</v>
      </c>
    </row>
    <row r="20" spans="1:8" x14ac:dyDescent="0.2">
      <c r="A20" s="42" t="s">
        <v>2202</v>
      </c>
      <c r="D20" s="33">
        <v>3</v>
      </c>
      <c r="G20" s="33">
        <v>3</v>
      </c>
    </row>
    <row r="21" spans="1:8" x14ac:dyDescent="0.2">
      <c r="A21" s="42" t="s">
        <v>2201</v>
      </c>
      <c r="F21" s="33">
        <v>1</v>
      </c>
      <c r="G21" s="33">
        <v>1</v>
      </c>
    </row>
    <row r="22" spans="1:8" x14ac:dyDescent="0.2">
      <c r="A22" s="42" t="s">
        <v>1207</v>
      </c>
      <c r="B22" s="33">
        <v>1</v>
      </c>
      <c r="D22" s="33">
        <v>5</v>
      </c>
      <c r="E22" s="33">
        <v>1</v>
      </c>
      <c r="F22" s="33">
        <v>1</v>
      </c>
      <c r="G22" s="33">
        <v>8</v>
      </c>
    </row>
    <row r="23" spans="1:8" x14ac:dyDescent="0.2">
      <c r="A23" s="42" t="s">
        <v>2204</v>
      </c>
      <c r="B23" s="33">
        <v>1</v>
      </c>
      <c r="C23" s="33">
        <v>1</v>
      </c>
      <c r="D23" s="33">
        <v>8</v>
      </c>
      <c r="G23" s="33">
        <v>10</v>
      </c>
    </row>
    <row r="24" spans="1:8" x14ac:dyDescent="0.2">
      <c r="A24" s="42" t="s">
        <v>1208</v>
      </c>
      <c r="B24" s="33">
        <v>1</v>
      </c>
      <c r="E24" s="33">
        <v>1</v>
      </c>
      <c r="G24" s="33">
        <v>2</v>
      </c>
    </row>
    <row r="25" spans="1:8" ht="14.4" x14ac:dyDescent="0.3">
      <c r="A25" s="42" t="s">
        <v>2198</v>
      </c>
      <c r="B25" s="33">
        <v>41</v>
      </c>
      <c r="C25" s="33">
        <v>4</v>
      </c>
      <c r="D25" s="33">
        <v>91</v>
      </c>
      <c r="E25" s="33">
        <v>10</v>
      </c>
      <c r="F25" s="33">
        <v>23</v>
      </c>
      <c r="G25" s="33">
        <v>169</v>
      </c>
      <c r="H25">
        <f>(104+48)/(206-39)</f>
        <v>0.91017964071856283</v>
      </c>
    </row>
    <row r="29" spans="1:8" x14ac:dyDescent="0.2">
      <c r="B29" s="33">
        <f>SUM(D25:E25)/SUM(B25:E25)</f>
        <v>0.69178082191780821</v>
      </c>
    </row>
    <row r="30" spans="1:8" x14ac:dyDescent="0.2">
      <c r="B30" s="33">
        <f>41/169</f>
        <v>0.24260355029585798</v>
      </c>
    </row>
    <row r="33" spans="1:7" x14ac:dyDescent="0.2">
      <c r="A33" s="33" t="str">
        <f>A5</f>
        <v>Abalones, winkles, conchs</v>
      </c>
      <c r="B33" s="33">
        <f t="shared" ref="B33:G33" si="0">B5</f>
        <v>0</v>
      </c>
      <c r="C33" s="33">
        <f t="shared" si="0"/>
        <v>0</v>
      </c>
      <c r="D33" s="33">
        <f t="shared" si="0"/>
        <v>0</v>
      </c>
      <c r="E33" s="33">
        <f t="shared" si="0"/>
        <v>0</v>
      </c>
      <c r="F33" s="33">
        <f t="shared" si="0"/>
        <v>1</v>
      </c>
      <c r="G33" s="33">
        <f t="shared" si="0"/>
        <v>1</v>
      </c>
    </row>
    <row r="34" spans="1:7" x14ac:dyDescent="0.2">
      <c r="A34" s="33" t="str">
        <f t="shared" ref="A34:G34" si="1">A6</f>
        <v>Clams, cockles, arkshells</v>
      </c>
      <c r="B34" s="33">
        <f t="shared" si="1"/>
        <v>0</v>
      </c>
      <c r="C34" s="33">
        <f t="shared" si="1"/>
        <v>0</v>
      </c>
      <c r="D34" s="33">
        <f t="shared" si="1"/>
        <v>6</v>
      </c>
      <c r="E34" s="33">
        <f t="shared" si="1"/>
        <v>0</v>
      </c>
      <c r="F34" s="33">
        <f t="shared" si="1"/>
        <v>0</v>
      </c>
      <c r="G34" s="33">
        <f t="shared" si="1"/>
        <v>6</v>
      </c>
    </row>
    <row r="35" spans="1:7" x14ac:dyDescent="0.2">
      <c r="A35" s="33" t="str">
        <f t="shared" ref="A35:G35" si="2">A7</f>
        <v>Cods, hakes, haddocks</v>
      </c>
      <c r="B35" s="33">
        <f t="shared" si="2"/>
        <v>11</v>
      </c>
      <c r="C35" s="33">
        <f t="shared" si="2"/>
        <v>0</v>
      </c>
      <c r="D35" s="33">
        <f t="shared" si="2"/>
        <v>8</v>
      </c>
      <c r="E35" s="33">
        <f t="shared" si="2"/>
        <v>3</v>
      </c>
      <c r="F35" s="33">
        <f t="shared" si="2"/>
        <v>9</v>
      </c>
      <c r="G35" s="33">
        <f t="shared" si="2"/>
        <v>31</v>
      </c>
    </row>
    <row r="36" spans="1:7" x14ac:dyDescent="0.2">
      <c r="A36" s="33" t="str">
        <f t="shared" ref="A36:G36" si="3">A8</f>
        <v>Crabs, sea-spiders</v>
      </c>
      <c r="B36" s="33">
        <f t="shared" si="3"/>
        <v>0</v>
      </c>
      <c r="C36" s="33">
        <f t="shared" si="3"/>
        <v>0</v>
      </c>
      <c r="D36" s="33">
        <f t="shared" si="3"/>
        <v>6</v>
      </c>
      <c r="E36" s="33">
        <f t="shared" si="3"/>
        <v>0</v>
      </c>
      <c r="F36" s="33">
        <f t="shared" si="3"/>
        <v>2</v>
      </c>
      <c r="G36" s="33">
        <f t="shared" si="3"/>
        <v>8</v>
      </c>
    </row>
    <row r="37" spans="1:7" x14ac:dyDescent="0.2">
      <c r="A37" s="33" t="str">
        <f t="shared" ref="A37:G37" si="4">A9</f>
        <v>Eared seals, hair seals, walruses</v>
      </c>
      <c r="B37" s="33">
        <f t="shared" si="4"/>
        <v>0</v>
      </c>
      <c r="C37" s="33">
        <f t="shared" si="4"/>
        <v>0</v>
      </c>
      <c r="D37" s="33">
        <f t="shared" si="4"/>
        <v>2</v>
      </c>
      <c r="E37" s="33">
        <f t="shared" si="4"/>
        <v>0</v>
      </c>
      <c r="F37" s="33">
        <f t="shared" si="4"/>
        <v>0</v>
      </c>
      <c r="G37" s="33">
        <f t="shared" si="4"/>
        <v>2</v>
      </c>
    </row>
    <row r="38" spans="1:7" x14ac:dyDescent="0.2">
      <c r="A38" s="33" t="str">
        <f t="shared" ref="A38:G38" si="5">A10</f>
        <v>Flounders, halibuts, soles</v>
      </c>
      <c r="B38" s="33">
        <f t="shared" si="5"/>
        <v>9</v>
      </c>
      <c r="C38" s="33">
        <f t="shared" si="5"/>
        <v>0</v>
      </c>
      <c r="D38" s="33">
        <f t="shared" si="5"/>
        <v>14</v>
      </c>
      <c r="E38" s="33">
        <f t="shared" si="5"/>
        <v>2</v>
      </c>
      <c r="F38" s="33">
        <f t="shared" si="5"/>
        <v>5</v>
      </c>
      <c r="G38" s="33">
        <f t="shared" si="5"/>
        <v>30</v>
      </c>
    </row>
    <row r="39" spans="1:7" x14ac:dyDescent="0.2">
      <c r="A39" s="33" t="str">
        <f t="shared" ref="A39:G39" si="6">A11</f>
        <v>Herrings, sardines, anchovies</v>
      </c>
      <c r="B39" s="33">
        <f t="shared" si="6"/>
        <v>3</v>
      </c>
      <c r="C39" s="33">
        <f t="shared" si="6"/>
        <v>0</v>
      </c>
      <c r="D39" s="33">
        <f t="shared" si="6"/>
        <v>6</v>
      </c>
      <c r="E39" s="33">
        <f t="shared" si="6"/>
        <v>0</v>
      </c>
      <c r="F39" s="33">
        <f t="shared" si="6"/>
        <v>1</v>
      </c>
      <c r="G39" s="33">
        <f t="shared" si="6"/>
        <v>10</v>
      </c>
    </row>
    <row r="40" spans="1:7" x14ac:dyDescent="0.2">
      <c r="A40" s="33" t="str">
        <f t="shared" ref="A40:G40" si="7">A12</f>
        <v>Lobsters, spiny-rock lobsters</v>
      </c>
      <c r="B40" s="33">
        <f t="shared" si="7"/>
        <v>1</v>
      </c>
      <c r="C40" s="33">
        <f t="shared" si="7"/>
        <v>0</v>
      </c>
      <c r="D40" s="33">
        <f t="shared" si="7"/>
        <v>12</v>
      </c>
      <c r="E40" s="33">
        <f t="shared" si="7"/>
        <v>0</v>
      </c>
      <c r="F40" s="33">
        <f t="shared" si="7"/>
        <v>1</v>
      </c>
      <c r="G40" s="33">
        <f t="shared" si="7"/>
        <v>14</v>
      </c>
    </row>
    <row r="41" spans="1:7" x14ac:dyDescent="0.2">
      <c r="A41" s="33" t="str">
        <f t="shared" ref="A41:G41" si="8">A13</f>
        <v>Miscellaneous coastal fishes</v>
      </c>
      <c r="B41" s="33">
        <f t="shared" si="8"/>
        <v>1</v>
      </c>
      <c r="C41" s="33">
        <f t="shared" si="8"/>
        <v>0</v>
      </c>
      <c r="D41" s="33">
        <f t="shared" si="8"/>
        <v>1</v>
      </c>
      <c r="E41" s="33">
        <f t="shared" si="8"/>
        <v>2</v>
      </c>
      <c r="F41" s="33">
        <f t="shared" si="8"/>
        <v>1</v>
      </c>
      <c r="G41" s="33">
        <f t="shared" si="8"/>
        <v>5</v>
      </c>
    </row>
    <row r="42" spans="1:7" x14ac:dyDescent="0.2">
      <c r="A42" s="33" t="str">
        <f t="shared" ref="A42:G42" si="9">A14</f>
        <v>Miscellaneous demersal fishes</v>
      </c>
      <c r="B42" s="33">
        <f t="shared" si="9"/>
        <v>3</v>
      </c>
      <c r="C42" s="33">
        <f t="shared" si="9"/>
        <v>0</v>
      </c>
      <c r="D42" s="33">
        <f t="shared" si="9"/>
        <v>8</v>
      </c>
      <c r="E42" s="33">
        <f t="shared" si="9"/>
        <v>0</v>
      </c>
      <c r="F42" s="33">
        <f t="shared" si="9"/>
        <v>1</v>
      </c>
      <c r="G42" s="33">
        <f t="shared" si="9"/>
        <v>12</v>
      </c>
    </row>
    <row r="43" spans="1:7" x14ac:dyDescent="0.2">
      <c r="A43" s="33" t="str">
        <f t="shared" ref="A43:G43" si="10">A15</f>
        <v>Miscellaneous diadromous fishes</v>
      </c>
      <c r="B43" s="33">
        <f t="shared" si="10"/>
        <v>0</v>
      </c>
      <c r="C43" s="33">
        <f t="shared" si="10"/>
        <v>0</v>
      </c>
      <c r="D43" s="33">
        <f t="shared" si="10"/>
        <v>1</v>
      </c>
      <c r="E43" s="33">
        <f t="shared" si="10"/>
        <v>0</v>
      </c>
      <c r="F43" s="33">
        <f t="shared" si="10"/>
        <v>0</v>
      </c>
      <c r="G43" s="33">
        <f t="shared" si="10"/>
        <v>1</v>
      </c>
    </row>
    <row r="44" spans="1:7" x14ac:dyDescent="0.2">
      <c r="A44" s="33" t="str">
        <f t="shared" ref="A44:G44" si="11">A16</f>
        <v>Miscellaneous pelagic fishes</v>
      </c>
      <c r="B44" s="33">
        <f t="shared" si="11"/>
        <v>4</v>
      </c>
      <c r="C44" s="33">
        <f t="shared" si="11"/>
        <v>1</v>
      </c>
      <c r="D44" s="33">
        <f t="shared" si="11"/>
        <v>2</v>
      </c>
      <c r="E44" s="33">
        <f t="shared" si="11"/>
        <v>1</v>
      </c>
      <c r="F44" s="33">
        <f t="shared" si="11"/>
        <v>0</v>
      </c>
      <c r="G44" s="33">
        <f t="shared" si="11"/>
        <v>8</v>
      </c>
    </row>
    <row r="45" spans="1:7" x14ac:dyDescent="0.2">
      <c r="A45" s="33" t="str">
        <f t="shared" ref="A45:G45" si="12">A17</f>
        <v>River eels</v>
      </c>
      <c r="B45" s="33">
        <f t="shared" si="12"/>
        <v>0</v>
      </c>
      <c r="C45" s="33">
        <f t="shared" si="12"/>
        <v>0</v>
      </c>
      <c r="D45" s="33">
        <f t="shared" si="12"/>
        <v>1</v>
      </c>
      <c r="E45" s="33">
        <f t="shared" si="12"/>
        <v>0</v>
      </c>
      <c r="F45" s="33">
        <f t="shared" si="12"/>
        <v>0</v>
      </c>
      <c r="G45" s="33">
        <f t="shared" si="12"/>
        <v>1</v>
      </c>
    </row>
    <row r="46" spans="1:7" x14ac:dyDescent="0.2">
      <c r="A46" s="33" t="str">
        <f t="shared" ref="A46:G46" si="13">A18</f>
        <v>Salmons, trouts, smelts</v>
      </c>
      <c r="B46" s="33">
        <f t="shared" si="13"/>
        <v>3</v>
      </c>
      <c r="C46" s="33">
        <f t="shared" si="13"/>
        <v>2</v>
      </c>
      <c r="D46" s="33">
        <f t="shared" si="13"/>
        <v>1</v>
      </c>
      <c r="E46" s="33">
        <f t="shared" si="13"/>
        <v>0</v>
      </c>
      <c r="F46" s="33">
        <f t="shared" si="13"/>
        <v>0</v>
      </c>
      <c r="G46" s="33">
        <f t="shared" si="13"/>
        <v>6</v>
      </c>
    </row>
    <row r="47" spans="1:7" x14ac:dyDescent="0.2">
      <c r="A47" s="33" t="str">
        <f t="shared" ref="A47:G47" si="14">A19</f>
        <v>Scallops, pectens</v>
      </c>
      <c r="B47" s="33">
        <f t="shared" si="14"/>
        <v>3</v>
      </c>
      <c r="C47" s="33">
        <f t="shared" si="14"/>
        <v>0</v>
      </c>
      <c r="D47" s="33">
        <f t="shared" si="14"/>
        <v>7</v>
      </c>
      <c r="E47" s="33">
        <f t="shared" si="14"/>
        <v>0</v>
      </c>
      <c r="F47" s="33">
        <f t="shared" si="14"/>
        <v>0</v>
      </c>
      <c r="G47" s="33">
        <f t="shared" si="14"/>
        <v>10</v>
      </c>
    </row>
    <row r="48" spans="1:7" x14ac:dyDescent="0.2">
      <c r="A48" s="33" t="str">
        <f t="shared" ref="A48:G48" si="15">A20</f>
        <v>Sea-urchins and other echinoderms</v>
      </c>
      <c r="B48" s="33">
        <f t="shared" si="15"/>
        <v>0</v>
      </c>
      <c r="C48" s="33">
        <f t="shared" si="15"/>
        <v>0</v>
      </c>
      <c r="D48" s="33">
        <f t="shared" si="15"/>
        <v>3</v>
      </c>
      <c r="E48" s="33">
        <f t="shared" si="15"/>
        <v>0</v>
      </c>
      <c r="F48" s="33">
        <f t="shared" si="15"/>
        <v>0</v>
      </c>
      <c r="G48" s="33">
        <f t="shared" si="15"/>
        <v>3</v>
      </c>
    </row>
    <row r="49" spans="1:7" x14ac:dyDescent="0.2">
      <c r="A49" s="33" t="str">
        <f t="shared" ref="A49:G49" si="16">A21</f>
        <v>Shads</v>
      </c>
      <c r="B49" s="33">
        <f t="shared" si="16"/>
        <v>0</v>
      </c>
      <c r="C49" s="33">
        <f t="shared" si="16"/>
        <v>0</v>
      </c>
      <c r="D49" s="33">
        <f t="shared" si="16"/>
        <v>0</v>
      </c>
      <c r="E49" s="33">
        <f t="shared" si="16"/>
        <v>0</v>
      </c>
      <c r="F49" s="33">
        <f t="shared" si="16"/>
        <v>1</v>
      </c>
      <c r="G49" s="33">
        <f t="shared" si="16"/>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5B41E-1669-4DE9-BB0D-18F9157E7EC7}">
  <dimension ref="A1:C89"/>
  <sheetViews>
    <sheetView workbookViewId="0">
      <selection activeCell="A20" sqref="A20"/>
    </sheetView>
  </sheetViews>
  <sheetFormatPr defaultRowHeight="11.4" x14ac:dyDescent="0.2"/>
  <cols>
    <col min="1" max="1" width="14.5546875" style="33" customWidth="1"/>
    <col min="2" max="2" width="39.88671875" style="33" customWidth="1"/>
    <col min="3" max="3" width="6.77734375" style="33" bestFit="1" customWidth="1"/>
    <col min="4" max="16384" width="8.88671875" style="33"/>
  </cols>
  <sheetData>
    <row r="1" spans="1:3" x14ac:dyDescent="0.2">
      <c r="A1" s="32" t="s">
        <v>13</v>
      </c>
      <c r="B1" s="34" t="s">
        <v>2225</v>
      </c>
    </row>
    <row r="2" spans="1:3" x14ac:dyDescent="0.2">
      <c r="A2" s="32" t="s">
        <v>2</v>
      </c>
      <c r="B2" s="34" t="s">
        <v>1198</v>
      </c>
    </row>
    <row r="4" spans="1:3" x14ac:dyDescent="0.2">
      <c r="A4" s="35" t="s">
        <v>1272</v>
      </c>
      <c r="B4" s="35" t="s">
        <v>4</v>
      </c>
      <c r="C4" s="36" t="s">
        <v>6</v>
      </c>
    </row>
    <row r="5" spans="1:3" x14ac:dyDescent="0.2">
      <c r="A5" s="37" t="s">
        <v>1279</v>
      </c>
      <c r="B5" s="37" t="s">
        <v>1462</v>
      </c>
      <c r="C5" s="38" t="s">
        <v>1193</v>
      </c>
    </row>
    <row r="6" spans="1:3" x14ac:dyDescent="0.2">
      <c r="A6" s="37" t="s">
        <v>1273</v>
      </c>
      <c r="B6" s="37" t="s">
        <v>570</v>
      </c>
      <c r="C6" s="38" t="s">
        <v>1194</v>
      </c>
    </row>
    <row r="7" spans="1:3" x14ac:dyDescent="0.2">
      <c r="A7" s="46" t="s">
        <v>1273</v>
      </c>
      <c r="B7" s="39" t="s">
        <v>580</v>
      </c>
      <c r="C7" s="34" t="s">
        <v>1193</v>
      </c>
    </row>
    <row r="8" spans="1:3" ht="14.4" x14ac:dyDescent="0.3">
      <c r="A8"/>
      <c r="B8"/>
      <c r="C8"/>
    </row>
    <row r="9" spans="1:3" ht="14.4" x14ac:dyDescent="0.3">
      <c r="A9"/>
      <c r="B9"/>
      <c r="C9"/>
    </row>
    <row r="10" spans="1:3" ht="14.4" x14ac:dyDescent="0.3">
      <c r="A10"/>
      <c r="B10"/>
      <c r="C10"/>
    </row>
    <row r="11" spans="1:3" ht="14.4" x14ac:dyDescent="0.3">
      <c r="A11"/>
      <c r="B11"/>
      <c r="C11"/>
    </row>
    <row r="12" spans="1:3" ht="14.4" x14ac:dyDescent="0.3">
      <c r="A12"/>
      <c r="B12"/>
      <c r="C12"/>
    </row>
    <row r="13" spans="1:3" ht="14.4" x14ac:dyDescent="0.3">
      <c r="A13"/>
      <c r="B13"/>
      <c r="C13"/>
    </row>
    <row r="14" spans="1:3" ht="14.4" x14ac:dyDescent="0.3">
      <c r="A14"/>
      <c r="B14"/>
      <c r="C14"/>
    </row>
    <row r="15" spans="1:3" ht="14.4" x14ac:dyDescent="0.3">
      <c r="A15"/>
      <c r="B15"/>
      <c r="C15"/>
    </row>
    <row r="16" spans="1:3" ht="14.4" x14ac:dyDescent="0.3">
      <c r="A16"/>
      <c r="B16"/>
      <c r="C16"/>
    </row>
    <row r="17" spans="1:3" ht="14.4" x14ac:dyDescent="0.3">
      <c r="A17"/>
      <c r="B17"/>
      <c r="C17"/>
    </row>
    <row r="18" spans="1:3" ht="14.4" x14ac:dyDescent="0.3">
      <c r="A18"/>
      <c r="B18"/>
      <c r="C18"/>
    </row>
    <row r="19" spans="1:3" ht="14.4" x14ac:dyDescent="0.3">
      <c r="A19"/>
      <c r="B19"/>
      <c r="C19"/>
    </row>
    <row r="20" spans="1:3" ht="14.4" x14ac:dyDescent="0.3">
      <c r="A20"/>
      <c r="B20"/>
      <c r="C20"/>
    </row>
    <row r="21" spans="1:3" ht="14.4" x14ac:dyDescent="0.3">
      <c r="A21"/>
      <c r="B21"/>
      <c r="C21"/>
    </row>
    <row r="22" spans="1:3" ht="14.4" x14ac:dyDescent="0.3">
      <c r="A22"/>
      <c r="B22"/>
      <c r="C22"/>
    </row>
    <row r="23" spans="1:3" ht="14.4" x14ac:dyDescent="0.3">
      <c r="A23"/>
      <c r="B23"/>
      <c r="C23"/>
    </row>
    <row r="24" spans="1:3" ht="14.4" x14ac:dyDescent="0.3">
      <c r="A24"/>
      <c r="B24"/>
      <c r="C24"/>
    </row>
    <row r="25" spans="1:3" ht="14.4" x14ac:dyDescent="0.3">
      <c r="A25"/>
      <c r="B25"/>
      <c r="C25"/>
    </row>
    <row r="26" spans="1:3" ht="14.4" x14ac:dyDescent="0.3">
      <c r="A26"/>
      <c r="B26"/>
      <c r="C26"/>
    </row>
    <row r="27" spans="1:3" ht="14.4" x14ac:dyDescent="0.3">
      <c r="A27"/>
      <c r="B27"/>
      <c r="C27"/>
    </row>
    <row r="28" spans="1:3" ht="14.4" x14ac:dyDescent="0.3">
      <c r="A28"/>
      <c r="B28"/>
      <c r="C28"/>
    </row>
    <row r="29" spans="1:3" ht="14.4" x14ac:dyDescent="0.3">
      <c r="A29"/>
      <c r="B29"/>
      <c r="C29"/>
    </row>
    <row r="30" spans="1:3" ht="14.4" x14ac:dyDescent="0.3">
      <c r="A30"/>
      <c r="B30"/>
      <c r="C30"/>
    </row>
    <row r="31" spans="1:3" ht="14.4" x14ac:dyDescent="0.3">
      <c r="A31"/>
      <c r="B31"/>
      <c r="C31"/>
    </row>
    <row r="32" spans="1:3" ht="14.4" x14ac:dyDescent="0.3">
      <c r="A32"/>
      <c r="B32"/>
      <c r="C32"/>
    </row>
    <row r="33" spans="1:3" ht="14.4" x14ac:dyDescent="0.3">
      <c r="A33"/>
      <c r="B33"/>
      <c r="C33"/>
    </row>
    <row r="34" spans="1:3" ht="14.4" x14ac:dyDescent="0.3">
      <c r="A34"/>
      <c r="B34"/>
      <c r="C34"/>
    </row>
    <row r="35" spans="1:3" ht="14.4" x14ac:dyDescent="0.3">
      <c r="A35"/>
      <c r="B35"/>
      <c r="C35"/>
    </row>
    <row r="36" spans="1:3" ht="14.4" x14ac:dyDescent="0.3">
      <c r="A36"/>
      <c r="B36"/>
      <c r="C36"/>
    </row>
    <row r="37" spans="1:3" ht="14.4" x14ac:dyDescent="0.3">
      <c r="A37"/>
      <c r="B37"/>
      <c r="C37"/>
    </row>
    <row r="38" spans="1:3" ht="14.4" x14ac:dyDescent="0.3">
      <c r="A38"/>
      <c r="B38"/>
      <c r="C38"/>
    </row>
    <row r="39" spans="1:3" ht="14.4" x14ac:dyDescent="0.3">
      <c r="A39"/>
      <c r="B39"/>
      <c r="C39"/>
    </row>
    <row r="40" spans="1:3" ht="14.4" x14ac:dyDescent="0.3">
      <c r="A40"/>
      <c r="B40"/>
      <c r="C40"/>
    </row>
    <row r="41" spans="1:3" ht="14.4" x14ac:dyDescent="0.3">
      <c r="A41"/>
      <c r="B41"/>
      <c r="C41"/>
    </row>
    <row r="42" spans="1:3" ht="14.4" x14ac:dyDescent="0.3">
      <c r="A42"/>
      <c r="B42"/>
      <c r="C42"/>
    </row>
    <row r="43" spans="1:3" ht="14.4" x14ac:dyDescent="0.3">
      <c r="A43"/>
      <c r="B43"/>
      <c r="C43"/>
    </row>
    <row r="44" spans="1:3" ht="14.4" x14ac:dyDescent="0.3">
      <c r="A44"/>
      <c r="B44"/>
      <c r="C44"/>
    </row>
    <row r="45" spans="1:3" ht="14.4" x14ac:dyDescent="0.3">
      <c r="A45"/>
      <c r="B45"/>
      <c r="C45"/>
    </row>
    <row r="46" spans="1:3" ht="14.4" x14ac:dyDescent="0.3">
      <c r="A46"/>
      <c r="B46"/>
      <c r="C46"/>
    </row>
    <row r="47" spans="1:3" ht="14.4" x14ac:dyDescent="0.3">
      <c r="A47"/>
      <c r="B47"/>
      <c r="C47"/>
    </row>
    <row r="48" spans="1:3" ht="14.4" x14ac:dyDescent="0.3">
      <c r="A48"/>
      <c r="B48"/>
      <c r="C48"/>
    </row>
    <row r="49" spans="1:3" ht="14.4" x14ac:dyDescent="0.3">
      <c r="A49"/>
      <c r="B49"/>
      <c r="C49"/>
    </row>
    <row r="50" spans="1:3" ht="14.4" x14ac:dyDescent="0.3">
      <c r="A50"/>
      <c r="B50"/>
      <c r="C50"/>
    </row>
    <row r="51" spans="1:3" ht="14.4" x14ac:dyDescent="0.3">
      <c r="A51"/>
      <c r="B51"/>
      <c r="C51"/>
    </row>
    <row r="52" spans="1:3" ht="14.4" x14ac:dyDescent="0.3">
      <c r="A52"/>
      <c r="B52"/>
      <c r="C52"/>
    </row>
    <row r="53" spans="1:3" ht="14.4" x14ac:dyDescent="0.3">
      <c r="A53"/>
      <c r="B53"/>
      <c r="C53"/>
    </row>
    <row r="54" spans="1:3" ht="14.4" x14ac:dyDescent="0.3">
      <c r="A54"/>
      <c r="B54"/>
      <c r="C54"/>
    </row>
    <row r="55" spans="1:3" ht="14.4" x14ac:dyDescent="0.3">
      <c r="A55"/>
      <c r="B55"/>
      <c r="C55"/>
    </row>
    <row r="56" spans="1:3" ht="14.4" x14ac:dyDescent="0.3">
      <c r="A56"/>
      <c r="B56"/>
      <c r="C56"/>
    </row>
    <row r="57" spans="1:3" ht="14.4" x14ac:dyDescent="0.3">
      <c r="A57"/>
      <c r="B57"/>
      <c r="C57"/>
    </row>
    <row r="58" spans="1:3" ht="14.4" x14ac:dyDescent="0.3">
      <c r="A58"/>
      <c r="B58"/>
      <c r="C58"/>
    </row>
    <row r="59" spans="1:3" ht="14.4" x14ac:dyDescent="0.3">
      <c r="A59"/>
      <c r="B59"/>
      <c r="C59"/>
    </row>
    <row r="60" spans="1:3" ht="14.4" x14ac:dyDescent="0.3">
      <c r="A60"/>
      <c r="B60"/>
      <c r="C60"/>
    </row>
    <row r="61" spans="1:3" ht="14.4" x14ac:dyDescent="0.3">
      <c r="A61"/>
      <c r="B61"/>
      <c r="C61"/>
    </row>
    <row r="62" spans="1:3" ht="14.4" x14ac:dyDescent="0.3">
      <c r="A62"/>
      <c r="B62"/>
      <c r="C62"/>
    </row>
    <row r="63" spans="1:3" ht="14.4" x14ac:dyDescent="0.3">
      <c r="A63"/>
      <c r="B63"/>
      <c r="C63"/>
    </row>
    <row r="64" spans="1:3" ht="14.4" x14ac:dyDescent="0.3">
      <c r="A64"/>
      <c r="B64"/>
      <c r="C64"/>
    </row>
    <row r="65" spans="1:3" ht="14.4" x14ac:dyDescent="0.3">
      <c r="A65"/>
      <c r="B65"/>
      <c r="C65"/>
    </row>
    <row r="66" spans="1:3" ht="14.4" x14ac:dyDescent="0.3">
      <c r="A66"/>
      <c r="B66"/>
      <c r="C66"/>
    </row>
    <row r="67" spans="1:3" ht="14.4" x14ac:dyDescent="0.3">
      <c r="A67"/>
      <c r="B67"/>
      <c r="C67"/>
    </row>
    <row r="68" spans="1:3" ht="14.4" x14ac:dyDescent="0.3">
      <c r="A68"/>
      <c r="B68"/>
      <c r="C68"/>
    </row>
    <row r="69" spans="1:3" ht="14.4" x14ac:dyDescent="0.3">
      <c r="A69"/>
      <c r="B69"/>
      <c r="C69"/>
    </row>
    <row r="70" spans="1:3" ht="14.4" x14ac:dyDescent="0.3">
      <c r="A70"/>
      <c r="B70"/>
      <c r="C70"/>
    </row>
    <row r="71" spans="1:3" ht="14.4" x14ac:dyDescent="0.3">
      <c r="A71"/>
      <c r="B71"/>
      <c r="C71"/>
    </row>
    <row r="72" spans="1:3" ht="14.4" x14ac:dyDescent="0.3">
      <c r="A72"/>
      <c r="B72"/>
      <c r="C72"/>
    </row>
    <row r="73" spans="1:3" ht="14.4" x14ac:dyDescent="0.3">
      <c r="A73"/>
      <c r="B73"/>
      <c r="C73"/>
    </row>
    <row r="74" spans="1:3" ht="14.4" x14ac:dyDescent="0.3">
      <c r="A74"/>
      <c r="B74"/>
      <c r="C74"/>
    </row>
    <row r="75" spans="1:3" ht="14.4" x14ac:dyDescent="0.3">
      <c r="A75"/>
      <c r="B75"/>
      <c r="C75"/>
    </row>
    <row r="76" spans="1:3" ht="14.4" x14ac:dyDescent="0.3">
      <c r="A76"/>
      <c r="B76"/>
      <c r="C76"/>
    </row>
    <row r="77" spans="1:3" ht="14.4" x14ac:dyDescent="0.3">
      <c r="A77"/>
      <c r="B77"/>
      <c r="C77"/>
    </row>
    <row r="78" spans="1:3" ht="14.4" x14ac:dyDescent="0.3">
      <c r="A78"/>
      <c r="B78"/>
      <c r="C78"/>
    </row>
    <row r="79" spans="1:3" ht="14.4" x14ac:dyDescent="0.3">
      <c r="A79"/>
      <c r="B79"/>
      <c r="C79"/>
    </row>
    <row r="80" spans="1:3" ht="14.4" x14ac:dyDescent="0.3">
      <c r="A80"/>
      <c r="B80"/>
      <c r="C80"/>
    </row>
    <row r="81" spans="1:3" ht="14.4" x14ac:dyDescent="0.3">
      <c r="A81"/>
      <c r="B81"/>
      <c r="C81"/>
    </row>
    <row r="82" spans="1:3" ht="14.4" x14ac:dyDescent="0.3">
      <c r="A82"/>
      <c r="B82"/>
      <c r="C82"/>
    </row>
    <row r="83" spans="1:3" ht="14.4" x14ac:dyDescent="0.3">
      <c r="A83"/>
      <c r="B83"/>
      <c r="C83"/>
    </row>
    <row r="84" spans="1:3" ht="14.4" x14ac:dyDescent="0.3">
      <c r="A84"/>
      <c r="B84"/>
      <c r="C84"/>
    </row>
    <row r="85" spans="1:3" ht="14.4" x14ac:dyDescent="0.3">
      <c r="A85"/>
      <c r="B85"/>
      <c r="C85"/>
    </row>
    <row r="86" spans="1:3" ht="14.4" x14ac:dyDescent="0.3">
      <c r="A86"/>
      <c r="B86"/>
      <c r="C86"/>
    </row>
    <row r="87" spans="1:3" ht="14.4" x14ac:dyDescent="0.3">
      <c r="A87"/>
      <c r="B87"/>
      <c r="C87"/>
    </row>
    <row r="88" spans="1:3" ht="14.4" x14ac:dyDescent="0.3">
      <c r="A88"/>
      <c r="B88"/>
      <c r="C88"/>
    </row>
    <row r="89" spans="1:3" ht="14.4" x14ac:dyDescent="0.3">
      <c r="A89"/>
      <c r="B89"/>
      <c r="C8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C54529-A485-433E-A5E4-C764041D138C}">
  <dimension ref="A1:R462"/>
  <sheetViews>
    <sheetView topLeftCell="A342" workbookViewId="0">
      <selection activeCell="A129" sqref="A129"/>
    </sheetView>
  </sheetViews>
  <sheetFormatPr defaultRowHeight="14.4" x14ac:dyDescent="0.3"/>
  <cols>
    <col min="1" max="1" width="13" customWidth="1"/>
    <col min="2" max="2" width="8.88671875" customWidth="1"/>
    <col min="6" max="6" width="34.5546875" customWidth="1"/>
    <col min="7" max="7" width="20.21875" customWidth="1"/>
    <col min="8" max="8" width="17.77734375" customWidth="1"/>
    <col min="9" max="9" width="19.88671875" customWidth="1"/>
    <col min="11" max="11" width="21.21875" customWidth="1"/>
    <col min="17" max="17" width="11" bestFit="1" customWidth="1"/>
    <col min="18" max="18" width="13.33203125" customWidth="1"/>
  </cols>
  <sheetData>
    <row r="1" spans="1:18" x14ac:dyDescent="0.3">
      <c r="C1">
        <f>COUNT(C4:C954)</f>
        <v>375</v>
      </c>
      <c r="J1" t="s">
        <v>0</v>
      </c>
      <c r="K1" s="8" t="s">
        <v>1</v>
      </c>
    </row>
    <row r="2" spans="1:18" x14ac:dyDescent="0.3">
      <c r="F2" s="6"/>
      <c r="G2" s="6"/>
      <c r="J2" s="8"/>
    </row>
    <row r="3" spans="1:18" x14ac:dyDescent="0.3">
      <c r="A3" s="8" t="s">
        <v>2</v>
      </c>
      <c r="B3" s="8" t="s">
        <v>13</v>
      </c>
      <c r="C3" t="s">
        <v>3</v>
      </c>
      <c r="D3" t="s">
        <v>1272</v>
      </c>
      <c r="E3" t="s">
        <v>1191</v>
      </c>
      <c r="F3" s="8" t="s">
        <v>4</v>
      </c>
      <c r="G3" s="8" t="s">
        <v>1229</v>
      </c>
      <c r="H3" s="8" t="s">
        <v>5</v>
      </c>
      <c r="I3" s="8" t="s">
        <v>1227</v>
      </c>
      <c r="J3" t="s">
        <v>6</v>
      </c>
      <c r="K3" s="8" t="s">
        <v>7</v>
      </c>
      <c r="L3" s="8" t="s">
        <v>8</v>
      </c>
      <c r="M3" s="8" t="s">
        <v>12</v>
      </c>
      <c r="N3" s="8" t="s">
        <v>9</v>
      </c>
      <c r="O3" s="9" t="s">
        <v>10</v>
      </c>
      <c r="P3" s="9" t="s">
        <v>1277</v>
      </c>
      <c r="Q3" s="9" t="s">
        <v>2196</v>
      </c>
      <c r="R3" s="8" t="s">
        <v>11</v>
      </c>
    </row>
    <row r="4" spans="1:18" x14ac:dyDescent="0.3">
      <c r="A4" s="4" t="s">
        <v>2207</v>
      </c>
      <c r="B4" s="4">
        <v>21</v>
      </c>
      <c r="C4" s="2">
        <v>2018</v>
      </c>
      <c r="D4" t="s">
        <v>1279</v>
      </c>
      <c r="E4" s="4">
        <v>159</v>
      </c>
      <c r="F4" t="s">
        <v>1894</v>
      </c>
      <c r="G4" t="s">
        <v>1897</v>
      </c>
      <c r="H4" s="17" t="s">
        <v>1895</v>
      </c>
      <c r="I4" s="17" t="s">
        <v>1896</v>
      </c>
      <c r="J4" t="str">
        <f>_xlfn.XLOOKUP($E4,Canada_SA_2023!$D$2:$D$183,Canada_SA_2023!$R$2:$R$183,"NOT FOUND!!!!")</f>
        <v>U</v>
      </c>
      <c r="K4" t="s">
        <v>2195</v>
      </c>
      <c r="L4">
        <f>_xlfn.XLOOKUP($E4,Canada_SA_2023!$D$2:$D$183,Canada_SA_2023!$Q$2:$Q$183,"NOT FOUND!!!!")</f>
        <v>1500</v>
      </c>
      <c r="M4" t="str">
        <f>_xlfn.XLOOKUP($E4,Canada_SA_2023!$D$2:$D$183,Canada_SA_2023!$N$2:$N$183,"NOT FOUND!!!!")</f>
        <v>http://www.dfo-mpo.gc.ca/csas-sccs/Publications/SAR-AS/2018/2018_028-eng.html</v>
      </c>
      <c r="N4">
        <f>_xlfn.XLOOKUP($E4,Canada_SA_2023!$D$2:$D$183,Canada_SA_2023!$T$2:$T$183,"NOT FOUND!!!!")</f>
        <v>3</v>
      </c>
      <c r="Q4">
        <f>IF(N4="",0,N4*$L4)</f>
        <v>4500</v>
      </c>
      <c r="R4" t="str">
        <f>_xlfn.XLOOKUP($E4,Canada_SA_2023!$D$2:$D$183,Canada_SA_2023!$U$2:$U$183,"NOT FOUND!!!!")</f>
        <v>Precautionary harvest strategy advice, status not provided.</v>
      </c>
    </row>
    <row r="5" spans="1:18" x14ac:dyDescent="0.3">
      <c r="A5" t="s">
        <v>1196</v>
      </c>
      <c r="B5" s="2">
        <v>21</v>
      </c>
      <c r="C5" s="4">
        <v>2020</v>
      </c>
      <c r="D5" s="4" t="s">
        <v>1273</v>
      </c>
      <c r="E5" s="4">
        <v>10788</v>
      </c>
      <c r="F5" s="4" t="s">
        <v>172</v>
      </c>
      <c r="G5" s="4" t="s">
        <v>82</v>
      </c>
      <c r="H5" s="4" t="s">
        <v>173</v>
      </c>
      <c r="I5" s="4" t="s">
        <v>174</v>
      </c>
      <c r="J5" t="str">
        <f>_xlfn.XLOOKUP($E5,USA_SA_2023!$D$2:$D$198,USA_SA_2023!$BN$2:$BN$198,"NOT FOUND!!!!")</f>
        <v>F</v>
      </c>
      <c r="K5" t="str">
        <f>_xlfn.XLOOKUP($E5,USA_SA_2023!$D$2:$D$198,USA_SA_2023!$BL$2:$BL$198,"NOT FOUND!!!!")</f>
        <v>Bmsy_Thousand Metric Tons</v>
      </c>
      <c r="L5">
        <f>_xlfn.XLOOKUP($E5,USA_SA_2023!$D$2:$D$198,USA_SA_2023!$BM$2:$BM$198,"NOT FOUND!!!!")</f>
        <v>2113</v>
      </c>
      <c r="M5" t="str">
        <f>_xlfn.XLOOKUP($E5,USA_SA_2023!$D$2:$D$198,USA_SA_2023!$X$2:$X$198,"NOT FOUND!!!!")</f>
        <v/>
      </c>
      <c r="N5">
        <f>_xlfn.XLOOKUP($E5,USA_SA_2023!$D$2:$D$198,USA_SA_2023!$BP$2:$BP$198,"NOT FOUND!!!!")</f>
        <v>1</v>
      </c>
      <c r="O5" s="2">
        <f>IF(J5="U","",IF(J5="O",1,IF(J5="F",2,IF(J5="N",3,""))))</f>
        <v>2</v>
      </c>
      <c r="P5">
        <f t="shared" ref="P5:P10" si="0">IF(O5="",0,O5*L5)</f>
        <v>4226</v>
      </c>
      <c r="Q5">
        <f>L5*N5</f>
        <v>2113</v>
      </c>
      <c r="R5" t="str">
        <f>_xlfn.XLOOKUP($E5,USA_SA_2023!$D$2:$D$198,USA_SA_2023!$BQ$2:$BQ$198,"NOT FOUND!!!!")</f>
        <v>Biomass based estimate using Blim</v>
      </c>
    </row>
    <row r="6" spans="1:18" x14ac:dyDescent="0.3">
      <c r="A6" s="4" t="s">
        <v>1196</v>
      </c>
      <c r="B6" s="4">
        <v>21</v>
      </c>
      <c r="C6" s="2">
        <v>2018</v>
      </c>
      <c r="D6" t="s">
        <v>1279</v>
      </c>
      <c r="E6" s="4">
        <v>150</v>
      </c>
      <c r="F6" t="s">
        <v>1860</v>
      </c>
      <c r="G6" t="s">
        <v>1852</v>
      </c>
      <c r="H6" s="17" t="s">
        <v>1861</v>
      </c>
      <c r="I6" s="17" t="s">
        <v>1862</v>
      </c>
      <c r="J6" t="str">
        <f>_xlfn.XLOOKUP($E6,Canada_SA_2023!$D$2:$D$183,Canada_SA_2023!$R$2:$R$183,"NOT FOUND!!!!")</f>
        <v>F</v>
      </c>
      <c r="K6" t="s">
        <v>2195</v>
      </c>
      <c r="L6">
        <f>_xlfn.XLOOKUP($E6,Canada_SA_2023!$D$2:$D$183,Canada_SA_2023!$Q$2:$Q$183,"NOT FOUND!!!!")</f>
        <v>800</v>
      </c>
      <c r="M6" t="str">
        <f>_xlfn.XLOOKUP($E6,Canada_SA_2023!$D$2:$D$183,Canada_SA_2023!$N$2:$N$183,"NOT FOUND!!!!")</f>
        <v>http://www.dfo-mpo.gc.ca/csas-sccs/Publications/SAR-AS/2018/2018_022-eng.html</v>
      </c>
      <c r="N6">
        <f>_xlfn.XLOOKUP($E6,Canada_SA_2023!$D$2:$D$183,Canada_SA_2023!$T$2:$T$183,"NOT FOUND!!!!")</f>
        <v>2</v>
      </c>
      <c r="O6">
        <f>_xlfn.XLOOKUP($E6,Canada_SA_2023!$D$2:$D$183,Canada_SA_2023!$S$2:$S$183,"NOT FOUND!!!!")</f>
        <v>2</v>
      </c>
      <c r="P6">
        <f t="shared" si="0"/>
        <v>1600</v>
      </c>
      <c r="Q6">
        <f>IF(N6="",0,N6*$L6)</f>
        <v>1600</v>
      </c>
      <c r="R6" t="str">
        <f>_xlfn.XLOOKUP($E6,Canada_SA_2023!$D$2:$D$183,Canada_SA_2023!$U$2:$U$183,"NOT FOUND!!!!")</f>
        <v>The Quebec surfclam inshore fishery uses dredges and is controlled through area based management. Since 2015, areas 2, 4C and 5A have not been exploited. Area 4A was exploited only in 2015, and areas 1B and 5B were exploited in 2015 and 2016. Areas 1A, 3A, 3B and 4B were exploited every year and, on average, more than 80% of the total allowable catch (TAC) was reached in these areas, with the exception of Area 1A (74%). Some concern expressed over 1A current harvest rate in the long term, but otherwise likely fully exploited.</v>
      </c>
    </row>
    <row r="7" spans="1:18" x14ac:dyDescent="0.3">
      <c r="A7" s="4" t="s">
        <v>1196</v>
      </c>
      <c r="B7" s="4">
        <v>21</v>
      </c>
      <c r="C7" s="2">
        <v>2022</v>
      </c>
      <c r="D7" t="s">
        <v>1279</v>
      </c>
      <c r="E7" s="4">
        <v>155</v>
      </c>
      <c r="F7" t="s">
        <v>1885</v>
      </c>
      <c r="G7" t="s">
        <v>1887</v>
      </c>
      <c r="H7" s="17" t="s">
        <v>1861</v>
      </c>
      <c r="I7" s="17" t="s">
        <v>1886</v>
      </c>
      <c r="J7" t="str">
        <f>_xlfn.XLOOKUP($E7,Canada_SA_2023!$D$2:$D$183,Canada_SA_2023!$R$2:$R$183,"NOT FOUND!!!!")</f>
        <v>F</v>
      </c>
      <c r="K7" t="s">
        <v>2195</v>
      </c>
      <c r="L7">
        <f>_xlfn.XLOOKUP($E7,Canada_SA_2023!$D$2:$D$183,Canada_SA_2023!$Q$2:$Q$183,"NOT FOUND!!!!")</f>
        <v>20000</v>
      </c>
      <c r="M7" t="str">
        <f>_xlfn.XLOOKUP($E7,Canada_SA_2023!$D$2:$D$183,Canada_SA_2023!$N$2:$N$183,"NOT FOUND!!!!")</f>
        <v>http://www.dfo-mpo.gc.ca/csas-sccs/Publications/ScR-RS/2022/2022_040-eng.html</v>
      </c>
      <c r="N7">
        <f>_xlfn.XLOOKUP($E7,Canada_SA_2023!$D$2:$D$183,Canada_SA_2023!$T$2:$T$183,"NOT FOUND!!!!")</f>
        <v>1</v>
      </c>
      <c r="O7">
        <f>_xlfn.XLOOKUP($E7,Canada_SA_2023!$D$2:$D$183,Canada_SA_2023!$S$2:$S$183,"NOT FOUND!!!!")</f>
        <v>2</v>
      </c>
      <c r="P7">
        <f t="shared" si="0"/>
        <v>40000</v>
      </c>
      <c r="Q7">
        <f>IF(N7="",0,N7*$L7)</f>
        <v>20000</v>
      </c>
      <c r="R7" t="str">
        <f>_xlfn.XLOOKUP($E7,Canada_SA_2023!$D$2:$D$183,Canada_SA_2023!$U$2:$U$183,"NOT FOUND!!!!")</f>
        <v>The Banquereau fished area stock is considered to be in the Healthy Zone; the 2021 biomass estimate is above the LRP, USR, and CPUE70 references, and this is supported by the secondary indicators. All the secondary indicators for Grand Bank are positive relative to their respective thresholds.</v>
      </c>
    </row>
    <row r="8" spans="1:18" x14ac:dyDescent="0.3">
      <c r="A8" s="4" t="s">
        <v>1196</v>
      </c>
      <c r="B8" s="4">
        <v>21</v>
      </c>
      <c r="C8" s="2">
        <v>2020</v>
      </c>
      <c r="D8" t="s">
        <v>1279</v>
      </c>
      <c r="E8" s="4">
        <v>148</v>
      </c>
      <c r="F8" t="s">
        <v>1849</v>
      </c>
      <c r="G8" t="s">
        <v>1852</v>
      </c>
      <c r="H8" s="17" t="s">
        <v>1850</v>
      </c>
      <c r="I8" s="17" t="s">
        <v>1851</v>
      </c>
      <c r="J8" t="str">
        <f>_xlfn.XLOOKUP($E8,Canada_SA_2023!$D$2:$D$183,Canada_SA_2023!$R$2:$R$183,"NOT FOUND!!!!")</f>
        <v>F</v>
      </c>
      <c r="K8" t="s">
        <v>2195</v>
      </c>
      <c r="L8">
        <f>_xlfn.XLOOKUP($E8,Canada_SA_2023!$D$2:$D$183,Canada_SA_2023!$Q$2:$Q$183,"NOT FOUND!!!!")</f>
        <v>500</v>
      </c>
      <c r="M8" t="str">
        <f>_xlfn.XLOOKUP($E8,Canada_SA_2023!$D$2:$D$183,Canada_SA_2023!$N$2:$N$183,"NOT FOUND!!!!")</f>
        <v>http://www.dfo-mpo.gc.ca/csas-sccs/Publications/SAR-AS/2020/2020_032-eng.html</v>
      </c>
      <c r="N8">
        <f>_xlfn.XLOOKUP($E8,Canada_SA_2023!$D$2:$D$183,Canada_SA_2023!$T$2:$T$183,"NOT FOUND!!!!")</f>
        <v>2</v>
      </c>
      <c r="O8">
        <f>_xlfn.XLOOKUP($E8,Canada_SA_2023!$D$2:$D$183,Canada_SA_2023!$S$2:$S$183,"NOT FOUND!!!!")</f>
        <v>2</v>
      </c>
      <c r="P8">
        <f t="shared" si="0"/>
        <v>1000</v>
      </c>
      <c r="Q8">
        <f>IF(N8="",0,N8*$L8)</f>
        <v>1000</v>
      </c>
      <c r="R8" t="str">
        <f>_xlfn.XLOOKUP($E8,Canada_SA_2023!$D$2:$D$183,Canada_SA_2023!$U$2:$U$183,"NOT FOUND!!!!")</f>
        <v xml:space="preserve">Management based on a 5% harvest rate. Status not known, but it appears that it is unlikely that the stock is overfished. Twenty-three shellfish areas on the Upper North Shore were surveyed from 2016 to 2019. Eight of these sectors had already been surveyed from 2002 to 2014. The commercial density increased significantly in five of these eight sectors. However, the area currently covered by a few beds is much smaller than that measured during surveys conducted from 1967 to 1977. The biomass of legal-size clams was calculated for each of the areas surveyed. In order to protect the reproductive potential of each shellfish area, it is suggested that the exploitation rate be limited to a maximum of 5% of the commercial biomass. Some sectors may be more vulnerable to a 5% exploitation rate. </v>
      </c>
    </row>
    <row r="9" spans="1:18" x14ac:dyDescent="0.3">
      <c r="A9" t="s">
        <v>1196</v>
      </c>
      <c r="B9" s="2">
        <v>21</v>
      </c>
      <c r="C9" s="4">
        <v>2020</v>
      </c>
      <c r="D9" s="4" t="s">
        <v>1273</v>
      </c>
      <c r="E9" s="4">
        <v>10787</v>
      </c>
      <c r="F9" s="4" t="s">
        <v>156</v>
      </c>
      <c r="G9" s="4" t="s">
        <v>163</v>
      </c>
      <c r="H9" s="4" t="s">
        <v>161</v>
      </c>
      <c r="I9" s="4" t="s">
        <v>162</v>
      </c>
      <c r="J9" t="str">
        <f>_xlfn.XLOOKUP($E9,USA_SA_2023!$D$2:$D$198,USA_SA_2023!$BN$2:$BN$198,"NOT FOUND!!!!")</f>
        <v>F</v>
      </c>
      <c r="K9" t="str">
        <f>_xlfn.XLOOKUP($E9,USA_SA_2023!$D$2:$D$198,USA_SA_2023!$BL$2:$BL$198,"NOT FOUND!!!!")</f>
        <v>Bmsy_Thousand Metric Tons</v>
      </c>
      <c r="L9">
        <f>_xlfn.XLOOKUP($E9,USA_SA_2023!$D$2:$D$198,USA_SA_2023!$BM$2:$BM$198,"NOT FOUND!!!!")</f>
        <v>1027</v>
      </c>
      <c r="M9" t="str">
        <f>_xlfn.XLOOKUP($E9,USA_SA_2023!$D$2:$D$198,USA_SA_2023!$X$2:$X$198,"NOT FOUND!!!!")</f>
        <v/>
      </c>
      <c r="N9">
        <f>_xlfn.XLOOKUP($E9,USA_SA_2023!$D$2:$D$198,USA_SA_2023!$BP$2:$BP$198,"NOT FOUND!!!!")</f>
        <v>1</v>
      </c>
      <c r="O9" s="2">
        <f>IF(J9="U","",IF(J9="O",1,IF(J9="F",2,IF(J9="N",3,""))))</f>
        <v>2</v>
      </c>
      <c r="P9">
        <f t="shared" si="0"/>
        <v>2054</v>
      </c>
      <c r="Q9">
        <f>L9*N9</f>
        <v>1027</v>
      </c>
      <c r="R9" t="str">
        <f>_xlfn.XLOOKUP($E9,USA_SA_2023!$D$2:$D$198,USA_SA_2023!$BQ$2:$BQ$198,"NOT FOUND!!!!")</f>
        <v>Biomass based estimate using Blim</v>
      </c>
    </row>
    <row r="10" spans="1:18" x14ac:dyDescent="0.3">
      <c r="A10" s="4" t="s">
        <v>1196</v>
      </c>
      <c r="B10" s="4">
        <v>21</v>
      </c>
      <c r="C10" s="2">
        <v>2019</v>
      </c>
      <c r="D10" t="s">
        <v>1279</v>
      </c>
      <c r="E10" s="4">
        <v>203</v>
      </c>
      <c r="F10" t="s">
        <v>2088</v>
      </c>
      <c r="G10" t="s">
        <v>2090</v>
      </c>
      <c r="H10" s="17" t="s">
        <v>161</v>
      </c>
      <c r="I10" s="17" t="s">
        <v>2089</v>
      </c>
      <c r="J10" t="str">
        <f>_xlfn.XLOOKUP($E10,Canada_SA_2023!$D$2:$D$183,Canada_SA_2023!$R$2:$R$183,"NOT FOUND!!!!")</f>
        <v>F</v>
      </c>
      <c r="K10" t="s">
        <v>2195</v>
      </c>
      <c r="L10">
        <f>_xlfn.XLOOKUP($E10,Canada_SA_2023!$D$2:$D$183,Canada_SA_2023!$Q$2:$Q$183,"NOT FOUND!!!!")</f>
        <v>300</v>
      </c>
      <c r="M10" t="str">
        <f>_xlfn.XLOOKUP($E10,Canada_SA_2023!$D$2:$D$183,Canada_SA_2023!$N$2:$N$183,"NOT FOUND!!!!")</f>
        <v>http://www.dfo-mpo.gc.ca/csas-sccs/Publications/SAR-AS/2019/2019_031-eng.html</v>
      </c>
      <c r="N10">
        <f>_xlfn.XLOOKUP($E10,Canada_SA_2023!$D$2:$D$183,Canada_SA_2023!$T$2:$T$183,"NOT FOUND!!!!")</f>
        <v>2</v>
      </c>
      <c r="O10">
        <f>_xlfn.XLOOKUP($E10,Canada_SA_2023!$D$2:$D$183,Canada_SA_2023!$S$2:$S$183,"NOT FOUND!!!!")</f>
        <v>2</v>
      </c>
      <c r="P10">
        <f t="shared" si="0"/>
        <v>600</v>
      </c>
      <c r="Q10">
        <f>IF(N10="",0,N10*$L10)</f>
        <v>600</v>
      </c>
      <c r="R10" t="str">
        <f>_xlfn.XLOOKUP($E10,Canada_SA_2023!$D$2:$D$183,Canada_SA_2023!$U$2:$U$183,"NOT FOUND!!!!")</f>
        <v>The Atlantic Surfclam fishery is probably fully exploited. The Atlantic Surfclam fishery in the Îles-de-la-Madeleine is conducted with hydraulic dredges in sub-areas 5A1 and 5B1 or using hand tools, on foot or while diving, in about 10 shellfish areas located in lagoons or near coasts. Since 2013, the total allowable catches (TACs) have been reached in 5A1 (125 t) and 5B1 (113 t) and fishing effort is stable. The average size of landed clams has been over 130 mm for several years. The proportion of this bed dredged annually has ranged from 4.5% to 6.7% since 2010. About another 100t is taken by hand.</v>
      </c>
    </row>
    <row r="11" spans="1:18" x14ac:dyDescent="0.3">
      <c r="A11" s="4" t="s">
        <v>1197</v>
      </c>
      <c r="B11" s="4">
        <v>21</v>
      </c>
      <c r="C11" s="2">
        <v>2020</v>
      </c>
      <c r="D11" t="s">
        <v>1279</v>
      </c>
      <c r="E11" s="4">
        <v>172</v>
      </c>
      <c r="F11" t="s">
        <v>1953</v>
      </c>
      <c r="G11" t="s">
        <v>1283</v>
      </c>
      <c r="H11" s="17" t="s">
        <v>1954</v>
      </c>
      <c r="I11" s="17" t="s">
        <v>1955</v>
      </c>
      <c r="J11" t="str">
        <f>_xlfn.XLOOKUP($E11,Canada_SA_2023!$D$2:$D$183,Canada_SA_2023!$R$2:$R$183,"NOT FOUND!!!!")</f>
        <v>U</v>
      </c>
      <c r="K11" t="s">
        <v>2195</v>
      </c>
      <c r="M11" t="str">
        <f>_xlfn.XLOOKUP($E11,Canada_SA_2023!$D$2:$D$183,Canada_SA_2023!$N$2:$N$183,"NOT FOUND!!!!")</f>
        <v>http://www.dfo-mpo.gc.ca/csas-sccs/Publications/SAR-AS/2020/2020_007-eng.html</v>
      </c>
      <c r="N11">
        <f>_xlfn.XLOOKUP($E11,Canada_SA_2023!$D$2:$D$183,Canada_SA_2023!$T$2:$T$183,"NOT FOUND!!!!")</f>
        <v>5</v>
      </c>
      <c r="R11" t="str">
        <f>_xlfn.XLOOKUP($E11,Canada_SA_2023!$D$2:$D$183,Canada_SA_2023!$U$2:$U$183,"NOT FOUND!!!!")</f>
        <v>Arctic Cod transfers energy from lower to higher trophic levels and thus is considered a pivotal species in the Arctic marine ecosystem, providing food for numerous species of seabirds, marine mammals, and fishes. A substantial total biomass of Arctic Cod is required for ecosystem maintenance. This report deals with bycatch and doesn't provide definitive status. It is likely that bycatch is low, and because there is no directed fishery, the stock is probably not fully exploited.</v>
      </c>
    </row>
    <row r="12" spans="1:18" x14ac:dyDescent="0.3">
      <c r="A12" s="4" t="s">
        <v>1197</v>
      </c>
      <c r="B12" s="4">
        <v>21</v>
      </c>
      <c r="C12" s="2">
        <v>2023</v>
      </c>
      <c r="D12" t="s">
        <v>1279</v>
      </c>
      <c r="E12" s="4">
        <v>173</v>
      </c>
      <c r="F12" t="s">
        <v>1960</v>
      </c>
      <c r="G12" t="s">
        <v>1963</v>
      </c>
      <c r="H12" s="17" t="s">
        <v>1961</v>
      </c>
      <c r="I12" s="17" t="s">
        <v>1962</v>
      </c>
      <c r="J12" t="str">
        <f>_xlfn.XLOOKUP($E12,Canada_SA_2023!$D$2:$D$183,Canada_SA_2023!$R$2:$R$183,"NOT FOUND!!!!")</f>
        <v>O</v>
      </c>
      <c r="K12" t="s">
        <v>2195</v>
      </c>
      <c r="L12">
        <f>_xlfn.XLOOKUP($E12,Canada_SA_2023!$D$2:$D$183,Canada_SA_2023!$Q$2:$Q$183,"NOT FOUND!!!!")</f>
        <v>500</v>
      </c>
      <c r="M12" t="str">
        <f>_xlfn.XLOOKUP($E12,Canada_SA_2023!$D$2:$D$183,Canada_SA_2023!$N$2:$N$183,"NOT FOUND!!!!")</f>
        <v>https://www.dfo-mpo.gc.ca/csas-sccs/Publications/ScR-RS/2023/2023_013-eng.html</v>
      </c>
      <c r="N12">
        <f>_xlfn.XLOOKUP($E12,Canada_SA_2023!$D$2:$D$183,Canada_SA_2023!$T$2:$T$183,"NOT FOUND!!!!")</f>
        <v>1</v>
      </c>
      <c r="O12">
        <f>_xlfn.XLOOKUP($E12,Canada_SA_2023!$D$2:$D$183,Canada_SA_2023!$S$2:$S$183,"NOT FOUND!!!!")</f>
        <v>1</v>
      </c>
      <c r="P12">
        <f>IF(O12="",0,O12*L12)</f>
        <v>500</v>
      </c>
      <c r="Q12">
        <f>IF(N12="",0,N12*$L12)</f>
        <v>500</v>
      </c>
      <c r="R12" t="str">
        <f>_xlfn.XLOOKUP($E12,Canada_SA_2023!$D$2:$D$183,Canada_SA_2023!$U$2:$U$183,"NOT FOUND!!!!")</f>
        <v>Cusk was assessed as threatened by the Committee on the Status of Endangered Wildlife in Canada (COSEWIC) in 2003 and later reassessed as endangered (COSEWIC 2012). The 3-year geometric mean (2020–2022) of the Halibut Survey biomass index for Cusk has declined to the LRP at 13.3 kg/1000 hooks.</v>
      </c>
    </row>
    <row r="13" spans="1:18" x14ac:dyDescent="0.3">
      <c r="A13" t="s">
        <v>1197</v>
      </c>
      <c r="B13" s="2">
        <v>21</v>
      </c>
      <c r="C13" s="4">
        <v>2021</v>
      </c>
      <c r="D13" s="4" t="s">
        <v>1273</v>
      </c>
      <c r="E13" s="4">
        <v>10508</v>
      </c>
      <c r="F13" s="4" t="s">
        <v>332</v>
      </c>
      <c r="G13" s="4" t="s">
        <v>277</v>
      </c>
      <c r="H13" s="4" t="s">
        <v>313</v>
      </c>
      <c r="I13" s="4" t="s">
        <v>314</v>
      </c>
      <c r="J13" t="str">
        <f>_xlfn.XLOOKUP($E13,USA_SA_2023!$D$2:$D$198,USA_SA_2023!$BN$2:$BN$198,"NOT FOUND!!!!")</f>
        <v>U</v>
      </c>
      <c r="K13" t="str">
        <f>_xlfn.XLOOKUP($E13,USA_SA_2023!$D$2:$D$198,USA_SA_2023!$BL$2:$BL$198,"NOT FOUND!!!!")</f>
        <v>None</v>
      </c>
      <c r="L13" t="str">
        <f>_xlfn.XLOOKUP($E13,USA_SA_2023!$D$2:$D$198,USA_SA_2023!$BM$2:$BM$198,"NOT FOUND!!!!")</f>
        <v/>
      </c>
      <c r="M13" t="str">
        <f>_xlfn.XLOOKUP($E13,USA_SA_2023!$D$2:$D$198,USA_SA_2023!$X$2:$X$198,"NOT FOUND!!!!")</f>
        <v>Gulf of Maine Atlantic Cod 2021 Update Assessment Report</v>
      </c>
      <c r="N13">
        <f>_xlfn.XLOOKUP($E13,USA_SA_2023!$D$2:$D$198,USA_SA_2023!$BP$2:$BP$198,"NOT FOUND!!!!")</f>
        <v>1</v>
      </c>
      <c r="O13" s="2" t="str">
        <f>IF(J13="U","",IF(J13="O",1,IF(J13="F",2,IF(J13="N",3,""))))</f>
        <v/>
      </c>
      <c r="R13" t="str">
        <f>_xlfn.XLOOKUP($E13,USA_SA_2023!$D$2:$D$198,USA_SA_2023!$BQ$2:$BQ$198,"NOT FOUND!!!!")</f>
        <v>No status information</v>
      </c>
    </row>
    <row r="14" spans="1:18" x14ac:dyDescent="0.3">
      <c r="A14" t="s">
        <v>1197</v>
      </c>
      <c r="B14" s="2">
        <v>21</v>
      </c>
      <c r="C14" s="4">
        <v>2021</v>
      </c>
      <c r="D14" s="4" t="s">
        <v>1273</v>
      </c>
      <c r="E14" s="4">
        <v>10509</v>
      </c>
      <c r="F14" s="4" t="s">
        <v>324</v>
      </c>
      <c r="G14" s="4" t="s">
        <v>325</v>
      </c>
      <c r="H14" s="4" t="s">
        <v>313</v>
      </c>
      <c r="I14" s="4" t="s">
        <v>314</v>
      </c>
      <c r="J14" t="str">
        <f>_xlfn.XLOOKUP($E14,USA_SA_2023!$D$2:$D$198,USA_SA_2023!$BN$2:$BN$198,"NOT FOUND!!!!")</f>
        <v>U</v>
      </c>
      <c r="K14" t="str">
        <f>_xlfn.XLOOKUP($E14,USA_SA_2023!$D$2:$D$198,USA_SA_2023!$BL$2:$BL$198,"NOT FOUND!!!!")</f>
        <v>None</v>
      </c>
      <c r="L14" t="str">
        <f>_xlfn.XLOOKUP($E14,USA_SA_2023!$D$2:$D$198,USA_SA_2023!$BM$2:$BM$198,"NOT FOUND!!!!")</f>
        <v/>
      </c>
      <c r="M14" t="str">
        <f>_xlfn.XLOOKUP($E14,USA_SA_2023!$D$2:$D$198,USA_SA_2023!$X$2:$X$198,"NOT FOUND!!!!")</f>
        <v>Georges Bank Atlantic Cod 2021 Management Track Assessment Report</v>
      </c>
      <c r="N14">
        <f>_xlfn.XLOOKUP($E14,USA_SA_2023!$D$2:$D$198,USA_SA_2023!$BP$2:$BP$198,"NOT FOUND!!!!")</f>
        <v>3</v>
      </c>
      <c r="O14" s="2" t="str">
        <f>IF(J14="U","",IF(J14="O",1,IF(J14="F",2,IF(J14="N",3,""))))</f>
        <v/>
      </c>
      <c r="R14" t="str">
        <f>_xlfn.XLOOKUP($E14,USA_SA_2023!$D$2:$D$198,USA_SA_2023!$BQ$2:$BQ$198,"NOT FOUND!!!!")</f>
        <v>No status information</v>
      </c>
    </row>
    <row r="15" spans="1:18" x14ac:dyDescent="0.3">
      <c r="A15" s="4" t="s">
        <v>1197</v>
      </c>
      <c r="B15" s="4">
        <v>21</v>
      </c>
      <c r="C15" s="2">
        <v>2021</v>
      </c>
      <c r="D15" t="s">
        <v>1279</v>
      </c>
      <c r="E15" s="4">
        <v>5</v>
      </c>
      <c r="F15" t="s">
        <v>1315</v>
      </c>
      <c r="G15" t="s">
        <v>1317</v>
      </c>
      <c r="H15" s="17" t="s">
        <v>313</v>
      </c>
      <c r="I15" s="17" t="s">
        <v>1316</v>
      </c>
      <c r="J15" t="str">
        <f>_xlfn.XLOOKUP($E15,Canada_SA_2023!$D$2:$D$183,Canada_SA_2023!$R$2:$R$183,"NOT FOUND!!!!")</f>
        <v>O</v>
      </c>
      <c r="K15" t="s">
        <v>2195</v>
      </c>
      <c r="L15">
        <f>_xlfn.XLOOKUP($E15,Canada_SA_2023!$D$2:$D$183,Canada_SA_2023!$Q$2:$Q$183,"NOT FOUND!!!!")</f>
        <v>30000</v>
      </c>
      <c r="M15" t="str">
        <f>_xlfn.XLOOKUP($E15,Canada_SA_2023!$D$2:$D$183,Canada_SA_2023!$N$2:$N$183,"NOT FOUND!!!!")</f>
        <v>http://www.dfo-mpo.gc.ca/csas-sccs/Publications/ScR-RS/2021/2021_011-eng.html</v>
      </c>
      <c r="N15">
        <f>_xlfn.XLOOKUP($E15,Canada_SA_2023!$D$2:$D$183,Canada_SA_2023!$T$2:$T$183,"NOT FOUND!!!!")</f>
        <v>1</v>
      </c>
      <c r="O15">
        <f>_xlfn.XLOOKUP($E15,Canada_SA_2023!$D$2:$D$183,Canada_SA_2023!$S$2:$S$183,"NOT FOUND!!!!")</f>
        <v>1</v>
      </c>
      <c r="P15">
        <f>IF(O15="",0,O15*L15)</f>
        <v>30000</v>
      </c>
      <c r="Q15">
        <f>IF(N15="",0,N15*$L15)</f>
        <v>30000</v>
      </c>
      <c r="R15" t="str">
        <f>_xlfn.XLOOKUP($E15,Canada_SA_2023!$D$2:$D$183,Canada_SA_2023!$U$2:$U$183,"NOT FOUND!!!!")</f>
        <v>1950s to 1992, landings were around 40000t. Annual landings since 2009 have varied between 103 and 172 t. For 2020, the three-year (2018 to 2020) average value of the survey index is 5,469 t of trawlable biomass in September which is well below the LRP threshold value of 47,900 t of trawlable biomass in September.  There is no directed fshery for either Atlantic Cod (Gadus morhua) or American Plaice (Hippoglossoides platessoides) in the southern Gulf of St. Lawrence. A total allowable catch (TAC) of 300 t exist for Atlantic Cod and 250 t for American Plaice to cover incidental catch, subsistence, and scientific surveys.</v>
      </c>
    </row>
    <row r="16" spans="1:18" x14ac:dyDescent="0.3">
      <c r="A16" s="4" t="s">
        <v>1197</v>
      </c>
      <c r="B16" s="4">
        <v>21</v>
      </c>
      <c r="C16" s="2">
        <v>2023</v>
      </c>
      <c r="D16" t="s">
        <v>1279</v>
      </c>
      <c r="E16" s="4">
        <v>6</v>
      </c>
      <c r="F16" t="s">
        <v>1319</v>
      </c>
      <c r="G16" t="s">
        <v>1321</v>
      </c>
      <c r="H16" s="17" t="s">
        <v>313</v>
      </c>
      <c r="I16" s="17" t="s">
        <v>1316</v>
      </c>
      <c r="J16" t="str">
        <f>_xlfn.XLOOKUP($E16,Canada_SA_2023!$D$2:$D$183,Canada_SA_2023!$R$2:$R$183,"NOT FOUND!!!!")</f>
        <v>O</v>
      </c>
      <c r="K16" t="s">
        <v>2195</v>
      </c>
      <c r="L16">
        <f>_xlfn.XLOOKUP($E16,Canada_SA_2023!$D$2:$D$183,Canada_SA_2023!$Q$2:$Q$183,"NOT FOUND!!!!")</f>
        <v>25000</v>
      </c>
      <c r="M16" t="str">
        <f>_xlfn.XLOOKUP($E16,Canada_SA_2023!$D$2:$D$183,Canada_SA_2023!$N$2:$N$183,"NOT FOUND!!!!")</f>
        <v>https://www.dfo-mpo.gc.ca/csas-sccs/Publications/ScR-RS/2023/2023_017-eng.html</v>
      </c>
      <c r="N16">
        <f>_xlfn.XLOOKUP($E16,Canada_SA_2023!$D$2:$D$183,Canada_SA_2023!$T$2:$T$183,"NOT FOUND!!!!")</f>
        <v>1</v>
      </c>
      <c r="O16">
        <f>_xlfn.XLOOKUP($E16,Canada_SA_2023!$D$2:$D$183,Canada_SA_2023!$S$2:$S$183,"NOT FOUND!!!!")</f>
        <v>1</v>
      </c>
      <c r="P16">
        <f>IF(O16="",0,O16*L16)</f>
        <v>25000</v>
      </c>
      <c r="Q16">
        <f>IF(N16="",0,N16*$L16)</f>
        <v>25000</v>
      </c>
      <c r="R16" t="str">
        <f>_xlfn.XLOOKUP($E16,Canada_SA_2023!$D$2:$D$183,Canada_SA_2023!$U$2:$U$183,"NOT FOUND!!!!")</f>
        <v>Georges Bank shared US/Canada stock. The 2022 beginning of year estimate of Spawning Stock Biomass (SSB) from the VPA model is 4,918 mt. This value is below the Limit Reference Point of 22,193 mt meaning this stock remains in the Critical Zone.</v>
      </c>
    </row>
    <row r="17" spans="1:18" x14ac:dyDescent="0.3">
      <c r="A17" s="4" t="s">
        <v>1197</v>
      </c>
      <c r="B17" s="4">
        <v>21</v>
      </c>
      <c r="C17" s="2">
        <v>2019</v>
      </c>
      <c r="D17" t="s">
        <v>1279</v>
      </c>
      <c r="E17" s="4">
        <v>7</v>
      </c>
      <c r="F17" t="s">
        <v>1326</v>
      </c>
      <c r="G17" t="s">
        <v>1327</v>
      </c>
      <c r="H17" s="17" t="s">
        <v>313</v>
      </c>
      <c r="I17" s="17" t="s">
        <v>1316</v>
      </c>
      <c r="J17" t="str">
        <f>_xlfn.XLOOKUP($E17,Canada_SA_2023!$D$2:$D$183,Canada_SA_2023!$R$2:$R$183,"NOT FOUND!!!!")</f>
        <v>O</v>
      </c>
      <c r="M17" t="str">
        <f>_xlfn.XLOOKUP($E17,Canada_SA_2023!$D$2:$D$183,Canada_SA_2023!$N$2:$N$183,"NOT FOUND!!!!")</f>
        <v>http://www.dfo-mpo.gc.ca/csas-sccs/Publications/ScR-RS/2019/2019_019-eng.html</v>
      </c>
      <c r="N17">
        <f>_xlfn.XLOOKUP($E17,Canada_SA_2023!$D$2:$D$183,Canada_SA_2023!$T$2:$T$183,"NOT FOUND!!!!")</f>
        <v>1</v>
      </c>
      <c r="R17" t="str">
        <f>_xlfn.XLOOKUP($E17,Canada_SA_2023!$D$2:$D$183,Canada_SA_2023!$U$2:$U$183,"NOT FOUND!!!!")</f>
        <v>Ref not very relevant. Georges Bank cod is overfished. The need to reduce the fishing mortality experienced by Atlantic Cod (Gadus morhua) on the Canadian portion of Georges Bank has led to efforts by the offshore Scallop fishery to reduce Cod bycatch. Along with active avoidance protocols adopted by the offshore Scallop fleet, Fisheries and Oceans Canada (DFO) has implemented area/time closures from early February to the end of March since 2005. The objectives of these closures are to reduce bycatch and minimize disturbance to spawning aggregations of Cod by the offshore Scallop fishery on Georges Bank.</v>
      </c>
    </row>
    <row r="18" spans="1:18" x14ac:dyDescent="0.3">
      <c r="A18" s="4" t="s">
        <v>1197</v>
      </c>
      <c r="B18" s="4">
        <v>21</v>
      </c>
      <c r="C18" s="2">
        <v>2019</v>
      </c>
      <c r="D18" t="s">
        <v>1279</v>
      </c>
      <c r="E18" s="4">
        <v>8</v>
      </c>
      <c r="F18" t="s">
        <v>1331</v>
      </c>
      <c r="G18" t="s">
        <v>1332</v>
      </c>
      <c r="H18" s="17" t="s">
        <v>313</v>
      </c>
      <c r="I18" s="17" t="s">
        <v>1316</v>
      </c>
      <c r="J18" t="str">
        <f>_xlfn.XLOOKUP($E18,Canada_SA_2023!$D$2:$D$183,Canada_SA_2023!$R$2:$R$183,"NOT FOUND!!!!")</f>
        <v>O</v>
      </c>
      <c r="K18" t="s">
        <v>2195</v>
      </c>
      <c r="L18">
        <f>_xlfn.XLOOKUP($E18,Canada_SA_2023!$D$2:$D$183,Canada_SA_2023!$Q$2:$Q$183,"NOT FOUND!!!!")</f>
        <v>250000</v>
      </c>
      <c r="M18" t="str">
        <f>_xlfn.XLOOKUP($E18,Canada_SA_2023!$D$2:$D$183,Canada_SA_2023!$N$2:$N$183,"NOT FOUND!!!!")</f>
        <v>http://www.dfo-mpo.gc.ca/csas-sccs/Publications/SAR-AS/2019/2019_050-eng.html</v>
      </c>
      <c r="N18">
        <f>_xlfn.XLOOKUP($E18,Canada_SA_2023!$D$2:$D$183,Canada_SA_2023!$T$2:$T$183,"NOT FOUND!!!!")</f>
        <v>1</v>
      </c>
      <c r="O18">
        <f>_xlfn.XLOOKUP($E18,Canada_SA_2023!$D$2:$D$183,Canada_SA_2023!$S$2:$S$183,"NOT FOUND!!!!")</f>
        <v>1</v>
      </c>
      <c r="P18">
        <f t="shared" ref="P18:P26" si="1">IF(O18="",0,O18*L18)</f>
        <v>250000</v>
      </c>
      <c r="Q18">
        <f t="shared" ref="Q18:Q23" si="2">IF(N18="",0,N18*$L18)</f>
        <v>250000</v>
      </c>
      <c r="R18" t="str">
        <f>_xlfn.XLOOKUP($E18,Canada_SA_2023!$D$2:$D$183,Canada_SA_2023!$U$2:$U$183,"NOT FOUND!!!!")</f>
        <v>Northern component off the east coast of Newfoundland. Spawning Stock Biomass (SSB) remains in the critical zone in 2019, at 48% of the Limit Reference Point (LRP) (95% CI = 37-63%). SSB was 398 Kt in 2019 (95% CI = 306-518 Kt). The estimated fishing mortality rate remains low, with an average value of 0.02 over the last 5 years. Recruitment (age 2) has increased but remains around 20% of the pre-collapse period of the 1980s. SSB is below the LRP. Ecosystem conditions are indicative of an overall low productivity state including low levels of phytoplankton and zooplankton, and low abundance of key forage species such as capelin and shrimp. These conditions may negatively impact cod productivity.</v>
      </c>
    </row>
    <row r="19" spans="1:18" x14ac:dyDescent="0.3">
      <c r="A19" s="4" t="s">
        <v>1197</v>
      </c>
      <c r="B19" s="4">
        <v>21</v>
      </c>
      <c r="C19" s="2">
        <v>2021</v>
      </c>
      <c r="D19" t="s">
        <v>1279</v>
      </c>
      <c r="E19" s="4">
        <v>9</v>
      </c>
      <c r="F19" t="s">
        <v>1338</v>
      </c>
      <c r="G19" t="s">
        <v>1339</v>
      </c>
      <c r="H19" s="17" t="s">
        <v>313</v>
      </c>
      <c r="I19" s="17" t="s">
        <v>1316</v>
      </c>
      <c r="J19" t="str">
        <f>_xlfn.XLOOKUP($E19,Canada_SA_2023!$D$2:$D$183,Canada_SA_2023!$R$2:$R$183,"NOT FOUND!!!!")</f>
        <v>O</v>
      </c>
      <c r="K19" t="s">
        <v>2195</v>
      </c>
      <c r="L19">
        <f>_xlfn.XLOOKUP($E19,Canada_SA_2023!$D$2:$D$183,Canada_SA_2023!$Q$2:$Q$183,"NOT FOUND!!!!")</f>
        <v>40000</v>
      </c>
      <c r="M19" t="str">
        <f>_xlfn.XLOOKUP($E19,Canada_SA_2023!$D$2:$D$183,Canada_SA_2023!$N$2:$N$183,"NOT FOUND!!!!")</f>
        <v>http://www.dfo-mpo.gc.ca/csas-sccs/Publications/SAR-AS/2021/2021_031-eng.html</v>
      </c>
      <c r="N19">
        <f>_xlfn.XLOOKUP($E19,Canada_SA_2023!$D$2:$D$183,Canada_SA_2023!$T$2:$T$183,"NOT FOUND!!!!")</f>
        <v>1</v>
      </c>
      <c r="O19">
        <f>_xlfn.XLOOKUP($E19,Canada_SA_2023!$D$2:$D$183,Canada_SA_2023!$S$2:$S$183,"NOT FOUND!!!!")</f>
        <v>1</v>
      </c>
      <c r="P19">
        <f t="shared" si="1"/>
        <v>40000</v>
      </c>
      <c r="Q19">
        <f t="shared" si="2"/>
        <v>40000</v>
      </c>
      <c r="R19" t="str">
        <f>_xlfn.XLOOKUP($E19,Canada_SA_2023!$D$2:$D$183,Canada_SA_2023!$U$2:$U$183,"NOT FOUND!!!!")</f>
        <v>South coast of Newfoundland. Spawning Stock Biomass (SSB) at January 1, 2021 is projected to be 25 kt (18 kt 35 kt) with an assumed catch of 2,702 t in 2020. The stock is in the Critical Zone (38% of the Limit Reference Point (LRP); 27-53%). The stock has been below the LRP since the early 2000s.</v>
      </c>
    </row>
    <row r="20" spans="1:18" x14ac:dyDescent="0.3">
      <c r="A20" s="4" t="s">
        <v>1197</v>
      </c>
      <c r="B20" s="4">
        <v>21</v>
      </c>
      <c r="C20" s="2">
        <v>2022</v>
      </c>
      <c r="D20" t="s">
        <v>1279</v>
      </c>
      <c r="E20" s="4">
        <v>10</v>
      </c>
      <c r="F20" t="s">
        <v>1344</v>
      </c>
      <c r="G20" t="s">
        <v>1345</v>
      </c>
      <c r="H20" s="17" t="s">
        <v>313</v>
      </c>
      <c r="I20" s="17" t="s">
        <v>1316</v>
      </c>
      <c r="J20" t="str">
        <f>_xlfn.XLOOKUP($E20,Canada_SA_2023!$D$2:$D$183,Canada_SA_2023!$R$2:$R$183,"NOT FOUND!!!!")</f>
        <v>O</v>
      </c>
      <c r="K20" t="s">
        <v>2195</v>
      </c>
      <c r="L20">
        <f>_xlfn.XLOOKUP($E20,Canada_SA_2023!$D$2:$D$183,Canada_SA_2023!$Q$2:$Q$183,"NOT FOUND!!!!")</f>
        <v>60000</v>
      </c>
      <c r="M20" t="str">
        <f>_xlfn.XLOOKUP($E20,Canada_SA_2023!$D$2:$D$183,Canada_SA_2023!$N$2:$N$183,"NOT FOUND!!!!")</f>
        <v>https://www.dfo-mpo.gc.ca/csas-sccs/Publications/ScR-RS/2022/2022_009-eng.html</v>
      </c>
      <c r="N20">
        <f>_xlfn.XLOOKUP($E20,Canada_SA_2023!$D$2:$D$183,Canada_SA_2023!$T$2:$T$183,"NOT FOUND!!!!")</f>
        <v>1</v>
      </c>
      <c r="O20">
        <f>_xlfn.XLOOKUP($E20,Canada_SA_2023!$D$2:$D$183,Canada_SA_2023!$S$2:$S$183,"NOT FOUND!!!!")</f>
        <v>1</v>
      </c>
      <c r="P20">
        <f t="shared" si="1"/>
        <v>60000</v>
      </c>
      <c r="Q20">
        <f t="shared" si="2"/>
        <v>60000</v>
      </c>
      <c r="R20" t="str">
        <f>_xlfn.XLOOKUP($E20,Canada_SA_2023!$D$2:$D$183,Canada_SA_2023!$U$2:$U$183,"NOT FOUND!!!!")</f>
        <v>The 2022 update reaches the same conclusion. The northern Gulf of St. Lawrence cod stock remains in the critical zone, well below the limit reference point (LRP). The estimated spawning biomass is in the critical zone, at 10% of the 2019 LRP. No significant signs of recruitment permitting short term recovery have been detected. According to the precautionary approach, harvests from all sources should be as low as possible to promote the recovery of this stock.</v>
      </c>
    </row>
    <row r="21" spans="1:18" x14ac:dyDescent="0.3">
      <c r="A21" s="4" t="s">
        <v>1197</v>
      </c>
      <c r="B21" s="4">
        <v>21</v>
      </c>
      <c r="C21" s="2">
        <v>2020</v>
      </c>
      <c r="D21" t="s">
        <v>2101</v>
      </c>
      <c r="E21" s="4">
        <v>205</v>
      </c>
      <c r="F21" t="s">
        <v>2102</v>
      </c>
      <c r="G21" t="s">
        <v>2104</v>
      </c>
      <c r="H21" s="2" t="s">
        <v>313</v>
      </c>
      <c r="I21" s="2" t="s">
        <v>1316</v>
      </c>
      <c r="J21" t="str">
        <f>_xlfn.XLOOKUP($E21,Canada_SA_2023!$D$2:$D$183,Canada_SA_2023!$R$2:$R$183,"NOT FOUND!!!!")</f>
        <v>O</v>
      </c>
      <c r="K21" t="s">
        <v>2195</v>
      </c>
      <c r="L21">
        <f>_xlfn.XLOOKUP($E21,Canada_SA_2023!$D$2:$D$183,Canada_SA_2023!$Q$2:$Q$183,"NOT FOUND!!!!")</f>
        <v>50000</v>
      </c>
      <c r="M21" t="str">
        <f>_xlfn.XLOOKUP($E21,Canada_SA_2023!$D$2:$D$183,Canada_SA_2023!$N$2:$N$183,"NOT FOUND!!!!")</f>
        <v>ICES Advice cod.21.1a-e</v>
      </c>
      <c r="N21">
        <f>_xlfn.XLOOKUP($E21,Canada_SA_2023!$D$2:$D$183,Canada_SA_2023!$T$2:$T$183,"NOT FOUND!!!!")</f>
        <v>3</v>
      </c>
      <c r="O21">
        <f>_xlfn.XLOOKUP($E21,Canada_SA_2023!$D$2:$D$183,Canada_SA_2023!$S$2:$S$183,"NOT FOUND!!!!")</f>
        <v>1</v>
      </c>
      <c r="P21">
        <f t="shared" si="1"/>
        <v>50000</v>
      </c>
      <c r="Q21">
        <f t="shared" si="2"/>
        <v>150000</v>
      </c>
      <c r="R21" t="str">
        <f>_xlfn.XLOOKUP($E21,Canada_SA_2023!$D$2:$D$183,Canada_SA_2023!$U$2:$U$183,"NOT FOUND!!!!")</f>
        <v>Exact status unknown. Catches have been 200-300000t before 1970, but dropped off rapidly. Catches have been very low since 1990. Surveys after 2010 show some recovery, but biomass remains very low.</v>
      </c>
    </row>
    <row r="22" spans="1:18" x14ac:dyDescent="0.3">
      <c r="A22" s="4" t="s">
        <v>1197</v>
      </c>
      <c r="B22" s="4">
        <v>21</v>
      </c>
      <c r="C22" s="2">
        <v>2021</v>
      </c>
      <c r="D22" t="s">
        <v>2101</v>
      </c>
      <c r="E22" s="4">
        <v>206</v>
      </c>
      <c r="F22" t="s">
        <v>2107</v>
      </c>
      <c r="G22" t="s">
        <v>2108</v>
      </c>
      <c r="H22" s="2" t="s">
        <v>313</v>
      </c>
      <c r="I22" s="2" t="s">
        <v>1316</v>
      </c>
      <c r="J22" t="str">
        <f>_xlfn.XLOOKUP($E22,Canada_SA_2023!$D$2:$D$183,Canada_SA_2023!$R$2:$R$183,"NOT FOUND!!!!")</f>
        <v>F</v>
      </c>
      <c r="K22" t="s">
        <v>2195</v>
      </c>
      <c r="L22">
        <f>_xlfn.XLOOKUP($E22,Canada_SA_2023!$D$2:$D$183,Canada_SA_2023!$Q$2:$Q$183,"NOT FOUND!!!!")</f>
        <v>20000</v>
      </c>
      <c r="M22" t="str">
        <f>_xlfn.XLOOKUP($E22,Canada_SA_2023!$D$2:$D$183,Canada_SA_2023!$N$2:$N$183,"NOT FOUND!!!!")</f>
        <v>ICES Advice cod.21.1</v>
      </c>
      <c r="N22">
        <f>_xlfn.XLOOKUP($E22,Canada_SA_2023!$D$2:$D$183,Canada_SA_2023!$T$2:$T$183,"NOT FOUND!!!!")</f>
        <v>1</v>
      </c>
      <c r="O22">
        <f>_xlfn.XLOOKUP($E22,Canada_SA_2023!$D$2:$D$183,Canada_SA_2023!$S$2:$S$183,"NOT FOUND!!!!")</f>
        <v>2</v>
      </c>
      <c r="P22">
        <f t="shared" si="1"/>
        <v>40000</v>
      </c>
      <c r="Q22">
        <f t="shared" si="2"/>
        <v>20000</v>
      </c>
      <c r="R22" t="str">
        <f>_xlfn.XLOOKUP($E22,Canada_SA_2023!$D$2:$D$183,Canada_SA_2023!$U$2:$U$183,"NOT FOUND!!!!")</f>
        <v>Clear overexploitation between 1990 and 2005, evidence of recovery but F still high, so suggests recovery not down to management.</v>
      </c>
    </row>
    <row r="23" spans="1:18" x14ac:dyDescent="0.3">
      <c r="A23" s="4" t="s">
        <v>1197</v>
      </c>
      <c r="B23" s="4">
        <v>21</v>
      </c>
      <c r="C23" s="2">
        <v>2021</v>
      </c>
      <c r="D23" t="s">
        <v>2115</v>
      </c>
      <c r="E23" s="4">
        <v>208</v>
      </c>
      <c r="F23" t="s">
        <v>2116</v>
      </c>
      <c r="G23" t="s">
        <v>2117</v>
      </c>
      <c r="H23" s="2" t="s">
        <v>313</v>
      </c>
      <c r="I23" s="2" t="s">
        <v>314</v>
      </c>
      <c r="J23" t="str">
        <f>_xlfn.XLOOKUP($E23,Canada_SA_2023!$D$2:$D$183,Canada_SA_2023!$R$2:$R$183,"NOT FOUND!!!!")</f>
        <v>F</v>
      </c>
      <c r="K23" t="s">
        <v>2195</v>
      </c>
      <c r="L23">
        <f>_xlfn.XLOOKUP($E23,Canada_SA_2023!$D$2:$D$183,Canada_SA_2023!$Q$2:$Q$183,"NOT FOUND!!!!")</f>
        <v>7500</v>
      </c>
      <c r="N23">
        <f>_xlfn.XLOOKUP($E23,Canada_SA_2023!$D$2:$D$183,Canada_SA_2023!$T$2:$T$183,"NOT FOUND!!!!")</f>
        <v>2</v>
      </c>
      <c r="O23">
        <f>_xlfn.XLOOKUP($E23,Canada_SA_2023!$D$2:$D$183,Canada_SA_2023!$S$2:$S$183,"NOT FOUND!!!!")</f>
        <v>2</v>
      </c>
      <c r="P23">
        <f t="shared" si="1"/>
        <v>15000</v>
      </c>
      <c r="Q23">
        <f t="shared" si="2"/>
        <v>15000</v>
      </c>
      <c r="R23" t="str">
        <f>_xlfn.XLOOKUP($E23,Canada_SA_2023!$D$2:$D$183,Canada_SA_2023!$U$2:$U$183,"NOT FOUND!!!!")</f>
        <v>Stock above Blim in 2020. Bmsy is unknown. Recent catch very low, so some recovery possible.</v>
      </c>
    </row>
    <row r="24" spans="1:18" x14ac:dyDescent="0.3">
      <c r="A24" t="s">
        <v>1197</v>
      </c>
      <c r="B24" s="2">
        <v>21</v>
      </c>
      <c r="C24" s="4">
        <v>2022</v>
      </c>
      <c r="D24" s="4" t="s">
        <v>1273</v>
      </c>
      <c r="E24" s="4">
        <v>10519</v>
      </c>
      <c r="F24" s="4" t="s">
        <v>360</v>
      </c>
      <c r="G24" s="4" t="s">
        <v>277</v>
      </c>
      <c r="H24" s="4" t="s">
        <v>352</v>
      </c>
      <c r="I24" s="4" t="s">
        <v>353</v>
      </c>
      <c r="J24" t="str">
        <f>_xlfn.XLOOKUP($E24,USA_SA_2023!$D$2:$D$198,USA_SA_2023!$BN$2:$BN$198,"NOT FOUND!!!!")</f>
        <v>N</v>
      </c>
      <c r="K24" t="str">
        <f>_xlfn.XLOOKUP($E24,USA_SA_2023!$D$2:$D$198,USA_SA_2023!$BL$2:$BL$198,"NOT FOUND!!!!")</f>
        <v>Bmsy_Metric Tons</v>
      </c>
      <c r="L24">
        <f>_xlfn.XLOOKUP($E24,USA_SA_2023!$D$2:$D$198,USA_SA_2023!$BM$2:$BM$198,"NOT FOUND!!!!")</f>
        <v>6123</v>
      </c>
      <c r="M24" t="str">
        <f>_xlfn.XLOOKUP($E24,USA_SA_2023!$D$2:$D$198,USA_SA_2023!$X$2:$X$198,"NOT FOUND!!!!")</f>
        <v>Gulf of Maine Haddock 2022 Management Track Assessment Report</v>
      </c>
      <c r="N24">
        <f>_xlfn.XLOOKUP($E24,USA_SA_2023!$D$2:$D$198,USA_SA_2023!$BP$2:$BP$198,"NOT FOUND!!!!")</f>
        <v>1</v>
      </c>
      <c r="O24" s="2">
        <f>IF(J24="U","",IF(J24="O",1,IF(J24="F",2,IF(J24="N",3,""))))</f>
        <v>3</v>
      </c>
      <c r="P24">
        <f t="shared" si="1"/>
        <v>18369</v>
      </c>
      <c r="Q24">
        <f>L24*N24</f>
        <v>6123</v>
      </c>
      <c r="R24" t="str">
        <f>_xlfn.XLOOKUP($E24,USA_SA_2023!$D$2:$D$198,USA_SA_2023!$BQ$2:$BQ$198,"NOT FOUND!!!!")</f>
        <v>Biomass based estimate using Blim</v>
      </c>
    </row>
    <row r="25" spans="1:18" x14ac:dyDescent="0.3">
      <c r="A25" t="s">
        <v>1197</v>
      </c>
      <c r="B25" s="2">
        <v>21</v>
      </c>
      <c r="C25" s="4">
        <v>2022</v>
      </c>
      <c r="D25" s="4" t="s">
        <v>1273</v>
      </c>
      <c r="E25" s="4">
        <v>10520</v>
      </c>
      <c r="F25" s="4" t="s">
        <v>357</v>
      </c>
      <c r="G25" s="4" t="s">
        <v>325</v>
      </c>
      <c r="H25" s="4" t="s">
        <v>352</v>
      </c>
      <c r="I25" s="4" t="s">
        <v>353</v>
      </c>
      <c r="J25" t="str">
        <f>_xlfn.XLOOKUP($E25,USA_SA_2023!$D$2:$D$198,USA_SA_2023!$BN$2:$BN$198,"NOT FOUND!!!!")</f>
        <v>F</v>
      </c>
      <c r="K25" t="str">
        <f>_xlfn.XLOOKUP($E25,USA_SA_2023!$D$2:$D$198,USA_SA_2023!$BL$2:$BL$198,"NOT FOUND!!!!")</f>
        <v>Bmsy_Metric Tons</v>
      </c>
      <c r="L25">
        <f>_xlfn.XLOOKUP($E25,USA_SA_2023!$D$2:$D$198,USA_SA_2023!$BM$2:$BM$198,"NOT FOUND!!!!")</f>
        <v>120580</v>
      </c>
      <c r="M25" t="str">
        <f>_xlfn.XLOOKUP($E25,USA_SA_2023!$D$2:$D$198,USA_SA_2023!$X$2:$X$198,"NOT FOUND!!!!")</f>
        <v>2022 Georges Bank Haddock Management Track Assessment Report</v>
      </c>
      <c r="N25">
        <f>_xlfn.XLOOKUP($E25,USA_SA_2023!$D$2:$D$198,USA_SA_2023!$BP$2:$BP$198,"NOT FOUND!!!!")</f>
        <v>1</v>
      </c>
      <c r="O25" s="2">
        <f>IF(J25="U","",IF(J25="O",1,IF(J25="F",2,IF(J25="N",3,""))))</f>
        <v>2</v>
      </c>
      <c r="P25">
        <f t="shared" si="1"/>
        <v>241160</v>
      </c>
      <c r="Q25">
        <f>L25*N25</f>
        <v>120580</v>
      </c>
      <c r="R25" t="str">
        <f>_xlfn.XLOOKUP($E25,USA_SA_2023!$D$2:$D$198,USA_SA_2023!$BQ$2:$BQ$198,"NOT FOUND!!!!")</f>
        <v>Biomass based estimate using Blim</v>
      </c>
    </row>
    <row r="26" spans="1:18" x14ac:dyDescent="0.3">
      <c r="A26" s="4" t="s">
        <v>1197</v>
      </c>
      <c r="B26" s="4">
        <v>21</v>
      </c>
      <c r="C26" s="2">
        <v>2021</v>
      </c>
      <c r="D26" t="s">
        <v>1279</v>
      </c>
      <c r="E26" s="4">
        <v>55</v>
      </c>
      <c r="F26" t="s">
        <v>1528</v>
      </c>
      <c r="G26" t="s">
        <v>1321</v>
      </c>
      <c r="H26" s="17" t="s">
        <v>352</v>
      </c>
      <c r="I26" s="17" t="s">
        <v>353</v>
      </c>
      <c r="J26" t="str">
        <f>_xlfn.XLOOKUP($E26,Canada_SA_2023!$D$2:$D$183,Canada_SA_2023!$R$2:$R$183,"NOT FOUND!!!!")</f>
        <v>F</v>
      </c>
      <c r="K26" t="s">
        <v>2195</v>
      </c>
      <c r="L26">
        <f>_xlfn.XLOOKUP($E26,Canada_SA_2023!$D$2:$D$183,Canada_SA_2023!$Q$2:$Q$183,"NOT FOUND!!!!")</f>
        <v>8000</v>
      </c>
      <c r="M26" t="str">
        <f>_xlfn.XLOOKUP($E26,Canada_SA_2023!$D$2:$D$183,Canada_SA_2023!$N$2:$N$183,"NOT FOUND!!!!")</f>
        <v>https://www.dfo-mpo.gc.ca/csas-sccs/Publications/ScR-RS/2023/2023_018-eng.html</v>
      </c>
      <c r="N26">
        <f>_xlfn.XLOOKUP($E26,Canada_SA_2023!$D$2:$D$183,Canada_SA_2023!$T$2:$T$183,"NOT FOUND!!!!")</f>
        <v>1</v>
      </c>
      <c r="O26">
        <f>_xlfn.XLOOKUP($E26,Canada_SA_2023!$D$2:$D$183,Canada_SA_2023!$S$2:$S$183,"NOT FOUND!!!!")</f>
        <v>2</v>
      </c>
      <c r="P26">
        <f t="shared" si="1"/>
        <v>16000</v>
      </c>
      <c r="Q26">
        <f>IF(N26="",0,N26*$L26)</f>
        <v>8000</v>
      </c>
      <c r="R26" t="str">
        <f>_xlfn.XLOOKUP($E26,Canada_SA_2023!$D$2:$D$183,Canada_SA_2023!$U$2:$U$183,"NOT FOUND!!!!")</f>
        <v xml:space="preserve">4X5Y south of Nova Scotia. Current biomass index is above the LRP and below the USR. Definitive status not provided (stock assessment model rejected). Stock at least full exploited and stable over last few decades.  The 2022 biomass index for Haddock in 4X5Y from the DFO Summer RV Survey places the stock in the Cautious Zone, relative to reference points used in the past. </v>
      </c>
    </row>
    <row r="27" spans="1:18" x14ac:dyDescent="0.3">
      <c r="A27" s="14" t="s">
        <v>1197</v>
      </c>
      <c r="B27" s="14">
        <v>21</v>
      </c>
      <c r="C27" s="14">
        <v>2021</v>
      </c>
      <c r="D27" t="s">
        <v>1279</v>
      </c>
      <c r="E27" s="4">
        <v>56</v>
      </c>
      <c r="F27" t="s">
        <v>1533</v>
      </c>
      <c r="G27" t="s">
        <v>1534</v>
      </c>
      <c r="H27" s="17" t="s">
        <v>352</v>
      </c>
      <c r="I27" s="22" t="s">
        <v>353</v>
      </c>
      <c r="J27" t="str">
        <f>_xlfn.XLOOKUP($E27,Canada_SA_2023!$D$2:$D$183,Canada_SA_2023!$R$2:$R$183,"NOT FOUND!!!!")</f>
        <v>U</v>
      </c>
      <c r="K27" t="s">
        <v>2195</v>
      </c>
      <c r="N27">
        <f>_xlfn.XLOOKUP($E27,Canada_SA_2023!$D$2:$D$183,Canada_SA_2023!$T$2:$T$183,"NOT FOUND!!!!")</f>
        <v>0</v>
      </c>
      <c r="R27">
        <f>_xlfn.XLOOKUP($E27,Canada_SA_2023!$D$2:$D$183,Canada_SA_2023!$U$2:$U$183,"NOT FOUND!!!!")</f>
        <v>0</v>
      </c>
    </row>
    <row r="28" spans="1:18" x14ac:dyDescent="0.3">
      <c r="A28" s="4" t="s">
        <v>1197</v>
      </c>
      <c r="B28" s="4">
        <v>21</v>
      </c>
      <c r="C28" s="2">
        <v>2018</v>
      </c>
      <c r="D28" t="s">
        <v>1279</v>
      </c>
      <c r="E28" s="4">
        <v>186</v>
      </c>
      <c r="F28" t="s">
        <v>2033</v>
      </c>
      <c r="G28" t="s">
        <v>2034</v>
      </c>
      <c r="H28" s="17" t="s">
        <v>352</v>
      </c>
      <c r="I28" s="17" t="s">
        <v>353</v>
      </c>
      <c r="J28" t="str">
        <f>_xlfn.XLOOKUP($E28,Canada_SA_2023!$D$2:$D$183,Canada_SA_2023!$R$2:$R$183,"NOT FOUND!!!!")</f>
        <v>O</v>
      </c>
      <c r="K28" t="s">
        <v>2195</v>
      </c>
      <c r="L28">
        <f>_xlfn.XLOOKUP($E28,Canada_SA_2023!$D$2:$D$183,Canada_SA_2023!$Q$2:$Q$183,"NOT FOUND!!!!")</f>
        <v>5000</v>
      </c>
      <c r="M28" t="str">
        <f>_xlfn.XLOOKUP($E28,Canada_SA_2023!$D$2:$D$183,Canada_SA_2023!$N$2:$N$183,"NOT FOUND!!!!")</f>
        <v>http://www.dfo-mpo.gc.ca/csas-sccs/Publications/SAR-AS/2018/2018_009-eng.html</v>
      </c>
      <c r="N28">
        <f>_xlfn.XLOOKUP($E28,Canada_SA_2023!$D$2:$D$183,Canada_SA_2023!$T$2:$T$183,"NOT FOUND!!!!")</f>
        <v>2</v>
      </c>
      <c r="O28">
        <f>_xlfn.XLOOKUP($E28,Canada_SA_2023!$D$2:$D$183,Canada_SA_2023!$S$2:$S$183,"NOT FOUND!!!!")</f>
        <v>1</v>
      </c>
      <c r="P28">
        <f t="shared" ref="P28:P33" si="3">IF(O28="",0,O28*L28)</f>
        <v>5000</v>
      </c>
      <c r="Q28">
        <f>IF(N28="",0,N28*$L28)</f>
        <v>10000</v>
      </c>
      <c r="R28" t="str">
        <f>_xlfn.XLOOKUP($E28,Canada_SA_2023!$D$2:$D$183,Canada_SA_2023!$U$2:$U$183,"NOT FOUND!!!!")</f>
        <v>This stock has been under moratorium since 1993. From 1973 to 1992, landings averaged 2,378 t annually. From 1993 to 2015, landings averaged 146 t annually but reported landings increased to 371 t in 2016. Both the spring and fall research vessel (RV) survey indices of biomass have varied without trend since the mid-1990s. A recruitment index based on fish less than 20 cm in the fall RV surveys was lower in 2015 than the 1995-2016 average. No fish less than 20 cm were caught in 2016 or 2017 RV surveys. Several candidate limit reference points based on proxies of BMSY derived from survey indices of total biomass were considered. However, none were accepted. In the absence of a model of population dynamics and the lack of trend in the survey indices, advice could not be provided on whether to maintain a moratorium on fishing. Mixed catch with moratorium on cod, so opportunities to fish haddock limited anyway. Surveys seem to start after stock collapse.</v>
      </c>
    </row>
    <row r="29" spans="1:18" x14ac:dyDescent="0.3">
      <c r="A29" s="4" t="s">
        <v>1197</v>
      </c>
      <c r="B29" s="4">
        <v>21</v>
      </c>
      <c r="C29" s="2">
        <v>2019</v>
      </c>
      <c r="D29" t="s">
        <v>1279</v>
      </c>
      <c r="E29" s="4">
        <v>187</v>
      </c>
      <c r="F29" t="s">
        <v>2039</v>
      </c>
      <c r="G29" t="s">
        <v>1339</v>
      </c>
      <c r="H29" s="17" t="s">
        <v>352</v>
      </c>
      <c r="I29" s="17" t="s">
        <v>353</v>
      </c>
      <c r="J29" t="str">
        <f>_xlfn.XLOOKUP($E29,Canada_SA_2023!$D$2:$D$183,Canada_SA_2023!$R$2:$R$183,"NOT FOUND!!!!")</f>
        <v>O</v>
      </c>
      <c r="K29" t="s">
        <v>2195</v>
      </c>
      <c r="L29">
        <f>_xlfn.XLOOKUP($E29,Canada_SA_2023!$D$2:$D$183,Canada_SA_2023!$Q$2:$Q$183,"NOT FOUND!!!!")</f>
        <v>5000</v>
      </c>
      <c r="M29" t="str">
        <f>_xlfn.XLOOKUP($E29,Canada_SA_2023!$D$2:$D$183,Canada_SA_2023!$N$2:$N$183,"NOT FOUND!!!!")</f>
        <v>http://www.dfo-mpo.gc.ca/csas-sccs/Publications/SAR-AS/2019/2019_007-eng.html</v>
      </c>
      <c r="N29">
        <f>_xlfn.XLOOKUP($E29,Canada_SA_2023!$D$2:$D$183,Canada_SA_2023!$T$2:$T$183,"NOT FOUND!!!!")</f>
        <v>1</v>
      </c>
      <c r="O29">
        <f>_xlfn.XLOOKUP($E29,Canada_SA_2023!$D$2:$D$183,Canada_SA_2023!$S$2:$S$183,"NOT FOUND!!!!")</f>
        <v>1</v>
      </c>
      <c r="P29">
        <f t="shared" si="3"/>
        <v>5000</v>
      </c>
      <c r="Q29">
        <f>IF(N29="",0,N29*$L29)</f>
        <v>5000</v>
      </c>
      <c r="R29" t="str">
        <f>_xlfn.XLOOKUP($E29,Canada_SA_2023!$D$2:$D$183,Canada_SA_2023!$U$2:$U$183,"NOT FOUND!!!!")</f>
        <v>This stock has been under moratorium since 1993. Bycatch of Haddock averaged 332 t from 2014‑17, with the largest proportion taken in the Atlantic Cod fishery. The ecosystem in Subdivision 3Ps remains under reduced productivity conditions. Spring bloom magnitude and zooplankton biomass have shown very low levels since 2014, with late spring blooms from 2013-17. These conditions could negatively impact transfer of energy to higher trophic levels. Abundance, Biomass, and SSB from the RV survey have been at or below the Campelen series (1996-2018) average for the last four years. This stock is characterized by sporadic large recruitment events. The last significant recruitment index (&lt;20.5 cm) was observed in 2007. No recruits were caught during research vessel (RV) surveys in 2017 or 2018. A Limit Reference Point (LRP) was accepted for this stock with BLIM defined at the lowest SSB in the Campelen series where a large recruitment event was observed (BLIM = SSB 1998). The stock is currently at 34% of BLIM. The LRP will be re-evaluated when the next large recruitment event is observed. This stock is currently in the Critical Zone. Consistent with the DFO decision-making framework incorporating the Precautionary Approach, removals from all sources must be kept at the lowest possible level until the stock clears the Critical Zone.</v>
      </c>
    </row>
    <row r="30" spans="1:18" x14ac:dyDescent="0.3">
      <c r="A30" t="s">
        <v>1197</v>
      </c>
      <c r="B30" s="2">
        <v>21</v>
      </c>
      <c r="C30" s="4">
        <v>2020</v>
      </c>
      <c r="D30" s="4" t="s">
        <v>1273</v>
      </c>
      <c r="E30" s="4">
        <v>10521</v>
      </c>
      <c r="F30" s="4" t="s">
        <v>394</v>
      </c>
      <c r="G30" s="4" t="s">
        <v>383</v>
      </c>
      <c r="H30" s="4" t="s">
        <v>395</v>
      </c>
      <c r="I30" s="4" t="s">
        <v>396</v>
      </c>
      <c r="J30" t="str">
        <f>_xlfn.XLOOKUP($E30,USA_SA_2023!$D$2:$D$198,USA_SA_2023!$BN$2:$BN$198,"NOT FOUND!!!!")</f>
        <v>N</v>
      </c>
      <c r="K30" t="str">
        <f>_xlfn.XLOOKUP($E30,USA_SA_2023!$D$2:$D$198,USA_SA_2023!$BL$2:$BL$198,"NOT FOUND!!!!")</f>
        <v>Bmsy_kg * 2000 / tow</v>
      </c>
      <c r="L30">
        <f>_xlfn.XLOOKUP($E30,USA_SA_2023!$D$2:$D$198,USA_SA_2023!$BM$2:$BM$198,"NOT FOUND!!!!")</f>
        <v>12840.000152587891</v>
      </c>
      <c r="M30" t="str">
        <f>_xlfn.XLOOKUP($E30,USA_SA_2023!$D$2:$D$198,USA_SA_2023!$X$2:$X$198,"NOT FOUND!!!!")</f>
        <v>Northern Silver hake - 2020 Assessment Update Report</v>
      </c>
      <c r="N30">
        <f>_xlfn.XLOOKUP($E30,USA_SA_2023!$D$2:$D$198,USA_SA_2023!$BP$2:$BP$198,"NOT FOUND!!!!")</f>
        <v>3</v>
      </c>
      <c r="O30" s="2">
        <f>IF(J30="U","",IF(J30="O",1,IF(J30="F",2,IF(J30="N",3,""))))</f>
        <v>3</v>
      </c>
      <c r="P30">
        <f t="shared" si="3"/>
        <v>38520.000457763672</v>
      </c>
      <c r="Q30">
        <f>L30*N30</f>
        <v>38520.000457763672</v>
      </c>
      <c r="R30" t="str">
        <f>_xlfn.XLOOKUP($E30,USA_SA_2023!$D$2:$D$198,USA_SA_2023!$BQ$2:$BQ$198,"NOT FOUND!!!!")</f>
        <v>Biomass based estimate using Blim</v>
      </c>
    </row>
    <row r="31" spans="1:18" x14ac:dyDescent="0.3">
      <c r="A31" t="s">
        <v>1197</v>
      </c>
      <c r="B31" s="2">
        <v>21</v>
      </c>
      <c r="C31" s="4">
        <v>2020</v>
      </c>
      <c r="D31" s="4" t="s">
        <v>1273</v>
      </c>
      <c r="E31" s="4">
        <v>10522</v>
      </c>
      <c r="F31" s="4" t="s">
        <v>404</v>
      </c>
      <c r="G31" s="4" t="s">
        <v>389</v>
      </c>
      <c r="H31" s="4" t="s">
        <v>395</v>
      </c>
      <c r="I31" s="4" t="s">
        <v>396</v>
      </c>
      <c r="J31" t="str">
        <f>_xlfn.XLOOKUP($E31,USA_SA_2023!$D$2:$D$198,USA_SA_2023!$BN$2:$BN$198,"NOT FOUND!!!!")</f>
        <v>F</v>
      </c>
      <c r="K31" t="str">
        <f>_xlfn.XLOOKUP($E31,USA_SA_2023!$D$2:$D$198,USA_SA_2023!$BL$2:$BL$198,"NOT FOUND!!!!")</f>
        <v>Bmsy_kg * 2000 / tow</v>
      </c>
      <c r="L31">
        <f>_xlfn.XLOOKUP($E31,USA_SA_2023!$D$2:$D$198,USA_SA_2023!$BM$2:$BM$198,"NOT FOUND!!!!")</f>
        <v>3299.9999523162842</v>
      </c>
      <c r="M31" t="str">
        <f>_xlfn.XLOOKUP($E31,USA_SA_2023!$D$2:$D$198,USA_SA_2023!$X$2:$X$198,"NOT FOUND!!!!")</f>
        <v/>
      </c>
      <c r="N31">
        <f>_xlfn.XLOOKUP($E31,USA_SA_2023!$D$2:$D$198,USA_SA_2023!$BP$2:$BP$198,"NOT FOUND!!!!")</f>
        <v>3</v>
      </c>
      <c r="O31" s="2">
        <f>IF(J31="U","",IF(J31="O",1,IF(J31="F",2,IF(J31="N",3,""))))</f>
        <v>2</v>
      </c>
      <c r="P31">
        <f t="shared" si="3"/>
        <v>6599.9999046325684</v>
      </c>
      <c r="Q31">
        <f>L31*N31</f>
        <v>9899.9998569488525</v>
      </c>
      <c r="R31" t="str">
        <f>_xlfn.XLOOKUP($E31,USA_SA_2023!$D$2:$D$198,USA_SA_2023!$BQ$2:$BQ$198,"NOT FOUND!!!!")</f>
        <v>Biomass based estimate using Blim</v>
      </c>
    </row>
    <row r="32" spans="1:18" x14ac:dyDescent="0.3">
      <c r="A32" s="4" t="s">
        <v>1197</v>
      </c>
      <c r="B32" s="4">
        <v>21</v>
      </c>
      <c r="C32" s="2">
        <v>2023</v>
      </c>
      <c r="D32" t="s">
        <v>1279</v>
      </c>
      <c r="E32" s="4">
        <v>126</v>
      </c>
      <c r="F32" t="s">
        <v>1794</v>
      </c>
      <c r="G32" t="s">
        <v>1796</v>
      </c>
      <c r="H32" s="17" t="s">
        <v>395</v>
      </c>
      <c r="I32" s="17" t="s">
        <v>1795</v>
      </c>
      <c r="J32" t="str">
        <f>_xlfn.XLOOKUP($E32,Canada_SA_2023!$D$2:$D$183,Canada_SA_2023!$R$2:$R$183,"NOT FOUND!!!!")</f>
        <v>F</v>
      </c>
      <c r="K32" t="s">
        <v>2195</v>
      </c>
      <c r="L32">
        <f>_xlfn.XLOOKUP($E32,Canada_SA_2023!$D$2:$D$183,Canada_SA_2023!$Q$2:$Q$183,"NOT FOUND!!!!")</f>
        <v>10000</v>
      </c>
      <c r="M32" t="str">
        <f>_xlfn.XLOOKUP($E32,Canada_SA_2023!$D$2:$D$183,Canada_SA_2023!$N$2:$N$183,"NOT FOUND!!!!")</f>
        <v>https://www.dfo-mpo.gc.ca/csas-sccs/Publications/ScR-RS/2023/2023_015-eng.html</v>
      </c>
      <c r="N32">
        <f>_xlfn.XLOOKUP($E32,Canada_SA_2023!$D$2:$D$183,Canada_SA_2023!$T$2:$T$183,"NOT FOUND!!!!")</f>
        <v>1</v>
      </c>
      <c r="O32">
        <f>_xlfn.XLOOKUP($E32,Canada_SA_2023!$D$2:$D$183,Canada_SA_2023!$S$2:$S$183,"NOT FOUND!!!!")</f>
        <v>2</v>
      </c>
      <c r="P32">
        <f t="shared" si="3"/>
        <v>20000</v>
      </c>
      <c r="Q32">
        <f>IF(N32="",0,N32*$L32)</f>
        <v>10000</v>
      </c>
      <c r="R32" t="str">
        <f>_xlfn.XLOOKUP($E32,Canada_SA_2023!$D$2:$D$183,Canada_SA_2023!$U$2:$U$183,"NOT FOUND!!!!")</f>
        <v>The stock remains in the healthy zone, with biomass above the  USR of 47,200 t, and fishing mortality likely below the Removal Reference of 0.32 for the period covered by the model (1993–2021)</v>
      </c>
    </row>
    <row r="33" spans="1:18" x14ac:dyDescent="0.3">
      <c r="A33" t="s">
        <v>1197</v>
      </c>
      <c r="B33" s="2">
        <v>21</v>
      </c>
      <c r="C33" s="4">
        <v>2022</v>
      </c>
      <c r="D33" s="4" t="s">
        <v>1273</v>
      </c>
      <c r="E33" s="4">
        <v>10515</v>
      </c>
      <c r="F33" s="4" t="s">
        <v>373</v>
      </c>
      <c r="G33" s="4" t="s">
        <v>297</v>
      </c>
      <c r="H33" s="4" t="s">
        <v>374</v>
      </c>
      <c r="I33" s="4" t="s">
        <v>375</v>
      </c>
      <c r="J33" t="str">
        <f>_xlfn.XLOOKUP($E33,USA_SA_2023!$D$2:$D$198,USA_SA_2023!$BN$2:$BN$198,"NOT FOUND!!!!")</f>
        <v>N</v>
      </c>
      <c r="K33" t="str">
        <f>_xlfn.XLOOKUP($E33,USA_SA_2023!$D$2:$D$198,USA_SA_2023!$BL$2:$BL$198,"NOT FOUND!!!!")</f>
        <v>Bmsy_Metric Tons</v>
      </c>
      <c r="L33">
        <f>_xlfn.XLOOKUP($E33,USA_SA_2023!$D$2:$D$198,USA_SA_2023!$BM$2:$BM$198,"NOT FOUND!!!!")</f>
        <v>92130</v>
      </c>
      <c r="M33" t="str">
        <f>_xlfn.XLOOKUP($E33,USA_SA_2023!$D$2:$D$198,USA_SA_2023!$X$2:$X$198,"NOT FOUND!!!!")</f>
        <v>Pollock - 2022 Update Assessment Report</v>
      </c>
      <c r="N33">
        <f>_xlfn.XLOOKUP($E33,USA_SA_2023!$D$2:$D$198,USA_SA_2023!$BP$2:$BP$198,"NOT FOUND!!!!")</f>
        <v>1</v>
      </c>
      <c r="O33" s="2">
        <f>IF(J33="U","",IF(J33="O",1,IF(J33="F",2,IF(J33="N",3,""))))</f>
        <v>3</v>
      </c>
      <c r="P33">
        <f t="shared" si="3"/>
        <v>276390</v>
      </c>
      <c r="Q33">
        <f>L33*N33</f>
        <v>92130</v>
      </c>
      <c r="R33" t="str">
        <f>_xlfn.XLOOKUP($E33,USA_SA_2023!$D$2:$D$198,USA_SA_2023!$BQ$2:$BQ$198,"NOT FOUND!!!!")</f>
        <v>Biomass based estimate using Blim</v>
      </c>
    </row>
    <row r="34" spans="1:18" x14ac:dyDescent="0.3">
      <c r="A34" s="4" t="s">
        <v>1197</v>
      </c>
      <c r="B34" s="4">
        <v>21</v>
      </c>
      <c r="C34" s="2">
        <v>2021</v>
      </c>
      <c r="D34" t="s">
        <v>1279</v>
      </c>
      <c r="E34" s="4">
        <v>104</v>
      </c>
      <c r="F34" t="s">
        <v>1681</v>
      </c>
      <c r="G34" t="s">
        <v>1682</v>
      </c>
      <c r="H34" s="17" t="s">
        <v>374</v>
      </c>
      <c r="I34" s="17" t="s">
        <v>375</v>
      </c>
      <c r="J34" t="str">
        <f>_xlfn.XLOOKUP($E34,Canada_SA_2023!$D$2:$D$183,Canada_SA_2023!$R$2:$R$183,"NOT FOUND!!!!")</f>
        <v>F</v>
      </c>
      <c r="K34" t="s">
        <v>2195</v>
      </c>
      <c r="L34">
        <f>_xlfn.XLOOKUP($E34,Canada_SA_2023!$D$2:$D$183,Canada_SA_2023!$Q$2:$Q$183,"NOT FOUND!!!!")</f>
        <v>3500</v>
      </c>
      <c r="M34" t="str">
        <f>_xlfn.XLOOKUP($E34,Canada_SA_2023!$D$2:$D$183,Canada_SA_2023!$N$2:$N$183,"NOT FOUND!!!!")</f>
        <v>http://www.dfo-mpo.gc.ca/csas-sccs/Publications/ScR-RS/2021/2021_025-eng.html</v>
      </c>
      <c r="N34">
        <f>_xlfn.XLOOKUP($E34,Canada_SA_2023!$D$2:$D$183,Canada_SA_2023!$T$2:$T$183,"NOT FOUND!!!!")</f>
        <v>3</v>
      </c>
      <c r="Q34">
        <f>IF(N34="",0,N34*$L34)</f>
        <v>10500</v>
      </c>
      <c r="R34" t="str">
        <f>_xlfn.XLOOKUP($E34,Canada_SA_2023!$D$2:$D$183,Canada_SA_2023!$U$2:$U$183,"NOT FOUND!!!!")</f>
        <v>Index based assessment. Stock declined but now stable. Status not given.</v>
      </c>
    </row>
    <row r="35" spans="1:18" x14ac:dyDescent="0.3">
      <c r="A35" s="4" t="s">
        <v>1197</v>
      </c>
      <c r="B35" s="4">
        <v>21</v>
      </c>
      <c r="C35" s="2">
        <v>2019</v>
      </c>
      <c r="D35" t="s">
        <v>1279</v>
      </c>
      <c r="E35" s="4">
        <v>198</v>
      </c>
      <c r="F35" t="s">
        <v>2067</v>
      </c>
      <c r="G35" t="s">
        <v>1339</v>
      </c>
      <c r="H35" s="17" t="s">
        <v>374</v>
      </c>
      <c r="I35" s="17" t="s">
        <v>375</v>
      </c>
      <c r="J35" t="str">
        <f>_xlfn.XLOOKUP($E35,Canada_SA_2023!$D$2:$D$183,Canada_SA_2023!$R$2:$R$183,"NOT FOUND!!!!")</f>
        <v>U</v>
      </c>
      <c r="K35" t="s">
        <v>2195</v>
      </c>
      <c r="L35">
        <f>_xlfn.XLOOKUP($E35,Canada_SA_2023!$D$2:$D$183,Canada_SA_2023!$Q$2:$Q$183,"NOT FOUND!!!!")</f>
        <v>600</v>
      </c>
      <c r="M35" t="str">
        <f>_xlfn.XLOOKUP($E35,Canada_SA_2023!$D$2:$D$183,Canada_SA_2023!$N$2:$N$183,"NOT FOUND!!!!")</f>
        <v>http://www.dfo-mpo.gc.ca/csas-sccs/Publications/SAR-AS/2019/2019_039-eng.html</v>
      </c>
      <c r="N35">
        <f>_xlfn.XLOOKUP($E35,Canada_SA_2023!$D$2:$D$183,Canada_SA_2023!$T$2:$T$183,"NOT FOUND!!!!")</f>
        <v>3</v>
      </c>
      <c r="O35">
        <f>_xlfn.XLOOKUP($E35,Canada_SA_2023!$D$2:$D$183,Canada_SA_2023!$S$2:$S$183,"NOT FOUND!!!!")</f>
        <v>0</v>
      </c>
      <c r="P35">
        <f>IF(O35="",0,O35*L35)</f>
        <v>0</v>
      </c>
      <c r="Q35">
        <f>IF(N35="",0,N35*$L35)</f>
        <v>1800</v>
      </c>
      <c r="R35" t="str">
        <f>_xlfn.XLOOKUP($E35,Canada_SA_2023!$D$2:$D$183,Canada_SA_2023!$U$2:$U$183,"NOT FOUND!!!!")</f>
        <v xml:space="preserve">Pollock in the Northwest Atlantic Fisheries Organization (NAFO) Subdivision 3Ps have been under moratorium since 1993 and bycatches from 2014-17 were in the range of 600 t or less. Due to the fact that they are at their northern limit within 3Ps, Pollock do not generally occur in Newfoundland waters in sufficient numbers to support a commercial fishery. The ecosystem in Subdivision 3Ps remains under reduced productivity conditions. </v>
      </c>
    </row>
    <row r="36" spans="1:18" x14ac:dyDescent="0.3">
      <c r="A36" t="s">
        <v>1197</v>
      </c>
      <c r="B36" s="2">
        <v>21</v>
      </c>
      <c r="C36" s="4">
        <v>2020</v>
      </c>
      <c r="D36" s="4" t="s">
        <v>1273</v>
      </c>
      <c r="E36" s="4">
        <v>10516</v>
      </c>
      <c r="F36" s="4" t="s">
        <v>380</v>
      </c>
      <c r="G36" s="4" t="s">
        <v>383</v>
      </c>
      <c r="H36" s="4" t="s">
        <v>381</v>
      </c>
      <c r="I36" s="4" t="s">
        <v>382</v>
      </c>
      <c r="J36" t="str">
        <f>_xlfn.XLOOKUP($E36,USA_SA_2023!$D$2:$D$198,USA_SA_2023!$BN$2:$BN$198,"NOT FOUND!!!!")</f>
        <v>U</v>
      </c>
      <c r="K36" t="str">
        <f>_xlfn.XLOOKUP($E36,USA_SA_2023!$D$2:$D$198,USA_SA_2023!$BL$2:$BL$198,"NOT FOUND!!!!")</f>
        <v>None</v>
      </c>
      <c r="L36" t="str">
        <f>_xlfn.XLOOKUP($E36,USA_SA_2023!$D$2:$D$198,USA_SA_2023!$BM$2:$BM$198,"NOT FOUND!!!!")</f>
        <v/>
      </c>
      <c r="M36" t="str">
        <f>_xlfn.XLOOKUP($E36,USA_SA_2023!$D$2:$D$198,USA_SA_2023!$X$2:$X$198,"NOT FOUND!!!!")</f>
        <v/>
      </c>
      <c r="N36">
        <f>_xlfn.XLOOKUP($E36,USA_SA_2023!$D$2:$D$198,USA_SA_2023!$BP$2:$BP$198,"NOT FOUND!!!!")</f>
        <v>3</v>
      </c>
      <c r="O36" s="2" t="str">
        <f>IF(J36="U","",IF(J36="O",1,IF(J36="F",2,IF(J36="N",3,""))))</f>
        <v/>
      </c>
      <c r="R36" t="str">
        <f>_xlfn.XLOOKUP($E36,USA_SA_2023!$D$2:$D$198,USA_SA_2023!$BQ$2:$BQ$198,"NOT FOUND!!!!")</f>
        <v>No reference points</v>
      </c>
    </row>
    <row r="37" spans="1:18" x14ac:dyDescent="0.3">
      <c r="A37" t="s">
        <v>1197</v>
      </c>
      <c r="B37" s="2">
        <v>21</v>
      </c>
      <c r="C37" s="4">
        <v>2020</v>
      </c>
      <c r="D37" s="4" t="s">
        <v>1273</v>
      </c>
      <c r="E37" s="4">
        <v>10517</v>
      </c>
      <c r="F37" s="4" t="s">
        <v>388</v>
      </c>
      <c r="G37" s="4" t="s">
        <v>389</v>
      </c>
      <c r="H37" s="4" t="s">
        <v>381</v>
      </c>
      <c r="I37" s="4" t="s">
        <v>382</v>
      </c>
      <c r="J37" t="str">
        <f>_xlfn.XLOOKUP($E37,USA_SA_2023!$D$2:$D$198,USA_SA_2023!$BN$2:$BN$198,"NOT FOUND!!!!")</f>
        <v>U</v>
      </c>
      <c r="K37" t="str">
        <f>_xlfn.XLOOKUP($E37,USA_SA_2023!$D$2:$D$198,USA_SA_2023!$BL$2:$BL$198,"NOT FOUND!!!!")</f>
        <v>None</v>
      </c>
      <c r="L37" t="str">
        <f>_xlfn.XLOOKUP($E37,USA_SA_2023!$D$2:$D$198,USA_SA_2023!$BM$2:$BM$198,"NOT FOUND!!!!")</f>
        <v/>
      </c>
      <c r="M37" t="str">
        <f>_xlfn.XLOOKUP($E37,USA_SA_2023!$D$2:$D$198,USA_SA_2023!$X$2:$X$198,"NOT FOUND!!!!")</f>
        <v>Southern red hake - 2020 Assessment Update Report</v>
      </c>
      <c r="N37">
        <f>_xlfn.XLOOKUP($E37,USA_SA_2023!$D$2:$D$198,USA_SA_2023!$BP$2:$BP$198,"NOT FOUND!!!!")</f>
        <v>3</v>
      </c>
      <c r="O37" s="2" t="str">
        <f>IF(J37="U","",IF(J37="O",1,IF(J37="F",2,IF(J37="N",3,""))))</f>
        <v/>
      </c>
      <c r="R37" t="str">
        <f>_xlfn.XLOOKUP($E37,USA_SA_2023!$D$2:$D$198,USA_SA_2023!$BQ$2:$BQ$198,"NOT FOUND!!!!")</f>
        <v>No reference points</v>
      </c>
    </row>
    <row r="38" spans="1:18" x14ac:dyDescent="0.3">
      <c r="A38" t="s">
        <v>1197</v>
      </c>
      <c r="B38" s="2">
        <v>21</v>
      </c>
      <c r="C38" s="4">
        <v>2022</v>
      </c>
      <c r="D38" s="4" t="s">
        <v>1273</v>
      </c>
      <c r="E38" s="4">
        <v>10518</v>
      </c>
      <c r="F38" s="4" t="s">
        <v>408</v>
      </c>
      <c r="G38" s="4" t="s">
        <v>297</v>
      </c>
      <c r="H38" s="4" t="s">
        <v>409</v>
      </c>
      <c r="I38" s="4" t="s">
        <v>410</v>
      </c>
      <c r="J38" t="str">
        <f>_xlfn.XLOOKUP($E38,USA_SA_2023!$D$2:$D$198,USA_SA_2023!$BN$2:$BN$198,"NOT FOUND!!!!")</f>
        <v>F</v>
      </c>
      <c r="K38" t="str">
        <f>_xlfn.XLOOKUP($E38,USA_SA_2023!$D$2:$D$198,USA_SA_2023!$BL$2:$BL$198,"NOT FOUND!!!!")</f>
        <v>Bmsy_Metric Tons</v>
      </c>
      <c r="L38">
        <f>_xlfn.XLOOKUP($E38,USA_SA_2023!$D$2:$D$198,USA_SA_2023!$BM$2:$BM$198,"NOT FOUND!!!!")</f>
        <v>28191</v>
      </c>
      <c r="M38" t="str">
        <f>_xlfn.XLOOKUP($E38,USA_SA_2023!$D$2:$D$198,USA_SA_2023!$X$2:$X$198,"NOT FOUND!!!!")</f>
        <v>White Hake</v>
      </c>
      <c r="N38">
        <f>_xlfn.XLOOKUP($E38,USA_SA_2023!$D$2:$D$198,USA_SA_2023!$BP$2:$BP$198,"NOT FOUND!!!!")</f>
        <v>1</v>
      </c>
      <c r="O38" s="2">
        <f>IF(J38="U","",IF(J38="O",1,IF(J38="F",2,IF(J38="N",3,""))))</f>
        <v>2</v>
      </c>
      <c r="P38">
        <f>IF(O38="",0,O38*L38)</f>
        <v>56382</v>
      </c>
      <c r="Q38">
        <f>L38*N38</f>
        <v>28191</v>
      </c>
      <c r="R38" t="str">
        <f>_xlfn.XLOOKUP($E38,USA_SA_2023!$D$2:$D$198,USA_SA_2023!$BQ$2:$BQ$198,"NOT FOUND!!!!")</f>
        <v>Biomass based estimate using Blim</v>
      </c>
    </row>
    <row r="39" spans="1:18" x14ac:dyDescent="0.3">
      <c r="A39" s="4" t="s">
        <v>1197</v>
      </c>
      <c r="B39" s="4">
        <v>21</v>
      </c>
      <c r="C39" s="2">
        <v>2020</v>
      </c>
      <c r="D39" t="s">
        <v>1279</v>
      </c>
      <c r="E39" s="4">
        <v>160</v>
      </c>
      <c r="F39" t="s">
        <v>1902</v>
      </c>
      <c r="G39" t="s">
        <v>1291</v>
      </c>
      <c r="H39" s="17" t="s">
        <v>409</v>
      </c>
      <c r="I39" s="17" t="s">
        <v>412</v>
      </c>
      <c r="J39" t="str">
        <f>_xlfn.XLOOKUP($E39,Canada_SA_2023!$D$2:$D$183,Canada_SA_2023!$R$2:$R$183,"NOT FOUND!!!!")</f>
        <v>O</v>
      </c>
      <c r="K39" t="s">
        <v>2195</v>
      </c>
      <c r="L39">
        <f>_xlfn.XLOOKUP($E39,Canada_SA_2023!$D$2:$D$183,Canada_SA_2023!$Q$2:$Q$183,"NOT FOUND!!!!")</f>
        <v>3000</v>
      </c>
      <c r="M39" t="str">
        <f>_xlfn.XLOOKUP($E39,Canada_SA_2023!$D$2:$D$183,Canada_SA_2023!$N$2:$N$183,"NOT FOUND!!!!")</f>
        <v>http://www.dfo-mpo.gc.ca/csas-sccs/Publications/ScR-RS/2020/2020_008-eng.html</v>
      </c>
      <c r="N39">
        <f>_xlfn.XLOOKUP($E39,Canada_SA_2023!$D$2:$D$183,Canada_SA_2023!$T$2:$T$183,"NOT FOUND!!!!")</f>
        <v>1</v>
      </c>
      <c r="O39">
        <f>_xlfn.XLOOKUP($E39,Canada_SA_2023!$D$2:$D$183,Canada_SA_2023!$S$2:$S$183,"NOT FOUND!!!!")</f>
        <v>1</v>
      </c>
      <c r="P39">
        <f>IF(O39="",0,O39*L39)</f>
        <v>3000</v>
      </c>
      <c r="Q39">
        <f t="shared" ref="Q39:Q48" si="4">IF(N39="",0,N39*$L39)</f>
        <v>3000</v>
      </c>
      <c r="R39" t="str">
        <f>_xlfn.XLOOKUP($E39,Canada_SA_2023!$D$2:$D$183,Canada_SA_2023!$U$2:$U$183,"NOT FOUND!!!!")</f>
        <v>Index based assessment, but index is well below the LRP and low compared to historical levels. A sustained increase in SSB to or above 12,800 t, 40% of the SSB producing the maximum surplus production, is proposed as an abundance recovery target. Additionally, recovery would require an expansion in age structure to include substantial frequencies of fish older than 7 years, as observed in the mid-1980s and earlier. Estimated SSB in 2013 is about 30% of the abundance recovery target with no chance of being at or above this target. Estimated SSB has been below the abundance recovery target since 1995.</v>
      </c>
    </row>
    <row r="40" spans="1:18" x14ac:dyDescent="0.3">
      <c r="A40" s="4" t="s">
        <v>1197</v>
      </c>
      <c r="B40" s="4">
        <v>21</v>
      </c>
      <c r="C40" s="2">
        <v>2018</v>
      </c>
      <c r="D40" t="s">
        <v>1279</v>
      </c>
      <c r="E40" s="4">
        <v>161</v>
      </c>
      <c r="F40" t="s">
        <v>1907</v>
      </c>
      <c r="G40" t="s">
        <v>1339</v>
      </c>
      <c r="H40" s="17" t="s">
        <v>409</v>
      </c>
      <c r="I40" s="17" t="s">
        <v>412</v>
      </c>
      <c r="J40" t="str">
        <f>_xlfn.XLOOKUP($E40,Canada_SA_2023!$D$2:$D$183,Canada_SA_2023!$R$2:$R$183,"NOT FOUND!!!!")</f>
        <v>U</v>
      </c>
      <c r="K40" t="s">
        <v>2195</v>
      </c>
      <c r="L40">
        <f>_xlfn.XLOOKUP($E40,Canada_SA_2023!$D$2:$D$183,Canada_SA_2023!$Q$2:$Q$183,"NOT FOUND!!!!")</f>
        <v>1000</v>
      </c>
      <c r="M40" t="str">
        <f>_xlfn.XLOOKUP($E40,Canada_SA_2023!$D$2:$D$183,Canada_SA_2023!$N$2:$N$183,"NOT FOUND!!!!")</f>
        <v>http://www.dfo-mpo.gc.ca/csas-sccs/Publications/SAR-AS/2018/2018_005-eng.html</v>
      </c>
      <c r="N40">
        <f>_xlfn.XLOOKUP($E40,Canada_SA_2023!$D$2:$D$183,Canada_SA_2023!$T$2:$T$183,"NOT FOUND!!!!")</f>
        <v>3</v>
      </c>
      <c r="Q40">
        <f t="shared" si="4"/>
        <v>3000</v>
      </c>
      <c r="R40" t="str">
        <f>_xlfn.XLOOKUP($E40,Canada_SA_2023!$D$2:$D$183,Canada_SA_2023!$U$2:$U$183,"NOT FOUND!!!!")</f>
        <v>White Hake in Subdiv. 3Ps is part of the Divs. 3NOPs stock. Covered by NAFO. Difficulties in applying the Limit Reference Point (LRP) concepts to White Hake include its episodic recruitment, and other data limitations. LRP options were not accepted for this species. Stock probably at least fully exploited.</v>
      </c>
    </row>
    <row r="41" spans="1:18" x14ac:dyDescent="0.3">
      <c r="A41" s="4" t="s">
        <v>1197</v>
      </c>
      <c r="B41" s="4">
        <v>21</v>
      </c>
      <c r="C41" s="2">
        <v>2021</v>
      </c>
      <c r="D41" t="s">
        <v>1279</v>
      </c>
      <c r="E41" s="4">
        <v>204</v>
      </c>
      <c r="F41" t="s">
        <v>2095</v>
      </c>
      <c r="G41" t="s">
        <v>2096</v>
      </c>
      <c r="H41" s="17" t="s">
        <v>409</v>
      </c>
      <c r="I41" s="17" t="s">
        <v>412</v>
      </c>
      <c r="J41" t="str">
        <f>_xlfn.XLOOKUP($E41,Canada_SA_2023!$D$2:$D$183,Canada_SA_2023!$R$2:$R$183,"NOT FOUND!!!!")</f>
        <v>U</v>
      </c>
      <c r="K41" t="s">
        <v>2195</v>
      </c>
      <c r="L41">
        <f>_xlfn.XLOOKUP($E41,Canada_SA_2023!$D$2:$D$183,Canada_SA_2023!$Q$2:$Q$183,"NOT FOUND!!!!")</f>
        <v>0</v>
      </c>
      <c r="M41" t="str">
        <f>_xlfn.XLOOKUP($E41,Canada_SA_2023!$D$2:$D$183,Canada_SA_2023!$N$2:$N$183,"NOT FOUND!!!!")</f>
        <v>http://www.dfo-mpo.gc.ca/csas-sccs/Publications/SAR-AS/2021/2021_033-eng.html</v>
      </c>
      <c r="N41">
        <f>_xlfn.XLOOKUP($E41,Canada_SA_2023!$D$2:$D$183,Canada_SA_2023!$T$2:$T$183,"NOT FOUND!!!!")</f>
        <v>0</v>
      </c>
      <c r="O41">
        <f>_xlfn.XLOOKUP($E41,Canada_SA_2023!$D$2:$D$183,Canada_SA_2023!$S$2:$S$183,"NOT FOUND!!!!")</f>
        <v>0</v>
      </c>
      <c r="P41">
        <f>IF(O41="",0,O41*L41)</f>
        <v>0</v>
      </c>
      <c r="Q41">
        <f t="shared" si="4"/>
        <v>0</v>
      </c>
      <c r="R41" t="str">
        <f>_xlfn.XLOOKUP($E41,Canada_SA_2023!$D$2:$D$183,Canada_SA_2023!$U$2:$U$183,"NOT FOUND!!!!")</f>
        <v>Not relevant - estimating bycatch</v>
      </c>
    </row>
    <row r="42" spans="1:18" x14ac:dyDescent="0.3">
      <c r="A42" s="4" t="s">
        <v>1198</v>
      </c>
      <c r="B42" s="4">
        <v>21</v>
      </c>
      <c r="C42" s="2">
        <v>2023</v>
      </c>
      <c r="D42" t="s">
        <v>1279</v>
      </c>
      <c r="E42" s="4">
        <v>113</v>
      </c>
      <c r="F42" t="s">
        <v>1713</v>
      </c>
      <c r="G42" t="s">
        <v>1716</v>
      </c>
      <c r="H42" s="17" t="s">
        <v>1714</v>
      </c>
      <c r="I42" s="17" t="s">
        <v>1715</v>
      </c>
      <c r="J42" t="str">
        <f>_xlfn.XLOOKUP($E42,Canada_SA_2023!$D$2:$D$183,Canada_SA_2023!$R$2:$R$183,"NOT FOUND!!!!")</f>
        <v>U</v>
      </c>
      <c r="K42" t="s">
        <v>2195</v>
      </c>
      <c r="L42">
        <f>_xlfn.XLOOKUP($E42,Canada_SA_2023!$D$2:$D$183,Canada_SA_2023!$Q$2:$Q$183,"NOT FOUND!!!!")</f>
        <v>3000</v>
      </c>
      <c r="M42" t="str">
        <f>_xlfn.XLOOKUP($E42,Canada_SA_2023!$D$2:$D$183,Canada_SA_2023!$N$2:$N$183,"NOT FOUND!!!!")</f>
        <v>https://www.dfo-mpo.gc.ca/csas-sccs/Publications/ScR-RS/2023/2023_005-eng.html</v>
      </c>
      <c r="N42">
        <f>_xlfn.XLOOKUP($E42,Canada_SA_2023!$D$2:$D$183,Canada_SA_2023!$T$2:$T$183,"NOT FOUND!!!!")</f>
        <v>3</v>
      </c>
      <c r="Q42">
        <f t="shared" si="4"/>
        <v>9000</v>
      </c>
      <c r="R42" t="str">
        <f>_xlfn.XLOOKUP($E42,Canada_SA_2023!$D$2:$D$183,Canada_SA_2023!$U$2:$U$183,"NOT FOUND!!!!")</f>
        <v>While landings and the number of fishing trips are decreasing, catch rates varied throughout the time series (2000 to 2021) and the highest values are observed in different years according to the LFA. It is unsure whether the recent higher catch rate values observed in LFAs 24 and 25 are a reflection of increases in stock abundance or the result of changes in fishing practices. Also COVID-19... Recruitment indices seem low compared to historical values since 2016. So although it is likely the stock overall is at least fully exploited, it is not clear from the available information. Advice is very vague.</v>
      </c>
    </row>
    <row r="43" spans="1:18" x14ac:dyDescent="0.3">
      <c r="A43" s="4" t="s">
        <v>1198</v>
      </c>
      <c r="B43" s="4">
        <v>21</v>
      </c>
      <c r="C43" s="2">
        <v>2018</v>
      </c>
      <c r="D43" t="s">
        <v>1279</v>
      </c>
      <c r="E43" s="4">
        <v>174</v>
      </c>
      <c r="F43" t="s">
        <v>1968</v>
      </c>
      <c r="G43" t="s">
        <v>1346</v>
      </c>
      <c r="H43" s="17" t="s">
        <v>1714</v>
      </c>
      <c r="I43" s="17" t="s">
        <v>1715</v>
      </c>
      <c r="J43" t="str">
        <f>_xlfn.XLOOKUP($E43,Canada_SA_2023!$D$2:$D$183,Canada_SA_2023!$R$2:$R$183,"NOT FOUND!!!!")</f>
        <v>F</v>
      </c>
      <c r="K43" t="s">
        <v>2195</v>
      </c>
      <c r="L43">
        <f>_xlfn.XLOOKUP($E43,Canada_SA_2023!$D$2:$D$183,Canada_SA_2023!$Q$2:$Q$183,"NOT FOUND!!!!")</f>
        <v>1000</v>
      </c>
      <c r="M43" t="str">
        <f>_xlfn.XLOOKUP($E43,Canada_SA_2023!$D$2:$D$183,Canada_SA_2023!$N$2:$N$183,"NOT FOUND!!!!")</f>
        <v>http://www.dfo-mpo.gc.ca/csas-sccs/Publications/SAR-AS/2018/2018_044-eng.html</v>
      </c>
      <c r="N43">
        <f>_xlfn.XLOOKUP($E43,Canada_SA_2023!$D$2:$D$183,Canada_SA_2023!$T$2:$T$183,"NOT FOUND!!!!")</f>
        <v>2</v>
      </c>
      <c r="O43">
        <f>_xlfn.XLOOKUP($E43,Canada_SA_2023!$D$2:$D$183,Canada_SA_2023!$S$2:$S$183,"NOT FOUND!!!!")</f>
        <v>2</v>
      </c>
      <c r="P43">
        <f t="shared" ref="P43:P48" si="5">IF(O43="",0,O43*L43)</f>
        <v>2000</v>
      </c>
      <c r="Q43">
        <f t="shared" si="4"/>
        <v>2000</v>
      </c>
      <c r="R43" t="str">
        <f>_xlfn.XLOOKUP($E43,Canada_SA_2023!$D$2:$D$183,Canada_SA_2023!$U$2:$U$183,"NOT FOUND!!!!")</f>
        <v>Size structures and average sizes have remained generally stable or have even improved compared to 2012 in the Gaspé Peninsula and the North Shore where fishing effort and landings saw a sharp decline. However, they are still deteriorated in the Magdalen Islands and, in 2016, the average size was less than or equal to historical lows. The decrease in fishing effort and deterioration of the rock crab population indicators seem inversely correlated to the increase in landings of its main predator, the American lobster. Natural mortality resulting from predation by lobster has certainly increased sharply, adding to mortality caused by fishing. This suggests that the stocks are fully exploited rather than overefished.</v>
      </c>
    </row>
    <row r="44" spans="1:18" x14ac:dyDescent="0.3">
      <c r="A44" s="4" t="s">
        <v>1198</v>
      </c>
      <c r="B44" s="4">
        <v>21</v>
      </c>
      <c r="C44" s="2">
        <v>2021</v>
      </c>
      <c r="D44" t="s">
        <v>1279</v>
      </c>
      <c r="E44" s="4">
        <v>127</v>
      </c>
      <c r="F44" t="s">
        <v>1801</v>
      </c>
      <c r="G44" t="s">
        <v>1802</v>
      </c>
      <c r="H44" s="17" t="s">
        <v>571</v>
      </c>
      <c r="I44" s="17" t="s">
        <v>572</v>
      </c>
      <c r="J44" t="str">
        <f>_xlfn.XLOOKUP($E44,Canada_SA_2023!$D$2:$D$183,Canada_SA_2023!$R$2:$R$183,"NOT FOUND!!!!")</f>
        <v>F</v>
      </c>
      <c r="K44" t="s">
        <v>2195</v>
      </c>
      <c r="L44">
        <f>_xlfn.XLOOKUP($E44,Canada_SA_2023!$D$2:$D$183,Canada_SA_2023!$Q$2:$Q$183,"NOT FOUND!!!!")</f>
        <v>30000</v>
      </c>
      <c r="M44" t="str">
        <f>_xlfn.XLOOKUP($E44,Canada_SA_2023!$D$2:$D$183,Canada_SA_2023!$N$2:$N$183,"NOT FOUND!!!!")</f>
        <v>http://www.dfo-mpo.gc.ca/csas-sccs/Publications/SAR-AS/2021/2021_021-eng.html</v>
      </c>
      <c r="N44">
        <f>_xlfn.XLOOKUP($E44,Canada_SA_2023!$D$2:$D$183,Canada_SA_2023!$T$2:$T$183,"NOT FOUND!!!!")</f>
        <v>1</v>
      </c>
      <c r="O44">
        <f>_xlfn.XLOOKUP($E44,Canada_SA_2023!$D$2:$D$183,Canada_SA_2023!$S$2:$S$183,"NOT FOUND!!!!")</f>
        <v>2</v>
      </c>
      <c r="P44">
        <f t="shared" si="5"/>
        <v>60000</v>
      </c>
      <c r="Q44">
        <f t="shared" si="4"/>
        <v>30000</v>
      </c>
      <c r="R44" t="str">
        <f>_xlfn.XLOOKUP($E44,Canada_SA_2023!$D$2:$D$183,Canada_SA_2023!$U$2:$U$183,"NOT FOUND!!!!")</f>
        <v>The stock continues to show signs of sustained recruitment and productivity. Overall, the stock is expected to remain in the healthy zone of the Precautionary Approach.</v>
      </c>
    </row>
    <row r="45" spans="1:18" x14ac:dyDescent="0.3">
      <c r="A45" s="4" t="s">
        <v>1198</v>
      </c>
      <c r="B45" s="4">
        <v>21</v>
      </c>
      <c r="C45" s="2">
        <v>2018</v>
      </c>
      <c r="D45" t="s">
        <v>1279</v>
      </c>
      <c r="E45" s="4">
        <v>128</v>
      </c>
      <c r="F45" t="s">
        <v>1807</v>
      </c>
      <c r="G45" t="s">
        <v>1808</v>
      </c>
      <c r="H45" s="17" t="s">
        <v>571</v>
      </c>
      <c r="I45" s="17" t="s">
        <v>572</v>
      </c>
      <c r="J45" t="str">
        <f>_xlfn.XLOOKUP($E45,Canada_SA_2023!$D$2:$D$183,Canada_SA_2023!$R$2:$R$183,"NOT FOUND!!!!")</f>
        <v>F</v>
      </c>
      <c r="K45" t="s">
        <v>2195</v>
      </c>
      <c r="L45">
        <f>_xlfn.XLOOKUP($E45,Canada_SA_2023!$D$2:$D$183,Canada_SA_2023!$Q$2:$Q$183,"NOT FOUND!!!!")</f>
        <v>7000</v>
      </c>
      <c r="M45" t="str">
        <f>_xlfn.XLOOKUP($E45,Canada_SA_2023!$D$2:$D$183,Canada_SA_2023!$N$2:$N$183,"NOT FOUND!!!!")</f>
        <v>http://www.dfo-mpo.gc.ca/csas-sccs/Publications/SAR-AS/2018/2018_046-eng.html</v>
      </c>
      <c r="N45">
        <f>_xlfn.XLOOKUP($E45,Canada_SA_2023!$D$2:$D$183,Canada_SA_2023!$T$2:$T$183,"NOT FOUND!!!!")</f>
        <v>1</v>
      </c>
      <c r="O45">
        <f>_xlfn.XLOOKUP($E45,Canada_SA_2023!$D$2:$D$183,Canada_SA_2023!$S$2:$S$183,"NOT FOUND!!!!")</f>
        <v>2</v>
      </c>
      <c r="P45">
        <f t="shared" si="5"/>
        <v>14000</v>
      </c>
      <c r="Q45">
        <f t="shared" si="4"/>
        <v>7000</v>
      </c>
      <c r="R45" t="str">
        <f>_xlfn.XLOOKUP($E45,Canada_SA_2023!$D$2:$D$183,Canada_SA_2023!$U$2:$U$183,"NOT FOUND!!!!")</f>
        <v>There are 3 areas, two in a healthy state, one critical but due to environment etc. A reference points-based Precautionary Approach (PA) has been implemented in this fishery. The Limit Reference Point (LRP) is 25% of carrying capacity and the Upper Stock Reference (USR) is 50% of carrying capacity. The Target Removal reference is 20% of the fishable biomass in each area and the Removal reference is not to exceed fishing mortality at Maximum Sustainable Yield (FMSY). Various secondary (population and ecosystem) indicators are taken into consideration for management decisions. There are three areas being managed. Overall these stocks appear fully exploited. While one stock has low abundance, this appears due to environment affecting productivity rather than harvest rate being too  high.  The N-ENS population is considered to be in the “Healthy” zone. Current fishable biomass estimates are below the long-term mean. Recruitment is expected to continue in coming years. A moderate TAC reduction is recommended. The S-ENS population is considered to be in the “Healthy” zone. Fishable biomass estimates have continued to decline in spite of TAC reductions. Current fishable biomass estimates are below the long-term mean. Recruitment is expected for at least the next three to four years. A moderate TAC reduction is recommended. In 4X, low recruitment, high inter-annual temperature fluctuations and overall warm water temperatures create uncertainties about this population. The current assessment methodology indicates that the stock is in the “Critical” zone.</v>
      </c>
    </row>
    <row r="46" spans="1:18" x14ac:dyDescent="0.3">
      <c r="A46" s="4" t="s">
        <v>1198</v>
      </c>
      <c r="B46" s="4">
        <v>21</v>
      </c>
      <c r="C46" s="2">
        <v>2021</v>
      </c>
      <c r="D46" t="s">
        <v>1279</v>
      </c>
      <c r="E46" s="4">
        <v>129</v>
      </c>
      <c r="F46" t="s">
        <v>1813</v>
      </c>
      <c r="G46" t="s">
        <v>1814</v>
      </c>
      <c r="H46" s="17" t="s">
        <v>571</v>
      </c>
      <c r="I46" s="17" t="s">
        <v>572</v>
      </c>
      <c r="J46" t="str">
        <f>_xlfn.XLOOKUP($E46,Canada_SA_2023!$D$2:$D$183,Canada_SA_2023!$R$2:$R$183,"NOT FOUND!!!!")</f>
        <v>F</v>
      </c>
      <c r="K46" t="s">
        <v>2195</v>
      </c>
      <c r="L46">
        <f>_xlfn.XLOOKUP($E46,Canada_SA_2023!$D$2:$D$183,Canada_SA_2023!$Q$2:$Q$183,"NOT FOUND!!!!")</f>
        <v>9000</v>
      </c>
      <c r="M46" t="str">
        <f>_xlfn.XLOOKUP($E46,Canada_SA_2023!$D$2:$D$183,Canada_SA_2023!$N$2:$N$183,"NOT FOUND!!!!")</f>
        <v>http://www.dfo-mpo.gc.ca/csas-sccs/Publications/ScR-RS/2022/2022_036-eng.html</v>
      </c>
      <c r="N46">
        <f>_xlfn.XLOOKUP($E46,Canada_SA_2023!$D$2:$D$183,Canada_SA_2023!$T$2:$T$183,"NOT FOUND!!!!")</f>
        <v>3</v>
      </c>
      <c r="O46">
        <f>_xlfn.XLOOKUP($E46,Canada_SA_2023!$D$2:$D$183,Canada_SA_2023!$S$2:$S$183,"NOT FOUND!!!!")</f>
        <v>2</v>
      </c>
      <c r="P46">
        <f t="shared" si="5"/>
        <v>18000</v>
      </c>
      <c r="Q46">
        <f t="shared" si="4"/>
        <v>27000</v>
      </c>
      <c r="R46" t="str">
        <f>_xlfn.XLOOKUP($E46,Canada_SA_2023!$D$2:$D$183,Canada_SA_2023!$U$2:$U$183,"NOT FOUND!!!!")</f>
        <v>Index based assessment relative to historical median for 3 units. Stocks seems stable over the period. Most likely fully exploited.</v>
      </c>
    </row>
    <row r="47" spans="1:18" x14ac:dyDescent="0.3">
      <c r="A47" s="4" t="s">
        <v>1198</v>
      </c>
      <c r="B47" s="4">
        <v>21</v>
      </c>
      <c r="C47" s="2">
        <v>2020</v>
      </c>
      <c r="D47" t="s">
        <v>1279</v>
      </c>
      <c r="E47" s="4">
        <v>131</v>
      </c>
      <c r="F47" t="s">
        <v>1825</v>
      </c>
      <c r="G47" t="s">
        <v>1826</v>
      </c>
      <c r="H47" s="17" t="s">
        <v>571</v>
      </c>
      <c r="I47" s="17" t="s">
        <v>572</v>
      </c>
      <c r="J47" t="str">
        <f>_xlfn.XLOOKUP($E47,Canada_SA_2023!$D$2:$D$183,Canada_SA_2023!$R$2:$R$183,"NOT FOUND!!!!")</f>
        <v>F</v>
      </c>
      <c r="K47" t="s">
        <v>2195</v>
      </c>
      <c r="L47">
        <f>_xlfn.XLOOKUP($E47,Canada_SA_2023!$D$2:$D$183,Canada_SA_2023!$Q$2:$Q$183,"NOT FOUND!!!!")</f>
        <v>7000</v>
      </c>
      <c r="M47" t="str">
        <f>_xlfn.XLOOKUP($E47,Canada_SA_2023!$D$2:$D$183,Canada_SA_2023!$N$2:$N$183,"NOT FOUND!!!!")</f>
        <v>http://www.dfo-mpo.gc.ca/csas-sccs/Publications/SAR-AS/2020/2020_050-eng.html</v>
      </c>
      <c r="N47">
        <f>_xlfn.XLOOKUP($E47,Canada_SA_2023!$D$2:$D$183,Canada_SA_2023!$T$2:$T$183,"NOT FOUND!!!!")</f>
        <v>2</v>
      </c>
      <c r="O47">
        <f>_xlfn.XLOOKUP($E47,Canada_SA_2023!$D$2:$D$183,Canada_SA_2023!$S$2:$S$183,"NOT FOUND!!!!")</f>
        <v>2</v>
      </c>
      <c r="P47">
        <f t="shared" si="5"/>
        <v>14000</v>
      </c>
      <c r="Q47">
        <f t="shared" si="4"/>
        <v>14000</v>
      </c>
      <c r="R47" t="str">
        <f>_xlfn.XLOOKUP($E47,Canada_SA_2023!$D$2:$D$183,Canada_SA_2023!$U$2:$U$183,"NOT FOUND!!!!")</f>
        <v xml:space="preserve">The stocks are fully exploited in the sense that there is no room for expansion of catches and the harvest rates are sustainable, so not overfished. There are 9 management areas. For all areas combined, catches totalled 6,386 t in 2019, down 25.6% from 2018 (8,583 t). Anticipated removals in 2020 are lower in all nine areas because of a cyclical and natural decrease in recruitment. The trawl survey conducted in Sainte-Marguerite Bay (Area 16) and in Areas 13 and 14 indicates that Areas 13 to 16 should see improved recruitment within a few years, if ecosystem conditions remain favourable. The outlook for each area includes three possible scenarios for establishing the following season catches, with the intermediate scenario requiring some reduction in captures. </v>
      </c>
    </row>
    <row r="48" spans="1:18" x14ac:dyDescent="0.3">
      <c r="A48" s="4" t="s">
        <v>1198</v>
      </c>
      <c r="B48" s="4">
        <v>21</v>
      </c>
      <c r="C48" s="2">
        <v>2021</v>
      </c>
      <c r="D48" t="s">
        <v>1279</v>
      </c>
      <c r="E48" s="4">
        <v>175</v>
      </c>
      <c r="F48" t="s">
        <v>1973</v>
      </c>
      <c r="G48" t="s">
        <v>1974</v>
      </c>
      <c r="H48" s="17" t="s">
        <v>571</v>
      </c>
      <c r="I48" s="17" t="s">
        <v>572</v>
      </c>
      <c r="J48" t="str">
        <f>_xlfn.XLOOKUP($E48,Canada_SA_2023!$D$2:$D$183,Canada_SA_2023!$R$2:$R$183,"NOT FOUND!!!!")</f>
        <v>F</v>
      </c>
      <c r="K48" t="s">
        <v>2195</v>
      </c>
      <c r="L48">
        <f>_xlfn.XLOOKUP($E48,Canada_SA_2023!$D$2:$D$183,Canada_SA_2023!$Q$2:$Q$183,"NOT FOUND!!!!")</f>
        <v>25000</v>
      </c>
      <c r="M48" t="str">
        <f>_xlfn.XLOOKUP($E48,Canada_SA_2023!$D$2:$D$183,Canada_SA_2023!$N$2:$N$183,"NOT FOUND!!!!")</f>
        <v>http://www.dfo-mpo.gc.ca/csas-sccs/Publications/SAR-AS/2021/2021_009-eng.html</v>
      </c>
      <c r="N48">
        <f>_xlfn.XLOOKUP($E48,Canada_SA_2023!$D$2:$D$183,Canada_SA_2023!$T$2:$T$183,"NOT FOUND!!!!")</f>
        <v>1</v>
      </c>
      <c r="O48">
        <f>_xlfn.XLOOKUP($E48,Canada_SA_2023!$D$2:$D$183,Canada_SA_2023!$S$2:$S$183,"NOT FOUND!!!!")</f>
        <v>2</v>
      </c>
      <c r="P48">
        <f t="shared" si="5"/>
        <v>50000</v>
      </c>
      <c r="Q48">
        <f t="shared" si="4"/>
        <v>25000</v>
      </c>
      <c r="R48" t="str">
        <f>_xlfn.XLOOKUP($E48,Canada_SA_2023!$D$2:$D$183,Canada_SA_2023!$U$2:$U$183,"NOT FOUND!!!!")</f>
        <v xml:space="preserve">The available information suggests that the stocks are being fully exploited. Landings have declined since 2009 (53,400 t) to their lowest level in 25 years (total 26,400 t in 2019), reflecting decreasing TACs. Only Assessment Division (AD) 3Ps experienced increased landings in recent years. The overall exploitable biomass has increased in both trawl and trap surveys during the past 1-2 years, but remains near historic lows. Fishery Exploitation Rate Indices (ERIs) were near or below time-series averages in all ADs in 2019, with the exception of ADs 2HJ and 3L Inshore. Total mortality in exploitable crab has decreased in all ADs over the past 3 years. It remains highest in AD 2HJ and lowest in AD 3LNO Offshore. Recent climate conditions and pre-recruit abundance indices suggest favourable prospects for recruitment into the exploitable biomass over the next 2-4 years in most ADs. In 2020, all ADs are projected to be in the provisional cautious zone of the DFO Science proposed Precautionary Approach Framework, with the exception of AD 3LNO Offshore, which is projected to be in the provisional healthy zone. </v>
      </c>
    </row>
    <row r="49" spans="1:18" x14ac:dyDescent="0.3">
      <c r="A49" s="22" t="s">
        <v>1198</v>
      </c>
      <c r="B49" s="14">
        <v>21</v>
      </c>
      <c r="C49" s="14">
        <v>2021</v>
      </c>
      <c r="D49" t="s">
        <v>1279</v>
      </c>
      <c r="E49" s="4">
        <v>105</v>
      </c>
      <c r="F49" t="s">
        <v>1687</v>
      </c>
      <c r="G49" t="s">
        <v>1689</v>
      </c>
      <c r="H49" s="2"/>
      <c r="I49" s="22" t="s">
        <v>1688</v>
      </c>
      <c r="J49" t="str">
        <f>_xlfn.XLOOKUP($E49,Canada_SA_2023!$D$2:$D$183,Canada_SA_2023!$R$2:$R$183,"NOT FOUND!!!!")</f>
        <v>U</v>
      </c>
      <c r="N49">
        <f>_xlfn.XLOOKUP($E49,Canada_SA_2023!$D$2:$D$183,Canada_SA_2023!$T$2:$T$183,"NOT FOUND!!!!")</f>
        <v>0</v>
      </c>
      <c r="R49">
        <f>_xlfn.XLOOKUP($E49,Canada_SA_2023!$D$2:$D$183,Canada_SA_2023!$U$2:$U$183,"NOT FOUND!!!!")</f>
        <v>0</v>
      </c>
    </row>
    <row r="50" spans="1:18" x14ac:dyDescent="0.3">
      <c r="A50" s="22" t="s">
        <v>2203</v>
      </c>
      <c r="B50" s="14">
        <v>21</v>
      </c>
      <c r="C50" s="14">
        <v>2021</v>
      </c>
      <c r="D50" t="s">
        <v>1279</v>
      </c>
      <c r="E50" s="4">
        <v>50</v>
      </c>
      <c r="F50" t="s">
        <v>1516</v>
      </c>
      <c r="G50" t="s">
        <v>1485</v>
      </c>
      <c r="H50" s="2" t="s">
        <v>2190</v>
      </c>
      <c r="I50" s="22" t="s">
        <v>1517</v>
      </c>
      <c r="J50" t="str">
        <f>_xlfn.XLOOKUP($E50,Canada_SA_2023!$D$2:$D$183,Canada_SA_2023!$R$2:$R$183,"NOT FOUND!!!!")</f>
        <v>F</v>
      </c>
      <c r="K50" t="s">
        <v>2195</v>
      </c>
      <c r="L50">
        <f>_xlfn.XLOOKUP($E50,Canada_SA_2023!$D$2:$D$183,Canada_SA_2023!$Q$2:$Q$183,"NOT FOUND!!!!")</f>
        <v>1</v>
      </c>
      <c r="N50">
        <f>_xlfn.XLOOKUP($E50,Canada_SA_2023!$D$2:$D$183,Canada_SA_2023!$T$2:$T$183,"NOT FOUND!!!!")</f>
        <v>0</v>
      </c>
      <c r="O50">
        <f>_xlfn.XLOOKUP($E50,Canada_SA_2023!$D$2:$D$183,Canada_SA_2023!$S$2:$S$183,"NOT FOUND!!!!")</f>
        <v>1</v>
      </c>
      <c r="P50">
        <f>IF(O50="",0,O50*L50)</f>
        <v>1</v>
      </c>
      <c r="R50" t="str">
        <f>_xlfn.XLOOKUP($E50,Canada_SA_2023!$D$2:$D$183,Canada_SA_2023!$U$2:$U$183,"NOT FOUND!!!!")</f>
        <v>No direct info</v>
      </c>
    </row>
    <row r="51" spans="1:18" x14ac:dyDescent="0.3">
      <c r="A51" s="22" t="s">
        <v>2203</v>
      </c>
      <c r="B51" s="14">
        <v>21</v>
      </c>
      <c r="C51" s="14">
        <v>2021</v>
      </c>
      <c r="D51" t="s">
        <v>1279</v>
      </c>
      <c r="E51" s="4">
        <v>57</v>
      </c>
      <c r="F51" t="s">
        <v>1535</v>
      </c>
      <c r="G51" t="s">
        <v>1485</v>
      </c>
      <c r="H51" s="2" t="s">
        <v>2191</v>
      </c>
      <c r="I51" s="22" t="s">
        <v>1536</v>
      </c>
      <c r="J51" t="str">
        <f>_xlfn.XLOOKUP($E51,Canada_SA_2023!$D$2:$D$183,Canada_SA_2023!$R$2:$R$183,"NOT FOUND!!!!")</f>
        <v>F</v>
      </c>
      <c r="K51" t="s">
        <v>2195</v>
      </c>
      <c r="L51">
        <f>_xlfn.XLOOKUP($E51,Canada_SA_2023!$D$2:$D$183,Canada_SA_2023!$Q$2:$Q$183,"NOT FOUND!!!!")</f>
        <v>1</v>
      </c>
      <c r="N51">
        <f>_xlfn.XLOOKUP($E51,Canada_SA_2023!$D$2:$D$183,Canada_SA_2023!$T$2:$T$183,"NOT FOUND!!!!")</f>
        <v>0</v>
      </c>
      <c r="O51">
        <f>_xlfn.XLOOKUP($E51,Canada_SA_2023!$D$2:$D$183,Canada_SA_2023!$S$2:$S$183,"NOT FOUND!!!!")</f>
        <v>1</v>
      </c>
      <c r="P51">
        <f>IF(O51="",0,O51*L51)</f>
        <v>1</v>
      </c>
      <c r="R51" t="str">
        <f>_xlfn.XLOOKUP($E51,Canada_SA_2023!$D$2:$D$183,Canada_SA_2023!$U$2:$U$183,"NOT FOUND!!!!")</f>
        <v>No direct info</v>
      </c>
    </row>
    <row r="52" spans="1:18" x14ac:dyDescent="0.3">
      <c r="A52" t="s">
        <v>1199</v>
      </c>
      <c r="B52" s="2">
        <v>21</v>
      </c>
      <c r="C52" s="4">
        <v>2022</v>
      </c>
      <c r="D52" s="4" t="s">
        <v>1273</v>
      </c>
      <c r="E52" s="4">
        <v>10014</v>
      </c>
      <c r="F52" s="4" t="s">
        <v>446</v>
      </c>
      <c r="G52" s="4" t="s">
        <v>230</v>
      </c>
      <c r="H52" s="4" t="s">
        <v>447</v>
      </c>
      <c r="I52" s="4" t="s">
        <v>448</v>
      </c>
      <c r="J52" t="str">
        <f>_xlfn.XLOOKUP($E52,USA_SA_2023!$D$2:$D$198,USA_SA_2023!$BN$2:$BN$198,"NOT FOUND!!!!")</f>
        <v>U</v>
      </c>
      <c r="K52" t="str">
        <f>_xlfn.XLOOKUP($E52,USA_SA_2023!$D$2:$D$198,USA_SA_2023!$BL$2:$BL$198,"NOT FOUND!!!!")</f>
        <v>Current Biomass_Metric Tons</v>
      </c>
      <c r="L52" t="str">
        <f>_xlfn.XLOOKUP($E52,USA_SA_2023!$D$2:$D$198,USA_SA_2023!$BM$2:$BM$198,"NOT FOUND!!!!")</f>
        <v/>
      </c>
      <c r="M52" t="str">
        <f>_xlfn.XLOOKUP($E52,USA_SA_2023!$D$2:$D$198,USA_SA_2023!$X$2:$X$198,"NOT FOUND!!!!")</f>
        <v>WITCH FLOUNDER - 2022 Management Track Assessment Report</v>
      </c>
      <c r="N52">
        <f>_xlfn.XLOOKUP($E52,USA_SA_2023!$D$2:$D$198,USA_SA_2023!$BP$2:$BP$198,"NOT FOUND!!!!")</f>
        <v>3</v>
      </c>
      <c r="O52" s="2" t="str">
        <f>IF(J52="U","",IF(J52="O",1,IF(J52="F",2,IF(J52="N",3,""))))</f>
        <v/>
      </c>
      <c r="R52" t="str">
        <f>_xlfn.XLOOKUP($E52,USA_SA_2023!$D$2:$D$198,USA_SA_2023!$BQ$2:$BQ$198,"NOT FOUND!!!!")</f>
        <v>No reference points</v>
      </c>
    </row>
    <row r="53" spans="1:18" x14ac:dyDescent="0.3">
      <c r="A53" s="4" t="s">
        <v>1199</v>
      </c>
      <c r="B53" s="4">
        <v>21</v>
      </c>
      <c r="C53" s="2">
        <v>2020</v>
      </c>
      <c r="D53" t="s">
        <v>1279</v>
      </c>
      <c r="E53" s="4">
        <v>163</v>
      </c>
      <c r="F53" t="s">
        <v>1918</v>
      </c>
      <c r="G53" t="s">
        <v>1920</v>
      </c>
      <c r="H53" s="17" t="s">
        <v>447</v>
      </c>
      <c r="I53" s="17" t="s">
        <v>1919</v>
      </c>
      <c r="J53" t="str">
        <f>_xlfn.XLOOKUP($E53,Canada_SA_2023!$D$2:$D$183,Canada_SA_2023!$R$2:$R$183,"NOT FOUND!!!!")</f>
        <v>F</v>
      </c>
      <c r="K53" t="s">
        <v>2195</v>
      </c>
      <c r="L53">
        <f>_xlfn.XLOOKUP($E53,Canada_SA_2023!$D$2:$D$183,Canada_SA_2023!$Q$2:$Q$183,"NOT FOUND!!!!")</f>
        <v>500</v>
      </c>
      <c r="M53" t="str">
        <f>_xlfn.XLOOKUP($E53,Canada_SA_2023!$D$2:$D$183,Canada_SA_2023!$N$2:$N$183,"NOT FOUND!!!!")</f>
        <v>http://www.dfo-mpo.gc.ca/csas-sccs/Publications/ScR-RS/2020/2020_008-eng.html</v>
      </c>
      <c r="N53">
        <f>_xlfn.XLOOKUP($E53,Canada_SA_2023!$D$2:$D$183,Canada_SA_2023!$T$2:$T$183,"NOT FOUND!!!!")</f>
        <v>1</v>
      </c>
      <c r="O53">
        <f>_xlfn.XLOOKUP($E53,Canada_SA_2023!$D$2:$D$183,Canada_SA_2023!$S$2:$S$183,"NOT FOUND!!!!")</f>
        <v>2</v>
      </c>
      <c r="P53">
        <f t="shared" ref="P53:P61" si="6">IF(O53="",0,O53*L53)</f>
        <v>1000</v>
      </c>
      <c r="Q53">
        <f>IF(N53="",0,N53*$L53)</f>
        <v>500</v>
      </c>
      <c r="R53" t="str">
        <f>_xlfn.XLOOKUP($E53,Canada_SA_2023!$D$2:$D$183,Canada_SA_2023!$U$2:$U$183,"NOT FOUND!!!!")</f>
        <v xml:space="preserve">Overall, the stock appears to be fully exploited, but close to being overexploited if the current low catches (around 300t) are exceeded. The Limit Reference Point (LRP), defined as 40% of biomass for maximum sustainable yield (Bmsy), is estimated at 10,480 t, the Upper Stock Reference default of 80% Bmsy at 20,960 t, and the maximum removal rate equivalent to Fmsy at 0.072. The 2016 median estimate of the spawning stock biomass (SSB) is 13,270 t, slightly above the LRP (10,480 t) with a 38% chance that the estimated biomass is at or below the LRP. The fishing removal rate was estimated at &lt; 0.04, below the maximum removal rate. </v>
      </c>
    </row>
    <row r="54" spans="1:18" x14ac:dyDescent="0.3">
      <c r="A54" s="14" t="s">
        <v>1199</v>
      </c>
      <c r="B54" s="14">
        <v>21</v>
      </c>
      <c r="C54" s="14">
        <v>2021</v>
      </c>
      <c r="D54" t="s">
        <v>1279</v>
      </c>
      <c r="E54" s="4">
        <v>164</v>
      </c>
      <c r="F54" t="s">
        <v>1922</v>
      </c>
      <c r="G54" t="s">
        <v>1923</v>
      </c>
      <c r="H54" s="26" t="s">
        <v>447</v>
      </c>
      <c r="I54" s="22" t="s">
        <v>448</v>
      </c>
      <c r="J54" t="str">
        <f>_xlfn.XLOOKUP($E54,Canada_SA_2023!$D$2:$D$183,Canada_SA_2023!$R$2:$R$183,"NOT FOUND!!!!")</f>
        <v>F</v>
      </c>
      <c r="K54" t="s">
        <v>2195</v>
      </c>
      <c r="L54">
        <f>_xlfn.XLOOKUP($E54,Canada_SA_2023!$D$2:$D$183,Canada_SA_2023!$Q$2:$Q$183,"NOT FOUND!!!!")</f>
        <v>1000</v>
      </c>
      <c r="N54">
        <f>_xlfn.XLOOKUP($E54,Canada_SA_2023!$D$2:$D$183,Canada_SA_2023!$T$2:$T$183,"NOT FOUND!!!!")</f>
        <v>1</v>
      </c>
      <c r="O54">
        <f>_xlfn.XLOOKUP($E54,Canada_SA_2023!$D$2:$D$183,Canada_SA_2023!$S$2:$S$183,"NOT FOUND!!!!")</f>
        <v>2</v>
      </c>
      <c r="P54">
        <f t="shared" si="6"/>
        <v>2000</v>
      </c>
      <c r="Q54">
        <f>IF(N54="",0,N54*$L54)</f>
        <v>1000</v>
      </c>
      <c r="R54" t="str">
        <f>_xlfn.XLOOKUP($E54,Canada_SA_2023!$D$2:$D$183,Canada_SA_2023!$U$2:$U$183,"NOT FOUND!!!!")</f>
        <v>No direct info.</v>
      </c>
    </row>
    <row r="55" spans="1:18" x14ac:dyDescent="0.3">
      <c r="A55" s="4" t="s">
        <v>1199</v>
      </c>
      <c r="B55" s="4">
        <v>21</v>
      </c>
      <c r="C55" s="2">
        <v>2018</v>
      </c>
      <c r="D55" t="s">
        <v>1279</v>
      </c>
      <c r="E55" s="4">
        <v>165</v>
      </c>
      <c r="F55" t="s">
        <v>1924</v>
      </c>
      <c r="G55" t="s">
        <v>1339</v>
      </c>
      <c r="H55" s="17" t="s">
        <v>447</v>
      </c>
      <c r="I55" s="17" t="s">
        <v>1919</v>
      </c>
      <c r="J55" t="str">
        <f>_xlfn.XLOOKUP($E55,Canada_SA_2023!$D$2:$D$183,Canada_SA_2023!$R$2:$R$183,"NOT FOUND!!!!")</f>
        <v>F</v>
      </c>
      <c r="K55" t="s">
        <v>2195</v>
      </c>
      <c r="L55">
        <f>_xlfn.XLOOKUP($E55,Canada_SA_2023!$D$2:$D$183,Canada_SA_2023!$Q$2:$Q$183,"NOT FOUND!!!!")</f>
        <v>600</v>
      </c>
      <c r="M55" t="str">
        <f>_xlfn.XLOOKUP($E55,Canada_SA_2023!$D$2:$D$183,Canada_SA_2023!$N$2:$N$183,"NOT FOUND!!!!")</f>
        <v>http://www.dfo-mpo.gc.ca/csas-sccs/Publications/SAR-AS/2018/2018_011-eng.html</v>
      </c>
      <c r="N55">
        <f>_xlfn.XLOOKUP($E55,Canada_SA_2023!$D$2:$D$183,Canada_SA_2023!$T$2:$T$183,"NOT FOUND!!!!")</f>
        <v>2</v>
      </c>
      <c r="O55">
        <f>_xlfn.XLOOKUP($E55,Canada_SA_2023!$D$2:$D$183,Canada_SA_2023!$S$2:$S$183,"NOT FOUND!!!!")</f>
        <v>2</v>
      </c>
      <c r="P55">
        <f t="shared" si="6"/>
        <v>1200</v>
      </c>
      <c r="Q55">
        <f>IF(N55="",0,N55*$L55)</f>
        <v>1200</v>
      </c>
      <c r="R55" t="str">
        <f>_xlfn.XLOOKUP($E55,Canada_SA_2023!$D$2:$D$183,Canada_SA_2023!$U$2:$U$183,"NOT FOUND!!!!")</f>
        <v>From 2014/15 to 2016/17, total annual landings averaged 472 t, over twice the average of the previous 3-year period, though remaining below the 650 t total allowable catch (TAC). Spring research vessel (RV) survey biomass and abundance indices in 2016 and 2017 are at or among the highest in the time series. However, each of these indices is highly influenced by a single large survey tow resulting in high uncertainty. An interim Limit Reference Point (LRP) proxy of 40% BMSY was adopted and is based on the geometric mean of the survey biomass from 1983-93 winter surveys. The stock is currently above the LRP, and has been in most years of the time series (1983-2017). This stability indicates the stock was able to sustain the range of harvest rates over this time period.</v>
      </c>
    </row>
    <row r="56" spans="1:18" x14ac:dyDescent="0.3">
      <c r="A56" s="4" t="s">
        <v>1199</v>
      </c>
      <c r="B56" s="4">
        <v>21</v>
      </c>
      <c r="C56" s="2">
        <v>2018</v>
      </c>
      <c r="D56" t="s">
        <v>1279</v>
      </c>
      <c r="E56" s="4">
        <v>211</v>
      </c>
      <c r="F56" t="s">
        <v>2125</v>
      </c>
      <c r="G56" t="s">
        <v>1332</v>
      </c>
      <c r="H56" s="17" t="s">
        <v>447</v>
      </c>
      <c r="I56" s="17" t="s">
        <v>1919</v>
      </c>
      <c r="J56" t="str">
        <f>_xlfn.XLOOKUP($E56,Canada_SA_2023!$D$2:$D$183,Canada_SA_2023!$R$2:$R$183,"NOT FOUND!!!!")</f>
        <v>O</v>
      </c>
      <c r="K56" t="s">
        <v>2195</v>
      </c>
      <c r="L56">
        <f>_xlfn.XLOOKUP($E56,Canada_SA_2023!$D$2:$D$183,Canada_SA_2023!$Q$2:$Q$183,"NOT FOUND!!!!")</f>
        <v>4000</v>
      </c>
      <c r="M56" t="str">
        <f>_xlfn.XLOOKUP($E56,Canada_SA_2023!$D$2:$D$183,Canada_SA_2023!$N$2:$N$183,"NOT FOUND!!!!")</f>
        <v>http://www.dfo-mpo.gc.ca/csas-sccs/Publications/SAR-AS/2018/2018_053-eng.html</v>
      </c>
      <c r="N56">
        <f>_xlfn.XLOOKUP($E56,Canada_SA_2023!$D$2:$D$183,Canada_SA_2023!$T$2:$T$183,"NOT FOUND!!!!")</f>
        <v>1</v>
      </c>
      <c r="O56">
        <f>_xlfn.XLOOKUP($E56,Canada_SA_2023!$D$2:$D$183,Canada_SA_2023!$S$2:$S$183,"NOT FOUND!!!!")</f>
        <v>1</v>
      </c>
      <c r="P56">
        <f t="shared" si="6"/>
        <v>4000</v>
      </c>
      <c r="Q56">
        <f>IF(N56="",0,N56*$L56)</f>
        <v>4000</v>
      </c>
      <c r="R56" t="str">
        <f>_xlfn.XLOOKUP($E56,Canada_SA_2023!$D$2:$D$183,Canada_SA_2023!$U$2:$U$183,"NOT FOUND!!!!")</f>
        <v>This stock has been under moratorium in Canadian waters since 1995, and in the NAFO regulatory area since 1998. Bycatch of Witch Flounder has been relatively stable, averaging 174 t annually from 2013-17, primarily taken in the Canadian Greenland Halibut fishery. This stock is assessed using fall DFO research vessel (RV) survey indices. In 2016 and 2017, indices of abundance and biomass reached the highest levels since 1990, but remained below the levels of the mid-1980s. A proxy for BMSY was accepted as the mean of the survey biomass indices from the 1983-84 fall RV surveys. Consistent with the DFO decision-making framework incorporating the precautionary approach, a Limit Reference Point (LRP) of 40% BMSY was adopted. The stock is currently in the critical zone.</v>
      </c>
    </row>
    <row r="57" spans="1:18" x14ac:dyDescent="0.3">
      <c r="A57" t="s">
        <v>1199</v>
      </c>
      <c r="B57" s="2">
        <v>21</v>
      </c>
      <c r="C57" s="4">
        <v>2022</v>
      </c>
      <c r="D57" s="4" t="s">
        <v>1273</v>
      </c>
      <c r="E57" s="4">
        <v>10019</v>
      </c>
      <c r="F57" s="4" t="s">
        <v>306</v>
      </c>
      <c r="G57" s="4" t="s">
        <v>297</v>
      </c>
      <c r="H57" s="4" t="s">
        <v>307</v>
      </c>
      <c r="I57" s="4" t="s">
        <v>308</v>
      </c>
      <c r="J57" t="str">
        <f>_xlfn.XLOOKUP($E57,USA_SA_2023!$D$2:$D$198,USA_SA_2023!$BN$2:$BN$198,"NOT FOUND!!!!")</f>
        <v>F</v>
      </c>
      <c r="K57" t="str">
        <f>_xlfn.XLOOKUP($E57,USA_SA_2023!$D$2:$D$198,USA_SA_2023!$BL$2:$BL$198,"NOT FOUND!!!!")</f>
        <v>Bmsy_Metric Tons</v>
      </c>
      <c r="L57">
        <f>_xlfn.XLOOKUP($E57,USA_SA_2023!$D$2:$D$198,USA_SA_2023!$BM$2:$BM$198,"NOT FOUND!!!!")</f>
        <v>19051</v>
      </c>
      <c r="M57" t="str">
        <f>_xlfn.XLOOKUP($E57,USA_SA_2023!$D$2:$D$198,USA_SA_2023!$X$2:$X$198,"NOT FOUND!!!!")</f>
        <v>American Plaice 2022 Management Track Assessment Report</v>
      </c>
      <c r="N57">
        <f>_xlfn.XLOOKUP($E57,USA_SA_2023!$D$2:$D$198,USA_SA_2023!$BP$2:$BP$198,"NOT FOUND!!!!")</f>
        <v>1</v>
      </c>
      <c r="O57" s="2">
        <f>IF(J57="U","",IF(J57="O",1,IF(J57="F",2,IF(J57="N",3,""))))</f>
        <v>2</v>
      </c>
      <c r="P57">
        <f t="shared" si="6"/>
        <v>38102</v>
      </c>
      <c r="Q57">
        <f>L57*N57</f>
        <v>19051</v>
      </c>
      <c r="R57" t="str">
        <f>_xlfn.XLOOKUP($E57,USA_SA_2023!$D$2:$D$198,USA_SA_2023!$BQ$2:$BQ$198,"NOT FOUND!!!!")</f>
        <v>Biomass based estimate using Blim</v>
      </c>
    </row>
    <row r="58" spans="1:18" x14ac:dyDescent="0.3">
      <c r="A58" s="4" t="s">
        <v>1199</v>
      </c>
      <c r="B58" s="4">
        <v>21</v>
      </c>
      <c r="C58" s="2">
        <v>2021</v>
      </c>
      <c r="D58" t="s">
        <v>1279</v>
      </c>
      <c r="E58" s="4">
        <v>2</v>
      </c>
      <c r="F58" t="s">
        <v>1289</v>
      </c>
      <c r="G58" t="s">
        <v>1291</v>
      </c>
      <c r="H58" s="17" t="s">
        <v>307</v>
      </c>
      <c r="I58" s="17" t="s">
        <v>1290</v>
      </c>
      <c r="J58" t="str">
        <f>_xlfn.XLOOKUP($E58,Canada_SA_2023!$D$2:$D$183,Canada_SA_2023!$R$2:$R$183,"NOT FOUND!!!!")</f>
        <v>O</v>
      </c>
      <c r="K58" t="s">
        <v>2195</v>
      </c>
      <c r="L58">
        <f>_xlfn.XLOOKUP($E58,Canada_SA_2023!$D$2:$D$183,Canada_SA_2023!$Q$2:$Q$183,"NOT FOUND!!!!")</f>
        <v>7000</v>
      </c>
      <c r="M58" t="str">
        <f>_xlfn.XLOOKUP($E58,Canada_SA_2023!$D$2:$D$183,Canada_SA_2023!$N$2:$N$183,"NOT FOUND!!!!")</f>
        <v>http://www.dfo-mpo.gc.ca/csas-sccs/Publications/ScR-RS/2021/2021_011-eng.html</v>
      </c>
      <c r="N58">
        <f>_xlfn.XLOOKUP($E58,Canada_SA_2023!$D$2:$D$183,Canada_SA_2023!$T$2:$T$183,"NOT FOUND!!!!")</f>
        <v>1</v>
      </c>
      <c r="O58">
        <f>_xlfn.XLOOKUP($E58,Canada_SA_2023!$D$2:$D$183,Canada_SA_2023!$S$2:$S$183,"NOT FOUND!!!!")</f>
        <v>1</v>
      </c>
      <c r="P58">
        <f t="shared" si="6"/>
        <v>7000</v>
      </c>
      <c r="Q58">
        <f>IF(N58="",0,N58*$L58)</f>
        <v>7000</v>
      </c>
      <c r="R58" t="str">
        <f>_xlfn.XLOOKUP($E58,Canada_SA_2023!$D$2:$D$183,Canada_SA_2023!$U$2:$U$183,"NOT FOUND!!!!")</f>
        <v>Under current productivity conditions, the SSB is expected to remain in the critical zone with essentially zero chance of the SSB being above the LRP during 2016 to 2021 (2016/031). The rebuilding prospects for this stock under current conditions are low because of the high level of natural mortality. Predation by grey seals is thought to be a major component of the high level of natural mortality. American plaice is currently caught as bycatch in fisheries primarily directed for witch flounder and Greenland halibut. Preliminary landings in 2015 were 40 t. For 2020, the three-year (2018 to 2020) average value of the survey index is 5,469 t of trawlable biomass in September which is well below the LRP threshold value of 47,900 t of trawlable biomass in September.  There is no directed fshery for either Atlantic Cod (Gadus morhua) or American Plaice (Hippoglossoides platessoides) in the southern Gulf of St. Lawrence. A total allowable catch (TAC) of 300 t exist for Atlantic Cod and 250 t for American Plaice to cover incidental catch, subsistence, and scientific surveys.</v>
      </c>
    </row>
    <row r="59" spans="1:18" x14ac:dyDescent="0.3">
      <c r="A59" s="4" t="s">
        <v>1199</v>
      </c>
      <c r="B59" s="4">
        <v>21</v>
      </c>
      <c r="C59" s="2">
        <v>2020</v>
      </c>
      <c r="D59" t="s">
        <v>1279</v>
      </c>
      <c r="E59" s="4">
        <v>181</v>
      </c>
      <c r="F59" t="s">
        <v>2010</v>
      </c>
      <c r="G59" t="s">
        <v>1339</v>
      </c>
      <c r="H59" s="17" t="s">
        <v>307</v>
      </c>
      <c r="I59" s="17" t="s">
        <v>1290</v>
      </c>
      <c r="J59" t="str">
        <f>_xlfn.XLOOKUP($E59,Canada_SA_2023!$D$2:$D$183,Canada_SA_2023!$R$2:$R$183,"NOT FOUND!!!!")</f>
        <v>O</v>
      </c>
      <c r="K59" t="s">
        <v>2195</v>
      </c>
      <c r="L59">
        <f>_xlfn.XLOOKUP($E59,Canada_SA_2023!$D$2:$D$183,Canada_SA_2023!$Q$2:$Q$183,"NOT FOUND!!!!")</f>
        <v>500</v>
      </c>
      <c r="M59" t="str">
        <f>_xlfn.XLOOKUP($E59,Canada_SA_2023!$D$2:$D$183,Canada_SA_2023!$N$2:$N$183,"NOT FOUND!!!!")</f>
        <v>http://www.dfo-mpo.gc.ca/csas-sccs/Publications/SAR-AS/2020/2020_017-eng.html</v>
      </c>
      <c r="N59">
        <f>_xlfn.XLOOKUP($E59,Canada_SA_2023!$D$2:$D$183,Canada_SA_2023!$T$2:$T$183,"NOT FOUND!!!!")</f>
        <v>1</v>
      </c>
      <c r="O59">
        <f>_xlfn.XLOOKUP($E59,Canada_SA_2023!$D$2:$D$183,Canada_SA_2023!$S$2:$S$183,"NOT FOUND!!!!")</f>
        <v>1</v>
      </c>
      <c r="P59">
        <f t="shared" si="6"/>
        <v>500</v>
      </c>
      <c r="Q59">
        <f>IF(N59="",0,N59*$L59)</f>
        <v>500</v>
      </c>
      <c r="R59" t="str">
        <f>_xlfn.XLOOKUP($E59,Canada_SA_2023!$D$2:$D$183,Canada_SA_2023!$U$2:$U$183,"NOT FOUND!!!!")</f>
        <v>Based on survey indicators, the stock is still at a very low level. This stock has been under moratorium in Canadian waters since 1995, and in the NAFO regulatory area since 1998. Bycatch of Witch Flounder has been relatively stable, averaging 174 t annually from 2013-17, primarily taken in the Canadian Greenland Halibut fishery. This stock is assessed using fall DFO research vessel (RV) survey indices. In 2016 and 2017, indices of abundance and biomass reached the highest levels since 1990, but remained below the levels of the mid-1980s. The abundance index of fish &lt;23 cm indicate improved recruitment since 2013. Following a contraction of the stock to shelf slope areas through the 1990s, the distribution of the stock has expanded in recent years, returning to deep channels occupied in the mid‑1980s. A proxy for BMSY was accepted as the mean of the survey biomass indices from the 1983-84 fall RV surveys. Consistent with the DFO decision-making framework incorporating the precautionary approach, a Limit Reference Point (LRP) of 40% BMSY was adopted. The stock is currently in the critical zone. A variable proportion of the population inhabits the deep water of Div. 3L which has only been surveyed in 3 of the last 10 years. In years with incomplete coverage the survey index may underestimate stock size. The magnitude of this cannot be determined, but is not considered to impact stock status relative to the LRP.</v>
      </c>
    </row>
    <row r="60" spans="1:18" x14ac:dyDescent="0.3">
      <c r="A60" s="4" t="s">
        <v>1199</v>
      </c>
      <c r="B60" s="4">
        <v>21</v>
      </c>
      <c r="C60" s="2">
        <v>2020</v>
      </c>
      <c r="D60" t="s">
        <v>2115</v>
      </c>
      <c r="E60" s="4">
        <v>209</v>
      </c>
      <c r="F60" t="s">
        <v>2119</v>
      </c>
      <c r="G60" t="s">
        <v>2117</v>
      </c>
      <c r="H60" s="4" t="s">
        <v>307</v>
      </c>
      <c r="I60" s="2" t="s">
        <v>308</v>
      </c>
      <c r="J60" t="str">
        <f>_xlfn.XLOOKUP($E60,Canada_SA_2023!$D$2:$D$183,Canada_SA_2023!$R$2:$R$183,"NOT FOUND!!!!")</f>
        <v>O</v>
      </c>
      <c r="K60" t="s">
        <v>2195</v>
      </c>
      <c r="L60">
        <f>_xlfn.XLOOKUP($E60,Canada_SA_2023!$D$2:$D$183,Canada_SA_2023!$Q$2:$Q$183,"NOT FOUND!!!!")</f>
        <v>1000</v>
      </c>
      <c r="N60">
        <f>_xlfn.XLOOKUP($E60,Canada_SA_2023!$D$2:$D$183,Canada_SA_2023!$T$2:$T$183,"NOT FOUND!!!!")</f>
        <v>3</v>
      </c>
      <c r="O60">
        <f>_xlfn.XLOOKUP($E60,Canada_SA_2023!$D$2:$D$183,Canada_SA_2023!$S$2:$S$183,"NOT FOUND!!!!")</f>
        <v>1</v>
      </c>
      <c r="P60">
        <f t="shared" si="6"/>
        <v>1000</v>
      </c>
      <c r="Q60">
        <f>IF(N60="",0,N60*$L60)</f>
        <v>3000</v>
      </c>
      <c r="R60" t="str">
        <f>_xlfn.XLOOKUP($E60,Canada_SA_2023!$D$2:$D$183,Canada_SA_2023!$U$2:$U$183,"NOT FOUND!!!!")</f>
        <v>The stock has recovered to the levels of the mid 1990s, when the fishery was closed. SC considers that there is not sufficient evidence that the stock would be able to sustain a fishery at this time and recommends that there be no directed fishing in 2021, 2022 and 2023. Bycatch should be kept  at the lowest possible level.</v>
      </c>
    </row>
    <row r="61" spans="1:18" x14ac:dyDescent="0.3">
      <c r="A61" s="4" t="s">
        <v>1199</v>
      </c>
      <c r="B61" s="4">
        <v>21</v>
      </c>
      <c r="C61" s="2">
        <v>2021</v>
      </c>
      <c r="D61" t="s">
        <v>1279</v>
      </c>
      <c r="E61" s="4">
        <v>213</v>
      </c>
      <c r="F61" t="s">
        <v>2136</v>
      </c>
      <c r="G61" t="s">
        <v>2137</v>
      </c>
      <c r="H61" s="17" t="s">
        <v>307</v>
      </c>
      <c r="I61" s="17" t="s">
        <v>1290</v>
      </c>
      <c r="J61" t="str">
        <f>_xlfn.XLOOKUP($E61,Canada_SA_2023!$D$2:$D$183,Canada_SA_2023!$R$2:$R$183,"NOT FOUND!!!!")</f>
        <v>O</v>
      </c>
      <c r="K61" t="s">
        <v>2195</v>
      </c>
      <c r="L61">
        <f>_xlfn.XLOOKUP($E61,Canada_SA_2023!$D$2:$D$183,Canada_SA_2023!$Q$2:$Q$183,"NOT FOUND!!!!")</f>
        <v>3000</v>
      </c>
      <c r="M61" t="str">
        <f>_xlfn.XLOOKUP($E61,Canada_SA_2023!$D$2:$D$183,Canada_SA_2023!$N$2:$N$183,"NOT FOUND!!!!")</f>
        <v>http://www.dfo-mpo.gc.ca/csas-sccs/Publications/ScR-RS/2021/2021_043-eng.html</v>
      </c>
      <c r="N61">
        <f>_xlfn.XLOOKUP($E61,Canada_SA_2023!$D$2:$D$183,Canada_SA_2023!$T$2:$T$183,"NOT FOUND!!!!")</f>
        <v>1</v>
      </c>
      <c r="O61">
        <f>_xlfn.XLOOKUP($E61,Canada_SA_2023!$D$2:$D$183,Canada_SA_2023!$S$2:$S$183,"NOT FOUND!!!!")</f>
        <v>1</v>
      </c>
      <c r="P61">
        <f t="shared" si="6"/>
        <v>3000</v>
      </c>
      <c r="Q61">
        <f>IF(N61="",0,N61*$L61)</f>
        <v>3000</v>
      </c>
      <c r="R61" t="str">
        <f>_xlfn.XLOOKUP($E61,Canada_SA_2023!$D$2:$D$183,Canada_SA_2023!$U$2:$U$183,"NOT FOUND!!!!")</f>
        <v>SSB and survey biomass are below the LRP.</v>
      </c>
    </row>
    <row r="62" spans="1:18" x14ac:dyDescent="0.3">
      <c r="A62" t="s">
        <v>1199</v>
      </c>
      <c r="B62" s="2">
        <v>21</v>
      </c>
      <c r="C62" s="4">
        <v>2022</v>
      </c>
      <c r="D62" s="4" t="s">
        <v>1273</v>
      </c>
      <c r="E62" s="4">
        <v>10056</v>
      </c>
      <c r="F62" s="4" t="s">
        <v>336</v>
      </c>
      <c r="G62" s="4" t="s">
        <v>230</v>
      </c>
      <c r="H62" s="4" t="s">
        <v>337</v>
      </c>
      <c r="I62" s="4" t="s">
        <v>338</v>
      </c>
      <c r="J62" t="str">
        <f>_xlfn.XLOOKUP($E62,USA_SA_2023!$D$2:$D$198,USA_SA_2023!$BN$2:$BN$198,"NOT FOUND!!!!")</f>
        <v>U</v>
      </c>
      <c r="K62" t="str">
        <f>_xlfn.XLOOKUP($E62,USA_SA_2023!$D$2:$D$198,USA_SA_2023!$BL$2:$BL$198,"NOT FOUND!!!!")</f>
        <v>None</v>
      </c>
      <c r="L62" t="str">
        <f>_xlfn.XLOOKUP($E62,USA_SA_2023!$D$2:$D$198,USA_SA_2023!$BM$2:$BM$198,"NOT FOUND!!!!")</f>
        <v/>
      </c>
      <c r="M62" t="str">
        <f>_xlfn.XLOOKUP($E62,USA_SA_2023!$D$2:$D$198,USA_SA_2023!$X$2:$X$198,"NOT FOUND!!!!")</f>
        <v>Atlantic Halibut 2022 Management Track Assessment Report</v>
      </c>
      <c r="N62">
        <f>_xlfn.XLOOKUP($E62,USA_SA_2023!$D$2:$D$198,USA_SA_2023!$BP$2:$BP$198,"NOT FOUND!!!!")</f>
        <v>3</v>
      </c>
      <c r="O62" s="2" t="str">
        <f>IF(J62="U","",IF(J62="O",1,IF(J62="F",2,IF(J62="N",3,""))))</f>
        <v/>
      </c>
      <c r="R62" t="str">
        <f>_xlfn.XLOOKUP($E62,USA_SA_2023!$D$2:$D$198,USA_SA_2023!$BQ$2:$BQ$198,"NOT FOUND!!!!")</f>
        <v>No status information</v>
      </c>
    </row>
    <row r="63" spans="1:18" x14ac:dyDescent="0.3">
      <c r="A63" s="4" t="s">
        <v>1199</v>
      </c>
      <c r="B63" s="4">
        <v>21</v>
      </c>
      <c r="C63" s="2">
        <v>2023</v>
      </c>
      <c r="D63" t="s">
        <v>1279</v>
      </c>
      <c r="E63" s="4">
        <v>11</v>
      </c>
      <c r="F63" t="s">
        <v>1351</v>
      </c>
      <c r="G63" t="s">
        <v>1353</v>
      </c>
      <c r="H63" s="17" t="s">
        <v>337</v>
      </c>
      <c r="I63" s="17" t="s">
        <v>1352</v>
      </c>
      <c r="J63" t="str">
        <f>_xlfn.XLOOKUP($E63,Canada_SA_2023!$D$2:$D$183,Canada_SA_2023!$R$2:$R$183,"NOT FOUND!!!!")</f>
        <v>F</v>
      </c>
      <c r="K63" t="s">
        <v>2195</v>
      </c>
      <c r="L63">
        <f>_xlfn.XLOOKUP($E63,Canada_SA_2023!$D$2:$D$183,Canada_SA_2023!$Q$2:$Q$183,"NOT FOUND!!!!")</f>
        <v>5000</v>
      </c>
      <c r="M63" t="str">
        <f>_xlfn.XLOOKUP($E63,Canada_SA_2023!$D$2:$D$183,Canada_SA_2023!$N$2:$N$183,"NOT FOUND!!!!")</f>
        <v>https://www.dfo-mpo.gc.ca/csas-sccs/Publications/ScR-RS/2023/2023_020-eng.html</v>
      </c>
      <c r="N63">
        <f>_xlfn.XLOOKUP($E63,Canada_SA_2023!$D$2:$D$183,Canada_SA_2023!$T$2:$T$183,"NOT FOUND!!!!")</f>
        <v>2</v>
      </c>
      <c r="O63">
        <f>_xlfn.XLOOKUP($E63,Canada_SA_2023!$D$2:$D$183,Canada_SA_2023!$S$2:$S$183,"NOT FOUND!!!!")</f>
        <v>2</v>
      </c>
      <c r="P63">
        <f t="shared" ref="P63:P71" si="7">IF(O63="",0,O63*L63)</f>
        <v>10000</v>
      </c>
      <c r="Q63">
        <f>IF(N63="",0,N63*$L63)</f>
        <v>10000</v>
      </c>
      <c r="R63" t="str">
        <f>_xlfn.XLOOKUP($E63,Canada_SA_2023!$D$2:$D$183,Canada_SA_2023!$U$2:$U$183,"NOT FOUND!!!!")</f>
        <v xml:space="preserve">Fishing mortality rates estimated from the multi-year mark-recapture model have also declined between 2007 and 2013, and have been lower than natural mortality since 2008 (SAR/2015/012). The stock has increased from the depleted state observed in the early 1990s. The 2022 three-year mean biomass based on the Stratified Random halibut Survey is 1.9 BMSY. Stock biomass has been increasing, suggesting that the stock is not overfished. Most likely it is still in a fully exploited state. </v>
      </c>
    </row>
    <row r="64" spans="1:18" x14ac:dyDescent="0.3">
      <c r="A64" s="4" t="s">
        <v>1199</v>
      </c>
      <c r="B64" s="4">
        <v>21</v>
      </c>
      <c r="C64" s="2">
        <v>2021</v>
      </c>
      <c r="D64" t="s">
        <v>1279</v>
      </c>
      <c r="E64" s="4">
        <v>12</v>
      </c>
      <c r="F64" t="s">
        <v>1359</v>
      </c>
      <c r="G64" t="s">
        <v>1360</v>
      </c>
      <c r="H64" s="17" t="s">
        <v>337</v>
      </c>
      <c r="I64" s="17" t="s">
        <v>1352</v>
      </c>
      <c r="J64" t="str">
        <f>_xlfn.XLOOKUP($E64,Canada_SA_2023!$D$2:$D$183,Canada_SA_2023!$R$2:$R$183,"NOT FOUND!!!!")</f>
        <v>F</v>
      </c>
      <c r="K64" t="s">
        <v>2195</v>
      </c>
      <c r="L64">
        <f>_xlfn.XLOOKUP($E64,Canada_SA_2023!$D$2:$D$183,Canada_SA_2023!$Q$2:$Q$183,"NOT FOUND!!!!")</f>
        <v>650</v>
      </c>
      <c r="M64" t="str">
        <f>_xlfn.XLOOKUP($E64,Canada_SA_2023!$D$2:$D$183,Canada_SA_2023!$N$2:$N$183,"NOT FOUND!!!!")</f>
        <v>http://www.dfo-mpo.gc.ca/csas-sccs/Publications/SAR-AS/2021/2021_034-eng.html</v>
      </c>
      <c r="N64">
        <f>_xlfn.XLOOKUP($E64,Canada_SA_2023!$D$2:$D$183,Canada_SA_2023!$T$2:$T$183,"NOT FOUND!!!!")</f>
        <v>2</v>
      </c>
      <c r="O64">
        <f>_xlfn.XLOOKUP($E64,Canada_SA_2023!$D$2:$D$183,Canada_SA_2023!$S$2:$S$183,"NOT FOUND!!!!")</f>
        <v>2</v>
      </c>
      <c r="P64">
        <f t="shared" si="7"/>
        <v>1300</v>
      </c>
      <c r="Q64">
        <f>IF(N64="",0,N64*$L64)</f>
        <v>1300</v>
      </c>
      <c r="R64" t="str">
        <f>_xlfn.XLOOKUP($E64,Canada_SA_2023!$D$2:$D$183,Canada_SA_2023!$U$2:$U$183,"NOT FOUND!!!!")</f>
        <v>From 2014/15 to 2016/17, total annual landings averaged 472 t, over twice the average of the previous 3-year period, though remaining below the 650 t total allowable catch (TAC). Spring research vessel (RV) survey biomass and abundance indices in 2016 and 2017 are at or among the highest in the time series. However, each of these indices is highly influenced by a single large survey tow resulting in high uncertainty. An interim Limit Reference Point (LRP) proxy of 40% BMSY was adopted and is based on the geometric mean of the survey biomass from 1983-93 winter surveys. The stock is currently above the LRP, and has been in most years of the time series (1983-2017). This stability indicates the stock was able to sustain the range of harvest rates over this time period. Current harvest needs to be reduce to keep the stock above the LRP however.</v>
      </c>
    </row>
    <row r="65" spans="1:18" x14ac:dyDescent="0.3">
      <c r="A65" t="s">
        <v>1199</v>
      </c>
      <c r="B65" s="2">
        <v>21</v>
      </c>
      <c r="C65" s="4">
        <v>2022</v>
      </c>
      <c r="D65" s="4" t="s">
        <v>1273</v>
      </c>
      <c r="E65" s="4">
        <v>10034</v>
      </c>
      <c r="F65" s="4" t="s">
        <v>467</v>
      </c>
      <c r="G65" s="4" t="s">
        <v>422</v>
      </c>
      <c r="H65" s="4" t="s">
        <v>456</v>
      </c>
      <c r="I65" s="4" t="s">
        <v>457</v>
      </c>
      <c r="J65" t="str">
        <f>_xlfn.XLOOKUP($E65,USA_SA_2023!$D$2:$D$198,USA_SA_2023!$BN$2:$BN$198,"NOT FOUND!!!!")</f>
        <v>O</v>
      </c>
      <c r="K65" t="str">
        <f>_xlfn.XLOOKUP($E65,USA_SA_2023!$D$2:$D$198,USA_SA_2023!$BL$2:$BL$198,"NOT FOUND!!!!")</f>
        <v>Bmsy_Metric Tons</v>
      </c>
      <c r="L65">
        <f>_xlfn.XLOOKUP($E65,USA_SA_2023!$D$2:$D$198,USA_SA_2023!$BM$2:$BM$198,"NOT FOUND!!!!")</f>
        <v>1715</v>
      </c>
      <c r="M65" t="str">
        <f>_xlfn.XLOOKUP($E65,USA_SA_2023!$D$2:$D$198,USA_SA_2023!$X$2:$X$198,"NOT FOUND!!!!")</f>
        <v>Southern New England-Mid Atlantic yellowtail flounder</v>
      </c>
      <c r="N65">
        <f>_xlfn.XLOOKUP($E65,USA_SA_2023!$D$2:$D$198,USA_SA_2023!$BP$2:$BP$198,"NOT FOUND!!!!")</f>
        <v>1</v>
      </c>
      <c r="O65" s="2">
        <f>IF(J65="U","",IF(J65="O",1,IF(J65="F",2,IF(J65="N",3,""))))</f>
        <v>1</v>
      </c>
      <c r="P65">
        <f t="shared" si="7"/>
        <v>1715</v>
      </c>
      <c r="Q65">
        <f>L65*N65</f>
        <v>1715</v>
      </c>
      <c r="R65" t="str">
        <f>_xlfn.XLOOKUP($E65,USA_SA_2023!$D$2:$D$198,USA_SA_2023!$BQ$2:$BQ$198,"NOT FOUND!!!!")</f>
        <v>Biomass based estimate using Blim</v>
      </c>
    </row>
    <row r="66" spans="1:18" x14ac:dyDescent="0.3">
      <c r="A66" t="s">
        <v>1199</v>
      </c>
      <c r="B66" s="2">
        <v>21</v>
      </c>
      <c r="C66" s="4">
        <v>2022</v>
      </c>
      <c r="D66" s="4" t="s">
        <v>1273</v>
      </c>
      <c r="E66" s="4">
        <v>10035</v>
      </c>
      <c r="F66" s="4" t="s">
        <v>455</v>
      </c>
      <c r="G66" s="4" t="s">
        <v>458</v>
      </c>
      <c r="H66" s="4" t="s">
        <v>456</v>
      </c>
      <c r="I66" s="4" t="s">
        <v>457</v>
      </c>
      <c r="J66" t="str">
        <f>_xlfn.XLOOKUP($E66,USA_SA_2023!$D$2:$D$198,USA_SA_2023!$BN$2:$BN$198,"NOT FOUND!!!!")</f>
        <v>F</v>
      </c>
      <c r="K66" t="str">
        <f>_xlfn.XLOOKUP($E66,USA_SA_2023!$D$2:$D$198,USA_SA_2023!$BL$2:$BL$198,"NOT FOUND!!!!")</f>
        <v>Bmsy_Metric Tons</v>
      </c>
      <c r="L66">
        <f>_xlfn.XLOOKUP($E66,USA_SA_2023!$D$2:$D$198,USA_SA_2023!$BM$2:$BM$198,"NOT FOUND!!!!")</f>
        <v>3068</v>
      </c>
      <c r="M66" t="str">
        <f>_xlfn.XLOOKUP($E66,USA_SA_2023!$D$2:$D$198,USA_SA_2023!$X$2:$X$198,"NOT FOUND!!!!")</f>
        <v>Cape Cod-Gulf of Maine yellowtail flounder</v>
      </c>
      <c r="N66">
        <f>_xlfn.XLOOKUP($E66,USA_SA_2023!$D$2:$D$198,USA_SA_2023!$BP$2:$BP$198,"NOT FOUND!!!!")</f>
        <v>1</v>
      </c>
      <c r="O66" s="2">
        <f>IF(J66="U","",IF(J66="O",1,IF(J66="F",2,IF(J66="N",3,""))))</f>
        <v>2</v>
      </c>
      <c r="P66">
        <f t="shared" si="7"/>
        <v>6136</v>
      </c>
      <c r="Q66">
        <f>L66*N66</f>
        <v>3068</v>
      </c>
      <c r="R66" t="str">
        <f>_xlfn.XLOOKUP($E66,USA_SA_2023!$D$2:$D$198,USA_SA_2023!$BQ$2:$BQ$198,"NOT FOUND!!!!")</f>
        <v>Biomass based estimate using Blim</v>
      </c>
    </row>
    <row r="67" spans="1:18" x14ac:dyDescent="0.3">
      <c r="A67" t="s">
        <v>1199</v>
      </c>
      <c r="B67" s="2">
        <v>21</v>
      </c>
      <c r="C67" s="4">
        <v>2022</v>
      </c>
      <c r="D67" s="4" t="s">
        <v>1273</v>
      </c>
      <c r="E67" s="4">
        <v>10033</v>
      </c>
      <c r="F67" s="4" t="s">
        <v>462</v>
      </c>
      <c r="G67" s="4" t="s">
        <v>325</v>
      </c>
      <c r="H67" s="4" t="s">
        <v>456</v>
      </c>
      <c r="I67" s="4" t="s">
        <v>457</v>
      </c>
      <c r="J67" t="str">
        <f>_xlfn.XLOOKUP($E67,USA_SA_2023!$D$2:$D$198,USA_SA_2023!$BN$2:$BN$198,"NOT FOUND!!!!")</f>
        <v>N</v>
      </c>
      <c r="K67" t="str">
        <f>_xlfn.XLOOKUP($E67,USA_SA_2023!$D$2:$D$198,USA_SA_2023!$BL$2:$BL$198,"NOT FOUND!!!!")</f>
        <v>Current Biomass_Metric Tons</v>
      </c>
      <c r="L67">
        <f>_xlfn.XLOOKUP($E67,USA_SA_2023!$D$2:$D$198,USA_SA_2023!$BM$2:$BM$198,"NOT FOUND!!!!")</f>
        <v>1500</v>
      </c>
      <c r="M67" t="str">
        <f>_xlfn.XLOOKUP($E67,USA_SA_2023!$D$2:$D$198,USA_SA_2023!$X$2:$X$198,"NOT FOUND!!!!")</f>
        <v>GEORGES BANK YELLOWTAIL FLOUNDER</v>
      </c>
      <c r="N67">
        <f>_xlfn.XLOOKUP($E67,USA_SA_2023!$D$2:$D$198,USA_SA_2023!$BP$2:$BP$198,"NOT FOUND!!!!")</f>
        <v>3</v>
      </c>
      <c r="O67" s="2">
        <f>IF(J67="U","",IF(J67="O",1,IF(J67="F",2,IF(J67="N",3,""))))</f>
        <v>3</v>
      </c>
      <c r="P67">
        <f t="shared" si="7"/>
        <v>4500</v>
      </c>
      <c r="Q67">
        <f>L67*N67</f>
        <v>4500</v>
      </c>
      <c r="R67" t="str">
        <f>_xlfn.XLOOKUP($E67,USA_SA_2023!$D$2:$D$198,USA_SA_2023!$BQ$2:$BQ$198,"NOT FOUND!!!!")</f>
        <v>F (MSY) based estimate using Fmsy (F/Fmsy &lt; 0.5)</v>
      </c>
    </row>
    <row r="68" spans="1:18" x14ac:dyDescent="0.3">
      <c r="A68" s="4" t="s">
        <v>1199</v>
      </c>
      <c r="B68" s="4">
        <v>21</v>
      </c>
      <c r="C68" s="2">
        <v>2021</v>
      </c>
      <c r="D68" t="s">
        <v>1279</v>
      </c>
      <c r="E68" s="4">
        <v>169</v>
      </c>
      <c r="F68" t="s">
        <v>1942</v>
      </c>
      <c r="G68" t="s">
        <v>1945</v>
      </c>
      <c r="H68" s="17" t="s">
        <v>456</v>
      </c>
      <c r="I68" s="17" t="s">
        <v>1944</v>
      </c>
      <c r="J68" t="str">
        <f>_xlfn.XLOOKUP($E68,Canada_SA_2023!$D$2:$D$183,Canada_SA_2023!$R$2:$R$183,"NOT FOUND!!!!")</f>
        <v>O</v>
      </c>
      <c r="K68" t="s">
        <v>2195</v>
      </c>
      <c r="L68">
        <f>_xlfn.XLOOKUP($E68,Canada_SA_2023!$D$2:$D$183,Canada_SA_2023!$Q$2:$Q$183,"NOT FOUND!!!!")</f>
        <v>200</v>
      </c>
      <c r="M68" t="str">
        <f>_xlfn.XLOOKUP($E68,Canada_SA_2023!$D$2:$D$183,Canada_SA_2023!$N$2:$N$183,"NOT FOUND!!!!")</f>
        <v>https://www.dfo-mpo.gc.ca/csas-sccs/Publications/SAR-AS/2021/2021_022-eng.html</v>
      </c>
      <c r="N68">
        <f>_xlfn.XLOOKUP($E68,Canada_SA_2023!$D$2:$D$183,Canada_SA_2023!$T$2:$T$183,"NOT FOUND!!!!")</f>
        <v>1</v>
      </c>
      <c r="O68">
        <f>_xlfn.XLOOKUP($E68,Canada_SA_2023!$D$2:$D$183,Canada_SA_2023!$S$2:$S$183,"NOT FOUND!!!!")</f>
        <v>1</v>
      </c>
      <c r="P68">
        <f t="shared" si="7"/>
        <v>200</v>
      </c>
      <c r="Q68">
        <f>IF(N68="",0,N68*$L68)</f>
        <v>200</v>
      </c>
      <c r="R68" t="str">
        <f>_xlfn.XLOOKUP($E68,Canada_SA_2023!$D$2:$D$183,Canada_SA_2023!$U$2:$U$183,"NOT FOUND!!!!")</f>
        <v>The estimated biomass at the end of the projection was 22% (0-100 t) or 20% (300 t) of the LRP. Yellowtail Flounder is currently caught in a relatively small directed fishery concentrated around the Magdalen Islands with landings averaging 120 tonnes (t) over the past 10 years. Based on the research vessel (RV) survey, the abundance of fish &lt; 25 cm in length increased 10-fold from 1985 to 2013 while the abundance of larger fish declined by 94% from 1981 to 2011 and has remained at a very low level. This suggests that mortality is high for larger fish and low for smaller fish. Based on a population model of the 4T stock, natural mortality of larger and older Yellowtail Flounder increased from 21% annually in 1985-1990 to 86% or more annually since 2009. In contrast, estimated natural mortality of small and young Yellowtail Flounder has remained below 53% annually from 1985 to 2020. Similar changes in natural mortality have occurred in many fish species in the southern Gulf of St. Lawrence (sGSL). There is strong evidence that predation by grey seals is an important cause of the exceptionally high natural mortality experienced by larger and older individuals of these species. Estimated spawning stock biomass (SSB) has declined by 50% from its peak observed value in the early 2000s. In addition, the composition of the SSB has changed (7 years and older have declined from 30% of the SSB to less than 0.1%). Fishing mortality (F) is estimated to be very low for ages 6, and younger. The stock is considered to have been in the critical zone since 2009, and the index in 2020 was 39% of the LRP. The contraction in size structure of Yellowtail Flounder, the large decline in the estimated size at 50% maturity, and the decline in abundance indices of the previously abundant commercial sized group are consistent with a stock experiencing very high levels of mortality. The population was projected forward 10 years assuming recent productivity conditions would persist. The probability that the stock would remain below the LRP was estimated to be 100% in all years of the projection and at all three catch levels examined (0, 100 and 300 t).</v>
      </c>
    </row>
    <row r="69" spans="1:18" x14ac:dyDescent="0.3">
      <c r="A69" s="14" t="s">
        <v>1199</v>
      </c>
      <c r="B69" s="14">
        <v>21</v>
      </c>
      <c r="C69" s="14">
        <v>2021</v>
      </c>
      <c r="D69" t="s">
        <v>1279</v>
      </c>
      <c r="E69" s="4">
        <v>170</v>
      </c>
      <c r="F69" t="s">
        <v>1950</v>
      </c>
      <c r="G69" t="s">
        <v>1951</v>
      </c>
      <c r="H69" s="17" t="s">
        <v>456</v>
      </c>
      <c r="I69" s="22" t="s">
        <v>457</v>
      </c>
      <c r="J69" t="str">
        <f>_xlfn.XLOOKUP($E69,Canada_SA_2023!$D$2:$D$183,Canada_SA_2023!$R$2:$R$183,"NOT FOUND!!!!")</f>
        <v>O</v>
      </c>
      <c r="K69" t="s">
        <v>2195</v>
      </c>
      <c r="L69">
        <f>_xlfn.XLOOKUP($E69,Canada_SA_2023!$D$2:$D$183,Canada_SA_2023!$Q$2:$Q$183,"NOT FOUND!!!!")</f>
        <v>90</v>
      </c>
      <c r="N69">
        <f>_xlfn.XLOOKUP($E69,Canada_SA_2023!$D$2:$D$183,Canada_SA_2023!$T$2:$T$183,"NOT FOUND!!!!")</f>
        <v>1</v>
      </c>
      <c r="O69">
        <f>_xlfn.XLOOKUP($E69,Canada_SA_2023!$D$2:$D$183,Canada_SA_2023!$S$2:$S$183,"NOT FOUND!!!!")</f>
        <v>1</v>
      </c>
      <c r="P69">
        <f t="shared" si="7"/>
        <v>90</v>
      </c>
      <c r="Q69">
        <f>IF(N69="",0,N69*$L69)</f>
        <v>90</v>
      </c>
      <c r="R69" t="str">
        <f>_xlfn.XLOOKUP($E69,Canada_SA_2023!$D$2:$D$183,Canada_SA_2023!$U$2:$U$183,"NOT FOUND!!!!")</f>
        <v>No direct info</v>
      </c>
    </row>
    <row r="70" spans="1:18" x14ac:dyDescent="0.3">
      <c r="A70" s="14" t="s">
        <v>1199</v>
      </c>
      <c r="B70" s="14">
        <v>21</v>
      </c>
      <c r="C70" s="14">
        <v>2021</v>
      </c>
      <c r="D70" t="s">
        <v>1279</v>
      </c>
      <c r="E70" s="4">
        <v>171</v>
      </c>
      <c r="F70" t="s">
        <v>1952</v>
      </c>
      <c r="G70" t="s">
        <v>1893</v>
      </c>
      <c r="H70" s="17" t="s">
        <v>456</v>
      </c>
      <c r="I70" s="22" t="s">
        <v>457</v>
      </c>
      <c r="J70" t="str">
        <f>_xlfn.XLOOKUP($E70,Canada_SA_2023!$D$2:$D$183,Canada_SA_2023!$R$2:$R$183,"NOT FOUND!!!!")</f>
        <v>F</v>
      </c>
      <c r="K70" t="s">
        <v>2195</v>
      </c>
      <c r="L70">
        <f>_xlfn.XLOOKUP($E70,Canada_SA_2023!$D$2:$D$183,Canada_SA_2023!$Q$2:$Q$183,"NOT FOUND!!!!")</f>
        <v>15000</v>
      </c>
      <c r="N70">
        <f>_xlfn.XLOOKUP($E70,Canada_SA_2023!$D$2:$D$183,Canada_SA_2023!$T$2:$T$183,"NOT FOUND!!!!")</f>
        <v>1</v>
      </c>
      <c r="O70">
        <f>_xlfn.XLOOKUP($E70,Canada_SA_2023!$D$2:$D$183,Canada_SA_2023!$S$2:$S$183,"NOT FOUND!!!!")</f>
        <v>2</v>
      </c>
      <c r="P70">
        <f t="shared" si="7"/>
        <v>30000</v>
      </c>
      <c r="Q70">
        <f>IF(N70="",0,N70*$L70)</f>
        <v>15000</v>
      </c>
      <c r="R70">
        <f>_xlfn.XLOOKUP($E70,Canada_SA_2023!$D$2:$D$183,Canada_SA_2023!$U$2:$U$183,"NOT FOUND!!!!")</f>
        <v>0</v>
      </c>
    </row>
    <row r="71" spans="1:18" x14ac:dyDescent="0.3">
      <c r="A71" t="s">
        <v>1199</v>
      </c>
      <c r="B71" s="2">
        <v>21</v>
      </c>
      <c r="C71" s="4">
        <v>2021</v>
      </c>
      <c r="D71" s="4" t="s">
        <v>1273</v>
      </c>
      <c r="E71" s="4">
        <v>10191</v>
      </c>
      <c r="F71" s="4" t="s">
        <v>249</v>
      </c>
      <c r="G71" s="4" t="s">
        <v>163</v>
      </c>
      <c r="H71" s="4" t="s">
        <v>250</v>
      </c>
      <c r="I71" s="4" t="s">
        <v>251</v>
      </c>
      <c r="J71" t="str">
        <f>_xlfn.XLOOKUP($E71,USA_SA_2023!$D$2:$D$198,USA_SA_2023!$BN$2:$BN$198,"NOT FOUND!!!!")</f>
        <v>F</v>
      </c>
      <c r="K71" t="str">
        <f>_xlfn.XLOOKUP($E71,USA_SA_2023!$D$2:$D$198,USA_SA_2023!$BL$2:$BL$198,"NOT FOUND!!!!")</f>
        <v>Bmsy_Metric Tons</v>
      </c>
      <c r="L71">
        <f>_xlfn.XLOOKUP($E71,USA_SA_2023!$D$2:$D$198,USA_SA_2023!$BM$2:$BM$198,"NOT FOUND!!!!")</f>
        <v>55217</v>
      </c>
      <c r="M71" t="str">
        <f>_xlfn.XLOOKUP($E71,USA_SA_2023!$D$2:$D$198,USA_SA_2023!$X$2:$X$198,"NOT FOUND!!!!")</f>
        <v>Summer Flounder Management Track Assessment for 2021</v>
      </c>
      <c r="N71">
        <f>_xlfn.XLOOKUP($E71,USA_SA_2023!$D$2:$D$198,USA_SA_2023!$BP$2:$BP$198,"NOT FOUND!!!!")</f>
        <v>1</v>
      </c>
      <c r="O71" s="2">
        <f>IF(J71="U","",IF(J71="O",1,IF(J71="F",2,IF(J71="N",3,""))))</f>
        <v>2</v>
      </c>
      <c r="P71">
        <f t="shared" si="7"/>
        <v>110434</v>
      </c>
      <c r="Q71">
        <f>L71*N71</f>
        <v>55217</v>
      </c>
      <c r="R71" t="str">
        <f>_xlfn.XLOOKUP($E71,USA_SA_2023!$D$2:$D$198,USA_SA_2023!$BQ$2:$BQ$198,"NOT FOUND!!!!")</f>
        <v>Biomass based estimate using Blim</v>
      </c>
    </row>
    <row r="72" spans="1:18" x14ac:dyDescent="0.3">
      <c r="A72" t="s">
        <v>1199</v>
      </c>
      <c r="B72" s="2">
        <v>21</v>
      </c>
      <c r="C72" s="4">
        <v>2022</v>
      </c>
      <c r="D72" s="4" t="s">
        <v>1273</v>
      </c>
      <c r="E72" s="4">
        <v>10028</v>
      </c>
      <c r="F72" s="4" t="s">
        <v>433</v>
      </c>
      <c r="G72" s="4" t="s">
        <v>277</v>
      </c>
      <c r="H72" s="4" t="s">
        <v>428</v>
      </c>
      <c r="I72" s="4" t="s">
        <v>429</v>
      </c>
      <c r="J72" t="str">
        <f>_xlfn.XLOOKUP($E72,USA_SA_2023!$D$2:$D$198,USA_SA_2023!$BN$2:$BN$198,"NOT FOUND!!!!")</f>
        <v>U</v>
      </c>
      <c r="K72" t="str">
        <f>_xlfn.XLOOKUP($E72,USA_SA_2023!$D$2:$D$198,USA_SA_2023!$BL$2:$BL$198,"NOT FOUND!!!!")</f>
        <v>Current Biomass_Metric Tons</v>
      </c>
      <c r="L72" t="str">
        <f>_xlfn.XLOOKUP($E72,USA_SA_2023!$D$2:$D$198,USA_SA_2023!$BM$2:$BM$198,"NOT FOUND!!!!")</f>
        <v/>
      </c>
      <c r="M72" t="str">
        <f>_xlfn.XLOOKUP($E72,USA_SA_2023!$D$2:$D$198,USA_SA_2023!$X$2:$X$198,"NOT FOUND!!!!")</f>
        <v>Gulf of Maine winter flounder</v>
      </c>
      <c r="N72">
        <f>_xlfn.XLOOKUP($E72,USA_SA_2023!$D$2:$D$198,USA_SA_2023!$BP$2:$BP$198,"NOT FOUND!!!!")</f>
        <v>3</v>
      </c>
      <c r="O72" s="2" t="str">
        <f>IF(J72="U","",IF(J72="O",1,IF(J72="F",2,IF(J72="N",3,""))))</f>
        <v/>
      </c>
      <c r="R72">
        <f>_xlfn.XLOOKUP($E72,USA_SA_2023!$D$2:$D$198,USA_SA_2023!$BQ$2:$BQ$198,"NOT FOUND!!!!")</f>
        <v>0</v>
      </c>
    </row>
    <row r="73" spans="1:18" x14ac:dyDescent="0.3">
      <c r="A73" t="s">
        <v>1199</v>
      </c>
      <c r="B73" s="2">
        <v>21</v>
      </c>
      <c r="C73" s="4">
        <v>2022</v>
      </c>
      <c r="D73" s="4" t="s">
        <v>1273</v>
      </c>
      <c r="E73" s="4">
        <v>10029</v>
      </c>
      <c r="F73" s="4" t="s">
        <v>427</v>
      </c>
      <c r="G73" s="4" t="s">
        <v>325</v>
      </c>
      <c r="H73" s="4" t="s">
        <v>428</v>
      </c>
      <c r="I73" s="4" t="s">
        <v>429</v>
      </c>
      <c r="J73" t="str">
        <f>_xlfn.XLOOKUP($E73,USA_SA_2023!$D$2:$D$198,USA_SA_2023!$BN$2:$BN$198,"NOT FOUND!!!!")</f>
        <v>F</v>
      </c>
      <c r="K73" t="str">
        <f>_xlfn.XLOOKUP($E73,USA_SA_2023!$D$2:$D$198,USA_SA_2023!$BL$2:$BL$198,"NOT FOUND!!!!")</f>
        <v>Bmsy_Metric Tons</v>
      </c>
      <c r="L73">
        <f>_xlfn.XLOOKUP($E73,USA_SA_2023!$D$2:$D$198,USA_SA_2023!$BM$2:$BM$198,"NOT FOUND!!!!")</f>
        <v>7503</v>
      </c>
      <c r="M73" t="str">
        <f>_xlfn.XLOOKUP($E73,USA_SA_2023!$D$2:$D$198,USA_SA_2023!$X$2:$X$198,"NOT FOUND!!!!")</f>
        <v>Georges Bank Winter Flounder</v>
      </c>
      <c r="N73">
        <f>_xlfn.XLOOKUP($E73,USA_SA_2023!$D$2:$D$198,USA_SA_2023!$BP$2:$BP$198,"NOT FOUND!!!!")</f>
        <v>1</v>
      </c>
      <c r="O73" s="2">
        <f>IF(J73="U","",IF(J73="O",1,IF(J73="F",2,IF(J73="N",3,""))))</f>
        <v>2</v>
      </c>
      <c r="P73">
        <f>IF(O73="",0,O73*L73)</f>
        <v>15006</v>
      </c>
      <c r="Q73">
        <f>L73*N73</f>
        <v>7503</v>
      </c>
      <c r="R73" t="str">
        <f>_xlfn.XLOOKUP($E73,USA_SA_2023!$D$2:$D$198,USA_SA_2023!$BQ$2:$BQ$198,"NOT FOUND!!!!")</f>
        <v>Biomass based estimate using Blim</v>
      </c>
    </row>
    <row r="74" spans="1:18" x14ac:dyDescent="0.3">
      <c r="A74" t="s">
        <v>1199</v>
      </c>
      <c r="B74" s="2">
        <v>21</v>
      </c>
      <c r="C74" s="4">
        <v>2022</v>
      </c>
      <c r="D74" s="4" t="s">
        <v>1273</v>
      </c>
      <c r="E74" s="4">
        <v>10030</v>
      </c>
      <c r="F74" s="4" t="s">
        <v>440</v>
      </c>
      <c r="G74" s="4" t="s">
        <v>422</v>
      </c>
      <c r="H74" s="4" t="s">
        <v>428</v>
      </c>
      <c r="I74" s="4" t="s">
        <v>429</v>
      </c>
      <c r="J74" t="str">
        <f>_xlfn.XLOOKUP($E74,USA_SA_2023!$D$2:$D$198,USA_SA_2023!$BN$2:$BN$198,"NOT FOUND!!!!")</f>
        <v>F</v>
      </c>
      <c r="K74" t="str">
        <f>_xlfn.XLOOKUP($E74,USA_SA_2023!$D$2:$D$198,USA_SA_2023!$BL$2:$BL$198,"NOT FOUND!!!!")</f>
        <v>Bmsy_Metric Tons</v>
      </c>
      <c r="L74">
        <f>_xlfn.XLOOKUP($E74,USA_SA_2023!$D$2:$D$198,USA_SA_2023!$BM$2:$BM$198,"NOT FOUND!!!!")</f>
        <v>3314</v>
      </c>
      <c r="M74" t="str">
        <f>_xlfn.XLOOKUP($E74,USA_SA_2023!$D$2:$D$198,USA_SA_2023!$X$2:$X$198,"NOT FOUND!!!!")</f>
        <v>Southern New England Mid-Atlantic winter flounder 2022 Management Track Assessment Report</v>
      </c>
      <c r="N74">
        <f>_xlfn.XLOOKUP($E74,USA_SA_2023!$D$2:$D$198,USA_SA_2023!$BP$2:$BP$198,"NOT FOUND!!!!")</f>
        <v>1</v>
      </c>
      <c r="O74" s="2">
        <f>IF(J74="U","",IF(J74="O",1,IF(J74="F",2,IF(J74="N",3,""))))</f>
        <v>2</v>
      </c>
      <c r="P74">
        <f>IF(O74="",0,O74*L74)</f>
        <v>6628</v>
      </c>
      <c r="Q74">
        <f>L74*N74</f>
        <v>3314</v>
      </c>
      <c r="R74" t="str">
        <f>_xlfn.XLOOKUP($E74,USA_SA_2023!$D$2:$D$198,USA_SA_2023!$BQ$2:$BQ$198,"NOT FOUND!!!!")</f>
        <v>Biomass based estimate using Blim</v>
      </c>
    </row>
    <row r="75" spans="1:18" x14ac:dyDescent="0.3">
      <c r="A75" s="4" t="s">
        <v>1199</v>
      </c>
      <c r="B75" s="4">
        <v>21</v>
      </c>
      <c r="C75" s="2">
        <v>2020</v>
      </c>
      <c r="D75" t="s">
        <v>1279</v>
      </c>
      <c r="E75" s="4">
        <v>162</v>
      </c>
      <c r="F75" t="s">
        <v>1912</v>
      </c>
      <c r="G75" t="s">
        <v>1291</v>
      </c>
      <c r="H75" s="17" t="s">
        <v>428</v>
      </c>
      <c r="I75" s="17" t="s">
        <v>1913</v>
      </c>
      <c r="J75" t="str">
        <f>_xlfn.XLOOKUP($E75,Canada_SA_2023!$D$2:$D$183,Canada_SA_2023!$R$2:$R$183,"NOT FOUND!!!!")</f>
        <v>O</v>
      </c>
      <c r="K75" t="s">
        <v>2195</v>
      </c>
      <c r="L75">
        <f>_xlfn.XLOOKUP($E75,Canada_SA_2023!$D$2:$D$183,Canada_SA_2023!$Q$2:$Q$183,"NOT FOUND!!!!")</f>
        <v>2000</v>
      </c>
      <c r="M75" t="str">
        <f>_xlfn.XLOOKUP($E75,Canada_SA_2023!$D$2:$D$183,Canada_SA_2023!$N$2:$N$183,"NOT FOUND!!!!")</f>
        <v>https://www.dfo-mpo.gc.ca/csas-sccs/Publications/ScR-RS/2022/2022_025-eng.html</v>
      </c>
      <c r="N75">
        <f>_xlfn.XLOOKUP($E75,Canada_SA_2023!$D$2:$D$183,Canada_SA_2023!$T$2:$T$183,"NOT FOUND!!!!")</f>
        <v>1</v>
      </c>
      <c r="O75">
        <f>_xlfn.XLOOKUP($E75,Canada_SA_2023!$D$2:$D$183,Canada_SA_2023!$S$2:$S$183,"NOT FOUND!!!!")</f>
        <v>1</v>
      </c>
      <c r="P75">
        <f>IF(O75="",0,O75*L75)</f>
        <v>2000</v>
      </c>
      <c r="Q75">
        <f>IF(N75="",0,N75*$L75)</f>
        <v>2000</v>
      </c>
      <c r="R75" t="str">
        <f>_xlfn.XLOOKUP($E75,Canada_SA_2023!$D$2:$D$183,Canada_SA_2023!$U$2:$U$183,"NOT FOUND!!!!")</f>
        <v xml:space="preserve">Stock not recovering due to environment and high natural mortality. Catches are very low and fishing mortality is well below M, but the stock historically has declined significantly. The stock assessment (2017/022). </v>
      </c>
    </row>
    <row r="76" spans="1:18" x14ac:dyDescent="0.3">
      <c r="A76" s="14" t="s">
        <v>1199</v>
      </c>
      <c r="B76" s="14">
        <v>21</v>
      </c>
      <c r="C76" s="14">
        <v>2021</v>
      </c>
      <c r="D76" t="s">
        <v>1279</v>
      </c>
      <c r="E76" s="4">
        <v>46</v>
      </c>
      <c r="F76" t="s">
        <v>1505</v>
      </c>
      <c r="G76" t="s">
        <v>1506</v>
      </c>
      <c r="H76" s="17" t="s">
        <v>652</v>
      </c>
      <c r="I76" s="22" t="s">
        <v>653</v>
      </c>
      <c r="J76" t="str">
        <f>_xlfn.XLOOKUP($E76,Canada_SA_2023!$D$2:$D$183,Canada_SA_2023!$R$2:$R$183,"NOT FOUND!!!!")</f>
        <v>U</v>
      </c>
      <c r="K76" t="s">
        <v>2195</v>
      </c>
      <c r="N76">
        <f>_xlfn.XLOOKUP($E76,Canada_SA_2023!$D$2:$D$183,Canada_SA_2023!$T$2:$T$183,"NOT FOUND!!!!")</f>
        <v>0</v>
      </c>
      <c r="R76">
        <f>_xlfn.XLOOKUP($E76,Canada_SA_2023!$D$2:$D$183,Canada_SA_2023!$U$2:$U$183,"NOT FOUND!!!!")</f>
        <v>0</v>
      </c>
    </row>
    <row r="77" spans="1:18" x14ac:dyDescent="0.3">
      <c r="A77" s="14" t="s">
        <v>1199</v>
      </c>
      <c r="B77" s="14">
        <v>21</v>
      </c>
      <c r="C77" s="14">
        <v>2021</v>
      </c>
      <c r="D77" t="s">
        <v>1279</v>
      </c>
      <c r="E77" s="4">
        <v>47</v>
      </c>
      <c r="F77" t="s">
        <v>1507</v>
      </c>
      <c r="G77" t="s">
        <v>1508</v>
      </c>
      <c r="H77" s="17" t="s">
        <v>652</v>
      </c>
      <c r="I77" s="22" t="s">
        <v>653</v>
      </c>
      <c r="J77" t="str">
        <f>_xlfn.XLOOKUP($E77,Canada_SA_2023!$D$2:$D$183,Canada_SA_2023!$R$2:$R$183,"NOT FOUND!!!!")</f>
        <v>F</v>
      </c>
      <c r="K77" t="s">
        <v>2195</v>
      </c>
      <c r="L77">
        <f>_xlfn.XLOOKUP($E77,Canada_SA_2023!$D$2:$D$183,Canada_SA_2023!$Q$2:$Q$183,"NOT FOUND!!!!")</f>
        <v>30000</v>
      </c>
      <c r="M77">
        <f>_xlfn.XLOOKUP($E77,Canada_SA_2023!$D$2:$D$183,Canada_SA_2023!$N$2:$N$183,"NOT FOUND!!!!")</f>
        <v>0</v>
      </c>
      <c r="N77">
        <f>_xlfn.XLOOKUP($E77,Canada_SA_2023!$D$2:$D$183,Canada_SA_2023!$T$2:$T$183,"NOT FOUND!!!!")</f>
        <v>3</v>
      </c>
      <c r="O77">
        <f>_xlfn.XLOOKUP($E77,Canada_SA_2023!$D$2:$D$183,Canada_SA_2023!$S$2:$S$183,"NOT FOUND!!!!")</f>
        <v>2</v>
      </c>
      <c r="P77">
        <f>IF(O77="",0,O77*L77)</f>
        <v>60000</v>
      </c>
      <c r="Q77">
        <f>IF(N77="",0,N77*$L77)</f>
        <v>90000</v>
      </c>
      <c r="R77" t="str">
        <f>_xlfn.XLOOKUP($E77,Canada_SA_2023!$D$2:$D$183,Canada_SA_2023!$U$2:$U$183,"NOT FOUND!!!!")</f>
        <v>No direct info</v>
      </c>
    </row>
    <row r="78" spans="1:18" x14ac:dyDescent="0.3">
      <c r="A78" s="14" t="s">
        <v>1199</v>
      </c>
      <c r="B78" s="14">
        <v>21</v>
      </c>
      <c r="C78" s="14">
        <v>2021</v>
      </c>
      <c r="D78" t="s">
        <v>1279</v>
      </c>
      <c r="E78" s="4">
        <v>48</v>
      </c>
      <c r="F78" t="s">
        <v>1509</v>
      </c>
      <c r="G78" t="s">
        <v>1406</v>
      </c>
      <c r="H78" s="17" t="s">
        <v>652</v>
      </c>
      <c r="I78" s="22" t="s">
        <v>653</v>
      </c>
      <c r="J78" t="str">
        <f>_xlfn.XLOOKUP($E78,Canada_SA_2023!$D$2:$D$183,Canada_SA_2023!$R$2:$R$183,"NOT FOUND!!!!")</f>
        <v>U</v>
      </c>
      <c r="K78" t="s">
        <v>2195</v>
      </c>
      <c r="N78">
        <f>_xlfn.XLOOKUP($E78,Canada_SA_2023!$D$2:$D$183,Canada_SA_2023!$T$2:$T$183,"NOT FOUND!!!!")</f>
        <v>0</v>
      </c>
      <c r="R78">
        <f>_xlfn.XLOOKUP($E78,Canada_SA_2023!$D$2:$D$183,Canada_SA_2023!$U$2:$U$183,"NOT FOUND!!!!")</f>
        <v>0</v>
      </c>
    </row>
    <row r="79" spans="1:18" x14ac:dyDescent="0.3">
      <c r="A79" s="4" t="s">
        <v>1199</v>
      </c>
      <c r="B79" s="4">
        <v>21</v>
      </c>
      <c r="C79" s="2">
        <v>2022</v>
      </c>
      <c r="D79" t="s">
        <v>1279</v>
      </c>
      <c r="E79" s="4">
        <v>49</v>
      </c>
      <c r="F79" t="s">
        <v>1510</v>
      </c>
      <c r="G79" t="s">
        <v>1360</v>
      </c>
      <c r="H79" s="17" t="s">
        <v>652</v>
      </c>
      <c r="I79" s="17" t="s">
        <v>1511</v>
      </c>
      <c r="J79" t="str">
        <f>_xlfn.XLOOKUP($E79,Canada_SA_2023!$D$2:$D$183,Canada_SA_2023!$R$2:$R$183,"NOT FOUND!!!!")</f>
        <v>F</v>
      </c>
      <c r="K79" t="s">
        <v>2195</v>
      </c>
      <c r="L79">
        <f>_xlfn.XLOOKUP($E79,Canada_SA_2023!$D$2:$D$183,Canada_SA_2023!$Q$2:$Q$183,"NOT FOUND!!!!")</f>
        <v>3000</v>
      </c>
      <c r="M79" t="str">
        <f>_xlfn.XLOOKUP($E79,Canada_SA_2023!$D$2:$D$183,Canada_SA_2023!$N$2:$N$183,"NOT FOUND!!!!")</f>
        <v>http://www.dfo-mpo.gc.ca/csas-sccs/Publications/ScR-RS/2022/2022_016-eng.html</v>
      </c>
      <c r="N79">
        <f>_xlfn.XLOOKUP($E79,Canada_SA_2023!$D$2:$D$183,Canada_SA_2023!$T$2:$T$183,"NOT FOUND!!!!")</f>
        <v>1</v>
      </c>
      <c r="O79">
        <f>_xlfn.XLOOKUP($E79,Canada_SA_2023!$D$2:$D$183,Canada_SA_2023!$S$2:$S$183,"NOT FOUND!!!!")</f>
        <v>2</v>
      </c>
      <c r="P79">
        <f t="shared" ref="P79:P86" si="8">IF(O79="",0,O79*L79)</f>
        <v>6000</v>
      </c>
      <c r="Q79">
        <f>IF(N79="",0,N79*$L79)</f>
        <v>3000</v>
      </c>
      <c r="R79" t="str">
        <f>_xlfn.XLOOKUP($E79,Canada_SA_2023!$D$2:$D$183,Canada_SA_2023!$U$2:$U$183,"NOT FOUND!!!!")</f>
        <v>The indicator stabilized from 2017 to 2020 and is midway between the limit reference point and the upper stock reference point. Analysis of the main stock status indicator in 2021 shows that the stock is at the top of the cautious zone.</v>
      </c>
    </row>
    <row r="80" spans="1:18" x14ac:dyDescent="0.3">
      <c r="A80" t="s">
        <v>1199</v>
      </c>
      <c r="B80" s="2">
        <v>21</v>
      </c>
      <c r="C80" s="4">
        <v>2020</v>
      </c>
      <c r="D80" s="4" t="s">
        <v>1273</v>
      </c>
      <c r="E80" s="4">
        <v>10192</v>
      </c>
      <c r="F80" s="4" t="s">
        <v>414</v>
      </c>
      <c r="G80" s="4" t="s">
        <v>297</v>
      </c>
      <c r="H80" s="4" t="s">
        <v>415</v>
      </c>
      <c r="I80" s="4" t="s">
        <v>416</v>
      </c>
      <c r="J80" t="str">
        <f>_xlfn.XLOOKUP($E80,USA_SA_2023!$D$2:$D$198,USA_SA_2023!$BN$2:$BN$198,"NOT FOUND!!!!")</f>
        <v>N</v>
      </c>
      <c r="K80" t="str">
        <f>_xlfn.XLOOKUP($E80,USA_SA_2023!$D$2:$D$198,USA_SA_2023!$BL$2:$BL$198,"NOT FOUND!!!!")</f>
        <v>Current Biomass_Metric Tons</v>
      </c>
      <c r="L80">
        <f>_xlfn.XLOOKUP($E80,USA_SA_2023!$D$2:$D$198,USA_SA_2023!$BM$2:$BM$198,"NOT FOUND!!!!")</f>
        <v>12505</v>
      </c>
      <c r="M80" t="str">
        <f>_xlfn.XLOOKUP($E80,USA_SA_2023!$D$2:$D$198,USA_SA_2023!$X$2:$X$198,"NOT FOUND!!!!")</f>
        <v>Northern windowpane flounder - 2020 Assessmen</v>
      </c>
      <c r="N80">
        <f>_xlfn.XLOOKUP($E80,USA_SA_2023!$D$2:$D$198,USA_SA_2023!$BP$2:$BP$198,"NOT FOUND!!!!")</f>
        <v>3</v>
      </c>
      <c r="O80" s="2">
        <f>IF(J80="U","",IF(J80="O",1,IF(J80="F",2,IF(J80="N",3,""))))</f>
        <v>3</v>
      </c>
      <c r="P80">
        <f t="shared" si="8"/>
        <v>37515</v>
      </c>
      <c r="Q80">
        <f>L80*N80</f>
        <v>37515</v>
      </c>
      <c r="R80" t="str">
        <f>_xlfn.XLOOKUP($E80,USA_SA_2023!$D$2:$D$198,USA_SA_2023!$BQ$2:$BQ$198,"NOT FOUND!!!!")</f>
        <v>F (MSY) based estimate using Fmsy (F/Fmsy &lt; 0.5)</v>
      </c>
    </row>
    <row r="81" spans="1:18" x14ac:dyDescent="0.3">
      <c r="A81" t="s">
        <v>1199</v>
      </c>
      <c r="B81" s="2">
        <v>21</v>
      </c>
      <c r="C81" s="4">
        <v>2020</v>
      </c>
      <c r="D81" s="4" t="s">
        <v>1273</v>
      </c>
      <c r="E81" s="4">
        <v>10193</v>
      </c>
      <c r="F81" s="4" t="s">
        <v>421</v>
      </c>
      <c r="G81" s="4" t="s">
        <v>422</v>
      </c>
      <c r="H81" s="4" t="s">
        <v>415</v>
      </c>
      <c r="I81" s="4" t="s">
        <v>416</v>
      </c>
      <c r="J81" t="str">
        <f>_xlfn.XLOOKUP($E81,USA_SA_2023!$D$2:$D$198,USA_SA_2023!$BN$2:$BN$198,"NOT FOUND!!!!")</f>
        <v>F</v>
      </c>
      <c r="K81" t="str">
        <f>_xlfn.XLOOKUP($E81,USA_SA_2023!$D$2:$D$198,USA_SA_2023!$BL$2:$BL$198,"NOT FOUND!!!!")</f>
        <v>Bmsy_kg * 2000 / tow</v>
      </c>
      <c r="L81">
        <f>_xlfn.XLOOKUP($E81,USA_SA_2023!$D$2:$D$198,USA_SA_2023!$BM$2:$BM$198,"NOT FOUND!!!!")</f>
        <v>384.00000333786011</v>
      </c>
      <c r="M81" t="str">
        <f>_xlfn.XLOOKUP($E81,USA_SA_2023!$D$2:$D$198,USA_SA_2023!$X$2:$X$198,"NOT FOUND!!!!")</f>
        <v/>
      </c>
      <c r="N81">
        <f>_xlfn.XLOOKUP($E81,USA_SA_2023!$D$2:$D$198,USA_SA_2023!$BP$2:$BP$198,"NOT FOUND!!!!")</f>
        <v>3</v>
      </c>
      <c r="O81" s="2">
        <f>IF(J81="U","",IF(J81="O",1,IF(J81="F",2,IF(J81="N",3,""))))</f>
        <v>2</v>
      </c>
      <c r="P81">
        <f t="shared" si="8"/>
        <v>768.00000667572021</v>
      </c>
      <c r="Q81">
        <f>L81*N81</f>
        <v>1152.0000100135803</v>
      </c>
      <c r="R81" t="str">
        <f>_xlfn.XLOOKUP($E81,USA_SA_2023!$D$2:$D$198,USA_SA_2023!$BQ$2:$BQ$198,"NOT FOUND!!!!")</f>
        <v>Biomass based estimate using Blim</v>
      </c>
    </row>
    <row r="82" spans="1:18" x14ac:dyDescent="0.3">
      <c r="A82" t="s">
        <v>1200</v>
      </c>
      <c r="B82" s="2">
        <v>21</v>
      </c>
      <c r="C82" s="4">
        <v>2020</v>
      </c>
      <c r="D82" s="4" t="s">
        <v>1273</v>
      </c>
      <c r="E82" s="4">
        <v>11089</v>
      </c>
      <c r="F82" s="4" t="s">
        <v>74</v>
      </c>
      <c r="G82" s="4" t="s">
        <v>82</v>
      </c>
      <c r="H82" s="4" t="s">
        <v>80</v>
      </c>
      <c r="I82" s="4" t="s">
        <v>81</v>
      </c>
      <c r="J82" t="str">
        <f>_xlfn.XLOOKUP($E82,USA_SA_2023!$D$2:$D$198,USA_SA_2023!$BN$2:$BN$198,"NOT FOUND!!!!")</f>
        <v>F</v>
      </c>
      <c r="K82" t="str">
        <f>_xlfn.XLOOKUP($E82,USA_SA_2023!$D$2:$D$198,USA_SA_2023!$BL$2:$BL$198,"NOT FOUND!!!!")</f>
        <v>Blimit_Billion Eggs</v>
      </c>
      <c r="L82">
        <f>_xlfn.XLOOKUP($E82,USA_SA_2023!$D$2:$D$198,USA_SA_2023!$BM$2:$BM$198,"NOT FOUND!!!!")</f>
        <v>1463344</v>
      </c>
      <c r="M82" t="str">
        <f>_xlfn.XLOOKUP($E82,USA_SA_2023!$D$2:$D$198,USA_SA_2023!$X$2:$X$198,"NOT FOUND!!!!")</f>
        <v>SEDAR 69 Benchmark Stock Assessment Report Atlantic Menhaden</v>
      </c>
      <c r="N82">
        <f>_xlfn.XLOOKUP($E82,USA_SA_2023!$D$2:$D$198,USA_SA_2023!$BP$2:$BP$198,"NOT FOUND!!!!")</f>
        <v>1</v>
      </c>
      <c r="O82" s="2">
        <f>IF(J82="U","",IF(J82="O",1,IF(J82="F",2,IF(J82="N",3,""))))</f>
        <v>2</v>
      </c>
      <c r="P82">
        <f t="shared" si="8"/>
        <v>2926688</v>
      </c>
      <c r="Q82">
        <f>L82*N82</f>
        <v>1463344</v>
      </c>
      <c r="R82" t="str">
        <f>_xlfn.XLOOKUP($E82,USA_SA_2023!$D$2:$D$198,USA_SA_2023!$BQ$2:$BQ$198,"NOT FOUND!!!!")</f>
        <v>Biomass based estimate using Blim</v>
      </c>
    </row>
    <row r="83" spans="1:18" x14ac:dyDescent="0.3">
      <c r="A83" t="s">
        <v>1200</v>
      </c>
      <c r="B83" s="2">
        <v>21</v>
      </c>
      <c r="C83" s="4">
        <v>2022</v>
      </c>
      <c r="D83" s="4" t="s">
        <v>1273</v>
      </c>
      <c r="E83" s="4">
        <v>10572</v>
      </c>
      <c r="F83" s="4" t="s">
        <v>262</v>
      </c>
      <c r="G83" s="4" t="s">
        <v>230</v>
      </c>
      <c r="H83" s="4" t="s">
        <v>265</v>
      </c>
      <c r="I83" s="4" t="s">
        <v>266</v>
      </c>
      <c r="J83" t="str">
        <f>_xlfn.XLOOKUP($E83,USA_SA_2023!$D$2:$D$198,USA_SA_2023!$BN$2:$BN$198,"NOT FOUND!!!!")</f>
        <v>O</v>
      </c>
      <c r="K83" t="str">
        <f>_xlfn.XLOOKUP($E83,USA_SA_2023!$D$2:$D$198,USA_SA_2023!$BL$2:$BL$198,"NOT FOUND!!!!")</f>
        <v>Bmsy_Metric Tons</v>
      </c>
      <c r="L83">
        <f>_xlfn.XLOOKUP($E83,USA_SA_2023!$D$2:$D$198,USA_SA_2023!$BM$2:$BM$198,"NOT FOUND!!!!")</f>
        <v>185750</v>
      </c>
      <c r="M83" t="str">
        <f>_xlfn.XLOOKUP($E83,USA_SA_2023!$D$2:$D$198,USA_SA_2023!$X$2:$X$198,"NOT FOUND!!!!")</f>
        <v>Atlantic Herring 2022 Management Track Assessment Report</v>
      </c>
      <c r="N83">
        <f>_xlfn.XLOOKUP($E83,USA_SA_2023!$D$2:$D$198,USA_SA_2023!$BP$2:$BP$198,"NOT FOUND!!!!")</f>
        <v>1</v>
      </c>
      <c r="O83" s="2">
        <f>IF(J83="U","",IF(J83="O",1,IF(J83="F",2,IF(J83="N",3,""))))</f>
        <v>1</v>
      </c>
      <c r="P83">
        <f t="shared" si="8"/>
        <v>185750</v>
      </c>
      <c r="Q83">
        <f>L83*N83</f>
        <v>185750</v>
      </c>
      <c r="R83" t="str">
        <f>_xlfn.XLOOKUP($E83,USA_SA_2023!$D$2:$D$198,USA_SA_2023!$BQ$2:$BQ$198,"NOT FOUND!!!!")</f>
        <v>Biomass based estimate using Blim</v>
      </c>
    </row>
    <row r="84" spans="1:18" x14ac:dyDescent="0.3">
      <c r="A84" s="4" t="s">
        <v>1200</v>
      </c>
      <c r="B84" s="4">
        <v>21</v>
      </c>
      <c r="C84" s="2">
        <v>2018</v>
      </c>
      <c r="D84" t="s">
        <v>1279</v>
      </c>
      <c r="E84" s="4">
        <v>13</v>
      </c>
      <c r="F84" t="s">
        <v>1365</v>
      </c>
      <c r="G84" t="s">
        <v>1366</v>
      </c>
      <c r="H84" s="17" t="s">
        <v>265</v>
      </c>
      <c r="I84" s="17" t="s">
        <v>264</v>
      </c>
      <c r="J84" t="str">
        <f>_xlfn.XLOOKUP($E84,Canada_SA_2023!$D$2:$D$183,Canada_SA_2023!$R$2:$R$183,"NOT FOUND!!!!")</f>
        <v>F</v>
      </c>
      <c r="K84" t="s">
        <v>2195</v>
      </c>
      <c r="L84">
        <f>_xlfn.XLOOKUP($E84,Canada_SA_2023!$D$2:$D$183,Canada_SA_2023!$Q$2:$Q$183,"NOT FOUND!!!!")</f>
        <v>26500</v>
      </c>
      <c r="M84" t="str">
        <f>_xlfn.XLOOKUP($E84,Canada_SA_2023!$D$2:$D$183,Canada_SA_2023!$N$2:$N$183,"NOT FOUND!!!!")</f>
        <v>http://www.dfo-mpo.gc.ca/csas-sccs/Publications/SAR-AS/2018/2018_029-eng.html</v>
      </c>
      <c r="N84">
        <f>_xlfn.XLOOKUP($E84,Canada_SA_2023!$D$2:$D$183,Canada_SA_2023!$T$2:$T$183,"NOT FOUND!!!!")</f>
        <v>1</v>
      </c>
      <c r="O84">
        <f>_xlfn.XLOOKUP($E84,Canada_SA_2023!$D$2:$D$183,Canada_SA_2023!$S$2:$S$183,"NOT FOUND!!!!")</f>
        <v>2</v>
      </c>
      <c r="P84">
        <f t="shared" si="8"/>
        <v>53000</v>
      </c>
      <c r="Q84">
        <f>IF(N84="",0,N84*$L84)</f>
        <v>26500</v>
      </c>
      <c r="R84" t="str">
        <f>_xlfn.XLOOKUP($E84,Canada_SA_2023!$D$2:$D$183,Canada_SA_2023!$U$2:$U$183,"NOT FOUND!!!!")</f>
        <v>There are a spring and fall component, assessed separately. For the spring component (1500t), the SSB has been in the critical zone of the Precautionary Approach framework since 2004 and the probabilities that SSB remained in the critical zone at the beginning of 2017 and 2018 were over 90%. The average fishing mortality rates on ages 6 to 8 exceeded F0.1 (the removal reference level in the healthy zone, F = 0.35) during 2000 to 2011. F declined below F0.1 in 2012, reaching its lowest value of 0.19. The fishing mortality rate during 2015 to 2017 averaged 0.24 (annual exploitation rate of 0.21). Catches have been lower than the TAC. For the autumn spawners (25000t), the median of the projected SSB at the start of 2019 and 2020 remains below the USR at all annual catch levels of 10,000 t or greater with a probability of at least 90%. Overall these stocks are therefore fully exploited, but have low abundance.</v>
      </c>
    </row>
    <row r="85" spans="1:18" x14ac:dyDescent="0.3">
      <c r="A85" s="4" t="s">
        <v>1200</v>
      </c>
      <c r="B85" s="4">
        <v>21</v>
      </c>
      <c r="C85" s="2">
        <v>2023</v>
      </c>
      <c r="D85" t="s">
        <v>1279</v>
      </c>
      <c r="E85" s="4">
        <v>15</v>
      </c>
      <c r="F85" t="s">
        <v>1372</v>
      </c>
      <c r="G85" t="s">
        <v>1373</v>
      </c>
      <c r="H85" s="17" t="s">
        <v>265</v>
      </c>
      <c r="I85" s="17" t="s">
        <v>264</v>
      </c>
      <c r="J85" t="str">
        <f>_xlfn.XLOOKUP($E85,Canada_SA_2023!$D$2:$D$183,Canada_SA_2023!$R$2:$R$183,"NOT FOUND!!!!")</f>
        <v>O</v>
      </c>
      <c r="K85" t="s">
        <v>2195</v>
      </c>
      <c r="L85">
        <f>_xlfn.XLOOKUP($E85,Canada_SA_2023!$D$2:$D$183,Canada_SA_2023!$Q$2:$Q$183,"NOT FOUND!!!!")</f>
        <v>90000</v>
      </c>
      <c r="M85" t="str">
        <f>_xlfn.XLOOKUP($E85,Canada_SA_2023!$D$2:$D$183,Canada_SA_2023!$N$2:$N$183,"NOT FOUND!!!!")</f>
        <v>https://www.dfo-mpo.gc.ca/csas-sccs/Publications/ScR-RS/2023/2023_026-eng.html</v>
      </c>
      <c r="N85">
        <f>_xlfn.XLOOKUP($E85,Canada_SA_2023!$D$2:$D$183,Canada_SA_2023!$T$2:$T$183,"NOT FOUND!!!!")</f>
        <v>1</v>
      </c>
      <c r="O85">
        <f>_xlfn.XLOOKUP($E85,Canada_SA_2023!$D$2:$D$183,Canada_SA_2023!$S$2:$S$183,"NOT FOUND!!!!")</f>
        <v>1</v>
      </c>
      <c r="P85">
        <f t="shared" si="8"/>
        <v>90000</v>
      </c>
      <c r="Q85">
        <f>IF(N85="",0,N85*$L85)</f>
        <v>90000</v>
      </c>
      <c r="R85" t="str">
        <f>_xlfn.XLOOKUP($E85,Canada_SA_2023!$D$2:$D$183,Canada_SA_2023!$U$2:$U$183,"NOT FOUND!!!!")</f>
        <v>Southwest Nova Scotia/Bay of Fundy is the largest spawning component. The acousic survey estimate of the spaning stock indicates it may be around the LRP, but moving average shows little improvement, so a sustained increse is required to change status and minimum catches are advised.</v>
      </c>
    </row>
    <row r="86" spans="1:18" x14ac:dyDescent="0.3">
      <c r="A86" s="14" t="s">
        <v>1200</v>
      </c>
      <c r="B86" s="14">
        <v>21</v>
      </c>
      <c r="C86" s="14">
        <v>2021</v>
      </c>
      <c r="D86" t="s">
        <v>1279</v>
      </c>
      <c r="E86" s="4">
        <v>16</v>
      </c>
      <c r="F86" t="s">
        <v>1378</v>
      </c>
      <c r="G86" t="s">
        <v>1379</v>
      </c>
      <c r="H86" s="17" t="s">
        <v>265</v>
      </c>
      <c r="I86" s="22" t="s">
        <v>266</v>
      </c>
      <c r="J86" t="str">
        <f>_xlfn.XLOOKUP($E86,Canada_SA_2023!$D$2:$D$183,Canada_SA_2023!$R$2:$R$183,"NOT FOUND!!!!")</f>
        <v>O</v>
      </c>
      <c r="K86" t="s">
        <v>2195</v>
      </c>
      <c r="L86">
        <f>_xlfn.XLOOKUP($E86,Canada_SA_2023!$D$2:$D$183,Canada_SA_2023!$Q$2:$Q$183,"NOT FOUND!!!!")</f>
        <v>20000</v>
      </c>
      <c r="N86">
        <f>_xlfn.XLOOKUP($E86,Canada_SA_2023!$D$2:$D$183,Canada_SA_2023!$T$2:$T$183,"NOT FOUND!!!!")</f>
        <v>3</v>
      </c>
      <c r="O86">
        <f>_xlfn.XLOOKUP($E86,Canada_SA_2023!$D$2:$D$183,Canada_SA_2023!$S$2:$S$183,"NOT FOUND!!!!")</f>
        <v>1</v>
      </c>
      <c r="P86">
        <f t="shared" si="8"/>
        <v>20000</v>
      </c>
      <c r="Q86">
        <f>IF(N86="",0,N86*$L86)</f>
        <v>60000</v>
      </c>
      <c r="R86" t="str">
        <f>_xlfn.XLOOKUP($E86,Canada_SA_2023!$D$2:$D$183,Canada_SA_2023!$U$2:$U$183,"NOT FOUND!!!!")</f>
        <v>No direct info</v>
      </c>
    </row>
    <row r="87" spans="1:18" x14ac:dyDescent="0.3">
      <c r="A87" s="14" t="s">
        <v>1200</v>
      </c>
      <c r="B87" s="14">
        <v>21</v>
      </c>
      <c r="C87" s="14">
        <v>2022</v>
      </c>
      <c r="D87" t="s">
        <v>1279</v>
      </c>
      <c r="E87" s="4">
        <v>17</v>
      </c>
      <c r="F87" t="s">
        <v>1381</v>
      </c>
      <c r="G87" t="s">
        <v>1382</v>
      </c>
      <c r="H87" s="17" t="s">
        <v>265</v>
      </c>
      <c r="I87" s="22" t="s">
        <v>266</v>
      </c>
      <c r="J87" t="str">
        <f>_xlfn.XLOOKUP($E87,Canada_SA_2023!$D$2:$D$183,Canada_SA_2023!$R$2:$R$183,"NOT FOUND!!!!")</f>
        <v>U</v>
      </c>
      <c r="M87" t="str">
        <f>_xlfn.XLOOKUP($E87,Canada_SA_2023!$D$2:$D$183,Canada_SA_2023!$N$2:$N$183,"NOT FOUND!!!!")</f>
        <v>https://www.dfo-mpo.gc.ca/csas-sccs/Publications/ScR-RS/2022/2022_035-eng.html</v>
      </c>
      <c r="N87">
        <f>_xlfn.XLOOKUP($E87,Canada_SA_2023!$D$2:$D$183,Canada_SA_2023!$T$2:$T$183,"NOT FOUND!!!!")</f>
        <v>0</v>
      </c>
      <c r="R87">
        <f>_xlfn.XLOOKUP($E87,Canada_SA_2023!$D$2:$D$183,Canada_SA_2023!$U$2:$U$183,"NOT FOUND!!!!")</f>
        <v>0</v>
      </c>
    </row>
    <row r="88" spans="1:18" x14ac:dyDescent="0.3">
      <c r="A88" s="4" t="s">
        <v>1200</v>
      </c>
      <c r="B88" s="4">
        <v>21</v>
      </c>
      <c r="C88" s="2">
        <v>2021</v>
      </c>
      <c r="D88" t="s">
        <v>1279</v>
      </c>
      <c r="E88" s="4">
        <v>18</v>
      </c>
      <c r="F88" t="s">
        <v>1386</v>
      </c>
      <c r="G88" t="s">
        <v>1387</v>
      </c>
      <c r="H88" s="17" t="s">
        <v>265</v>
      </c>
      <c r="I88" s="17" t="s">
        <v>264</v>
      </c>
      <c r="J88" t="str">
        <f>_xlfn.XLOOKUP($E88,Canada_SA_2023!$D$2:$D$183,Canada_SA_2023!$R$2:$R$183,"NOT FOUND!!!!")</f>
        <v>F</v>
      </c>
      <c r="K88" t="s">
        <v>2195</v>
      </c>
      <c r="L88">
        <f>_xlfn.XLOOKUP($E88,Canada_SA_2023!$D$2:$D$183,Canada_SA_2023!$Q$2:$Q$183,"NOT FOUND!!!!")</f>
        <v>20000</v>
      </c>
      <c r="M88" t="str">
        <f>_xlfn.XLOOKUP($E88,Canada_SA_2023!$D$2:$D$183,Canada_SA_2023!$N$2:$N$183,"NOT FOUND!!!!")</f>
        <v>http://www.dfo-mpo.gc.ca/csas-sccs/Publications/SAR-AS/2021/2021_005-eng.html</v>
      </c>
      <c r="N88">
        <f>_xlfn.XLOOKUP($E88,Canada_SA_2023!$D$2:$D$183,Canada_SA_2023!$T$2:$T$183,"NOT FOUND!!!!")</f>
        <v>3</v>
      </c>
      <c r="O88">
        <f>_xlfn.XLOOKUP($E88,Canada_SA_2023!$D$2:$D$183,Canada_SA_2023!$S$2:$S$183,"NOT FOUND!!!!")</f>
        <v>2</v>
      </c>
      <c r="P88">
        <f t="shared" ref="P88:P99" si="9">IF(O88="",0,O88*L88)</f>
        <v>40000</v>
      </c>
      <c r="Q88">
        <f t="shared" ref="Q88:Q99" si="10">IF(N88="",0,N88*$L88)</f>
        <v>60000</v>
      </c>
      <c r="R88" t="str">
        <f>_xlfn.XLOOKUP($E88,Canada_SA_2023!$D$2:$D$183,Canada_SA_2023!$U$2:$U$183,"NOT FOUND!!!!")</f>
        <v>The recent stock assessment was rejected due to problems with the acoustic survey. The available evidence up to 2019 (commercial catch-at-age, age and length at maturity, abundance of young fish, low exploitation rate in 2019) indicate that current harvest levels do not pose significant risk to herring stocks in 4R in the short term. Overall, the stock is likely fully exploited.</v>
      </c>
    </row>
    <row r="89" spans="1:18" x14ac:dyDescent="0.3">
      <c r="A89" s="14" t="s">
        <v>1200</v>
      </c>
      <c r="B89" s="14">
        <v>21</v>
      </c>
      <c r="C89" s="14">
        <v>2023</v>
      </c>
      <c r="D89" t="s">
        <v>1279</v>
      </c>
      <c r="E89" s="4">
        <v>20</v>
      </c>
      <c r="F89" t="s">
        <v>1392</v>
      </c>
      <c r="G89" t="s">
        <v>1393</v>
      </c>
      <c r="H89" s="17" t="s">
        <v>265</v>
      </c>
      <c r="I89" s="22" t="s">
        <v>266</v>
      </c>
      <c r="J89" t="str">
        <f>_xlfn.XLOOKUP($E89,Canada_SA_2023!$D$2:$D$183,Canada_SA_2023!$R$2:$R$183,"NOT FOUND!!!!")</f>
        <v>F</v>
      </c>
      <c r="K89" t="s">
        <v>2195</v>
      </c>
      <c r="L89">
        <f>_xlfn.XLOOKUP($E89,Canada_SA_2023!$D$2:$D$183,Canada_SA_2023!$Q$2:$Q$183,"NOT FOUND!!!!")</f>
        <v>3000</v>
      </c>
      <c r="M89" t="str">
        <f>_xlfn.XLOOKUP($E89,Canada_SA_2023!$D$2:$D$183,Canada_SA_2023!$N$2:$N$183,"NOT FOUND!!!!")</f>
        <v>https://www.dfo-mpo.gc.ca/csas-sccs/Publications/ScR-RS/2023/2023_032-eng.html</v>
      </c>
      <c r="N89">
        <f>_xlfn.XLOOKUP($E89,Canada_SA_2023!$D$2:$D$183,Canada_SA_2023!$T$2:$T$183,"NOT FOUND!!!!")</f>
        <v>1</v>
      </c>
      <c r="O89">
        <f>_xlfn.XLOOKUP($E89,Canada_SA_2023!$D$2:$D$183,Canada_SA_2023!$S$2:$S$183,"NOT FOUND!!!!")</f>
        <v>2</v>
      </c>
      <c r="P89">
        <f t="shared" si="9"/>
        <v>6000</v>
      </c>
      <c r="Q89">
        <f t="shared" si="10"/>
        <v>3000</v>
      </c>
      <c r="R89" t="str">
        <f>_xlfn.XLOOKUP($E89,Canada_SA_2023!$D$2:$D$183,Canada_SA_2023!$U$2:$U$183,"NOT FOUND!!!!")</f>
        <v>"Evidence available up to 2022 (age composition of the commercial catch and the acoustic survey) indicates that current  catch levels are not expected to pose a significant short-term risk to herring stocks in 4S." So probably fully exploited.</v>
      </c>
    </row>
    <row r="90" spans="1:18" x14ac:dyDescent="0.3">
      <c r="A90" s="4" t="s">
        <v>1200</v>
      </c>
      <c r="B90" s="4">
        <v>21</v>
      </c>
      <c r="C90" s="2">
        <v>2019</v>
      </c>
      <c r="D90" t="s">
        <v>1279</v>
      </c>
      <c r="E90" s="4">
        <v>176</v>
      </c>
      <c r="F90" t="s">
        <v>1979</v>
      </c>
      <c r="G90" t="s">
        <v>1980</v>
      </c>
      <c r="H90" s="17" t="s">
        <v>265</v>
      </c>
      <c r="I90" s="17" t="s">
        <v>264</v>
      </c>
      <c r="J90" t="str">
        <f>_xlfn.XLOOKUP($E90,Canada_SA_2023!$D$2:$D$183,Canada_SA_2023!$R$2:$R$183,"NOT FOUND!!!!")</f>
        <v>F</v>
      </c>
      <c r="K90" t="s">
        <v>2195</v>
      </c>
      <c r="L90">
        <f>_xlfn.XLOOKUP($E90,Canada_SA_2023!$D$2:$D$183,Canada_SA_2023!$Q$2:$Q$183,"NOT FOUND!!!!")</f>
        <v>4500</v>
      </c>
      <c r="M90" t="str">
        <f>_xlfn.XLOOKUP($E90,Canada_SA_2023!$D$2:$D$183,Canada_SA_2023!$N$2:$N$183,"NOT FOUND!!!!")</f>
        <v>http://www.dfo-mpo.gc.ca/csas-sccs/Publications/SAR-AS/2019/2019_049-eng.html</v>
      </c>
      <c r="N90">
        <f>_xlfn.XLOOKUP($E90,Canada_SA_2023!$D$2:$D$183,Canada_SA_2023!$T$2:$T$183,"NOT FOUND!!!!")</f>
        <v>3</v>
      </c>
      <c r="O90">
        <f>_xlfn.XLOOKUP($E90,Canada_SA_2023!$D$2:$D$183,Canada_SA_2023!$S$2:$S$183,"NOT FOUND!!!!")</f>
        <v>2</v>
      </c>
      <c r="P90">
        <f t="shared" si="9"/>
        <v>9000</v>
      </c>
      <c r="Q90">
        <f t="shared" si="10"/>
        <v>13500</v>
      </c>
      <c r="R90" t="str">
        <f>_xlfn.XLOOKUP($E90,Canada_SA_2023!$D$2:$D$183,Canada_SA_2023!$U$2:$U$183,"NOT FOUND!!!!")</f>
        <v>This assessment includes six components. Given the absence of a quantitative indicator to evaluate stock trajectory, the group was unable to provide advice on stock status for White Bay-Notre Dame Bay or Conception Bay-Southern Shore. In all areas except Fortune Bay, spawning stock composition changed in the early 2000s from spring spawner to fall spawner dominance. Although strong recruitment of several spring spawner year classes increased the percentage of spring spawners in 2016-2017, the proportion remains below those observed prior to the 2000s. No precise estimate of status is provided, but it is most likely these components are currently fully exploited.</v>
      </c>
    </row>
    <row r="91" spans="1:18" x14ac:dyDescent="0.3">
      <c r="A91" s="4" t="s">
        <v>1200</v>
      </c>
      <c r="B91" s="4">
        <v>21</v>
      </c>
      <c r="C91" s="2">
        <v>2019</v>
      </c>
      <c r="D91" t="s">
        <v>1279</v>
      </c>
      <c r="E91" s="4">
        <v>177</v>
      </c>
      <c r="F91" t="s">
        <v>1985</v>
      </c>
      <c r="G91" t="s">
        <v>1986</v>
      </c>
      <c r="H91" s="17" t="s">
        <v>265</v>
      </c>
      <c r="I91" s="17" t="s">
        <v>264</v>
      </c>
      <c r="J91" t="str">
        <f>_xlfn.XLOOKUP($E91,Canada_SA_2023!$D$2:$D$183,Canada_SA_2023!$R$2:$R$183,"NOT FOUND!!!!")</f>
        <v>F</v>
      </c>
      <c r="K91" t="s">
        <v>2195</v>
      </c>
      <c r="L91">
        <f>_xlfn.XLOOKUP($E91,Canada_SA_2023!$D$2:$D$183,Canada_SA_2023!$Q$2:$Q$183,"NOT FOUND!!!!")</f>
        <v>3000</v>
      </c>
      <c r="M91" t="str">
        <f>_xlfn.XLOOKUP($E91,Canada_SA_2023!$D$2:$D$183,Canada_SA_2023!$N$2:$N$183,"NOT FOUND!!!!")</f>
        <v>http://www.dfo-mpo.gc.ca/csas-sccs/Publications/SAR-AS/2019/2019_037-eng.html</v>
      </c>
      <c r="N91">
        <f>_xlfn.XLOOKUP($E91,Canada_SA_2023!$D$2:$D$183,Canada_SA_2023!$T$2:$T$183,"NOT FOUND!!!!")</f>
        <v>2</v>
      </c>
      <c r="O91">
        <f>_xlfn.XLOOKUP($E91,Canada_SA_2023!$D$2:$D$183,Canada_SA_2023!$S$2:$S$183,"NOT FOUND!!!!")</f>
        <v>2</v>
      </c>
      <c r="P91">
        <f t="shared" si="9"/>
        <v>6000</v>
      </c>
      <c r="Q91">
        <f t="shared" si="10"/>
        <v>6000</v>
      </c>
      <c r="R91" t="str">
        <f>_xlfn.XLOOKUP($E91,Canada_SA_2023!$D$2:$D$183,Canada_SA_2023!$U$2:$U$183,"NOT FOUND!!!!")</f>
        <v>Mix of spring and fall spawners. Six acoustic surveys were conducted between 2009 and 2018 in the 4Sw unit area. After a significant decrease from 2010 to 2016, the biomass index for spring and fall spawners increased in 2018. Cohorts are mainly monitored in commercial fisheries catches. A limited spring fishery (May-June) would better track cohorts of the spring spawning herring stock. Given the understanding of the status and productivity of the stock, maintaining the TAC at status quo should allow to maintain or increase the stock.</v>
      </c>
    </row>
    <row r="92" spans="1:18" x14ac:dyDescent="0.3">
      <c r="A92" s="4" t="s">
        <v>1201</v>
      </c>
      <c r="B92" s="4">
        <v>21</v>
      </c>
      <c r="C92" s="2">
        <v>2023</v>
      </c>
      <c r="D92" t="s">
        <v>1279</v>
      </c>
      <c r="E92" s="4">
        <v>63</v>
      </c>
      <c r="F92" t="s">
        <v>1553</v>
      </c>
      <c r="G92" t="s">
        <v>1556</v>
      </c>
      <c r="H92" s="17" t="s">
        <v>1554</v>
      </c>
      <c r="I92" s="2" t="s">
        <v>2224</v>
      </c>
      <c r="J92" t="str">
        <f>_xlfn.XLOOKUP($E92,Canada_SA_2023!$D$2:$D$183,Canada_SA_2023!$R$2:$R$183,"NOT FOUND!!!!")</f>
        <v>F</v>
      </c>
      <c r="K92" t="s">
        <v>2195</v>
      </c>
      <c r="L92">
        <f>_xlfn.XLOOKUP($E92,Canada_SA_2023!$D$2:$D$183,Canada_SA_2023!$Q$2:$Q$183,"NOT FOUND!!!!")</f>
        <v>11000</v>
      </c>
      <c r="M92" t="str">
        <f>_xlfn.XLOOKUP($E92,Canada_SA_2023!$D$2:$D$183,Canada_SA_2023!$N$2:$N$183,"NOT FOUND!!!!")</f>
        <v>http://www.dfo-mpo.gc.ca/csas-sccs/Publications/ScR-RS/2019/2019_008-eng.html</v>
      </c>
      <c r="N92">
        <f>_xlfn.XLOOKUP($E92,Canada_SA_2023!$D$2:$D$183,Canada_SA_2023!$T$2:$T$183,"NOT FOUND!!!!")</f>
        <v>1</v>
      </c>
      <c r="O92">
        <f>_xlfn.XLOOKUP($E92,Canada_SA_2023!$D$2:$D$183,Canada_SA_2023!$S$2:$S$183,"NOT FOUND!!!!")</f>
        <v>2</v>
      </c>
      <c r="P92">
        <f t="shared" si="9"/>
        <v>22000</v>
      </c>
      <c r="Q92">
        <f t="shared" si="10"/>
        <v>11000</v>
      </c>
      <c r="R92" t="str">
        <f>_xlfn.XLOOKUP($E92,Canada_SA_2023!$D$2:$D$183,Canada_SA_2023!$U$2:$U$183,"NOT FOUND!!!!")</f>
        <v>Five major Lobster Fishing Areas (LFAs; 23, 24, 25, 26A, and 26B) are defined in the sGSL for management purposes. The sGSL lobster stock indicators are positive, with landings at historically high levels.</v>
      </c>
    </row>
    <row r="93" spans="1:18" x14ac:dyDescent="0.3">
      <c r="A93" s="4" t="s">
        <v>1201</v>
      </c>
      <c r="B93" s="4">
        <v>21</v>
      </c>
      <c r="C93" s="2">
        <v>2023</v>
      </c>
      <c r="D93" t="s">
        <v>1279</v>
      </c>
      <c r="E93" s="4">
        <v>64</v>
      </c>
      <c r="F93" t="s">
        <v>1561</v>
      </c>
      <c r="G93" t="s">
        <v>1562</v>
      </c>
      <c r="H93" s="17" t="s">
        <v>1554</v>
      </c>
      <c r="I93" s="2" t="s">
        <v>2224</v>
      </c>
      <c r="J93" t="str">
        <f>_xlfn.XLOOKUP($E93,Canada_SA_2023!$D$2:$D$183,Canada_SA_2023!$R$2:$R$183,"NOT FOUND!!!!")</f>
        <v>F</v>
      </c>
      <c r="K93" t="s">
        <v>2195</v>
      </c>
      <c r="L93">
        <f>_xlfn.XLOOKUP($E93,Canada_SA_2023!$D$2:$D$183,Canada_SA_2023!$Q$2:$Q$183,"NOT FOUND!!!!")</f>
        <v>5500</v>
      </c>
      <c r="M93" t="str">
        <f>_xlfn.XLOOKUP($E93,Canada_SA_2023!$D$2:$D$183,Canada_SA_2023!$N$2:$N$183,"NOT FOUND!!!!")</f>
        <v>https://www.dfo-mpo.gc.ca/csas-sccs/Publications/ScR-RS/2023/2023_014-eng.html</v>
      </c>
      <c r="N93">
        <f>_xlfn.XLOOKUP($E93,Canada_SA_2023!$D$2:$D$183,Canada_SA_2023!$T$2:$T$183,"NOT FOUND!!!!")</f>
        <v>1</v>
      </c>
      <c r="O93">
        <f>_xlfn.XLOOKUP($E93,Canada_SA_2023!$D$2:$D$183,Canada_SA_2023!$S$2:$S$183,"NOT FOUND!!!!")</f>
        <v>2</v>
      </c>
      <c r="P93">
        <f t="shared" si="9"/>
        <v>11000</v>
      </c>
      <c r="Q93">
        <f t="shared" si="10"/>
        <v>5500</v>
      </c>
      <c r="R93" t="str">
        <f>_xlfn.XLOOKUP($E93,Canada_SA_2023!$D$2:$D$183,Canada_SA_2023!$U$2:$U$183,"NOT FOUND!!!!")</f>
        <v>6 units. The primary indicator of stock status, CPUE, decreased marginally in all LFAs (other than LFA 28) in 2020 from 2019. CPUE still remains at very high levels, at or near the highest value in the time series for each LFA, and remains well above the USR and LRP. All units are in the healthy zone.</v>
      </c>
    </row>
    <row r="94" spans="1:18" x14ac:dyDescent="0.3">
      <c r="A94" s="4" t="s">
        <v>1201</v>
      </c>
      <c r="B94" s="4">
        <v>21</v>
      </c>
      <c r="C94" s="2">
        <v>2023</v>
      </c>
      <c r="D94" t="s">
        <v>1279</v>
      </c>
      <c r="E94" s="4">
        <v>71</v>
      </c>
      <c r="F94" t="s">
        <v>1567</v>
      </c>
      <c r="G94" t="s">
        <v>1568</v>
      </c>
      <c r="H94" s="17" t="s">
        <v>1554</v>
      </c>
      <c r="I94" s="2" t="s">
        <v>2224</v>
      </c>
      <c r="J94" t="str">
        <f>_xlfn.XLOOKUP($E94,Canada_SA_2023!$D$2:$D$183,Canada_SA_2023!$R$2:$R$183,"NOT FOUND!!!!")</f>
        <v>F</v>
      </c>
      <c r="K94" t="s">
        <v>2195</v>
      </c>
      <c r="L94">
        <f>_xlfn.XLOOKUP($E94,Canada_SA_2023!$D$2:$D$183,Canada_SA_2023!$Q$2:$Q$183,"NOT FOUND!!!!")</f>
        <v>5000</v>
      </c>
      <c r="M94" t="str">
        <f>_xlfn.XLOOKUP($E94,Canada_SA_2023!$D$2:$D$183,Canada_SA_2023!$N$2:$N$183,"NOT FOUND!!!!")</f>
        <v>http://www.dfo-mpo.gc.ca/csas-sccs/Publications/ScR-RS/2021/2021_019-eng.html</v>
      </c>
      <c r="N94">
        <f>_xlfn.XLOOKUP($E94,Canada_SA_2023!$D$2:$D$183,Canada_SA_2023!$T$2:$T$183,"NOT FOUND!!!!")</f>
        <v>1</v>
      </c>
      <c r="O94">
        <f>_xlfn.XLOOKUP($E94,Canada_SA_2023!$D$2:$D$183,Canada_SA_2023!$S$2:$S$183,"NOT FOUND!!!!")</f>
        <v>2</v>
      </c>
      <c r="P94">
        <f t="shared" si="9"/>
        <v>10000</v>
      </c>
      <c r="Q94">
        <f t="shared" si="10"/>
        <v>5000</v>
      </c>
      <c r="R94" t="str">
        <f>_xlfn.XLOOKUP($E94,Canada_SA_2023!$D$2:$D$183,Canada_SA_2023!$U$2:$U$183,"NOT FOUND!!!!")</f>
        <v>1 unit.  The CPUE index is well above the USR, suggesting the current status of LFA 33 is in the healthy zone, and exploitation was below the RR for the 2019–20 fishing season.</v>
      </c>
    </row>
    <row r="95" spans="1:18" x14ac:dyDescent="0.3">
      <c r="A95" s="4" t="s">
        <v>1201</v>
      </c>
      <c r="B95" s="4">
        <v>21</v>
      </c>
      <c r="C95" s="2">
        <v>2023</v>
      </c>
      <c r="D95" t="s">
        <v>1279</v>
      </c>
      <c r="E95" s="4">
        <v>72</v>
      </c>
      <c r="F95" t="s">
        <v>1573</v>
      </c>
      <c r="G95" t="s">
        <v>1574</v>
      </c>
      <c r="H95" s="17" t="s">
        <v>1554</v>
      </c>
      <c r="I95" s="2" t="s">
        <v>2224</v>
      </c>
      <c r="J95" t="str">
        <f>_xlfn.XLOOKUP($E95,Canada_SA_2023!$D$2:$D$183,Canada_SA_2023!$R$2:$R$183,"NOT FOUND!!!!")</f>
        <v>F</v>
      </c>
      <c r="K95" t="s">
        <v>2195</v>
      </c>
      <c r="L95">
        <f>_xlfn.XLOOKUP($E95,Canada_SA_2023!$D$2:$D$183,Canada_SA_2023!$Q$2:$Q$183,"NOT FOUND!!!!")</f>
        <v>20000</v>
      </c>
      <c r="M95" t="str">
        <f>_xlfn.XLOOKUP($E95,Canada_SA_2023!$D$2:$D$183,Canada_SA_2023!$N$2:$N$183,"NOT FOUND!!!!")</f>
        <v>https://www.dfo-mpo.gc.ca/csas-sccs/Publications/ScR-RS/2023/2023_021-eng.html</v>
      </c>
      <c r="N95">
        <f>_xlfn.XLOOKUP($E95,Canada_SA_2023!$D$2:$D$183,Canada_SA_2023!$T$2:$T$183,"NOT FOUND!!!!")</f>
        <v>1</v>
      </c>
      <c r="O95">
        <f>_xlfn.XLOOKUP($E95,Canada_SA_2023!$D$2:$D$183,Canada_SA_2023!$S$2:$S$183,"NOT FOUND!!!!")</f>
        <v>2</v>
      </c>
      <c r="P95">
        <f t="shared" si="9"/>
        <v>40000</v>
      </c>
      <c r="Q95">
        <f t="shared" si="10"/>
        <v>20000</v>
      </c>
      <c r="R95" t="str">
        <f>_xlfn.XLOOKUP($E95,Canada_SA_2023!$D$2:$D$183,Canada_SA_2023!$U$2:$U$183,"NOT FOUND!!!!")</f>
        <v>1 unit. The primary indicators increased from 2010 through 2016 to the highest levels on record. Since then, biomass indicators have stabilized or decreased. Similarly, the fishing-pressure indicators have stabilized or increased over the past several years.</v>
      </c>
    </row>
    <row r="96" spans="1:18" x14ac:dyDescent="0.3">
      <c r="A96" s="4" t="s">
        <v>1201</v>
      </c>
      <c r="B96" s="4">
        <v>21</v>
      </c>
      <c r="C96" s="2">
        <v>2023</v>
      </c>
      <c r="D96" t="s">
        <v>1279</v>
      </c>
      <c r="E96" s="4">
        <v>73</v>
      </c>
      <c r="F96" t="s">
        <v>1579</v>
      </c>
      <c r="G96" t="s">
        <v>1580</v>
      </c>
      <c r="H96" s="17" t="s">
        <v>1554</v>
      </c>
      <c r="I96" s="2" t="s">
        <v>2224</v>
      </c>
      <c r="J96" t="str">
        <f>_xlfn.XLOOKUP($E96,Canada_SA_2023!$D$2:$D$183,Canada_SA_2023!$R$2:$R$183,"NOT FOUND!!!!")</f>
        <v>F</v>
      </c>
      <c r="K96" t="s">
        <v>2195</v>
      </c>
      <c r="L96">
        <f>_xlfn.XLOOKUP($E96,Canada_SA_2023!$D$2:$D$183,Canada_SA_2023!$Q$2:$Q$183,"NOT FOUND!!!!")</f>
        <v>2000</v>
      </c>
      <c r="M96" t="str">
        <f>_xlfn.XLOOKUP($E96,Canada_SA_2023!$D$2:$D$183,Canada_SA_2023!$N$2:$N$183,"NOT FOUND!!!!")</f>
        <v>https://www.dfo-mpo.gc.ca/csas-sccs/Publications/ScR-RS/2023/2023_006-eng.html</v>
      </c>
      <c r="N96">
        <f>_xlfn.XLOOKUP($E96,Canada_SA_2023!$D$2:$D$183,Canada_SA_2023!$T$2:$T$183,"NOT FOUND!!!!")</f>
        <v>1</v>
      </c>
      <c r="O96">
        <f>_xlfn.XLOOKUP($E96,Canada_SA_2023!$D$2:$D$183,Canada_SA_2023!$S$2:$S$183,"NOT FOUND!!!!")</f>
        <v>2</v>
      </c>
      <c r="P96">
        <f t="shared" si="9"/>
        <v>4000</v>
      </c>
      <c r="Q96">
        <f t="shared" si="10"/>
        <v>2000</v>
      </c>
      <c r="R96" t="str">
        <f>_xlfn.XLOOKUP($E96,Canada_SA_2023!$D$2:$D$183,Canada_SA_2023!$U$2:$U$183,"NOT FOUND!!!!")</f>
        <v>1 unit. The primary indicator of stock status, CPUE, shows a positive signal for LFA 35 and remains well above the USR. Since 2011, LFA 35 has been in a high_x0002_productivity period and the stock is currently in the Healthy Zone</v>
      </c>
    </row>
    <row r="97" spans="1:18" x14ac:dyDescent="0.3">
      <c r="A97" s="4" t="s">
        <v>1201</v>
      </c>
      <c r="B97" s="4">
        <v>21</v>
      </c>
      <c r="C97" s="2">
        <v>2023</v>
      </c>
      <c r="D97" t="s">
        <v>1279</v>
      </c>
      <c r="E97" s="4">
        <v>74</v>
      </c>
      <c r="F97" t="s">
        <v>1585</v>
      </c>
      <c r="G97" t="s">
        <v>1586</v>
      </c>
      <c r="H97" s="17" t="s">
        <v>1554</v>
      </c>
      <c r="I97" s="2" t="s">
        <v>2224</v>
      </c>
      <c r="J97" t="str">
        <f>_xlfn.XLOOKUP($E97,Canada_SA_2023!$D$2:$D$183,Canada_SA_2023!$R$2:$R$183,"NOT FOUND!!!!")</f>
        <v>F</v>
      </c>
      <c r="K97" t="s">
        <v>2195</v>
      </c>
      <c r="L97">
        <f>_xlfn.XLOOKUP($E97,Canada_SA_2023!$D$2:$D$183,Canada_SA_2023!$Q$2:$Q$183,"NOT FOUND!!!!")</f>
        <v>9000</v>
      </c>
      <c r="M97" t="str">
        <f>_xlfn.XLOOKUP($E97,Canada_SA_2023!$D$2:$D$183,Canada_SA_2023!$N$2:$N$183,"NOT FOUND!!!!")</f>
        <v>https://www.dfo-mpo.gc.ca/csas-sccs/Publications/ScR-RS/2023/2023_008-eng.html</v>
      </c>
      <c r="N97">
        <f>_xlfn.XLOOKUP($E97,Canada_SA_2023!$D$2:$D$183,Canada_SA_2023!$T$2:$T$183,"NOT FOUND!!!!")</f>
        <v>1</v>
      </c>
      <c r="O97">
        <f>_xlfn.XLOOKUP($E97,Canada_SA_2023!$D$2:$D$183,Canada_SA_2023!$S$2:$S$183,"NOT FOUND!!!!")</f>
        <v>2</v>
      </c>
      <c r="P97">
        <f t="shared" si="9"/>
        <v>18000</v>
      </c>
      <c r="Q97">
        <f t="shared" si="10"/>
        <v>9000</v>
      </c>
      <c r="R97" t="str">
        <f>_xlfn.XLOOKUP($E97,Canada_SA_2023!$D$2:$D$183,Canada_SA_2023!$U$2:$U$183,"NOT FOUND!!!!")</f>
        <v>Each of the SFA 35-38 are above the USR CPUE indicator, suggesting stocks are fully but not over- exploited. CPUE has been steady in recent years.</v>
      </c>
    </row>
    <row r="98" spans="1:18" x14ac:dyDescent="0.3">
      <c r="A98" s="4" t="s">
        <v>1201</v>
      </c>
      <c r="B98" s="4">
        <v>21</v>
      </c>
      <c r="C98" s="2">
        <v>2023</v>
      </c>
      <c r="D98" t="s">
        <v>1279</v>
      </c>
      <c r="E98" s="4">
        <v>76</v>
      </c>
      <c r="F98" t="s">
        <v>1591</v>
      </c>
      <c r="G98" t="s">
        <v>1592</v>
      </c>
      <c r="H98" s="17" t="s">
        <v>1554</v>
      </c>
      <c r="I98" s="2" t="s">
        <v>2224</v>
      </c>
      <c r="J98" t="str">
        <f>_xlfn.XLOOKUP($E98,Canada_SA_2023!$D$2:$D$183,Canada_SA_2023!$R$2:$R$183,"NOT FOUND!!!!")</f>
        <v>F</v>
      </c>
      <c r="K98" t="s">
        <v>2195</v>
      </c>
      <c r="L98">
        <f>_xlfn.XLOOKUP($E98,Canada_SA_2023!$D$2:$D$183,Canada_SA_2023!$Q$2:$Q$183,"NOT FOUND!!!!")</f>
        <v>700</v>
      </c>
      <c r="M98" t="str">
        <f>_xlfn.XLOOKUP($E98,Canada_SA_2023!$D$2:$D$183,Canada_SA_2023!$N$2:$N$183,"NOT FOUND!!!!")</f>
        <v>https://www.dfo-mpo.gc.ca/csas-sccs/Publications/ScR-RS/2023/2023_012-eng.html</v>
      </c>
      <c r="N98">
        <f>_xlfn.XLOOKUP($E98,Canada_SA_2023!$D$2:$D$183,Canada_SA_2023!$T$2:$T$183,"NOT FOUND!!!!")</f>
        <v>1</v>
      </c>
      <c r="O98">
        <f>_xlfn.XLOOKUP($E98,Canada_SA_2023!$D$2:$D$183,Canada_SA_2023!$S$2:$S$183,"NOT FOUND!!!!")</f>
        <v>2</v>
      </c>
      <c r="P98">
        <f t="shared" si="9"/>
        <v>1400</v>
      </c>
      <c r="Q98">
        <f t="shared" si="10"/>
        <v>700</v>
      </c>
      <c r="R98" t="str">
        <f>_xlfn.XLOOKUP($E98,Canada_SA_2023!$D$2:$D$183,Canada_SA_2023!$U$2:$U$183,"NOT FOUND!!!!")</f>
        <v xml:space="preserve">The primary indicators of stock status for Lobster in LFA 41 show the stock is in the Healthy Zone, with all four multispecies survey commercial biomass indices above their respective USIs. Reproductive potential estimates were also above the upper boundaries where defined. Despite not having a removal reference or estimates of removal rates, the TAC of 720 t poses minimal risk to the stock status falling into the Cautious Zone, as the stock has proven its resilience to this level of removal. </v>
      </c>
    </row>
    <row r="99" spans="1:18" x14ac:dyDescent="0.3">
      <c r="A99" s="4" t="s">
        <v>1201</v>
      </c>
      <c r="B99" s="4">
        <v>21</v>
      </c>
      <c r="C99" s="2">
        <v>2021</v>
      </c>
      <c r="D99" t="s">
        <v>1279</v>
      </c>
      <c r="E99" s="4">
        <v>77</v>
      </c>
      <c r="F99" t="s">
        <v>1597</v>
      </c>
      <c r="G99" t="s">
        <v>1598</v>
      </c>
      <c r="H99" s="17" t="s">
        <v>1554</v>
      </c>
      <c r="I99" s="2" t="s">
        <v>2224</v>
      </c>
      <c r="J99" t="str">
        <f>_xlfn.XLOOKUP($E99,Canada_SA_2023!$D$2:$D$183,Canada_SA_2023!$R$2:$R$183,"NOT FOUND!!!!")</f>
        <v>F</v>
      </c>
      <c r="K99" t="s">
        <v>2195</v>
      </c>
      <c r="L99">
        <f>_xlfn.XLOOKUP($E99,Canada_SA_2023!$D$2:$D$183,Canada_SA_2023!$Q$2:$Q$183,"NOT FOUND!!!!")</f>
        <v>4000</v>
      </c>
      <c r="M99" t="str">
        <f>_xlfn.XLOOKUP($E99,Canada_SA_2023!$D$2:$D$183,Canada_SA_2023!$N$2:$N$183,"NOT FOUND!!!!")</f>
        <v>http://www.dfo-mpo.gc.ca/csas-sccs/Publications/SAR-AS/2021/2021_008-eng.html</v>
      </c>
      <c r="N99">
        <f>_xlfn.XLOOKUP($E99,Canada_SA_2023!$D$2:$D$183,Canada_SA_2023!$T$2:$T$183,"NOT FOUND!!!!")</f>
        <v>3</v>
      </c>
      <c r="O99">
        <f>_xlfn.XLOOKUP($E99,Canada_SA_2023!$D$2:$D$183,Canada_SA_2023!$S$2:$S$183,"NOT FOUND!!!!")</f>
        <v>2</v>
      </c>
      <c r="P99">
        <f t="shared" si="9"/>
        <v>8000</v>
      </c>
      <c r="Q99">
        <f t="shared" si="10"/>
        <v>12000</v>
      </c>
      <c r="R99" t="str">
        <f>_xlfn.XLOOKUP($E99,Canada_SA_2023!$D$2:$D$183,Canada_SA_2023!$U$2:$U$183,"NOT FOUND!!!!")</f>
        <v xml:space="preserve">12 units. Probably fully exploited although no precise status indicators. Total reported landings in 2019 were at their highest level in a century (4,400 t); this reflects increasing trends in the South and West regions, while reported landings in the Northeast and Avalon regions remain near historic lows. Since 2004, the CPUE index (unstandardized) has steadily increased to recent highs in the South and West Coast regions, while it has remained unchanged at low levels in the Northeast and Avalon regions. Size frequency distributions suggest higher fishing pressure on the South and West Coast regions, relative to the Northeast and Avalon regions. V-notching was shown to have a high level of efficacy at protecting egg-bearing females from fishing mortality. In all four regions, the majority of large surviving lobster in the population were v-notched females. </v>
      </c>
    </row>
    <row r="100" spans="1:18" x14ac:dyDescent="0.3">
      <c r="A100" s="14" t="s">
        <v>1201</v>
      </c>
      <c r="B100" s="14">
        <v>21</v>
      </c>
      <c r="C100" s="14">
        <v>2021</v>
      </c>
      <c r="D100" t="s">
        <v>1279</v>
      </c>
      <c r="E100" s="4">
        <v>78</v>
      </c>
      <c r="F100" t="s">
        <v>1603</v>
      </c>
      <c r="G100" t="s">
        <v>1604</v>
      </c>
      <c r="H100" s="17" t="s">
        <v>1554</v>
      </c>
      <c r="I100" s="2" t="s">
        <v>2224</v>
      </c>
      <c r="J100" t="str">
        <f>_xlfn.XLOOKUP($E100,Canada_SA_2023!$D$2:$D$183,Canada_SA_2023!$R$2:$R$183,"NOT FOUND!!!!")</f>
        <v>U</v>
      </c>
      <c r="N100">
        <f>_xlfn.XLOOKUP($E100,Canada_SA_2023!$D$2:$D$183,Canada_SA_2023!$T$2:$T$183,"NOT FOUND!!!!")</f>
        <v>0</v>
      </c>
      <c r="R100">
        <f>_xlfn.XLOOKUP($E100,Canada_SA_2023!$D$2:$D$183,Canada_SA_2023!$U$2:$U$183,"NOT FOUND!!!!")</f>
        <v>0</v>
      </c>
    </row>
    <row r="101" spans="1:18" x14ac:dyDescent="0.3">
      <c r="A101" s="4" t="s">
        <v>1201</v>
      </c>
      <c r="B101" s="4">
        <v>21</v>
      </c>
      <c r="C101" s="2">
        <v>2022</v>
      </c>
      <c r="D101" t="s">
        <v>1279</v>
      </c>
      <c r="E101" s="4">
        <v>79</v>
      </c>
      <c r="F101" t="s">
        <v>1605</v>
      </c>
      <c r="G101" t="s">
        <v>1606</v>
      </c>
      <c r="H101" s="17" t="s">
        <v>1554</v>
      </c>
      <c r="I101" s="2" t="s">
        <v>2224</v>
      </c>
      <c r="J101" t="str">
        <f>_xlfn.XLOOKUP($E101,Canada_SA_2023!$D$2:$D$183,Canada_SA_2023!$R$2:$R$183,"NOT FOUND!!!!")</f>
        <v>F</v>
      </c>
      <c r="K101" t="s">
        <v>2195</v>
      </c>
      <c r="L101">
        <f>_xlfn.XLOOKUP($E101,Canada_SA_2023!$D$2:$D$183,Canada_SA_2023!$Q$2:$Q$183,"NOT FOUND!!!!")</f>
        <v>4000</v>
      </c>
      <c r="M101" t="str">
        <f>_xlfn.XLOOKUP($E101,Canada_SA_2023!$D$2:$D$183,Canada_SA_2023!$N$2:$N$183,"NOT FOUND!!!!")</f>
        <v>http://www.dfo-mpo.gc.ca/csas-sccs/Publications/ScR-RS/2022/2022_028-eng.html</v>
      </c>
      <c r="N101">
        <f>_xlfn.XLOOKUP($E101,Canada_SA_2023!$D$2:$D$183,Canada_SA_2023!$T$2:$T$183,"NOT FOUND!!!!")</f>
        <v>1</v>
      </c>
      <c r="O101">
        <f>_xlfn.XLOOKUP($E101,Canada_SA_2023!$D$2:$D$183,Canada_SA_2023!$S$2:$S$183,"NOT FOUND!!!!")</f>
        <v>2</v>
      </c>
      <c r="P101">
        <f t="shared" ref="P101:P112" si="11">IF(O101="",0,O101*L101)</f>
        <v>8000</v>
      </c>
      <c r="Q101">
        <f>IF(N101="",0,N101*$L101)</f>
        <v>4000</v>
      </c>
      <c r="R101" t="str">
        <f>_xlfn.XLOOKUP($E101,Canada_SA_2023!$D$2:$D$183,Canada_SA_2023!$U$2:$U$183,"NOT FOUND!!!!")</f>
        <v>1 unit. According to the precautionary approach, the Magdalen Islands lobster stock is currently in the healthy zone.</v>
      </c>
    </row>
    <row r="102" spans="1:18" x14ac:dyDescent="0.3">
      <c r="A102" s="4" t="s">
        <v>1201</v>
      </c>
      <c r="B102" s="4">
        <v>21</v>
      </c>
      <c r="C102" s="2">
        <v>2022</v>
      </c>
      <c r="D102" t="s">
        <v>1279</v>
      </c>
      <c r="E102" s="4">
        <v>80</v>
      </c>
      <c r="F102" t="s">
        <v>1611</v>
      </c>
      <c r="G102" t="s">
        <v>1612</v>
      </c>
      <c r="H102" s="17" t="s">
        <v>1554</v>
      </c>
      <c r="I102" s="2" t="s">
        <v>2224</v>
      </c>
      <c r="J102" t="str">
        <f>_xlfn.XLOOKUP($E102,Canada_SA_2023!$D$2:$D$183,Canada_SA_2023!$R$2:$R$183,"NOT FOUND!!!!")</f>
        <v>F</v>
      </c>
      <c r="K102" t="s">
        <v>2195</v>
      </c>
      <c r="L102">
        <f>_xlfn.XLOOKUP($E102,Canada_SA_2023!$D$2:$D$183,Canada_SA_2023!$Q$2:$Q$183,"NOT FOUND!!!!")</f>
        <v>2000</v>
      </c>
      <c r="M102" t="str">
        <f>_xlfn.XLOOKUP($E102,Canada_SA_2023!$D$2:$D$183,Canada_SA_2023!$N$2:$N$183,"NOT FOUND!!!!")</f>
        <v>http://www.dfo-mpo.gc.ca/csas-sccs/Publications/ScR-RS/2022/2022_029-eng.html</v>
      </c>
      <c r="N102">
        <f>_xlfn.XLOOKUP($E102,Canada_SA_2023!$D$2:$D$183,Canada_SA_2023!$T$2:$T$183,"NOT FOUND!!!!")</f>
        <v>1</v>
      </c>
      <c r="O102">
        <f>_xlfn.XLOOKUP($E102,Canada_SA_2023!$D$2:$D$183,Canada_SA_2023!$S$2:$S$183,"NOT FOUND!!!!")</f>
        <v>2</v>
      </c>
      <c r="P102">
        <f t="shared" si="11"/>
        <v>4000</v>
      </c>
      <c r="Q102">
        <f>IF(N102="",0,N102*$L102)</f>
        <v>2000</v>
      </c>
      <c r="R102" t="str">
        <f>_xlfn.XLOOKUP($E102,Canada_SA_2023!$D$2:$D$183,Canada_SA_2023!$U$2:$U$183,"NOT FOUND!!!!")</f>
        <v xml:space="preserve">3 units. High abundance, productivity and landings indicate that the Gaspé lobster stock is in the healthy zone according to the precautionary approach. </v>
      </c>
    </row>
    <row r="103" spans="1:18" x14ac:dyDescent="0.3">
      <c r="A103" s="4" t="s">
        <v>1201</v>
      </c>
      <c r="B103" s="4">
        <v>21</v>
      </c>
      <c r="C103" s="2">
        <v>2022</v>
      </c>
      <c r="D103" t="s">
        <v>1279</v>
      </c>
      <c r="E103" s="4">
        <v>182</v>
      </c>
      <c r="F103" t="s">
        <v>2015</v>
      </c>
      <c r="G103" t="s">
        <v>2016</v>
      </c>
      <c r="H103" s="17" t="s">
        <v>1554</v>
      </c>
      <c r="I103" s="17" t="s">
        <v>1555</v>
      </c>
      <c r="J103" t="str">
        <f>_xlfn.XLOOKUP($E103,Canada_SA_2023!$D$2:$D$183,Canada_SA_2023!$R$2:$R$183,"NOT FOUND!!!!")</f>
        <v>F</v>
      </c>
      <c r="K103" t="s">
        <v>2195</v>
      </c>
      <c r="L103">
        <f>_xlfn.XLOOKUP($E103,Canada_SA_2023!$D$2:$D$183,Canada_SA_2023!$Q$2:$Q$183,"NOT FOUND!!!!")</f>
        <v>1000</v>
      </c>
      <c r="M103" t="str">
        <f>_xlfn.XLOOKUP($E103,Canada_SA_2023!$D$2:$D$183,Canada_SA_2023!$N$2:$N$183,"NOT FOUND!!!!")</f>
        <v>http://www.dfo-mpo.gc.ca/csas-sccs/Publications/ScR-RS/2022/2022_030-eng.html</v>
      </c>
      <c r="N103">
        <f>_xlfn.XLOOKUP($E103,Canada_SA_2023!$D$2:$D$183,Canada_SA_2023!$T$2:$T$183,"NOT FOUND!!!!")</f>
        <v>2</v>
      </c>
      <c r="O103">
        <f>_xlfn.XLOOKUP($E103,Canada_SA_2023!$D$2:$D$183,Canada_SA_2023!$S$2:$S$183,"NOT FOUND!!!!")</f>
        <v>2</v>
      </c>
      <c r="P103">
        <f t="shared" si="11"/>
        <v>2000</v>
      </c>
      <c r="Q103">
        <f>IF(N103="",0,N103*$L103)</f>
        <v>2000</v>
      </c>
      <c r="R103" t="str">
        <f>_xlfn.XLOOKUP($E103,Canada_SA_2023!$D$2:$D$183,Canada_SA_2023!$U$2:$U$183,"NOT FOUND!!!!")</f>
        <v xml:space="preserve">4 units. Abundance indicators (landings and CPUE) are up sharply on the North Shore and at Anticosti Island. Lobster populations in these areas appear to be in good condition, but are characterized by slow growth as well as late sexual maturity and at larger size (90 mm and over). </v>
      </c>
    </row>
    <row r="104" spans="1:18" x14ac:dyDescent="0.3">
      <c r="A104" s="4" t="s">
        <v>1201</v>
      </c>
      <c r="B104" s="2">
        <v>21</v>
      </c>
      <c r="C104" s="2">
        <v>2021</v>
      </c>
      <c r="D104" t="s">
        <v>1273</v>
      </c>
      <c r="E104" s="4">
        <v>0</v>
      </c>
      <c r="F104" s="5" t="s">
        <v>2216</v>
      </c>
      <c r="G104" t="s">
        <v>277</v>
      </c>
      <c r="H104" s="2" t="s">
        <v>1554</v>
      </c>
      <c r="I104" s="2" t="s">
        <v>2224</v>
      </c>
      <c r="J104" t="str">
        <f>_xlfn.XLOOKUP($E104,USA_SA_2023!$D$2:$D$200,USA_SA_2023!$BN$2:$BN$200,"NOT FOUND!!!!")</f>
        <v>F</v>
      </c>
      <c r="K104" t="str">
        <f>_xlfn.XLOOKUP($E104,USA_SA_2023!$D$2:$D$200,USA_SA_2023!$BL$2:$BL$200,"NOT FOUND!!!!")</f>
        <v>Bmsy_Metric Tons</v>
      </c>
      <c r="L104">
        <f>_xlfn.XLOOKUP($E104,USA_SA_2023!$D$2:$D$200,USA_SA_2023!$BM$2:$BM$200,"NOT FOUND!!!!")</f>
        <v>45372.050816696916</v>
      </c>
      <c r="M104" t="str">
        <f>_xlfn.XLOOKUP($E104,USA_SA_2023!$D$2:$D$200,USA_SA_2023!$X$2:$X$200,"NOT FOUND!!!!")</f>
        <v>ASMFC Stock Assessment Overview: American Lobster</v>
      </c>
      <c r="N104">
        <f>_xlfn.XLOOKUP($E104,USA_SA_2023!$D$2:$D$200,USA_SA_2023!$BP$2:$BP$200,"NOT FOUND!!!!")</f>
        <v>1</v>
      </c>
      <c r="O104" s="2">
        <f>IF(J104="U","",IF(J104="O",1,IF(J104="F",2,IF(J104="N",3,""))))</f>
        <v>2</v>
      </c>
      <c r="P104">
        <f t="shared" si="11"/>
        <v>90744.101633393831</v>
      </c>
      <c r="Q104">
        <f>L104*N104</f>
        <v>45372.050816696916</v>
      </c>
      <c r="R104" t="str">
        <f>_xlfn.XLOOKUP($E104,USA_SA_2023!$D$2:$D$200,USA_SA_2023!$BQ$2:$BQ$200,"NOT FOUND!!!!")</f>
        <v>Based on available reference points, the GOM/GBK stock is not depleted and overfishing is not occurring. The average abundance from 2016-2018 was 256 million lobster, which is greater than the fishery/industry target of 212 million lobster. The average exploitation from 2016-2018 was 0.459, below the exploitation target of 0.461.</v>
      </c>
    </row>
    <row r="105" spans="1:18" x14ac:dyDescent="0.3">
      <c r="A105" s="4" t="s">
        <v>1201</v>
      </c>
      <c r="B105" s="2">
        <v>21</v>
      </c>
      <c r="C105" s="2">
        <v>2021</v>
      </c>
      <c r="D105" t="s">
        <v>1273</v>
      </c>
      <c r="E105" s="4">
        <v>1</v>
      </c>
      <c r="F105" s="5" t="s">
        <v>2220</v>
      </c>
      <c r="G105" t="s">
        <v>2223</v>
      </c>
      <c r="H105" s="2" t="s">
        <v>1554</v>
      </c>
      <c r="I105" s="2" t="s">
        <v>2224</v>
      </c>
      <c r="J105" t="str">
        <f>_xlfn.XLOOKUP($E105,USA_SA_2023!$D$2:$D$200,USA_SA_2023!$BN$2:$BN$200,"NOT FOUND!!!!")</f>
        <v>O</v>
      </c>
      <c r="K105" t="str">
        <f>_xlfn.XLOOKUP($E105,USA_SA_2023!$D$2:$D$200,USA_SA_2023!$BL$2:$BL$200,"NOT FOUND!!!!")</f>
        <v>Bmsy_Metric Tons</v>
      </c>
      <c r="L105">
        <f>_xlfn.XLOOKUP($E105,USA_SA_2023!$D$2:$D$200,USA_SA_2023!$BM$2:$BM$200,"NOT FOUND!!!!")</f>
        <v>9074.4101633393821</v>
      </c>
      <c r="M105" t="str">
        <f>_xlfn.XLOOKUP($E105,USA_SA_2023!$D$2:$D$200,USA_SA_2023!$X$2:$X$200,"NOT FOUND!!!!")</f>
        <v>ASMFC Stock Assessment Overview: American Lobster</v>
      </c>
      <c r="N105">
        <f>_xlfn.XLOOKUP($E105,USA_SA_2023!$D$2:$D$200,USA_SA_2023!$BP$2:$BP$200,"NOT FOUND!!!!")</f>
        <v>1</v>
      </c>
      <c r="O105" s="2">
        <f>IF(J105="U","",IF(J105="O",1,IF(J105="F",2,IF(J105="N",3,""))))</f>
        <v>1</v>
      </c>
      <c r="P105">
        <f t="shared" si="11"/>
        <v>9074.4101633393821</v>
      </c>
      <c r="Q105">
        <f>L105*N105</f>
        <v>9074.4101633393821</v>
      </c>
      <c r="R105" t="str">
        <f>_xlfn.XLOOKUP($E105,USA_SA_2023!$D$2:$D$200,USA_SA_2023!$BQ$2:$BQ$200,"NOT FOUND!!!!")</f>
        <v>The SNE stock is significantly depleted and overfishing is not occurring.  The average abundance from 2016-2018 was 7 million lobster, well below the abundance threshold of 20 million lobster. The average exploitation from 2016-2018 was 0.274, falling between the exploitation threshold of 0.290 and the exploitation target of 0.257.</v>
      </c>
    </row>
    <row r="106" spans="1:18" x14ac:dyDescent="0.3">
      <c r="A106" t="s">
        <v>1202</v>
      </c>
      <c r="B106" s="2">
        <v>21</v>
      </c>
      <c r="C106" s="4">
        <v>2021</v>
      </c>
      <c r="D106" s="4" t="s">
        <v>1273</v>
      </c>
      <c r="E106" s="4">
        <v>10311</v>
      </c>
      <c r="F106" s="4" t="s">
        <v>235</v>
      </c>
      <c r="G106" s="4" t="s">
        <v>163</v>
      </c>
      <c r="H106" s="4" t="s">
        <v>237</v>
      </c>
      <c r="I106" s="4" t="s">
        <v>238</v>
      </c>
      <c r="J106" t="str">
        <f>_xlfn.XLOOKUP($E106,USA_SA_2023!$D$2:$D$198,USA_SA_2023!$BN$2:$BN$198,"NOT FOUND!!!!")</f>
        <v>N</v>
      </c>
      <c r="K106" t="str">
        <f>_xlfn.XLOOKUP($E106,USA_SA_2023!$D$2:$D$198,USA_SA_2023!$BL$2:$BL$198,"NOT FOUND!!!!")</f>
        <v>Bmsy_Metric Tons</v>
      </c>
      <c r="L106">
        <f>_xlfn.XLOOKUP($E106,USA_SA_2023!$D$2:$D$198,USA_SA_2023!$BM$2:$BM$198,"NOT FOUND!!!!")</f>
        <v>14441</v>
      </c>
      <c r="M106" t="str">
        <f>_xlfn.XLOOKUP($E106,USA_SA_2023!$D$2:$D$198,USA_SA_2023!$X$2:$X$198,"NOT FOUND!!!!")</f>
        <v>Black Sea Bass Operational Assessment for 2021</v>
      </c>
      <c r="N106">
        <f>_xlfn.XLOOKUP($E106,USA_SA_2023!$D$2:$D$198,USA_SA_2023!$BP$2:$BP$198,"NOT FOUND!!!!")</f>
        <v>1</v>
      </c>
      <c r="O106" s="2">
        <f>IF(J106="U","",IF(J106="O",1,IF(J106="F",2,IF(J106="N",3,""))))</f>
        <v>3</v>
      </c>
      <c r="P106">
        <f t="shared" si="11"/>
        <v>43323</v>
      </c>
      <c r="Q106">
        <f>L106*N106</f>
        <v>14441</v>
      </c>
      <c r="R106" t="str">
        <f>_xlfn.XLOOKUP($E106,USA_SA_2023!$D$2:$D$198,USA_SA_2023!$BQ$2:$BQ$198,"NOT FOUND!!!!")</f>
        <v>Biomass based estimate using Blim</v>
      </c>
    </row>
    <row r="107" spans="1:18" x14ac:dyDescent="0.3">
      <c r="A107" s="4" t="s">
        <v>1202</v>
      </c>
      <c r="B107" s="4">
        <v>21</v>
      </c>
      <c r="C107" s="2">
        <v>2020</v>
      </c>
      <c r="D107" t="s">
        <v>1279</v>
      </c>
      <c r="E107" s="4">
        <v>189</v>
      </c>
      <c r="F107" t="s">
        <v>2044</v>
      </c>
      <c r="G107" t="s">
        <v>2047</v>
      </c>
      <c r="H107" s="17" t="s">
        <v>2045</v>
      </c>
      <c r="I107" s="17" t="s">
        <v>2046</v>
      </c>
      <c r="J107" t="str">
        <f>_xlfn.XLOOKUP($E107,Canada_SA_2023!$D$2:$D$183,Canada_SA_2023!$R$2:$R$183,"NOT FOUND!!!!")</f>
        <v>F</v>
      </c>
      <c r="K107" t="s">
        <v>2195</v>
      </c>
      <c r="L107">
        <f>_xlfn.XLOOKUP($E107,Canada_SA_2023!$D$2:$D$183,Canada_SA_2023!$Q$2:$Q$183,"NOT FOUND!!!!")</f>
        <v>100</v>
      </c>
      <c r="M107" t="str">
        <f>_xlfn.XLOOKUP($E107,Canada_SA_2023!$D$2:$D$183,Canada_SA_2023!$N$2:$N$183,"NOT FOUND!!!!")</f>
        <v>http://www.dfo-mpo.gc.ca/csas-sccs/Publications/SAR-AS/2020/2020_041-eng.html</v>
      </c>
      <c r="N107">
        <f>_xlfn.XLOOKUP($E107,Canada_SA_2023!$D$2:$D$183,Canada_SA_2023!$T$2:$T$183,"NOT FOUND!!!!")</f>
        <v>2</v>
      </c>
      <c r="O107">
        <f>_xlfn.XLOOKUP($E107,Canada_SA_2023!$D$2:$D$183,Canada_SA_2023!$S$2:$S$183,"NOT FOUND!!!!")</f>
        <v>2</v>
      </c>
      <c r="P107">
        <f t="shared" si="11"/>
        <v>200</v>
      </c>
      <c r="Q107">
        <f>IF(N107="",0,N107*$L107)</f>
        <v>200</v>
      </c>
      <c r="R107" t="str">
        <f>_xlfn.XLOOKUP($E107,Canada_SA_2023!$D$2:$D$183,Canada_SA_2023!$U$2:$U$183,"NOT FOUND!!!!")</f>
        <v>The median of the Catch Per Unit Effort (CPUE) time series was used as a proxy of biomass at maximum sustainable yield (BMSY). The Limit Reference Point (LRP) was calculated as 40% of BMSY. The 3-year median CPUE is used for determining stock status. The CPUE declined rapidly to levels approaching 40% of the time series median (LRP proxy) in 2006 and 2019, in close proximity to the Cautious/Critical zone boundary. Overall, it is probably not overexploited.</v>
      </c>
    </row>
    <row r="108" spans="1:18" x14ac:dyDescent="0.3">
      <c r="A108" s="4" t="s">
        <v>1202</v>
      </c>
      <c r="B108" s="4">
        <v>21</v>
      </c>
      <c r="C108" s="2">
        <v>2018</v>
      </c>
      <c r="D108" t="s">
        <v>1279</v>
      </c>
      <c r="E108" s="4">
        <v>190</v>
      </c>
      <c r="F108" t="s">
        <v>2052</v>
      </c>
      <c r="G108" t="s">
        <v>1283</v>
      </c>
      <c r="H108" s="17" t="s">
        <v>2053</v>
      </c>
      <c r="I108" s="17" t="s">
        <v>2054</v>
      </c>
      <c r="J108" t="str">
        <f>_xlfn.XLOOKUP($E108,Canada_SA_2023!$D$2:$D$183,Canada_SA_2023!$R$2:$R$183,"NOT FOUND!!!!")</f>
        <v>U</v>
      </c>
      <c r="K108" t="s">
        <v>2195</v>
      </c>
      <c r="L108">
        <f>_xlfn.XLOOKUP($E108,Canada_SA_2023!$D$2:$D$183,Canada_SA_2023!$Q$2:$Q$183,"NOT FOUND!!!!")</f>
        <v>500</v>
      </c>
      <c r="M108" t="str">
        <f>_xlfn.XLOOKUP($E108,Canada_SA_2023!$D$2:$D$183,Canada_SA_2023!$N$2:$N$183,"NOT FOUND!!!!")</f>
        <v>http://www.dfo-mpo.gc.ca/csas-sccs/Publications/ScR-RS/2018/2018_048-eng.html</v>
      </c>
      <c r="N108">
        <f>_xlfn.XLOOKUP($E108,Canada_SA_2023!$D$2:$D$183,Canada_SA_2023!$T$2:$T$183,"NOT FOUND!!!!")</f>
        <v>3</v>
      </c>
      <c r="O108">
        <f>_xlfn.XLOOKUP($E108,Canada_SA_2023!$D$2:$D$183,Canada_SA_2023!$S$2:$S$183,"NOT FOUND!!!!")</f>
        <v>0</v>
      </c>
      <c r="P108">
        <f t="shared" si="11"/>
        <v>0</v>
      </c>
      <c r="Q108">
        <f>IF(N108="",0,N108*$L108)</f>
        <v>1500</v>
      </c>
      <c r="R108" t="str">
        <f>_xlfn.XLOOKUP($E108,Canada_SA_2023!$D$2:$D$183,Canada_SA_2023!$U$2:$U$183,"NOT FOUND!!!!")</f>
        <v xml:space="preserve">While the fishery is very limited, it is unclear whether local areas can be over-depleted. At this time, stock status is unknown, as are sustainable levels of effort or removals. Despite stable catch rates, effort and removal levels should be very conservative due to the risk factors associated with the life-history of this species, and the risk that catch rates are not reflective of population trends. </v>
      </c>
    </row>
    <row r="109" spans="1:18" x14ac:dyDescent="0.3">
      <c r="A109" t="s">
        <v>1202</v>
      </c>
      <c r="B109" s="2">
        <v>21</v>
      </c>
      <c r="C109" s="4">
        <v>2021</v>
      </c>
      <c r="D109" s="4" t="s">
        <v>1273</v>
      </c>
      <c r="E109" s="4">
        <v>10286</v>
      </c>
      <c r="F109" s="4" t="s">
        <v>243</v>
      </c>
      <c r="G109" s="4" t="s">
        <v>82</v>
      </c>
      <c r="H109" s="4" t="s">
        <v>244</v>
      </c>
      <c r="I109" s="4" t="s">
        <v>245</v>
      </c>
      <c r="J109" t="str">
        <f>_xlfn.XLOOKUP($E109,USA_SA_2023!$D$2:$D$198,USA_SA_2023!$BN$2:$BN$198,"NOT FOUND!!!!")</f>
        <v>N</v>
      </c>
      <c r="K109" t="str">
        <f>_xlfn.XLOOKUP($E109,USA_SA_2023!$D$2:$D$198,USA_SA_2023!$BL$2:$BL$198,"NOT FOUND!!!!")</f>
        <v>Bmsy_Metric Tons</v>
      </c>
      <c r="L109">
        <f>_xlfn.XLOOKUP($E109,USA_SA_2023!$D$2:$D$198,USA_SA_2023!$BM$2:$BM$198,"NOT FOUND!!!!")</f>
        <v>90019</v>
      </c>
      <c r="M109" t="str">
        <f>_xlfn.XLOOKUP($E109,USA_SA_2023!$D$2:$D$198,USA_SA_2023!$X$2:$X$198,"NOT FOUND!!!!")</f>
        <v>Scup Management Track Assessment for 2021</v>
      </c>
      <c r="N109">
        <f>_xlfn.XLOOKUP($E109,USA_SA_2023!$D$2:$D$198,USA_SA_2023!$BP$2:$BP$198,"NOT FOUND!!!!")</f>
        <v>1</v>
      </c>
      <c r="O109" s="2">
        <f>IF(J109="U","",IF(J109="O",1,IF(J109="F",2,IF(J109="N",3,""))))</f>
        <v>3</v>
      </c>
      <c r="P109">
        <f t="shared" si="11"/>
        <v>270057</v>
      </c>
      <c r="Q109">
        <f>L109*N109</f>
        <v>90019</v>
      </c>
      <c r="R109" t="str">
        <f>_xlfn.XLOOKUP($E109,USA_SA_2023!$D$2:$D$198,USA_SA_2023!$BQ$2:$BQ$198,"NOT FOUND!!!!")</f>
        <v>Biomass based estimate using Blim</v>
      </c>
    </row>
    <row r="110" spans="1:18" x14ac:dyDescent="0.3">
      <c r="A110" t="s">
        <v>1202</v>
      </c>
      <c r="B110" s="2">
        <v>21</v>
      </c>
      <c r="C110" s="4">
        <v>2022</v>
      </c>
      <c r="D110" s="4" t="s">
        <v>1273</v>
      </c>
      <c r="E110" s="4">
        <v>10525</v>
      </c>
      <c r="F110" s="4" t="s">
        <v>364</v>
      </c>
      <c r="G110" s="4" t="s">
        <v>230</v>
      </c>
      <c r="H110" s="4" t="s">
        <v>365</v>
      </c>
      <c r="I110" s="4" t="s">
        <v>366</v>
      </c>
      <c r="J110" t="str">
        <f>_xlfn.XLOOKUP($E110,USA_SA_2023!$D$2:$D$198,USA_SA_2023!$BN$2:$BN$198,"NOT FOUND!!!!")</f>
        <v>O</v>
      </c>
      <c r="K110" t="str">
        <f>_xlfn.XLOOKUP($E110,USA_SA_2023!$D$2:$D$198,USA_SA_2023!$BL$2:$BL$198,"NOT FOUND!!!!")</f>
        <v>Bmsy_kg * 2000 / tow</v>
      </c>
      <c r="L110">
        <f>_xlfn.XLOOKUP($E110,USA_SA_2023!$D$2:$D$198,USA_SA_2023!$BM$2:$BM$198,"NOT FOUND!!!!")</f>
        <v>9880.000114440918</v>
      </c>
      <c r="M110" t="str">
        <f>_xlfn.XLOOKUP($E110,USA_SA_2023!$D$2:$D$198,USA_SA_2023!$X$2:$X$198,"NOT FOUND!!!!")</f>
        <v>Ocean pout - 2022 Management Track Assessment Report</v>
      </c>
      <c r="N110">
        <f>_xlfn.XLOOKUP($E110,USA_SA_2023!$D$2:$D$198,USA_SA_2023!$BP$2:$BP$198,"NOT FOUND!!!!")</f>
        <v>3</v>
      </c>
      <c r="O110" s="2">
        <f>IF(J110="U","",IF(J110="O",1,IF(J110="F",2,IF(J110="N",3,""))))</f>
        <v>1</v>
      </c>
      <c r="P110">
        <f t="shared" si="11"/>
        <v>9880.000114440918</v>
      </c>
      <c r="Q110">
        <f>L110*N110</f>
        <v>29640.000343322754</v>
      </c>
      <c r="R110" t="str">
        <f>_xlfn.XLOOKUP($E110,USA_SA_2023!$D$2:$D$198,USA_SA_2023!$BQ$2:$BQ$198,"NOT FOUND!!!!")</f>
        <v>Biomass based estimate using Blim</v>
      </c>
    </row>
    <row r="111" spans="1:18" x14ac:dyDescent="0.3">
      <c r="A111" t="s">
        <v>1203</v>
      </c>
      <c r="B111" s="2">
        <v>21</v>
      </c>
      <c r="C111" s="4">
        <v>2022</v>
      </c>
      <c r="D111" s="4" t="s">
        <v>1273</v>
      </c>
      <c r="E111" s="4">
        <v>11562</v>
      </c>
      <c r="F111" s="4" t="s">
        <v>345</v>
      </c>
      <c r="G111" s="4" t="s">
        <v>297</v>
      </c>
      <c r="H111" s="4" t="s">
        <v>346</v>
      </c>
      <c r="I111" s="4" t="s">
        <v>347</v>
      </c>
      <c r="J111" t="str">
        <f>_xlfn.XLOOKUP($E111,USA_SA_2023!$D$2:$D$198,USA_SA_2023!$BN$2:$BN$198,"NOT FOUND!!!!")</f>
        <v>O</v>
      </c>
      <c r="K111" t="str">
        <f>_xlfn.XLOOKUP($E111,USA_SA_2023!$D$2:$D$198,USA_SA_2023!$BL$2:$BL$198,"NOT FOUND!!!!")</f>
        <v>Bmsy_Metric Tons</v>
      </c>
      <c r="L111">
        <f>_xlfn.XLOOKUP($E111,USA_SA_2023!$D$2:$D$198,USA_SA_2023!$BM$2:$BM$198,"NOT FOUND!!!!")</f>
        <v>1509</v>
      </c>
      <c r="M111" t="str">
        <f>_xlfn.XLOOKUP($E111,USA_SA_2023!$D$2:$D$198,USA_SA_2023!$X$2:$X$198,"NOT FOUND!!!!")</f>
        <v>Atlantic Wolffish 2022 Management Track Assessment Report</v>
      </c>
      <c r="N111">
        <f>_xlfn.XLOOKUP($E111,USA_SA_2023!$D$2:$D$198,USA_SA_2023!$BP$2:$BP$198,"NOT FOUND!!!!")</f>
        <v>1</v>
      </c>
      <c r="O111" s="2">
        <f>IF(J111="U","",IF(J111="O",1,IF(J111="F",2,IF(J111="N",3,""))))</f>
        <v>1</v>
      </c>
      <c r="P111">
        <f t="shared" si="11"/>
        <v>1509</v>
      </c>
      <c r="Q111">
        <f>L111*N111</f>
        <v>1509</v>
      </c>
      <c r="R111" t="str">
        <f>_xlfn.XLOOKUP($E111,USA_SA_2023!$D$2:$D$198,USA_SA_2023!$BQ$2:$BQ$198,"NOT FOUND!!!!")</f>
        <v>Biomass based estimate using Blim</v>
      </c>
    </row>
    <row r="112" spans="1:18" x14ac:dyDescent="0.3">
      <c r="A112" s="4" t="s">
        <v>1203</v>
      </c>
      <c r="B112" s="4">
        <v>21</v>
      </c>
      <c r="C112" s="2">
        <v>2021</v>
      </c>
      <c r="D112" t="s">
        <v>1279</v>
      </c>
      <c r="E112" s="4">
        <v>180</v>
      </c>
      <c r="F112" t="s">
        <v>2003</v>
      </c>
      <c r="G112" t="s">
        <v>1283</v>
      </c>
      <c r="H112" s="17" t="s">
        <v>2004</v>
      </c>
      <c r="I112" s="17" t="s">
        <v>2005</v>
      </c>
      <c r="J112" t="str">
        <f>_xlfn.XLOOKUP($E112,Canada_SA_2023!$D$2:$D$183,Canada_SA_2023!$R$2:$R$183,"NOT FOUND!!!!")</f>
        <v>O</v>
      </c>
      <c r="K112" t="s">
        <v>2195</v>
      </c>
      <c r="L112">
        <f>_xlfn.XLOOKUP($E112,Canada_SA_2023!$D$2:$D$183,Canada_SA_2023!$Q$2:$Q$183,"NOT FOUND!!!!")</f>
        <v>300</v>
      </c>
      <c r="M112" t="str">
        <f>_xlfn.XLOOKUP($E112,Canada_SA_2023!$D$2:$D$183,Canada_SA_2023!$N$2:$N$183,"NOT FOUND!!!!")</f>
        <v>http://www.dfo-mpo.gc.ca/csas-sccs/Publications/SAR-AS/2021/2021_019-eng.html</v>
      </c>
      <c r="N112">
        <f>_xlfn.XLOOKUP($E112,Canada_SA_2023!$D$2:$D$183,Canada_SA_2023!$T$2:$T$183,"NOT FOUND!!!!")</f>
        <v>3</v>
      </c>
      <c r="O112">
        <f>_xlfn.XLOOKUP($E112,Canada_SA_2023!$D$2:$D$183,Canada_SA_2023!$S$2:$S$183,"NOT FOUND!!!!")</f>
        <v>1</v>
      </c>
      <c r="P112">
        <f t="shared" si="11"/>
        <v>300</v>
      </c>
      <c r="Q112">
        <f>IF(N112="",0,N112*$L112)</f>
        <v>900</v>
      </c>
      <c r="R112" t="str">
        <f>_xlfn.XLOOKUP($E112,Canada_SA_2023!$D$2:$D$183,Canada_SA_2023!$U$2:$U$183,"NOT FOUND!!!!")</f>
        <v>Abundance and biomass indices for Subdiv. 3Ps (spring survey) and Div. 2J3KL (fall survey) have declined precipitously since the mid-2000s and remain low; these indices are considered to reflect stock status. Landings are low but there is a directed fishery for roe. The stock may also depend on crtical limiting habitat for spawning.</v>
      </c>
    </row>
    <row r="113" spans="1:18" x14ac:dyDescent="0.3">
      <c r="A113" t="s">
        <v>1203</v>
      </c>
      <c r="B113" s="2">
        <v>21</v>
      </c>
      <c r="C113" s="4">
        <v>2022</v>
      </c>
      <c r="D113" s="4" t="s">
        <v>1273</v>
      </c>
      <c r="E113" s="4">
        <v>10500</v>
      </c>
      <c r="F113" s="4" t="s">
        <v>504</v>
      </c>
      <c r="G113" s="4" t="s">
        <v>383</v>
      </c>
      <c r="H113" s="4" t="s">
        <v>507</v>
      </c>
      <c r="I113" s="4" t="s">
        <v>508</v>
      </c>
      <c r="J113" t="str">
        <f>_xlfn.XLOOKUP($E113,USA_SA_2023!$D$2:$D$198,USA_SA_2023!$BN$2:$BN$198,"NOT FOUND!!!!")</f>
        <v>U</v>
      </c>
      <c r="K113" t="str">
        <f>_xlfn.XLOOKUP($E113,USA_SA_2023!$D$2:$D$198,USA_SA_2023!$BL$2:$BL$198,"NOT FOUND!!!!")</f>
        <v>None</v>
      </c>
      <c r="L113" t="str">
        <f>_xlfn.XLOOKUP($E113,USA_SA_2023!$D$2:$D$198,USA_SA_2023!$BM$2:$BM$198,"NOT FOUND!!!!")</f>
        <v/>
      </c>
      <c r="M113" t="str">
        <f>_xlfn.XLOOKUP($E113,USA_SA_2023!$D$2:$D$198,USA_SA_2023!$X$2:$X$198,"NOT FOUND!!!!")</f>
        <v>Draft 2022 Monkfish Management Track Assessment Report</v>
      </c>
      <c r="N113">
        <f>_xlfn.XLOOKUP($E113,USA_SA_2023!$D$2:$D$198,USA_SA_2023!$BP$2:$BP$198,"NOT FOUND!!!!")</f>
        <v>3</v>
      </c>
      <c r="O113" s="2" t="str">
        <f>IF(J113="U","",IF(J113="O",1,IF(J113="F",2,IF(J113="N",3,""))))</f>
        <v/>
      </c>
      <c r="R113" t="str">
        <f>_xlfn.XLOOKUP($E113,USA_SA_2023!$D$2:$D$198,USA_SA_2023!$BQ$2:$BQ$198,"NOT FOUND!!!!")</f>
        <v>No status information</v>
      </c>
    </row>
    <row r="114" spans="1:18" x14ac:dyDescent="0.3">
      <c r="A114" t="s">
        <v>1203</v>
      </c>
      <c r="B114" s="2">
        <v>21</v>
      </c>
      <c r="C114" s="4">
        <v>2022</v>
      </c>
      <c r="D114" s="4" t="s">
        <v>1273</v>
      </c>
      <c r="E114" s="4">
        <v>10501</v>
      </c>
      <c r="F114" s="4" t="s">
        <v>514</v>
      </c>
      <c r="G114" s="4" t="s">
        <v>389</v>
      </c>
      <c r="H114" s="4" t="s">
        <v>507</v>
      </c>
      <c r="I114" s="4" t="s">
        <v>508</v>
      </c>
      <c r="J114" t="str">
        <f>_xlfn.XLOOKUP($E114,USA_SA_2023!$D$2:$D$198,USA_SA_2023!$BN$2:$BN$198,"NOT FOUND!!!!")</f>
        <v>F</v>
      </c>
      <c r="K114" t="str">
        <f>_xlfn.XLOOKUP($E114,USA_SA_2023!$D$2:$D$198,USA_SA_2023!$BL$2:$BL$198,"NOT FOUND!!!!")</f>
        <v>Catch_Metric Tons</v>
      </c>
      <c r="L114">
        <f>_xlfn.XLOOKUP($E114,USA_SA_2023!$D$2:$D$198,USA_SA_2023!$BM$2:$BM$198,"NOT FOUND!!!!")</f>
        <v>4346</v>
      </c>
      <c r="M114" t="str">
        <f>_xlfn.XLOOKUP($E114,USA_SA_2023!$D$2:$D$198,USA_SA_2023!$X$2:$X$198,"NOT FOUND!!!!")</f>
        <v>Draft 2022 Monkfish Management Track Assessment Report</v>
      </c>
      <c r="N114">
        <f>_xlfn.XLOOKUP($E114,USA_SA_2023!$D$2:$D$198,USA_SA_2023!$BP$2:$BP$198,"NOT FOUND!!!!")</f>
        <v>3</v>
      </c>
      <c r="O114" s="2">
        <f>IF(J114="U","",IF(J114="O",1,IF(J114="F",2,IF(J114="N",3,""))))</f>
        <v>2</v>
      </c>
      <c r="P114">
        <f t="shared" ref="P114:P129" si="12">IF(O114="",0,O114*L114)</f>
        <v>8692</v>
      </c>
      <c r="Q114">
        <f>L114*N114</f>
        <v>13038</v>
      </c>
      <c r="R114" t="str">
        <f>_xlfn.XLOOKUP($E114,USA_SA_2023!$D$2:$D$198,USA_SA_2023!$BQ$2:$BQ$198,"NOT FOUND!!!!")</f>
        <v>F (limit) based estimate using Flim (F/Flim &lt; 1)</v>
      </c>
    </row>
    <row r="115" spans="1:18" x14ac:dyDescent="0.3">
      <c r="A115" s="4" t="s">
        <v>1203</v>
      </c>
      <c r="B115" s="4">
        <v>21</v>
      </c>
      <c r="C115" s="2">
        <v>2018</v>
      </c>
      <c r="D115" t="s">
        <v>1279</v>
      </c>
      <c r="E115" s="4">
        <v>184</v>
      </c>
      <c r="F115" t="s">
        <v>2021</v>
      </c>
      <c r="G115" t="s">
        <v>2022</v>
      </c>
      <c r="H115" s="17" t="s">
        <v>507</v>
      </c>
      <c r="I115" s="17" t="s">
        <v>506</v>
      </c>
      <c r="J115" t="str">
        <f>_xlfn.XLOOKUP($E115,Canada_SA_2023!$D$2:$D$183,Canada_SA_2023!$R$2:$R$183,"NOT FOUND!!!!")</f>
        <v>F</v>
      </c>
      <c r="K115" t="s">
        <v>2195</v>
      </c>
      <c r="L115">
        <f>_xlfn.XLOOKUP($E115,Canada_SA_2023!$D$2:$D$183,Canada_SA_2023!$Q$2:$Q$183,"NOT FOUND!!!!")</f>
        <v>300</v>
      </c>
      <c r="M115" t="str">
        <f>_xlfn.XLOOKUP($E115,Canada_SA_2023!$D$2:$D$183,Canada_SA_2023!$N$2:$N$183,"NOT FOUND!!!!")</f>
        <v>http://www.dfo-mpo.gc.ca/csas-sccs/Publications/SAR-AS/2018/2018_010-eng.html</v>
      </c>
      <c r="N115">
        <f>_xlfn.XLOOKUP($E115,Canada_SA_2023!$D$2:$D$183,Canada_SA_2023!$T$2:$T$183,"NOT FOUND!!!!")</f>
        <v>2</v>
      </c>
      <c r="O115">
        <f>_xlfn.XLOOKUP($E115,Canada_SA_2023!$D$2:$D$183,Canada_SA_2023!$S$2:$S$183,"NOT FOUND!!!!")</f>
        <v>2</v>
      </c>
      <c r="P115">
        <f t="shared" si="12"/>
        <v>600</v>
      </c>
      <c r="Q115">
        <f>IF(N115="",0,N115*$L115)</f>
        <v>600</v>
      </c>
      <c r="R115" t="str">
        <f>_xlfn.XLOOKUP($E115,Canada_SA_2023!$D$2:$D$183,Canada_SA_2023!$U$2:$U$183,"NOT FOUND!!!!")</f>
        <v>The Monkfish biomass index for Divs. 3LNOPs (B2017=5,010 t) was estimated to be 2.5 times larger than the accepted LRP (2,000 t).</v>
      </c>
    </row>
    <row r="116" spans="1:18" x14ac:dyDescent="0.3">
      <c r="A116" t="s">
        <v>1203</v>
      </c>
      <c r="B116" s="2">
        <v>21</v>
      </c>
      <c r="C116" s="4">
        <v>2021</v>
      </c>
      <c r="D116" s="4" t="s">
        <v>1273</v>
      </c>
      <c r="E116" s="4">
        <v>10385</v>
      </c>
      <c r="F116" s="4" t="s">
        <v>253</v>
      </c>
      <c r="G116" s="4" t="s">
        <v>163</v>
      </c>
      <c r="H116" s="4" t="s">
        <v>255</v>
      </c>
      <c r="I116" s="4" t="s">
        <v>254</v>
      </c>
      <c r="J116" t="str">
        <f>_xlfn.XLOOKUP($E116,USA_SA_2023!$D$2:$D$198,USA_SA_2023!$BN$2:$BN$198,"NOT FOUND!!!!")</f>
        <v>F</v>
      </c>
      <c r="K116" t="str">
        <f>_xlfn.XLOOKUP($E116,USA_SA_2023!$D$2:$D$198,USA_SA_2023!$BL$2:$BL$198,"NOT FOUND!!!!")</f>
        <v>Bmsy_Metric Tons</v>
      </c>
      <c r="L116">
        <f>_xlfn.XLOOKUP($E116,USA_SA_2023!$D$2:$D$198,USA_SA_2023!$BM$2:$BM$198,"NOT FOUND!!!!")</f>
        <v>10995</v>
      </c>
      <c r="M116" t="str">
        <f>_xlfn.XLOOKUP($E116,USA_SA_2023!$D$2:$D$198,USA_SA_2023!$X$2:$X$198,"NOT FOUND!!!!")</f>
        <v>Golden Tilefish, Lopholatilus chamaeleonticeps, Management Track Assessment through 2020 in the Middle Atlantic-Southern New England Region</v>
      </c>
      <c r="N116">
        <f>_xlfn.XLOOKUP($E116,USA_SA_2023!$D$2:$D$198,USA_SA_2023!$BP$2:$BP$198,"NOT FOUND!!!!")</f>
        <v>1</v>
      </c>
      <c r="O116" s="2">
        <f>IF(J116="U","",IF(J116="O",1,IF(J116="F",2,IF(J116="N",3,""))))</f>
        <v>2</v>
      </c>
      <c r="P116">
        <f t="shared" si="12"/>
        <v>21990</v>
      </c>
      <c r="Q116">
        <f>L116*N116</f>
        <v>10995</v>
      </c>
      <c r="R116" t="str">
        <f>_xlfn.XLOOKUP($E116,USA_SA_2023!$D$2:$D$198,USA_SA_2023!$BQ$2:$BQ$198,"NOT FOUND!!!!")</f>
        <v>Biomass based estimate using Blim</v>
      </c>
    </row>
    <row r="117" spans="1:18" x14ac:dyDescent="0.3">
      <c r="A117" t="s">
        <v>1203</v>
      </c>
      <c r="B117" s="2">
        <v>21</v>
      </c>
      <c r="C117" s="4">
        <v>2020</v>
      </c>
      <c r="D117" s="4" t="s">
        <v>1273</v>
      </c>
      <c r="E117" s="4">
        <v>10455</v>
      </c>
      <c r="F117" s="4" t="s">
        <v>293</v>
      </c>
      <c r="G117" s="4" t="s">
        <v>297</v>
      </c>
      <c r="H117" s="4" t="s">
        <v>295</v>
      </c>
      <c r="I117" s="4" t="s">
        <v>296</v>
      </c>
      <c r="J117" t="str">
        <f>_xlfn.XLOOKUP($E117,USA_SA_2023!$D$2:$D$198,USA_SA_2023!$BN$2:$BN$198,"NOT FOUND!!!!")</f>
        <v>F</v>
      </c>
      <c r="K117" t="str">
        <f>_xlfn.XLOOKUP($E117,USA_SA_2023!$D$2:$D$198,USA_SA_2023!$BL$2:$BL$198,"NOT FOUND!!!!")</f>
        <v>Bmsy_Metric Tons</v>
      </c>
      <c r="L117">
        <f>_xlfn.XLOOKUP($E117,USA_SA_2023!$D$2:$D$198,USA_SA_2023!$BM$2:$BM$198,"NOT FOUND!!!!")</f>
        <v>200586</v>
      </c>
      <c r="M117" t="str">
        <f>_xlfn.XLOOKUP($E117,USA_SA_2023!$D$2:$D$198,USA_SA_2023!$X$2:$X$198,"NOT FOUND!!!!")</f>
        <v/>
      </c>
      <c r="N117">
        <f>_xlfn.XLOOKUP($E117,USA_SA_2023!$D$2:$D$198,USA_SA_2023!$BP$2:$BP$198,"NOT FOUND!!!!")</f>
        <v>1</v>
      </c>
      <c r="O117" s="2">
        <f>IF(J117="U","",IF(J117="O",1,IF(J117="F",2,IF(J117="N",3,""))))</f>
        <v>2</v>
      </c>
      <c r="P117">
        <f t="shared" si="12"/>
        <v>401172</v>
      </c>
      <c r="Q117">
        <f>L117*N117</f>
        <v>200586</v>
      </c>
      <c r="R117" t="str">
        <f>_xlfn.XLOOKUP($E117,USA_SA_2023!$D$2:$D$198,USA_SA_2023!$BQ$2:$BQ$198,"NOT FOUND!!!!")</f>
        <v>Biomass based estimate using Blim</v>
      </c>
    </row>
    <row r="118" spans="1:18" x14ac:dyDescent="0.3">
      <c r="A118" s="14" t="s">
        <v>1203</v>
      </c>
      <c r="B118" s="14">
        <v>21</v>
      </c>
      <c r="C118" s="14">
        <v>2022</v>
      </c>
      <c r="D118" t="s">
        <v>1279</v>
      </c>
      <c r="E118" s="4">
        <v>1</v>
      </c>
      <c r="F118" t="s">
        <v>1280</v>
      </c>
      <c r="G118" t="s">
        <v>1282</v>
      </c>
      <c r="H118" s="2" t="s">
        <v>295</v>
      </c>
      <c r="I118" s="22" t="s">
        <v>296</v>
      </c>
      <c r="J118" t="str">
        <f>_xlfn.XLOOKUP($E118,Canada_SA_2023!$D$2:$D$183,Canada_SA_2023!$R$2:$R$183,"NOT FOUND!!!!")</f>
        <v>F</v>
      </c>
      <c r="K118" t="s">
        <v>2195</v>
      </c>
      <c r="L118">
        <f>_xlfn.XLOOKUP($E118,Canada_SA_2023!$D$2:$D$183,Canada_SA_2023!$Q$2:$Q$183,"NOT FOUND!!!!")</f>
        <v>10000</v>
      </c>
      <c r="M118" t="str">
        <f>_xlfn.XLOOKUP($E118,Canada_SA_2023!$D$2:$D$183,Canada_SA_2023!$N$2:$N$183,"NOT FOUND!!!!")</f>
        <v>https://www.dfo-mpo.gc.ca/csas-sccs/Publications/ScR-RS/2023/2023_022-eng.html</v>
      </c>
      <c r="N118">
        <f>_xlfn.XLOOKUP($E118,Canada_SA_2023!$D$2:$D$183,Canada_SA_2023!$T$2:$T$183,"NOT FOUND!!!!")</f>
        <v>1</v>
      </c>
      <c r="O118">
        <f>_xlfn.XLOOKUP($E118,Canada_SA_2023!$D$2:$D$183,Canada_SA_2023!$S$2:$S$183,"NOT FOUND!!!!")</f>
        <v>2</v>
      </c>
      <c r="P118">
        <f t="shared" si="12"/>
        <v>20000</v>
      </c>
      <c r="Q118">
        <f t="shared" ref="Q118:Q126" si="13">IF(N118="",0,N118*$L118)</f>
        <v>10000</v>
      </c>
      <c r="R118" t="str">
        <f>_xlfn.XLOOKUP($E118,Canada_SA_2023!$D$2:$D$183,Canada_SA_2023!$U$2:$U$183,"NOT FOUND!!!!")</f>
        <v>The DFO summer RV survey results indicate that total and mature biomass has remained low since 2018, at levels comparable to the 1990s. The mature biomass index has never fallen below the LRP but the index fell to 44,467 t in 2022 which is below the USR (58,000 t) and in the Cautious Zone. Note - majority of catch now thought to be S. fasciatus although S. mentella also present.</v>
      </c>
    </row>
    <row r="119" spans="1:18" x14ac:dyDescent="0.3">
      <c r="A119" s="4" t="s">
        <v>1203</v>
      </c>
      <c r="B119" s="4">
        <v>21</v>
      </c>
      <c r="C119" s="2">
        <v>2020</v>
      </c>
      <c r="D119" t="s">
        <v>1279</v>
      </c>
      <c r="E119" s="4">
        <v>109</v>
      </c>
      <c r="F119" t="s">
        <v>1700</v>
      </c>
      <c r="G119" t="s">
        <v>1703</v>
      </c>
      <c r="H119" s="17" t="s">
        <v>1701</v>
      </c>
      <c r="I119" s="17" t="s">
        <v>1702</v>
      </c>
      <c r="J119" t="str">
        <f>_xlfn.XLOOKUP($E119,Canada_SA_2023!$D$2:$D$183,Canada_SA_2023!$R$2:$R$183,"NOT FOUND!!!!")</f>
        <v>F</v>
      </c>
      <c r="K119" t="s">
        <v>2195</v>
      </c>
      <c r="L119">
        <f>_xlfn.XLOOKUP($E119,Canada_SA_2023!$D$2:$D$183,Canada_SA_2023!$Q$2:$Q$183,"NOT FOUND!!!!")</f>
        <v>6000</v>
      </c>
      <c r="M119" t="str">
        <f>_xlfn.XLOOKUP($E119,Canada_SA_2023!$D$2:$D$183,Canada_SA_2023!$N$2:$N$183,"NOT FOUND!!!!")</f>
        <v>http://www.dfo-mpo.gc.ca/csas-sccs/Publications/SAR-AS/2020/2020_019-eng.html</v>
      </c>
      <c r="N119">
        <f>_xlfn.XLOOKUP($E119,Canada_SA_2023!$D$2:$D$183,Canada_SA_2023!$T$2:$T$183,"NOT FOUND!!!!")</f>
        <v>1</v>
      </c>
      <c r="O119">
        <f>_xlfn.XLOOKUP($E119,Canada_SA_2023!$D$2:$D$183,Canada_SA_2023!$S$2:$S$183,"NOT FOUND!!!!")</f>
        <v>2</v>
      </c>
      <c r="P119">
        <f t="shared" si="12"/>
        <v>12000</v>
      </c>
      <c r="Q119">
        <f t="shared" si="13"/>
        <v>6000</v>
      </c>
      <c r="R119" t="str">
        <f>_xlfn.XLOOKUP($E119,Canada_SA_2023!$D$2:$D$183,Canada_SA_2023!$U$2:$U$183,"NOT FOUND!!!!")</f>
        <v>Unit 1. In 2019, based on the empirical reference points, S. mentella was well above its proposed USR and therefore would be considered in the Healthy Zone. Estimates of adult abundance for 2019 were at or above levels that preceded declines since the mid-1980s that led the COSEWIC to designate the Gulf of St. Lawrence and Laurentian Channel Designable Unit (equivalent to Units 1 and 2) as endangered in 2010. In 2019, based on the empirical reference points, S. fasciatus was between the LRP and proposed USR and therefore would be considered in the Cautious Zone. Advice for Redfish in Unit 2 could not be provided due to data limitations and meeting time constraints. Catches have been low.</v>
      </c>
    </row>
    <row r="120" spans="1:18" x14ac:dyDescent="0.3">
      <c r="A120" s="4" t="s">
        <v>1203</v>
      </c>
      <c r="B120" s="4">
        <v>21</v>
      </c>
      <c r="C120" s="2">
        <v>2021</v>
      </c>
      <c r="D120" t="s">
        <v>1279</v>
      </c>
      <c r="E120" s="4">
        <v>111</v>
      </c>
      <c r="F120" t="s">
        <v>1708</v>
      </c>
      <c r="G120" t="s">
        <v>1282</v>
      </c>
      <c r="H120" s="17" t="s">
        <v>1701</v>
      </c>
      <c r="I120" s="17" t="s">
        <v>1702</v>
      </c>
      <c r="J120" t="str">
        <f>_xlfn.XLOOKUP($E120,Canada_SA_2023!$D$2:$D$183,Canada_SA_2023!$R$2:$R$183,"NOT FOUND!!!!")</f>
        <v>F</v>
      </c>
      <c r="K120" t="s">
        <v>2195</v>
      </c>
      <c r="L120">
        <f>_xlfn.XLOOKUP($E120,Canada_SA_2023!$D$2:$D$183,Canada_SA_2023!$Q$2:$Q$183,"NOT FOUND!!!!")</f>
        <v>9000</v>
      </c>
      <c r="M120" t="str">
        <f>_xlfn.XLOOKUP($E120,Canada_SA_2023!$D$2:$D$183,Canada_SA_2023!$N$2:$N$183,"NOT FOUND!!!!")</f>
        <v>http://www.dfo-mpo.gc.ca/csas-sccs/Publications/ScR-RS/2021/2021_026-eng.html</v>
      </c>
      <c r="N120">
        <f>_xlfn.XLOOKUP($E120,Canada_SA_2023!$D$2:$D$183,Canada_SA_2023!$T$2:$T$183,"NOT FOUND!!!!")</f>
        <v>1</v>
      </c>
      <c r="O120">
        <f>_xlfn.XLOOKUP($E120,Canada_SA_2023!$D$2:$D$183,Canada_SA_2023!$S$2:$S$183,"NOT FOUND!!!!")</f>
        <v>2</v>
      </c>
      <c r="P120">
        <f t="shared" si="12"/>
        <v>18000</v>
      </c>
      <c r="Q120">
        <f t="shared" si="13"/>
        <v>9000</v>
      </c>
      <c r="R120" t="str">
        <f>_xlfn.XLOOKUP($E120,Canada_SA_2023!$D$2:$D$183,Canada_SA_2023!$U$2:$U$183,"NOT FOUND!!!!")</f>
        <v>The DFO Summer RV Survey results indicate that the total and mature Unit 3 Redfish biomass has remained relatively stable since 2018 at levels comparable to the 1990s. The mature biomass index has never fallen below the LRP, and the stock has been above the USR since 2004, indicating the stock is in the Heathy Zone.</v>
      </c>
    </row>
    <row r="121" spans="1:18" x14ac:dyDescent="0.3">
      <c r="A121" s="4" t="s">
        <v>1203</v>
      </c>
      <c r="B121" s="4">
        <v>21</v>
      </c>
      <c r="C121" s="2">
        <v>2020</v>
      </c>
      <c r="D121" t="s">
        <v>1279</v>
      </c>
      <c r="E121" s="4">
        <v>202</v>
      </c>
      <c r="F121" t="s">
        <v>2082</v>
      </c>
      <c r="G121" t="s">
        <v>2083</v>
      </c>
      <c r="H121" s="17" t="s">
        <v>1701</v>
      </c>
      <c r="I121" s="17" t="s">
        <v>1702</v>
      </c>
      <c r="J121" t="str">
        <f>_xlfn.XLOOKUP($E121,Canada_SA_2023!$D$2:$D$183,Canada_SA_2023!$R$2:$R$183,"NOT FOUND!!!!")</f>
        <v>O</v>
      </c>
      <c r="K121" t="s">
        <v>2195</v>
      </c>
      <c r="L121">
        <f>_xlfn.XLOOKUP($E121,Canada_SA_2023!$D$2:$D$183,Canada_SA_2023!$Q$2:$Q$183,"NOT FOUND!!!!")</f>
        <v>5000</v>
      </c>
      <c r="M121" t="str">
        <f>_xlfn.XLOOKUP($E121,Canada_SA_2023!$D$2:$D$183,Canada_SA_2023!$N$2:$N$183,"NOT FOUND!!!!")</f>
        <v>http://www.dfo-mpo.gc.ca/csas-sccs/Publications/SAR-AS/2020/2020_021-eng.html</v>
      </c>
      <c r="N121">
        <f>_xlfn.XLOOKUP($E121,Canada_SA_2023!$D$2:$D$183,Canada_SA_2023!$T$2:$T$183,"NOT FOUND!!!!")</f>
        <v>3</v>
      </c>
      <c r="O121">
        <f>_xlfn.XLOOKUP($E121,Canada_SA_2023!$D$2:$D$183,Canada_SA_2023!$S$2:$S$183,"NOT FOUND!!!!")</f>
        <v>1</v>
      </c>
      <c r="P121">
        <f t="shared" si="12"/>
        <v>5000</v>
      </c>
      <c r="Q121">
        <f t="shared" si="13"/>
        <v>15000</v>
      </c>
      <c r="R121" t="str">
        <f>_xlfn.XLOOKUP($E121,Canada_SA_2023!$D$2:$D$183,Canada_SA_2023!$U$2:$U$183,"NOT FOUND!!!!")</f>
        <v>Biomass increased considerably from 2003 to 2010. Biomass during 2010-2015 was approximately half of the pre-collapse (1978-1990) levels. Recruitment (abundance of Redfish &lt;15 cm) since 2000 was above the long term average with a time-series high in 2014. A fishing mortality proxy has been very low (&lt;1%) since 2006. The fishery remains under moratorium, and average bycatch (including discards) since 2006 has been approximately 500 t. No LRP examined was considered applicable at this time. In the absence of a LRP, it is not possible to identify what zone of the precautionary Approach (PA) framework this stock is currently within. It is recommended that adaptive and cautious management be applied to any reopened fishery.</v>
      </c>
    </row>
    <row r="122" spans="1:18" x14ac:dyDescent="0.3">
      <c r="A122" s="4" t="s">
        <v>1203</v>
      </c>
      <c r="B122" s="4">
        <v>21</v>
      </c>
      <c r="C122" s="2">
        <v>2021</v>
      </c>
      <c r="D122" t="s">
        <v>2115</v>
      </c>
      <c r="E122" s="4">
        <v>210</v>
      </c>
      <c r="F122" t="s">
        <v>2121</v>
      </c>
      <c r="G122" t="s">
        <v>2117</v>
      </c>
      <c r="H122" s="2" t="s">
        <v>2122</v>
      </c>
      <c r="I122" s="2" t="s">
        <v>2123</v>
      </c>
      <c r="J122" t="str">
        <f>_xlfn.XLOOKUP($E122,Canada_SA_2023!$D$2:$D$183,Canada_SA_2023!$R$2:$R$183,"NOT FOUND!!!!")</f>
        <v>F</v>
      </c>
      <c r="K122" t="s">
        <v>2195</v>
      </c>
      <c r="L122">
        <f>_xlfn.XLOOKUP($E122,Canada_SA_2023!$D$2:$D$183,Canada_SA_2023!$Q$2:$Q$183,"NOT FOUND!!!!")</f>
        <v>5000</v>
      </c>
      <c r="N122">
        <f>_xlfn.XLOOKUP($E122,Canada_SA_2023!$D$2:$D$183,Canada_SA_2023!$T$2:$T$183,"NOT FOUND!!!!")</f>
        <v>2</v>
      </c>
      <c r="O122">
        <f>_xlfn.XLOOKUP($E122,Canada_SA_2023!$D$2:$D$183,Canada_SA_2023!$S$2:$S$183,"NOT FOUND!!!!")</f>
        <v>2</v>
      </c>
      <c r="P122">
        <f t="shared" si="12"/>
        <v>10000</v>
      </c>
      <c r="Q122">
        <f t="shared" si="13"/>
        <v>10000</v>
      </c>
      <c r="R122" t="str">
        <f>_xlfn.XLOOKUP($E122,Canada_SA_2023!$D$2:$D$183,Canada_SA_2023!$U$2:$U$183,"NOT FOUND!!!!")</f>
        <v>Bmsy unknown. Stock above historical average level. FMSY unknown. Catch low over last 25 years. YPR reference points unconfirmed. Maybe not fully exploited, unsure as past fishing quite high.</v>
      </c>
    </row>
    <row r="123" spans="1:18" x14ac:dyDescent="0.3">
      <c r="A123" s="4" t="s">
        <v>2206</v>
      </c>
      <c r="B123" s="4">
        <v>21</v>
      </c>
      <c r="C123" s="2">
        <v>2021</v>
      </c>
      <c r="D123" t="s">
        <v>1279</v>
      </c>
      <c r="E123" s="4">
        <v>151</v>
      </c>
      <c r="F123" t="s">
        <v>1867</v>
      </c>
      <c r="G123" t="s">
        <v>1716</v>
      </c>
      <c r="H123" s="17" t="s">
        <v>1868</v>
      </c>
      <c r="I123" s="17" t="s">
        <v>1869</v>
      </c>
      <c r="J123" t="str">
        <f>_xlfn.XLOOKUP($E123,Canada_SA_2023!$D$2:$D$183,Canada_SA_2023!$R$2:$R$183,"NOT FOUND!!!!")</f>
        <v>F</v>
      </c>
      <c r="K123" t="s">
        <v>2195</v>
      </c>
      <c r="L123">
        <f>_xlfn.XLOOKUP($E123,Canada_SA_2023!$D$2:$D$183,Canada_SA_2023!$Q$2:$Q$183,"NOT FOUND!!!!")</f>
        <v>500</v>
      </c>
      <c r="M123" t="str">
        <f>_xlfn.XLOOKUP($E123,Canada_SA_2023!$D$2:$D$183,Canada_SA_2023!$N$2:$N$183,"NOT FOUND!!!!")</f>
        <v>http://www.dfo-mpo.gc.ca/csas-sccs/Publications/SAR-AS/2021/2021_018-eng.html</v>
      </c>
      <c r="N123">
        <f>_xlfn.XLOOKUP($E123,Canada_SA_2023!$D$2:$D$183,Canada_SA_2023!$T$2:$T$183,"NOT FOUND!!!!")</f>
        <v>1</v>
      </c>
      <c r="O123">
        <f>_xlfn.XLOOKUP($E123,Canada_SA_2023!$D$2:$D$183,Canada_SA_2023!$S$2:$S$183,"NOT FOUND!!!!")</f>
        <v>2</v>
      </c>
      <c r="P123">
        <f t="shared" si="12"/>
        <v>1000</v>
      </c>
      <c r="Q123">
        <f t="shared" si="13"/>
        <v>500</v>
      </c>
      <c r="R123" t="str">
        <f>_xlfn.XLOOKUP($E123,Canada_SA_2023!$D$2:$D$183,Canada_SA_2023!$U$2:$U$183,"NOT FOUND!!!!")</f>
        <v>Overall, the stock is probably overfished, or close to overfished. The status is presented in terms of estimated eggs from spawners and perspectives on status are model dependent. The highest estimated spawner abundance of approximately one million fish in 2017 was approximately at the USR or in the cautious zone depending on the model. Otherwise, the status was either below the LRP in all years except 2017, or below the LRP until 2015 and in the cautious zone since 2016.</v>
      </c>
    </row>
    <row r="124" spans="1:18" x14ac:dyDescent="0.3">
      <c r="A124" s="4" t="s">
        <v>1204</v>
      </c>
      <c r="B124" s="4">
        <v>21</v>
      </c>
      <c r="C124" s="2">
        <v>2023</v>
      </c>
      <c r="D124" t="s">
        <v>1279</v>
      </c>
      <c r="E124" s="4">
        <v>24</v>
      </c>
      <c r="F124" t="s">
        <v>1417</v>
      </c>
      <c r="G124" t="s">
        <v>1420</v>
      </c>
      <c r="H124" s="17" t="s">
        <v>1418</v>
      </c>
      <c r="I124" s="17" t="s">
        <v>1419</v>
      </c>
      <c r="J124" t="str">
        <f>_xlfn.XLOOKUP($E124,Canada_SA_2023!$D$2:$D$183,Canada_SA_2023!$R$2:$R$183,"NOT FOUND!!!!")</f>
        <v>F</v>
      </c>
      <c r="K124" t="s">
        <v>2195</v>
      </c>
      <c r="L124">
        <f>_xlfn.XLOOKUP($E124,Canada_SA_2023!$D$2:$D$183,Canada_SA_2023!$Q$2:$Q$183,"NOT FOUND!!!!")</f>
        <v>8000</v>
      </c>
      <c r="M124" t="str">
        <f>_xlfn.XLOOKUP($E124,Canada_SA_2023!$D$2:$D$183,Canada_SA_2023!$N$2:$N$183,"NOT FOUND!!!!")</f>
        <v>https://www.dfo-mpo.gc.ca/csas-sccs/Publications/ScR-RS/2023/2023_030-eng.html</v>
      </c>
      <c r="N124">
        <f>_xlfn.XLOOKUP($E124,Canada_SA_2023!$D$2:$D$183,Canada_SA_2023!$T$2:$T$183,"NOT FOUND!!!!")</f>
        <v>2</v>
      </c>
      <c r="O124">
        <f>_xlfn.XLOOKUP($E124,Canada_SA_2023!$D$2:$D$183,Canada_SA_2023!$S$2:$S$183,"NOT FOUND!!!!")</f>
        <v>2</v>
      </c>
      <c r="P124">
        <f t="shared" si="12"/>
        <v>16000</v>
      </c>
      <c r="Q124">
        <f t="shared" si="13"/>
        <v>16000</v>
      </c>
      <c r="R124" t="str">
        <f>_xlfn.XLOOKUP($E124,Canada_SA_2023!$D$2:$D$183,Canada_SA_2023!$U$2:$U$183,"NOT FOUND!!!!")</f>
        <v>Current fishing mortality for 4RST capelin is unlikely to be deleteriously affecting the population, although estimates are vague.</v>
      </c>
    </row>
    <row r="125" spans="1:18" x14ac:dyDescent="0.3">
      <c r="A125" s="4" t="s">
        <v>1204</v>
      </c>
      <c r="B125" s="4">
        <v>21</v>
      </c>
      <c r="C125" s="2">
        <v>2023</v>
      </c>
      <c r="D125" t="s">
        <v>1279</v>
      </c>
      <c r="E125" s="4">
        <v>25</v>
      </c>
      <c r="F125" t="s">
        <v>1425</v>
      </c>
      <c r="G125" t="s">
        <v>1426</v>
      </c>
      <c r="H125" s="17" t="s">
        <v>1418</v>
      </c>
      <c r="I125" s="17" t="s">
        <v>1419</v>
      </c>
      <c r="J125" t="str">
        <f>_xlfn.XLOOKUP($E125,Canada_SA_2023!$D$2:$D$183,Canada_SA_2023!$R$2:$R$183,"NOT FOUND!!!!")</f>
        <v>F</v>
      </c>
      <c r="K125" t="s">
        <v>2195</v>
      </c>
      <c r="L125">
        <f>_xlfn.XLOOKUP($E125,Canada_SA_2023!$D$2:$D$183,Canada_SA_2023!$Q$2:$Q$183,"NOT FOUND!!!!")</f>
        <v>20000</v>
      </c>
      <c r="M125" t="str">
        <f>_xlfn.XLOOKUP($E125,Canada_SA_2023!$D$2:$D$183,Canada_SA_2023!$N$2:$N$183,"NOT FOUND!!!!")</f>
        <v>http://www.dfo-mpo.gc.ca/csas-sccs/Publications/SAR-AS/2018/2018_030-eng.html</v>
      </c>
      <c r="N125">
        <f>_xlfn.XLOOKUP($E125,Canada_SA_2023!$D$2:$D$183,Canada_SA_2023!$T$2:$T$183,"NOT FOUND!!!!")</f>
        <v>3</v>
      </c>
      <c r="O125">
        <f>_xlfn.XLOOKUP($E125,Canada_SA_2023!$D$2:$D$183,Canada_SA_2023!$S$2:$S$183,"NOT FOUND!!!!")</f>
        <v>2</v>
      </c>
      <c r="P125">
        <f t="shared" si="12"/>
        <v>40000</v>
      </c>
      <c r="Q125">
        <f t="shared" si="13"/>
        <v>60000</v>
      </c>
      <c r="R125" t="str">
        <f>_xlfn.XLOOKUP($E125,Canada_SA_2023!$D$2:$D$183,Canada_SA_2023!$U$2:$U$183,"NOT FOUND!!!!")</f>
        <v>All reviewed information indicates that the year class strength of capelin is primarily environmentally driven. Most likely fully exploited but advice is vague. TAC pretty much fully taken.</v>
      </c>
    </row>
    <row r="126" spans="1:18" x14ac:dyDescent="0.3">
      <c r="A126" s="4" t="s">
        <v>1204</v>
      </c>
      <c r="B126" s="4">
        <v>21</v>
      </c>
      <c r="C126" s="2">
        <v>2019</v>
      </c>
      <c r="D126" t="s">
        <v>1279</v>
      </c>
      <c r="E126" s="4">
        <v>185</v>
      </c>
      <c r="F126" t="s">
        <v>2027</v>
      </c>
      <c r="G126" t="s">
        <v>2028</v>
      </c>
      <c r="H126" s="17" t="s">
        <v>1418</v>
      </c>
      <c r="I126" s="17" t="s">
        <v>1419</v>
      </c>
      <c r="J126" t="str">
        <f>_xlfn.XLOOKUP($E126,Canada_SA_2023!$D$2:$D$183,Canada_SA_2023!$R$2:$R$183,"NOT FOUND!!!!")</f>
        <v>O-F</v>
      </c>
      <c r="K126" t="s">
        <v>2195</v>
      </c>
      <c r="L126">
        <f>_xlfn.XLOOKUP($E126,Canada_SA_2023!$D$2:$D$183,Canada_SA_2023!$Q$2:$Q$183,"NOT FOUND!!!!")</f>
        <v>25000</v>
      </c>
      <c r="M126" t="str">
        <f>_xlfn.XLOOKUP($E126,Canada_SA_2023!$D$2:$D$183,Canada_SA_2023!$N$2:$N$183,"NOT FOUND!!!!")</f>
        <v>http://www.dfo-mpo.gc.ca/csas-sccs/Publications/SAR-AS/2019/2019_048-eng.html</v>
      </c>
      <c r="N126">
        <f>_xlfn.XLOOKUP($E126,Canada_SA_2023!$D$2:$D$183,Canada_SA_2023!$T$2:$T$183,"NOT FOUND!!!!")</f>
        <v>2</v>
      </c>
      <c r="O126">
        <f>_xlfn.XLOOKUP($E126,Canada_SA_2023!$D$2:$D$183,Canada_SA_2023!$S$2:$S$183,"NOT FOUND!!!!")</f>
        <v>1.5</v>
      </c>
      <c r="P126">
        <f t="shared" si="12"/>
        <v>37500</v>
      </c>
      <c r="Q126">
        <f t="shared" si="13"/>
        <v>50000</v>
      </c>
      <c r="R126" t="str">
        <f>_xlfn.XLOOKUP($E126,Canada_SA_2023!$D$2:$D$183,Canada_SA_2023!$U$2:$U$183,"NOT FOUND!!!!")</f>
        <v>An offshore foreign fishery for Capelin occurred from the 1970s to early 1990s with a  peak catch of 250,000 t in 1976. The offshore fishery was closed in Divs. 3L in 1979 and in Divs. 2J3K in 1992 after the stock collapsed. Recent landings have averaged around 25,000 t.The 2018 Capelin abundance index is still only ~25% of the post-collapse (1990-91) high in 2014, and much much lower than the previous pre-1990 period. The current low values of the Capelin abundance indices are likely attributable to environmental conditions (e.g., bottom-up processes) as catches are kept low. Capelin abundance is also affected by a shift to earlier maturation since 1991, which reduces the total number of older aged individuals in the population due to high post-spawning mortality. The age structure of the stock has truncated compared to the 1980s with substantially fewer Capelin in older age classes (4-5) and no age 6’s in recent years.</v>
      </c>
    </row>
    <row r="127" spans="1:18" x14ac:dyDescent="0.3">
      <c r="A127" t="s">
        <v>1204</v>
      </c>
      <c r="B127" s="2">
        <v>21</v>
      </c>
      <c r="C127" s="4">
        <v>2022</v>
      </c>
      <c r="D127" s="4" t="s">
        <v>1273</v>
      </c>
      <c r="E127" s="4">
        <v>10187</v>
      </c>
      <c r="F127" s="4" t="s">
        <v>204</v>
      </c>
      <c r="G127" s="4" t="s">
        <v>196</v>
      </c>
      <c r="H127" s="4" t="s">
        <v>205</v>
      </c>
      <c r="I127" s="4" t="s">
        <v>206</v>
      </c>
      <c r="J127" t="str">
        <f>_xlfn.XLOOKUP($E127,USA_SA_2023!$D$2:$D$198,USA_SA_2023!$BN$2:$BN$198,"NOT FOUND!!!!")</f>
        <v>N</v>
      </c>
      <c r="K127" t="str">
        <f>_xlfn.XLOOKUP($E127,USA_SA_2023!$D$2:$D$198,USA_SA_2023!$BL$2:$BL$198,"NOT FOUND!!!!")</f>
        <v>Bmsy_Metric Tons</v>
      </c>
      <c r="L127">
        <f>_xlfn.XLOOKUP($E127,USA_SA_2023!$D$2:$D$198,USA_SA_2023!$BM$2:$BM$198,"NOT FOUND!!!!")</f>
        <v>37597</v>
      </c>
      <c r="M127" t="str">
        <f>_xlfn.XLOOKUP($E127,USA_SA_2023!$D$2:$D$198,USA_SA_2023!$X$2:$X$198,"NOT FOUND!!!!")</f>
        <v>Butterfish 2022 Management Track Assessment Report</v>
      </c>
      <c r="N127">
        <f>_xlfn.XLOOKUP($E127,USA_SA_2023!$D$2:$D$198,USA_SA_2023!$BP$2:$BP$198,"NOT FOUND!!!!")</f>
        <v>1</v>
      </c>
      <c r="O127" s="2">
        <f>IF(J127="U","",IF(J127="O",1,IF(J127="F",2,IF(J127="N",3,""))))</f>
        <v>3</v>
      </c>
      <c r="P127">
        <f t="shared" si="12"/>
        <v>112791</v>
      </c>
      <c r="Q127">
        <f>L127*N127</f>
        <v>37597</v>
      </c>
      <c r="R127" t="str">
        <f>_xlfn.XLOOKUP($E127,USA_SA_2023!$D$2:$D$198,USA_SA_2023!$BQ$2:$BQ$198,"NOT FOUND!!!!")</f>
        <v>Biomass based estimate using Blim</v>
      </c>
    </row>
    <row r="128" spans="1:18" x14ac:dyDescent="0.3">
      <c r="A128" t="s">
        <v>1204</v>
      </c>
      <c r="B128" s="2">
        <v>21</v>
      </c>
      <c r="C128" s="4">
        <v>2021</v>
      </c>
      <c r="D128" s="4" t="s">
        <v>1273</v>
      </c>
      <c r="E128" s="4">
        <v>10388</v>
      </c>
      <c r="F128" s="4" t="s">
        <v>180</v>
      </c>
      <c r="G128" s="4" t="s">
        <v>82</v>
      </c>
      <c r="H128" s="4" t="s">
        <v>182</v>
      </c>
      <c r="I128" s="4" t="s">
        <v>181</v>
      </c>
      <c r="J128" t="str">
        <f>_xlfn.XLOOKUP($E128,USA_SA_2023!$D$2:$D$198,USA_SA_2023!$BN$2:$BN$198,"NOT FOUND!!!!")</f>
        <v>O</v>
      </c>
      <c r="K128" t="str">
        <f>_xlfn.XLOOKUP($E128,USA_SA_2023!$D$2:$D$198,USA_SA_2023!$BL$2:$BL$198,"NOT FOUND!!!!")</f>
        <v>Bmsy_Metric Tons</v>
      </c>
      <c r="L128">
        <f>_xlfn.XLOOKUP($E128,USA_SA_2023!$D$2:$D$198,USA_SA_2023!$BM$2:$BM$198,"NOT FOUND!!!!")</f>
        <v>201729</v>
      </c>
      <c r="M128" t="str">
        <f>_xlfn.XLOOKUP($E128,USA_SA_2023!$D$2:$D$198,USA_SA_2023!$X$2:$X$198,"NOT FOUND!!!!")</f>
        <v>Atlantic Bluefish Operational Assessment for 2021</v>
      </c>
      <c r="N128">
        <f>_xlfn.XLOOKUP($E128,USA_SA_2023!$D$2:$D$198,USA_SA_2023!$BP$2:$BP$198,"NOT FOUND!!!!")</f>
        <v>1</v>
      </c>
      <c r="O128" s="2">
        <f>IF(J128="U","",IF(J128="O",1,IF(J128="F",2,IF(J128="N",3,""))))</f>
        <v>1</v>
      </c>
      <c r="P128">
        <f t="shared" si="12"/>
        <v>201729</v>
      </c>
      <c r="Q128">
        <f>L128*N128</f>
        <v>201729</v>
      </c>
      <c r="R128" t="str">
        <f>_xlfn.XLOOKUP($E128,USA_SA_2023!$D$2:$D$198,USA_SA_2023!$BQ$2:$BQ$198,"NOT FOUND!!!!")</f>
        <v>Biomass based estimate using Blim</v>
      </c>
    </row>
    <row r="129" spans="1:18" x14ac:dyDescent="0.3">
      <c r="A129" t="s">
        <v>1204</v>
      </c>
      <c r="B129" s="2">
        <v>21</v>
      </c>
      <c r="C129" s="4">
        <v>2021</v>
      </c>
      <c r="D129" s="4" t="s">
        <v>1273</v>
      </c>
      <c r="E129" s="4">
        <v>10164</v>
      </c>
      <c r="F129" s="4" t="s">
        <v>192</v>
      </c>
      <c r="G129" s="4" t="s">
        <v>196</v>
      </c>
      <c r="H129" s="4" t="s">
        <v>194</v>
      </c>
      <c r="I129" s="4" t="s">
        <v>195</v>
      </c>
      <c r="J129" t="str">
        <f>_xlfn.XLOOKUP($E129,USA_SA_2023!$D$2:$D$198,USA_SA_2023!$BN$2:$BN$198,"NOT FOUND!!!!")</f>
        <v>O</v>
      </c>
      <c r="K129" t="str">
        <f>_xlfn.XLOOKUP($E129,USA_SA_2023!$D$2:$D$198,USA_SA_2023!$BL$2:$BL$198,"NOT FOUND!!!!")</f>
        <v>Bmsy_Metric Tons</v>
      </c>
      <c r="L129">
        <f>_xlfn.XLOOKUP($E129,USA_SA_2023!$D$2:$D$198,USA_SA_2023!$BM$2:$BM$198,"NOT FOUND!!!!")</f>
        <v>181090</v>
      </c>
      <c r="M129" t="str">
        <f>_xlfn.XLOOKUP($E129,USA_SA_2023!$D$2:$D$198,USA_SA_2023!$X$2:$X$198,"NOT FOUND!!!!")</f>
        <v>Northwest Atlantic Mackerel 2021 Management Track Assessment Report</v>
      </c>
      <c r="N129">
        <f>_xlfn.XLOOKUP($E129,USA_SA_2023!$D$2:$D$198,USA_SA_2023!$BP$2:$BP$198,"NOT FOUND!!!!")</f>
        <v>1</v>
      </c>
      <c r="O129" s="2">
        <f>IF(J129="U","",IF(J129="O",1,IF(J129="F",2,IF(J129="N",3,""))))</f>
        <v>1</v>
      </c>
      <c r="P129">
        <f t="shared" si="12"/>
        <v>181090</v>
      </c>
      <c r="Q129">
        <f>L129*N129</f>
        <v>181090</v>
      </c>
      <c r="R129" t="str">
        <f>_xlfn.XLOOKUP($E129,USA_SA_2023!$D$2:$D$198,USA_SA_2023!$BQ$2:$BQ$198,"NOT FOUND!!!!")</f>
        <v>Biomass based estimate using Blim</v>
      </c>
    </row>
    <row r="130" spans="1:18" x14ac:dyDescent="0.3">
      <c r="A130" s="4" t="s">
        <v>1204</v>
      </c>
      <c r="B130" s="4">
        <v>21</v>
      </c>
      <c r="C130" s="2">
        <v>2019</v>
      </c>
      <c r="D130" t="s">
        <v>1279</v>
      </c>
      <c r="E130" s="4">
        <v>82</v>
      </c>
      <c r="F130" t="s">
        <v>1619</v>
      </c>
      <c r="G130" t="s">
        <v>1621</v>
      </c>
      <c r="H130" s="17" t="s">
        <v>194</v>
      </c>
      <c r="I130" s="17" t="s">
        <v>1620</v>
      </c>
      <c r="J130" t="str">
        <f>_xlfn.XLOOKUP($E130,Canada_SA_2023!$D$2:$D$183,Canada_SA_2023!$R$2:$R$183,"NOT FOUND!!!!")</f>
        <v>O</v>
      </c>
      <c r="M130" t="str">
        <f>_xlfn.XLOOKUP($E130,Canada_SA_2023!$D$2:$D$183,Canada_SA_2023!$N$2:$N$183,"NOT FOUND!!!!")</f>
        <v>http://www.dfo-mpo.gc.ca/csas-sccs/Publications/SAR-AS/2019/2019_035-eng.html</v>
      </c>
      <c r="N130">
        <f>_xlfn.XLOOKUP($E130,Canada_SA_2023!$D$2:$D$183,Canada_SA_2023!$T$2:$T$183,"NOT FOUND!!!!")</f>
        <v>1</v>
      </c>
      <c r="R130" t="str">
        <f>_xlfn.XLOOKUP($E130,Canada_SA_2023!$D$2:$D$183,Canada_SA_2023!$U$2:$U$183,"NOT FOUND!!!!")</f>
        <v>Northern contingent as above. Reported commercial landings in Canadian waters have decreased significantly in recent years. Between 2005 and 2013, they decreased from 54,726 t to 8,674 t before reaching a record low of 4,272 t in 2015. Preliminary landings in 2017 and 2018 were 9,430 t and 10,499 t. The TAC was reached for the first time in 2016. The TAC increased from 8,000 t to 10,000 t in 2017 and was surpassed in 2018. Total landings in US waters (commercial and estimated recreational and discards) also decreased significantly in recent years. In 2016 and 2017 landings were 10,277 t and 11,230 t. Based on the 2017 American assessment of the NW Atlantic stock, mackerel were determined overfished and overfishing is occurring. (shared stock?). According to the consensus model, the current estimate of the 2016 spawning stock biomass is 59% of the LRP compared to 77% in 2018. The estimated 2018 fishing mortality was 1.13 (exploitation rate of 68%). Recruitment levels in 2017 and 2018 are at all-time lows.</v>
      </c>
    </row>
    <row r="131" spans="1:18" x14ac:dyDescent="0.3">
      <c r="A131" s="4" t="s">
        <v>1204</v>
      </c>
      <c r="B131" s="4">
        <v>21</v>
      </c>
      <c r="C131" s="2">
        <v>2021</v>
      </c>
      <c r="D131" t="s">
        <v>1279</v>
      </c>
      <c r="E131" s="4">
        <v>201</v>
      </c>
      <c r="F131" t="s">
        <v>2214</v>
      </c>
      <c r="G131" t="s">
        <v>2078</v>
      </c>
      <c r="H131" s="17" t="s">
        <v>194</v>
      </c>
      <c r="I131" s="17" t="s">
        <v>1620</v>
      </c>
      <c r="J131" t="str">
        <f>_xlfn.XLOOKUP($E131,Canada_SA_2023!$D$2:$D$183,Canada_SA_2023!$R$2:$R$183,"NOT FOUND!!!!")</f>
        <v>O</v>
      </c>
      <c r="K131" t="s">
        <v>2195</v>
      </c>
      <c r="L131">
        <f>_xlfn.XLOOKUP($E131,Canada_SA_2023!$D$2:$D$183,Canada_SA_2023!$Q$2:$Q$183,"NOT FOUND!!!!")</f>
        <v>10000</v>
      </c>
      <c r="M131" t="str">
        <f>_xlfn.XLOOKUP($E131,Canada_SA_2023!$D$2:$D$183,Canada_SA_2023!$N$2:$N$183,"NOT FOUND!!!!")</f>
        <v>http://www.dfo-mpo.gc.ca/csas-sccs/Publications/SAR-AS/2021/2021_029-eng.html</v>
      </c>
      <c r="N131">
        <f>_xlfn.XLOOKUP($E131,Canada_SA_2023!$D$2:$D$183,Canada_SA_2023!$T$2:$T$183,"NOT FOUND!!!!")</f>
        <v>1</v>
      </c>
      <c r="O131">
        <f>_xlfn.XLOOKUP($E131,Canada_SA_2023!$D$2:$D$183,Canada_SA_2023!$S$2:$S$183,"NOT FOUND!!!!")</f>
        <v>1</v>
      </c>
      <c r="P131">
        <f>IF(O131="",0,O131*L131)</f>
        <v>10000</v>
      </c>
      <c r="Q131">
        <f>IF(N131="",0,N131*$L131)</f>
        <v>10000</v>
      </c>
      <c r="R131" t="str">
        <f>_xlfn.XLOOKUP($E131,Canada_SA_2023!$D$2:$D$183,Canada_SA_2023!$U$2:$U$183,"NOT FOUND!!!!")</f>
        <v>The Spawning Stock Biomass (SSB) of the northern contingent of Atlantic mackerel is was at the lowest value estimated and was at 58% of the Limit Reference Point (LRP) in 2020. The stock has been near or below the LRP for the past decade according to the Precautionary Approach. Stock shared with US.</v>
      </c>
    </row>
    <row r="132" spans="1:18" x14ac:dyDescent="0.3">
      <c r="A132" s="4" t="s">
        <v>2199</v>
      </c>
      <c r="B132" s="4">
        <v>21</v>
      </c>
      <c r="C132" s="2">
        <v>2019</v>
      </c>
      <c r="D132" t="s">
        <v>1279</v>
      </c>
      <c r="E132" s="4">
        <v>38</v>
      </c>
      <c r="F132" t="s">
        <v>1469</v>
      </c>
      <c r="G132" t="s">
        <v>1283</v>
      </c>
      <c r="H132" s="17" t="s">
        <v>1470</v>
      </c>
      <c r="I132" s="17" t="s">
        <v>1471</v>
      </c>
      <c r="J132" t="str">
        <f>_xlfn.XLOOKUP($E132,Canada_SA_2023!$D$2:$D$183,Canada_SA_2023!$R$2:$R$183,"NOT FOUND!!!!")</f>
        <v>F</v>
      </c>
      <c r="K132" t="s">
        <v>2195</v>
      </c>
      <c r="L132">
        <f>_xlfn.XLOOKUP($E132,Canada_SA_2023!$D$2:$D$183,Canada_SA_2023!$Q$2:$Q$183,"NOT FOUND!!!!")</f>
        <v>50</v>
      </c>
      <c r="M132" t="str">
        <f>_xlfn.XLOOKUP($E132,Canada_SA_2023!$D$2:$D$183,Canada_SA_2023!$N$2:$N$183,"NOT FOUND!!!!")</f>
        <v>http://www.dfo-mpo.gc.ca/csas-sccs/Publications/SAR-AS/2019/2019_054-eng.html</v>
      </c>
      <c r="N132">
        <f>_xlfn.XLOOKUP($E132,Canada_SA_2023!$D$2:$D$183,Canada_SA_2023!$T$2:$T$183,"NOT FOUND!!!!")</f>
        <v>3</v>
      </c>
      <c r="O132">
        <f>_xlfn.XLOOKUP($E132,Canada_SA_2023!$D$2:$D$183,Canada_SA_2023!$S$2:$S$183,"NOT FOUND!!!!")</f>
        <v>2</v>
      </c>
      <c r="P132">
        <f>IF(O132="",0,O132*L132)</f>
        <v>100</v>
      </c>
      <c r="Q132">
        <f>IF(N132="",0,N132*$L132)</f>
        <v>150</v>
      </c>
      <c r="R132" t="str">
        <f>_xlfn.XLOOKUP($E132,Canada_SA_2023!$D$2:$D$183,Canada_SA_2023!$U$2:$U$183,"NOT FOUND!!!!")</f>
        <v>Direct evaluation of elver escapement past the localized East River-Chester elver fishery (years 1996-2002, 2008-2018) estimated that annual removals by elver fishing represented between 5% and 65% of the total elver run to the river. These removal rates are below the limit exploitation rate of 0.69 in all years but were above the target exploitation rate of 0.49 in 5 out of 17 years.</v>
      </c>
    </row>
    <row r="133" spans="1:18" x14ac:dyDescent="0.3">
      <c r="A133" t="s">
        <v>1205</v>
      </c>
      <c r="B133" s="2">
        <v>21</v>
      </c>
      <c r="C133" s="4">
        <v>2022</v>
      </c>
      <c r="D133" s="4" t="s">
        <v>1273</v>
      </c>
      <c r="E133" s="4">
        <v>10498</v>
      </c>
      <c r="F133" s="4" t="s">
        <v>273</v>
      </c>
      <c r="G133" s="4" t="s">
        <v>277</v>
      </c>
      <c r="H133" s="4" t="s">
        <v>275</v>
      </c>
      <c r="I133" s="4" t="s">
        <v>276</v>
      </c>
      <c r="J133" t="str">
        <f>_xlfn.XLOOKUP($E133,USA_SA_2023!$D$2:$D$198,USA_SA_2023!$BN$2:$BN$198,"NOT FOUND!!!!")</f>
        <v>O</v>
      </c>
      <c r="K133" t="str">
        <f>_xlfn.XLOOKUP($E133,USA_SA_2023!$D$2:$D$198,USA_SA_2023!$BL$2:$BL$198,"NOT FOUND!!!!")</f>
        <v>None</v>
      </c>
      <c r="L133" t="str">
        <f>_xlfn.XLOOKUP($E133,USA_SA_2023!$D$2:$D$198,USA_SA_2023!$BM$2:$BM$198,"NOT FOUND!!!!")</f>
        <v/>
      </c>
      <c r="M133" t="str">
        <f>_xlfn.XLOOKUP($E133,USA_SA_2023!$D$2:$D$198,USA_SA_2023!$X$2:$X$198,"NOT FOUND!!!!")</f>
        <v>ANNUAL REPORT OF THE U.S. ATLANTIC SALMON ASSESSMENT COMMITTEE</v>
      </c>
      <c r="N133">
        <f>_xlfn.XLOOKUP($E133,USA_SA_2023!$D$2:$D$198,USA_SA_2023!$BP$2:$BP$198,"NOT FOUND!!!!")</f>
        <v>3</v>
      </c>
      <c r="O133" s="2">
        <f>IF(J133="U","",IF(J133="O",1,IF(J133="F",2,IF(J133="N",3,""))))</f>
        <v>1</v>
      </c>
      <c r="R133" t="str">
        <f>_xlfn.XLOOKUP($E133,USA_SA_2023!$D$2:$D$198,USA_SA_2023!$BQ$2:$BQ$198,"NOT FOUND!!!!")</f>
        <v>No status information</v>
      </c>
    </row>
    <row r="134" spans="1:18" x14ac:dyDescent="0.3">
      <c r="A134" s="4" t="s">
        <v>1205</v>
      </c>
      <c r="B134" s="4">
        <v>21</v>
      </c>
      <c r="C134" s="2">
        <v>2023</v>
      </c>
      <c r="D134" t="s">
        <v>1279</v>
      </c>
      <c r="E134" s="4">
        <v>4</v>
      </c>
      <c r="F134" t="s">
        <v>1308</v>
      </c>
      <c r="G134" t="s">
        <v>1309</v>
      </c>
      <c r="H134" s="17" t="s">
        <v>275</v>
      </c>
      <c r="I134" s="17" t="s">
        <v>274</v>
      </c>
      <c r="J134" t="str">
        <f>_xlfn.XLOOKUP($E134,Canada_SA_2023!$D$2:$D$183,Canada_SA_2023!$R$2:$R$183,"NOT FOUND!!!!")</f>
        <v>O-F</v>
      </c>
      <c r="K134" t="s">
        <v>2195</v>
      </c>
      <c r="L134">
        <f>_xlfn.XLOOKUP($E134,Canada_SA_2023!$D$2:$D$183,Canada_SA_2023!$Q$2:$Q$183,"NOT FOUND!!!!")</f>
        <v>200</v>
      </c>
      <c r="M134" t="str">
        <f>_xlfn.XLOOKUP($E134,Canada_SA_2023!$D$2:$D$183,Canada_SA_2023!$N$2:$N$183,"NOT FOUND!!!!")</f>
        <v>https://www.dfo-mpo.gc.ca/csas-sccs/Publications/ScR-RS/2023/2023_035-eng.html</v>
      </c>
      <c r="N134">
        <f>_xlfn.XLOOKUP($E134,Canada_SA_2023!$D$2:$D$183,Canada_SA_2023!$T$2:$T$183,"NOT FOUND!!!!")</f>
        <v>2</v>
      </c>
      <c r="O134">
        <f>_xlfn.XLOOKUP($E134,Canada_SA_2023!$D$2:$D$183,Canada_SA_2023!$S$2:$S$183,"NOT FOUND!!!!")</f>
        <v>1.5</v>
      </c>
      <c r="P134">
        <f t="shared" ref="P134:P151" si="14">IF(O134="",0,O134*L134)</f>
        <v>300</v>
      </c>
      <c r="Q134">
        <f t="shared" ref="Q134:Q140" si="15">IF(N134="",0,N134*$L134)</f>
        <v>400</v>
      </c>
      <c r="R134" t="str">
        <f>_xlfn.XLOOKUP($E134,Canada_SA_2023!$D$2:$D$183,Canada_SA_2023!$U$2:$U$183,"NOT FOUND!!!!")</f>
        <v>4 units (SFA 15-18) vary being in the critical-healthy zones, with a mjority in the cautious zone. Full to over exploited.</v>
      </c>
    </row>
    <row r="135" spans="1:18" x14ac:dyDescent="0.3">
      <c r="A135" s="4" t="s">
        <v>1205</v>
      </c>
      <c r="B135" s="4">
        <v>21</v>
      </c>
      <c r="C135" s="2">
        <v>2023</v>
      </c>
      <c r="D135" t="s">
        <v>1279</v>
      </c>
      <c r="E135" s="4">
        <v>21</v>
      </c>
      <c r="F135" t="s">
        <v>1398</v>
      </c>
      <c r="G135" t="s">
        <v>1399</v>
      </c>
      <c r="H135" s="17" t="s">
        <v>275</v>
      </c>
      <c r="I135" s="17" t="s">
        <v>274</v>
      </c>
      <c r="J135" t="str">
        <f>_xlfn.XLOOKUP($E135,Canada_SA_2023!$D$2:$D$183,Canada_SA_2023!$R$2:$R$183,"NOT FOUND!!!!")</f>
        <v>O-F</v>
      </c>
      <c r="K135" t="s">
        <v>2195</v>
      </c>
      <c r="L135">
        <f>_xlfn.XLOOKUP($E135,Canada_SA_2023!$D$2:$D$183,Canada_SA_2023!$Q$2:$Q$183,"NOT FOUND!!!!")</f>
        <v>250</v>
      </c>
      <c r="M135" t="str">
        <f>_xlfn.XLOOKUP($E135,Canada_SA_2023!$D$2:$D$183,Canada_SA_2023!$N$2:$N$183,"NOT FOUND!!!!")</f>
        <v>https://www.dfo-mpo.gc.ca/csas-sccs/Publications/ScR-RS/2023/2023_036-eng.html</v>
      </c>
      <c r="N135">
        <f>_xlfn.XLOOKUP($E135,Canada_SA_2023!$D$2:$D$183,Canada_SA_2023!$T$2:$T$183,"NOT FOUND!!!!")</f>
        <v>1</v>
      </c>
      <c r="O135">
        <f>_xlfn.XLOOKUP($E135,Canada_SA_2023!$D$2:$D$183,Canada_SA_2023!$S$2:$S$183,"NOT FOUND!!!!")</f>
        <v>1.5</v>
      </c>
      <c r="P135">
        <f t="shared" si="14"/>
        <v>375</v>
      </c>
      <c r="Q135">
        <f t="shared" si="15"/>
        <v>250</v>
      </c>
      <c r="R135" t="str">
        <f>_xlfn.XLOOKUP($E135,Canada_SA_2023!$D$2:$D$183,Canada_SA_2023!$U$2:$U$183,"NOT FOUND!!!!")</f>
        <v>Overall, 42% of all assessed rivers were below the LRP in 2021.</v>
      </c>
    </row>
    <row r="136" spans="1:18" x14ac:dyDescent="0.3">
      <c r="A136" s="4" t="s">
        <v>1205</v>
      </c>
      <c r="B136" s="4">
        <v>21</v>
      </c>
      <c r="C136" s="2">
        <v>2023</v>
      </c>
      <c r="D136" t="s">
        <v>1279</v>
      </c>
      <c r="E136" s="4">
        <v>200</v>
      </c>
      <c r="F136" t="s">
        <v>2072</v>
      </c>
      <c r="G136" t="s">
        <v>2073</v>
      </c>
      <c r="H136" s="17" t="s">
        <v>275</v>
      </c>
      <c r="I136" s="17" t="s">
        <v>274</v>
      </c>
      <c r="J136" t="str">
        <f>_xlfn.XLOOKUP($E136,Canada_SA_2023!$D$2:$D$183,Canada_SA_2023!$R$2:$R$183,"NOT FOUND!!!!")</f>
        <v>O</v>
      </c>
      <c r="K136" t="s">
        <v>2195</v>
      </c>
      <c r="L136">
        <f>_xlfn.XLOOKUP($E136,Canada_SA_2023!$D$2:$D$183,Canada_SA_2023!$Q$2:$Q$183,"NOT FOUND!!!!")</f>
        <v>250</v>
      </c>
      <c r="M136" t="str">
        <f>_xlfn.XLOOKUP($E136,Canada_SA_2023!$D$2:$D$183,Canada_SA_2023!$N$2:$N$183,"NOT FOUND!!!!")</f>
        <v>https://www.dfo-mpo.gc.ca/csas-sccs/Publications/ScR-RS/2023/2023_019-eng.html</v>
      </c>
      <c r="N136">
        <f>_xlfn.XLOOKUP($E136,Canada_SA_2023!$D$2:$D$183,Canada_SA_2023!$T$2:$T$183,"NOT FOUND!!!!")</f>
        <v>1</v>
      </c>
      <c r="O136">
        <f>_xlfn.XLOOKUP($E136,Canada_SA_2023!$D$2:$D$183,Canada_SA_2023!$S$2:$S$183,"NOT FOUND!!!!")</f>
        <v>1</v>
      </c>
      <c r="P136">
        <f t="shared" si="14"/>
        <v>250</v>
      </c>
      <c r="Q136">
        <f t="shared" si="15"/>
        <v>250</v>
      </c>
      <c r="R136" t="str">
        <f>_xlfn.XLOOKUP($E136,Canada_SA_2023!$D$2:$D$183,Canada_SA_2023!$U$2:$U$183,"NOT FOUND!!!!")</f>
        <v>All Atlantic Salmon index populations within DFO’s Maritimes Region were assessed to be below conservation egg requirements in 2021. Populations very small.</v>
      </c>
    </row>
    <row r="137" spans="1:18" x14ac:dyDescent="0.3">
      <c r="A137" s="4" t="s">
        <v>1205</v>
      </c>
      <c r="B137" s="4">
        <v>21</v>
      </c>
      <c r="C137" s="2">
        <v>2021</v>
      </c>
      <c r="D137" t="s">
        <v>2101</v>
      </c>
      <c r="E137" s="4">
        <v>207</v>
      </c>
      <c r="F137" t="s">
        <v>2111</v>
      </c>
      <c r="G137" t="s">
        <v>2112</v>
      </c>
      <c r="H137" s="4" t="s">
        <v>275</v>
      </c>
      <c r="I137" s="4" t="s">
        <v>276</v>
      </c>
      <c r="J137" t="str">
        <f>_xlfn.XLOOKUP($E137,Canada_SA_2023!$D$2:$D$183,Canada_SA_2023!$R$2:$R$183,"NOT FOUND!!!!")</f>
        <v>O</v>
      </c>
      <c r="K137" t="s">
        <v>2195</v>
      </c>
      <c r="L137">
        <f>_xlfn.XLOOKUP($E137,Canada_SA_2023!$D$2:$D$183,Canada_SA_2023!$Q$2:$Q$183,"NOT FOUND!!!!")</f>
        <v>500</v>
      </c>
      <c r="M137" t="str">
        <f>_xlfn.XLOOKUP($E137,Canada_SA_2023!$D$2:$D$183,Canada_SA_2023!$N$2:$N$183,"NOT FOUND!!!!")</f>
        <v>ICES Advice sal.wgc.all</v>
      </c>
      <c r="N137">
        <f>_xlfn.XLOOKUP($E137,Canada_SA_2023!$D$2:$D$183,Canada_SA_2023!$T$2:$T$183,"NOT FOUND!!!!")</f>
        <v>2</v>
      </c>
      <c r="O137">
        <f>_xlfn.XLOOKUP($E137,Canada_SA_2023!$D$2:$D$183,Canada_SA_2023!$S$2:$S$183,"NOT FOUND!!!!")</f>
        <v>1</v>
      </c>
      <c r="P137">
        <f t="shared" si="14"/>
        <v>500</v>
      </c>
      <c r="Q137">
        <f t="shared" si="15"/>
        <v>1000</v>
      </c>
      <c r="R137" t="str">
        <f>_xlfn.XLOOKUP($E137,Canada_SA_2023!$D$2:$D$183,Canada_SA_2023!$U$2:$U$183,"NOT FOUND!!!!")</f>
        <v>Recommended catch is zero. Catches pre-1990 were around 1000t, and since then have been kept as low as possible. Survivorship very low. No commercial fishing for export, but full fishing is allowed with some limits on gear. Current quota 30t.</v>
      </c>
    </row>
    <row r="138" spans="1:18" x14ac:dyDescent="0.3">
      <c r="A138" s="4" t="s">
        <v>1205</v>
      </c>
      <c r="B138" s="4">
        <v>21</v>
      </c>
      <c r="C138" s="2">
        <v>2018</v>
      </c>
      <c r="D138" t="s">
        <v>1279</v>
      </c>
      <c r="E138" s="4">
        <v>3</v>
      </c>
      <c r="F138" t="s">
        <v>1298</v>
      </c>
      <c r="G138" t="s">
        <v>1301</v>
      </c>
      <c r="H138" s="17" t="s">
        <v>1299</v>
      </c>
      <c r="I138" s="17" t="s">
        <v>1300</v>
      </c>
      <c r="J138" t="str">
        <f>_xlfn.XLOOKUP($E138,Canada_SA_2023!$D$2:$D$183,Canada_SA_2023!$R$2:$R$183,"NOT FOUND!!!!")</f>
        <v>F</v>
      </c>
      <c r="K138" t="s">
        <v>2195</v>
      </c>
      <c r="L138">
        <f>_xlfn.XLOOKUP($E138,Canada_SA_2023!$D$2:$D$183,Canada_SA_2023!$Q$2:$Q$183,"NOT FOUND!!!!")</f>
        <v>1.6</v>
      </c>
      <c r="M138" t="str">
        <f>_xlfn.XLOOKUP($E138,Canada_SA_2023!$D$2:$D$183,Canada_SA_2023!$N$2:$N$183,"NOT FOUND!!!!")</f>
        <v>http://www.dfo-mpo.gc.ca/csas-sccs/Publications/SAR-AS/2018/2018_021-eng.html</v>
      </c>
      <c r="N138">
        <f>_xlfn.XLOOKUP($E138,Canada_SA_2023!$D$2:$D$183,Canada_SA_2023!$T$2:$T$183,"NOT FOUND!!!!")</f>
        <v>1</v>
      </c>
      <c r="O138">
        <f>_xlfn.XLOOKUP($E138,Canada_SA_2023!$D$2:$D$183,Canada_SA_2023!$S$2:$S$183,"NOT FOUND!!!!")</f>
        <v>2</v>
      </c>
      <c r="P138">
        <f t="shared" si="14"/>
        <v>3.2</v>
      </c>
      <c r="Q138">
        <f t="shared" si="15"/>
        <v>1.6</v>
      </c>
      <c r="R138" t="str">
        <f>_xlfn.XLOOKUP($E138,Canada_SA_2023!$D$2:$D$183,Canada_SA_2023!$U$2:$U$183,"NOT FOUND!!!!")</f>
        <v>Overall, the results of the trends in size and age data, population indices, quantitative models and observations from the local fishers all suggest the Arctic Char stocks in Ijaruvung Lake, Iqalujjuaq Fiord and Irvine Inlet are in the Healthy Zone of the Precautionary Approach framework and the current harvest levels are sustainable. (freshwater)</v>
      </c>
    </row>
    <row r="139" spans="1:18" x14ac:dyDescent="0.3">
      <c r="A139" s="4" t="s">
        <v>1206</v>
      </c>
      <c r="B139" s="4">
        <v>21</v>
      </c>
      <c r="C139" s="2">
        <v>2018</v>
      </c>
      <c r="D139" t="s">
        <v>1279</v>
      </c>
      <c r="E139" s="4">
        <v>58</v>
      </c>
      <c r="F139" t="s">
        <v>1537</v>
      </c>
      <c r="G139" t="s">
        <v>1540</v>
      </c>
      <c r="H139" s="17" t="s">
        <v>1538</v>
      </c>
      <c r="I139" s="17" t="s">
        <v>1539</v>
      </c>
      <c r="J139" t="str">
        <f>_xlfn.XLOOKUP($E139,Canada_SA_2023!$D$2:$D$183,Canada_SA_2023!$R$2:$R$183,"NOT FOUND!!!!")</f>
        <v>O</v>
      </c>
      <c r="K139" t="s">
        <v>2195</v>
      </c>
      <c r="L139">
        <f>_xlfn.XLOOKUP($E139,Canada_SA_2023!$D$2:$D$183,Canada_SA_2023!$Q$2:$Q$183,"NOT FOUND!!!!")</f>
        <v>1650</v>
      </c>
      <c r="M139" t="str">
        <f>_xlfn.XLOOKUP($E139,Canada_SA_2023!$D$2:$D$183,Canada_SA_2023!$N$2:$N$183,"NOT FOUND!!!!")</f>
        <v>http://www.dfo-mpo.gc.ca/csas-sccs/Publications/SAR-AS/2018/2018_031-eng.html</v>
      </c>
      <c r="N139">
        <f>_xlfn.XLOOKUP($E139,Canada_SA_2023!$D$2:$D$183,Canada_SA_2023!$T$2:$T$183,"NOT FOUND!!!!")</f>
        <v>2</v>
      </c>
      <c r="O139">
        <f>_xlfn.XLOOKUP($E139,Canada_SA_2023!$D$2:$D$183,Canada_SA_2023!$S$2:$S$183,"NOT FOUND!!!!")</f>
        <v>1</v>
      </c>
      <c r="P139">
        <f t="shared" si="14"/>
        <v>1650</v>
      </c>
      <c r="Q139">
        <f t="shared" si="15"/>
        <v>3300</v>
      </c>
      <c r="R139" t="str">
        <f>_xlfn.XLOOKUP($E139,Canada_SA_2023!$D$2:$D$183,Canada_SA_2023!$U$2:$U$183,"NOT FOUND!!!!")</f>
        <v>Directed fishing started in 1989 and peaked at 6,000 t in 1992. There has been no fishing from 1997 to 2016 with minimal fishing activity in the CORE area in 2017, where the Total Allowable Catch (TAC) is 1,650 t (total). A Canadian research survey in September 2017 resulted in a minimum dredgeable biomass estimate of 1,200 t which is among the lowest in the survey time series, and a decrease of approximately 60% since 2009.</v>
      </c>
    </row>
    <row r="140" spans="1:18" x14ac:dyDescent="0.3">
      <c r="A140" s="4" t="s">
        <v>1206</v>
      </c>
      <c r="B140" s="4">
        <v>21</v>
      </c>
      <c r="C140" s="2">
        <v>2020</v>
      </c>
      <c r="D140" t="s">
        <v>1279</v>
      </c>
      <c r="E140" s="4">
        <v>212</v>
      </c>
      <c r="F140" t="s">
        <v>2130</v>
      </c>
      <c r="G140" t="s">
        <v>2131</v>
      </c>
      <c r="H140" s="17" t="s">
        <v>1538</v>
      </c>
      <c r="I140" s="17" t="s">
        <v>1539</v>
      </c>
      <c r="J140" t="str">
        <f>_xlfn.XLOOKUP($E140,Canada_SA_2023!$D$2:$D$183,Canada_SA_2023!$R$2:$R$183,"NOT FOUND!!!!")</f>
        <v>F</v>
      </c>
      <c r="K140" t="s">
        <v>2195</v>
      </c>
      <c r="L140">
        <f>_xlfn.XLOOKUP($E140,Canada_SA_2023!$D$2:$D$183,Canada_SA_2023!$Q$2:$Q$183,"NOT FOUND!!!!")</f>
        <v>1000</v>
      </c>
      <c r="M140" t="str">
        <f>_xlfn.XLOOKUP($E140,Canada_SA_2023!$D$2:$D$183,Canada_SA_2023!$N$2:$N$183,"NOT FOUND!!!!")</f>
        <v>http://www.dfo-mpo.gc.ca/csas-sccs/Publications/SAR-AS/2020/2020_009-eng.html</v>
      </c>
      <c r="N140">
        <f>_xlfn.XLOOKUP($E140,Canada_SA_2023!$D$2:$D$183,Canada_SA_2023!$T$2:$T$183,"NOT FOUND!!!!")</f>
        <v>2</v>
      </c>
      <c r="O140">
        <f>_xlfn.XLOOKUP($E140,Canada_SA_2023!$D$2:$D$183,Canada_SA_2023!$S$2:$S$183,"NOT FOUND!!!!")</f>
        <v>2</v>
      </c>
      <c r="P140">
        <f t="shared" si="14"/>
        <v>2000</v>
      </c>
      <c r="Q140">
        <f t="shared" si="15"/>
        <v>2000</v>
      </c>
      <c r="R140" t="str">
        <f>_xlfn.XLOOKUP($E140,Canada_SA_2023!$D$2:$D$183,Canada_SA_2023!$U$2:$U$183,"NOT FOUND!!!!")</f>
        <v>Fisheries and Oceans Canada (DFO) research surveys from September 2011 and 2018 resulted in minimum dredgeable biomass (MDB) estimates of 4,123 t and 3,432 t respectively. For the duration of the survey time series since 1995 the biomass estimates have varied without trend.</v>
      </c>
    </row>
    <row r="141" spans="1:18" x14ac:dyDescent="0.3">
      <c r="A141" t="s">
        <v>1206</v>
      </c>
      <c r="B141" s="2">
        <v>21</v>
      </c>
      <c r="C141" s="4">
        <v>2020</v>
      </c>
      <c r="D141" s="4" t="s">
        <v>1273</v>
      </c>
      <c r="E141" s="4">
        <v>10786</v>
      </c>
      <c r="F141" s="4" t="s">
        <v>283</v>
      </c>
      <c r="G141" s="4" t="s">
        <v>230</v>
      </c>
      <c r="H141" s="4" t="s">
        <v>285</v>
      </c>
      <c r="I141" s="4" t="s">
        <v>286</v>
      </c>
      <c r="J141" t="str">
        <f>_xlfn.XLOOKUP($E141,USA_SA_2023!$D$2:$D$198,USA_SA_2023!$BN$2:$BN$198,"NOT FOUND!!!!")</f>
        <v>F</v>
      </c>
      <c r="K141" t="str">
        <f>_xlfn.XLOOKUP($E141,USA_SA_2023!$D$2:$D$198,USA_SA_2023!$BL$2:$BL$198,"NOT FOUND!!!!")</f>
        <v>Bmsy_Metric Tons converted to MSY approx</v>
      </c>
      <c r="L141">
        <f>_xlfn.XLOOKUP($E141,USA_SA_2023!$D$2:$D$198,USA_SA_2023!$BM$2:$BM$198,"NOT FOUND!!!!")</f>
        <v>46878.230631340775</v>
      </c>
      <c r="M141" t="str">
        <f>_xlfn.XLOOKUP($E141,USA_SA_2023!$D$2:$D$198,USA_SA_2023!$X$2:$X$198,"NOT FOUND!!!!")</f>
        <v>Assessment update for Atlantic sea scallops for 2020</v>
      </c>
      <c r="N141">
        <f>_xlfn.XLOOKUP($E141,USA_SA_2023!$D$2:$D$198,USA_SA_2023!$BP$2:$BP$198,"NOT FOUND!!!!")</f>
        <v>1</v>
      </c>
      <c r="O141" s="2">
        <f>IF(J141="U","",IF(J141="O",1,IF(J141="F",2,IF(J141="N",3,""))))</f>
        <v>2</v>
      </c>
      <c r="P141">
        <f t="shared" si="14"/>
        <v>93756.461262681551</v>
      </c>
      <c r="Q141">
        <f>L141*N141</f>
        <v>46878.230631340775</v>
      </c>
      <c r="R141" t="str">
        <f>_xlfn.XLOOKUP($E141,USA_SA_2023!$D$2:$D$198,USA_SA_2023!$BQ$2:$BQ$198,"NOT FOUND!!!!")</f>
        <v>Biomass based estimate using Blim</v>
      </c>
    </row>
    <row r="142" spans="1:18" x14ac:dyDescent="0.3">
      <c r="A142" s="4" t="s">
        <v>1206</v>
      </c>
      <c r="B142" s="4">
        <v>21</v>
      </c>
      <c r="C142" s="2">
        <v>2019</v>
      </c>
      <c r="D142" t="s">
        <v>1279</v>
      </c>
      <c r="E142" s="4">
        <v>117</v>
      </c>
      <c r="F142" t="s">
        <v>1737</v>
      </c>
      <c r="G142" t="s">
        <v>1556</v>
      </c>
      <c r="H142" s="17" t="s">
        <v>285</v>
      </c>
      <c r="I142" s="4" t="s">
        <v>286</v>
      </c>
      <c r="J142" t="str">
        <f>_xlfn.XLOOKUP($E142,Canada_SA_2023!$D$2:$D$183,Canada_SA_2023!$R$2:$R$183,"NOT FOUND!!!!")</f>
        <v>O</v>
      </c>
      <c r="K142" t="s">
        <v>2195</v>
      </c>
      <c r="L142">
        <f>_xlfn.XLOOKUP($E142,Canada_SA_2023!$D$2:$D$183,Canada_SA_2023!$Q$2:$Q$183,"NOT FOUND!!!!")</f>
        <v>800</v>
      </c>
      <c r="M142" t="str">
        <f>_xlfn.XLOOKUP($E142,Canada_SA_2023!$D$2:$D$183,Canada_SA_2023!$N$2:$N$183,"NOT FOUND!!!!")</f>
        <v>http://www.dfo-mpo.gc.ca/csas-sccs/Publications/SAR-AS/2019/2019_006-eng.html</v>
      </c>
      <c r="N142">
        <f>_xlfn.XLOOKUP($E142,Canada_SA_2023!$D$2:$D$183,Canada_SA_2023!$T$2:$T$183,"NOT FOUND!!!!")</f>
        <v>3</v>
      </c>
      <c r="O142">
        <f>_xlfn.XLOOKUP($E142,Canada_SA_2023!$D$2:$D$183,Canada_SA_2023!$S$2:$S$183,"NOT FOUND!!!!")</f>
        <v>1</v>
      </c>
      <c r="P142">
        <f t="shared" si="14"/>
        <v>800</v>
      </c>
      <c r="Q142">
        <f t="shared" ref="Q142:Q151" si="16">IF(N142="",0,N142*$L142)</f>
        <v>2400</v>
      </c>
      <c r="R142" t="str">
        <f>_xlfn.XLOOKUP($E142,Canada_SA_2023!$D$2:$D$183,Canada_SA_2023!$U$2:$U$183,"NOT FOUND!!!!")</f>
        <v>Overall, stock looks overfished although status no known precisely. Indices of commercial sized biomass of scallop from research surveys on the major beds in singular years provide further evidence of relatively high exploitation rates in this fishery taking place on a stock at low abundance. The abundance indices, based on catch rates and densities, of scallop in the southern Gulf are considered to be at low levels relative to other areas of eastern Canada. Biological characteristics data from research surveys show evidence of recruitment (&lt; 80 mm shell height) in each SFA surveyed. There is no information available from the sea scallop stock of the sGSL with which to define abundance and removal rate reference points as per the Precautionary Approach.</v>
      </c>
    </row>
    <row r="143" spans="1:18" x14ac:dyDescent="0.3">
      <c r="A143" s="4" t="s">
        <v>1206</v>
      </c>
      <c r="B143" s="4">
        <v>21</v>
      </c>
      <c r="C143" s="2">
        <v>2023</v>
      </c>
      <c r="D143" t="s">
        <v>1279</v>
      </c>
      <c r="E143" s="4">
        <v>119</v>
      </c>
      <c r="F143" t="s">
        <v>1749</v>
      </c>
      <c r="G143" t="s">
        <v>1750</v>
      </c>
      <c r="H143" s="17" t="s">
        <v>285</v>
      </c>
      <c r="I143" s="4" t="s">
        <v>286</v>
      </c>
      <c r="J143" t="str">
        <f>_xlfn.XLOOKUP($E143,Canada_SA_2023!$D$2:$D$183,Canada_SA_2023!$R$2:$R$183,"NOT FOUND!!!!")</f>
        <v>F</v>
      </c>
      <c r="K143" t="s">
        <v>2195</v>
      </c>
      <c r="L143">
        <f>_xlfn.XLOOKUP($E143,Canada_SA_2023!$D$2:$D$183,Canada_SA_2023!$Q$2:$Q$183,"NOT FOUND!!!!")</f>
        <v>1100</v>
      </c>
      <c r="M143" t="str">
        <f>_xlfn.XLOOKUP($E143,Canada_SA_2023!$D$2:$D$183,Canada_SA_2023!$N$2:$N$183,"NOT FOUND!!!!")</f>
        <v>https://www.dfo-mpo.gc.ca/csas-sccs/Publications/ScR-RS/2023/2023_011-eng.html</v>
      </c>
      <c r="N143">
        <f>_xlfn.XLOOKUP($E143,Canada_SA_2023!$D$2:$D$183,Canada_SA_2023!$T$2:$T$183,"NOT FOUND!!!!")</f>
        <v>1</v>
      </c>
      <c r="O143">
        <f>_xlfn.XLOOKUP($E143,Canada_SA_2023!$D$2:$D$183,Canada_SA_2023!$S$2:$S$183,"NOT FOUND!!!!")</f>
        <v>2</v>
      </c>
      <c r="P143">
        <f t="shared" si="14"/>
        <v>2200</v>
      </c>
      <c r="Q143">
        <f t="shared" si="16"/>
        <v>1100</v>
      </c>
      <c r="R143" t="str">
        <f>_xlfn.XLOOKUP($E143,Canada_SA_2023!$D$2:$D$183,Canada_SA_2023!$U$2:$U$183,"NOT FOUND!!!!")</f>
        <v>In 2022, estimates of commercial biomass for all SPAs remained in the Healthy Zone; however, recruitment for all SPAs was below their respective long-term medians and coincident with low levels of pre-recruits.</v>
      </c>
    </row>
    <row r="144" spans="1:18" x14ac:dyDescent="0.3">
      <c r="A144" s="4" t="s">
        <v>1206</v>
      </c>
      <c r="B144" s="4">
        <v>21</v>
      </c>
      <c r="C144" s="2">
        <v>2023</v>
      </c>
      <c r="D144" t="s">
        <v>1279</v>
      </c>
      <c r="E144" s="4">
        <v>120</v>
      </c>
      <c r="F144" t="s">
        <v>1755</v>
      </c>
      <c r="G144" t="s">
        <v>1756</v>
      </c>
      <c r="H144" s="17" t="s">
        <v>285</v>
      </c>
      <c r="I144" s="4" t="s">
        <v>286</v>
      </c>
      <c r="J144" t="str">
        <f>_xlfn.XLOOKUP($E144,Canada_SA_2023!$D$2:$D$183,Canada_SA_2023!$R$2:$R$183,"NOT FOUND!!!!")</f>
        <v>F</v>
      </c>
      <c r="K144" t="s">
        <v>2195</v>
      </c>
      <c r="L144">
        <f>_xlfn.XLOOKUP($E144,Canada_SA_2023!$D$2:$D$183,Canada_SA_2023!$Q$2:$Q$183,"NOT FOUND!!!!")</f>
        <v>1600</v>
      </c>
      <c r="M144" t="str">
        <f>_xlfn.XLOOKUP($E144,Canada_SA_2023!$D$2:$D$183,Canada_SA_2023!$N$2:$N$183,"NOT FOUND!!!!")</f>
        <v>https://www.dfo-mpo.gc.ca/csas-sccs/Publications/ScR-RS/2023/2023_027-eng.html</v>
      </c>
      <c r="N144">
        <f>_xlfn.XLOOKUP($E144,Canada_SA_2023!$D$2:$D$183,Canada_SA_2023!$T$2:$T$183,"NOT FOUND!!!!")</f>
        <v>1</v>
      </c>
      <c r="O144">
        <f>_xlfn.XLOOKUP($E144,Canada_SA_2023!$D$2:$D$183,Canada_SA_2023!$S$2:$S$183,"NOT FOUND!!!!")</f>
        <v>2</v>
      </c>
      <c r="P144">
        <f t="shared" si="14"/>
        <v>3200</v>
      </c>
      <c r="Q144">
        <f t="shared" si="16"/>
        <v>1600</v>
      </c>
      <c r="R144" t="str">
        <f>_xlfn.XLOOKUP($E144,Canada_SA_2023!$D$2:$D$183,Canada_SA_2023!$U$2:$U$183,"NOT FOUND!!!!")</f>
        <v>In 2022, commercial biomass densities in Subareas B, C, and D are above their USRs and are considered to be in the Healthy Zone. Indications for Subareas A &amp; E are that the commercial abundance is relatively stable at the current level of removals.</v>
      </c>
    </row>
    <row r="145" spans="1:18" x14ac:dyDescent="0.3">
      <c r="A145" s="4" t="s">
        <v>1206</v>
      </c>
      <c r="B145" s="4">
        <v>21</v>
      </c>
      <c r="C145" s="2">
        <v>2023</v>
      </c>
      <c r="D145" t="s">
        <v>1279</v>
      </c>
      <c r="E145" s="4">
        <v>121</v>
      </c>
      <c r="F145" t="s">
        <v>1761</v>
      </c>
      <c r="G145" t="s">
        <v>1762</v>
      </c>
      <c r="H145" s="17" t="s">
        <v>285</v>
      </c>
      <c r="I145" s="4" t="s">
        <v>286</v>
      </c>
      <c r="J145" t="str">
        <f>_xlfn.XLOOKUP($E145,Canada_SA_2023!$D$2:$D$183,Canada_SA_2023!$R$2:$R$183,"NOT FOUND!!!!")</f>
        <v>O</v>
      </c>
      <c r="K145" t="s">
        <v>2195</v>
      </c>
      <c r="L145">
        <f>_xlfn.XLOOKUP($E145,Canada_SA_2023!$D$2:$D$183,Canada_SA_2023!$Q$2:$Q$183,"NOT FOUND!!!!")</f>
        <v>650</v>
      </c>
      <c r="M145" t="str">
        <f>_xlfn.XLOOKUP($E145,Canada_SA_2023!$D$2:$D$183,Canada_SA_2023!$N$2:$N$183,"NOT FOUND!!!!")</f>
        <v>https://www.dfo-mpo.gc.ca/csas-sccs/Publications/ScR-RS/2023/2023_029-eng.html</v>
      </c>
      <c r="N145">
        <f>_xlfn.XLOOKUP($E145,Canada_SA_2023!$D$2:$D$183,Canada_SA_2023!$T$2:$T$183,"NOT FOUND!!!!")</f>
        <v>2</v>
      </c>
      <c r="O145">
        <f>_xlfn.XLOOKUP($E145,Canada_SA_2023!$D$2:$D$183,Canada_SA_2023!$S$2:$S$183,"NOT FOUND!!!!")</f>
        <v>1</v>
      </c>
      <c r="P145">
        <f t="shared" si="14"/>
        <v>650</v>
      </c>
      <c r="Q145">
        <f t="shared" si="16"/>
        <v>1300</v>
      </c>
      <c r="R145" t="str">
        <f>_xlfn.XLOOKUP($E145,Canada_SA_2023!$D$2:$D$183,Canada_SA_2023!$U$2:$U$183,"NOT FOUND!!!!")</f>
        <v>No RP provided. Long term trends used. Stock low compared to historical levels and catches much reduced. While uncertain, looks overfished to me.</v>
      </c>
    </row>
    <row r="146" spans="1:18" x14ac:dyDescent="0.3">
      <c r="A146" s="4" t="s">
        <v>1206</v>
      </c>
      <c r="B146" s="4">
        <v>21</v>
      </c>
      <c r="C146" s="2">
        <v>2023</v>
      </c>
      <c r="D146" t="s">
        <v>1279</v>
      </c>
      <c r="E146" s="4">
        <v>122</v>
      </c>
      <c r="F146" t="s">
        <v>1767</v>
      </c>
      <c r="G146" t="s">
        <v>1768</v>
      </c>
      <c r="H146" s="17" t="s">
        <v>285</v>
      </c>
      <c r="I146" s="4" t="s">
        <v>286</v>
      </c>
      <c r="J146" t="str">
        <f>_xlfn.XLOOKUP($E146,Canada_SA_2023!$D$2:$D$183,Canada_SA_2023!$R$2:$R$183,"NOT FOUND!!!!")</f>
        <v>F</v>
      </c>
      <c r="K146" t="s">
        <v>2195</v>
      </c>
      <c r="L146">
        <f>_xlfn.XLOOKUP($E146,Canada_SA_2023!$D$2:$D$183,Canada_SA_2023!$Q$2:$Q$183,"NOT FOUND!!!!")</f>
        <v>7000</v>
      </c>
      <c r="M146" t="str">
        <f>_xlfn.XLOOKUP($E146,Canada_SA_2023!$D$2:$D$183,Canada_SA_2023!$N$2:$N$183,"NOT FOUND!!!!")</f>
        <v>https://www.dfo-mpo.gc.ca/csas-sccs/Publications/ScR-RS/2023/2023_028-eng.html</v>
      </c>
      <c r="N146">
        <f>_xlfn.XLOOKUP($E146,Canada_SA_2023!$D$2:$D$183,Canada_SA_2023!$T$2:$T$183,"NOT FOUND!!!!")</f>
        <v>1</v>
      </c>
      <c r="O146">
        <f>_xlfn.XLOOKUP($E146,Canada_SA_2023!$D$2:$D$183,Canada_SA_2023!$S$2:$S$183,"NOT FOUND!!!!")</f>
        <v>2</v>
      </c>
      <c r="P146">
        <f t="shared" si="14"/>
        <v>14000</v>
      </c>
      <c r="Q146">
        <f t="shared" si="16"/>
        <v>7000</v>
      </c>
      <c r="R146" t="str">
        <f>_xlfn.XLOOKUP($E146,Canada_SA_2023!$D$2:$D$183,Canada_SA_2023!$U$2:$U$183,"NOT FOUND!!!!")</f>
        <v>Zones a and b are described. Both appear stable state in healthy zone.</v>
      </c>
    </row>
    <row r="147" spans="1:18" x14ac:dyDescent="0.3">
      <c r="A147" s="4" t="s">
        <v>1206</v>
      </c>
      <c r="B147" s="4">
        <v>21</v>
      </c>
      <c r="C147" s="2">
        <v>2020</v>
      </c>
      <c r="D147" t="s">
        <v>1279</v>
      </c>
      <c r="E147" s="4">
        <v>123</v>
      </c>
      <c r="F147" t="s">
        <v>1773</v>
      </c>
      <c r="G147" t="s">
        <v>1774</v>
      </c>
      <c r="H147" s="17" t="s">
        <v>285</v>
      </c>
      <c r="I147" s="4" t="s">
        <v>286</v>
      </c>
      <c r="J147" t="str">
        <f>_xlfn.XLOOKUP($E147,Canada_SA_2023!$D$2:$D$183,Canada_SA_2023!$R$2:$R$183,"NOT FOUND!!!!")</f>
        <v>F</v>
      </c>
      <c r="K147" t="s">
        <v>2195</v>
      </c>
      <c r="L147">
        <f>_xlfn.XLOOKUP($E147,Canada_SA_2023!$D$2:$D$183,Canada_SA_2023!$Q$2:$Q$183,"NOT FOUND!!!!")</f>
        <v>800</v>
      </c>
      <c r="M147" t="str">
        <f>_xlfn.XLOOKUP($E147,Canada_SA_2023!$D$2:$D$183,Canada_SA_2023!$N$2:$N$183,"NOT FOUND!!!!")</f>
        <v>http://www.dfo-mpo.gc.ca/csas-sccs/Publications/SAR-AS/2020/2020_054-eng.html</v>
      </c>
      <c r="N147">
        <f>_xlfn.XLOOKUP($E147,Canada_SA_2023!$D$2:$D$183,Canada_SA_2023!$T$2:$T$183,"NOT FOUND!!!!")</f>
        <v>3</v>
      </c>
      <c r="O147">
        <f>_xlfn.XLOOKUP($E147,Canada_SA_2023!$D$2:$D$183,Canada_SA_2023!$S$2:$S$183,"NOT FOUND!!!!")</f>
        <v>2</v>
      </c>
      <c r="P147">
        <f t="shared" si="14"/>
        <v>1600</v>
      </c>
      <c r="Q147">
        <f t="shared" si="16"/>
        <v>2400</v>
      </c>
      <c r="R147" t="str">
        <f>_xlfn.XLOOKUP($E147,Canada_SA_2023!$D$2:$D$183,Canada_SA_2023!$U$2:$U$183,"NOT FOUND!!!!")</f>
        <v>No definitive status provided. Levels of fishing reported as sustainable. Landings in meat weight, so raised by 8x</v>
      </c>
    </row>
    <row r="148" spans="1:18" x14ac:dyDescent="0.3">
      <c r="A148" s="4" t="s">
        <v>1206</v>
      </c>
      <c r="B148" s="4">
        <v>21</v>
      </c>
      <c r="C148" s="2">
        <v>2022</v>
      </c>
      <c r="D148" t="s">
        <v>1279</v>
      </c>
      <c r="E148" s="4">
        <v>123</v>
      </c>
      <c r="F148" t="s">
        <v>1779</v>
      </c>
      <c r="G148" t="s">
        <v>1780</v>
      </c>
      <c r="H148" s="17" t="s">
        <v>285</v>
      </c>
      <c r="I148" s="4" t="s">
        <v>286</v>
      </c>
      <c r="J148" t="str">
        <f>_xlfn.XLOOKUP($E148,Canada_SA_2023!$D$2:$D$183,Canada_SA_2023!$R$2:$R$183,"NOT FOUND!!!!")</f>
        <v>F</v>
      </c>
      <c r="K148" t="s">
        <v>2195</v>
      </c>
      <c r="L148">
        <f>_xlfn.XLOOKUP($E148,Canada_SA_2023!$D$2:$D$183,Canada_SA_2023!$Q$2:$Q$183,"NOT FOUND!!!!")</f>
        <v>800</v>
      </c>
      <c r="M148" t="str">
        <f>_xlfn.XLOOKUP($E148,Canada_SA_2023!$D$2:$D$183,Canada_SA_2023!$N$2:$N$183,"NOT FOUND!!!!")</f>
        <v>http://www.dfo-mpo.gc.ca/csas-sccs/Publications/SAR-AS/2020/2020_054-eng.html</v>
      </c>
      <c r="N148">
        <f>_xlfn.XLOOKUP($E148,Canada_SA_2023!$D$2:$D$183,Canada_SA_2023!$T$2:$T$183,"NOT FOUND!!!!")</f>
        <v>3</v>
      </c>
      <c r="O148">
        <f>_xlfn.XLOOKUP($E148,Canada_SA_2023!$D$2:$D$183,Canada_SA_2023!$S$2:$S$183,"NOT FOUND!!!!")</f>
        <v>2</v>
      </c>
      <c r="P148">
        <f t="shared" si="14"/>
        <v>1600</v>
      </c>
      <c r="Q148">
        <f t="shared" si="16"/>
        <v>2400</v>
      </c>
      <c r="R148" t="str">
        <f>_xlfn.XLOOKUP($E148,Canada_SA_2023!$D$2:$D$183,Canada_SA_2023!$U$2:$U$183,"NOT FOUND!!!!")</f>
        <v>No definitive status provided. Levels of fishing reported as sustainable. Landings in meat weight, so raised by 8x</v>
      </c>
    </row>
    <row r="149" spans="1:18" x14ac:dyDescent="0.3">
      <c r="A149" s="4" t="s">
        <v>2202</v>
      </c>
      <c r="B149" s="4">
        <v>21</v>
      </c>
      <c r="C149" s="2">
        <v>2018</v>
      </c>
      <c r="D149" t="s">
        <v>1279</v>
      </c>
      <c r="E149" s="4">
        <v>118</v>
      </c>
      <c r="F149" t="s">
        <v>1742</v>
      </c>
      <c r="G149" t="s">
        <v>1339</v>
      </c>
      <c r="H149" s="17" t="s">
        <v>1743</v>
      </c>
      <c r="I149" s="17" t="s">
        <v>1744</v>
      </c>
      <c r="J149" t="str">
        <f>_xlfn.XLOOKUP($E149,Canada_SA_2023!$D$2:$D$183,Canada_SA_2023!$R$2:$R$183,"NOT FOUND!!!!")</f>
        <v>F</v>
      </c>
      <c r="K149" t="s">
        <v>2195</v>
      </c>
      <c r="L149">
        <f>_xlfn.XLOOKUP($E149,Canada_SA_2023!$D$2:$D$183,Canada_SA_2023!$Q$2:$Q$183,"NOT FOUND!!!!")</f>
        <v>300</v>
      </c>
      <c r="M149" t="str">
        <f>_xlfn.XLOOKUP($E149,Canada_SA_2023!$D$2:$D$183,Canada_SA_2023!$N$2:$N$183,"NOT FOUND!!!!")</f>
        <v>http://www.dfo-mpo.gc.ca/csas-sccs/publications/ScR-RS/2018/2018_010-eng.html</v>
      </c>
      <c r="N149">
        <f>_xlfn.XLOOKUP($E149,Canada_SA_2023!$D$2:$D$183,Canada_SA_2023!$T$2:$T$183,"NOT FOUND!!!!")</f>
        <v>3</v>
      </c>
      <c r="O149">
        <f>_xlfn.XLOOKUP($E149,Canada_SA_2023!$D$2:$D$183,Canada_SA_2023!$S$2:$S$183,"NOT FOUND!!!!")</f>
        <v>2</v>
      </c>
      <c r="P149">
        <f t="shared" si="14"/>
        <v>600</v>
      </c>
      <c r="Q149">
        <f t="shared" si="16"/>
        <v>900</v>
      </c>
      <c r="R149" t="str">
        <f>_xlfn.XLOOKUP($E149,Canada_SA_2023!$D$2:$D$183,Canada_SA_2023!$U$2:$U$183,"NOT FOUND!!!!")</f>
        <v>Highly uncertain assessment. Indicators appear good, but may not be reliable. Current harvest is thought to be precautionary.</v>
      </c>
    </row>
    <row r="150" spans="1:18" x14ac:dyDescent="0.3">
      <c r="A150" s="4" t="s">
        <v>2202</v>
      </c>
      <c r="B150" s="4">
        <v>21</v>
      </c>
      <c r="C150" s="2">
        <v>2020</v>
      </c>
      <c r="D150" t="s">
        <v>1279</v>
      </c>
      <c r="E150" s="4">
        <v>178</v>
      </c>
      <c r="F150" t="s">
        <v>1991</v>
      </c>
      <c r="G150" t="s">
        <v>1992</v>
      </c>
      <c r="H150" s="17" t="s">
        <v>1743</v>
      </c>
      <c r="I150" s="17" t="s">
        <v>1744</v>
      </c>
      <c r="J150" t="str">
        <f>_xlfn.XLOOKUP($E150,Canada_SA_2023!$D$2:$D$183,Canada_SA_2023!$R$2:$R$183,"NOT FOUND!!!!")</f>
        <v>F</v>
      </c>
      <c r="K150" t="s">
        <v>2195</v>
      </c>
      <c r="L150">
        <f>_xlfn.XLOOKUP($E150,Canada_SA_2023!$D$2:$D$183,Canada_SA_2023!$Q$2:$Q$183,"NOT FOUND!!!!")</f>
        <v>500</v>
      </c>
      <c r="M150" t="str">
        <f>_xlfn.XLOOKUP($E150,Canada_SA_2023!$D$2:$D$183,Canada_SA_2023!$N$2:$N$183,"NOT FOUND!!!!")</f>
        <v>http://www.dfo-mpo.gc.ca/csas-sccs/Publications/ScR-RS/2020/2020_038-eng.html</v>
      </c>
      <c r="N150">
        <f>_xlfn.XLOOKUP($E150,Canada_SA_2023!$D$2:$D$183,Canada_SA_2023!$T$2:$T$183,"NOT FOUND!!!!")</f>
        <v>2</v>
      </c>
      <c r="O150">
        <f>_xlfn.XLOOKUP($E150,Canada_SA_2023!$D$2:$D$183,Canada_SA_2023!$S$2:$S$183,"NOT FOUND!!!!")</f>
        <v>2</v>
      </c>
      <c r="P150">
        <f t="shared" si="14"/>
        <v>1000</v>
      </c>
      <c r="Q150">
        <f t="shared" si="16"/>
        <v>1000</v>
      </c>
      <c r="R150" t="str">
        <f>_xlfn.XLOOKUP($E150,Canada_SA_2023!$D$2:$D$183,Canada_SA_2023!$U$2:$U$183,"NOT FOUND!!!!")</f>
        <v>Two areas managed with separate TAC. First area B the 2019 CPUE update shows that the CPUE remains above the average of the reference year so the 2019 TAC does not need to be adjusted for the 2020 fishing season. Whereas Area C, the 2019 CPUE update shows a decrease in CPUE of 22.8% compared to the 2015-2016 reference average resulting in a downward adjustment in TAC.</v>
      </c>
    </row>
    <row r="151" spans="1:18" x14ac:dyDescent="0.3">
      <c r="A151" s="4" t="s">
        <v>2202</v>
      </c>
      <c r="B151" s="4">
        <v>21</v>
      </c>
      <c r="C151" s="2">
        <v>2021</v>
      </c>
      <c r="D151" t="s">
        <v>1279</v>
      </c>
      <c r="E151" s="4">
        <v>179</v>
      </c>
      <c r="F151" t="s">
        <v>1997</v>
      </c>
      <c r="G151" t="s">
        <v>1998</v>
      </c>
      <c r="H151" s="17" t="s">
        <v>1743</v>
      </c>
      <c r="I151" s="17" t="s">
        <v>1744</v>
      </c>
      <c r="J151" t="str">
        <f>_xlfn.XLOOKUP($E151,Canada_SA_2023!$D$2:$D$183,Canada_SA_2023!$R$2:$R$183,"NOT FOUND!!!!")</f>
        <v>F</v>
      </c>
      <c r="K151" t="s">
        <v>2195</v>
      </c>
      <c r="L151">
        <f>_xlfn.XLOOKUP($E151,Canada_SA_2023!$D$2:$D$183,Canada_SA_2023!$Q$2:$Q$183,"NOT FOUND!!!!")</f>
        <v>2500</v>
      </c>
      <c r="M151" t="str">
        <f>_xlfn.XLOOKUP($E151,Canada_SA_2023!$D$2:$D$183,Canada_SA_2023!$N$2:$N$183,"NOT FOUND!!!!")</f>
        <v>http://www.dfo-mpo.gc.ca/csas-sccs/Publications/SAR-AS/2021/2021_007-eng.html</v>
      </c>
      <c r="N151">
        <f>_xlfn.XLOOKUP($E151,Canada_SA_2023!$D$2:$D$183,Canada_SA_2023!$T$2:$T$183,"NOT FOUND!!!!")</f>
        <v>1</v>
      </c>
      <c r="O151">
        <f>_xlfn.XLOOKUP($E151,Canada_SA_2023!$D$2:$D$183,Canada_SA_2023!$S$2:$S$183,"NOT FOUND!!!!")</f>
        <v>2</v>
      </c>
      <c r="P151">
        <f t="shared" si="14"/>
        <v>5000</v>
      </c>
      <c r="Q151">
        <f t="shared" si="16"/>
        <v>2500</v>
      </c>
      <c r="R151" t="str">
        <f>_xlfn.XLOOKUP($E151,Canada_SA_2023!$D$2:$D$183,Canada_SA_2023!$U$2:$U$183,"NOT FOUND!!!!")</f>
        <v>The catch rate indicator for SWNB Zone 1 is near the LRP and in the cautious zone. Focus should be on rebuilding. Other stocks in the area are in good condition. Overall, fishery is being sustained.</v>
      </c>
    </row>
    <row r="152" spans="1:18" x14ac:dyDescent="0.3">
      <c r="A152" s="22" t="s">
        <v>2201</v>
      </c>
      <c r="B152" s="14">
        <v>21</v>
      </c>
      <c r="C152" s="14">
        <v>2021</v>
      </c>
      <c r="D152" t="s">
        <v>1279</v>
      </c>
      <c r="E152" s="4">
        <v>42</v>
      </c>
      <c r="F152" t="s">
        <v>1484</v>
      </c>
      <c r="G152" t="s">
        <v>1485</v>
      </c>
      <c r="H152" s="2" t="s">
        <v>2188</v>
      </c>
      <c r="I152" s="22" t="s">
        <v>1484</v>
      </c>
      <c r="J152" t="str">
        <f>_xlfn.XLOOKUP($E152,Canada_SA_2023!$D$2:$D$183,Canada_SA_2023!$R$2:$R$183,"NOT FOUND!!!!")</f>
        <v>U</v>
      </c>
      <c r="N152">
        <f>_xlfn.XLOOKUP($E152,Canada_SA_2023!$D$2:$D$183,Canada_SA_2023!$T$2:$T$183,"NOT FOUND!!!!")</f>
        <v>0</v>
      </c>
      <c r="R152">
        <f>_xlfn.XLOOKUP($E152,Canada_SA_2023!$D$2:$D$183,Canada_SA_2023!$U$2:$U$183,"NOT FOUND!!!!")</f>
        <v>0</v>
      </c>
    </row>
    <row r="153" spans="1:18" x14ac:dyDescent="0.3">
      <c r="A153" t="s">
        <v>1207</v>
      </c>
      <c r="B153" s="2">
        <v>21</v>
      </c>
      <c r="C153" s="4">
        <v>2022</v>
      </c>
      <c r="D153" s="4" t="s">
        <v>1273</v>
      </c>
      <c r="E153" s="4">
        <v>11076</v>
      </c>
      <c r="F153" s="4" t="s">
        <v>498</v>
      </c>
      <c r="G153" s="4" t="s">
        <v>277</v>
      </c>
      <c r="H153" s="4" t="s">
        <v>499</v>
      </c>
      <c r="I153" s="4" t="s">
        <v>500</v>
      </c>
      <c r="J153" t="str">
        <f>_xlfn.XLOOKUP($E153,USA_SA_2023!$D$2:$D$198,USA_SA_2023!$BN$2:$BN$198,"NOT FOUND!!!!")</f>
        <v>O</v>
      </c>
      <c r="K153" t="str">
        <f>_xlfn.XLOOKUP($E153,USA_SA_2023!$D$2:$D$198,USA_SA_2023!$BL$2:$BL$198,"NOT FOUND!!!!")</f>
        <v>Bmsy_kg * 2000 / tow</v>
      </c>
      <c r="L153">
        <f>_xlfn.XLOOKUP($E153,USA_SA_2023!$D$2:$D$198,USA_SA_2023!$BM$2:$BM$198,"NOT FOUND!!!!")</f>
        <v>8260.0002288818359</v>
      </c>
      <c r="M153" t="str">
        <f>_xlfn.XLOOKUP($E153,USA_SA_2023!$D$2:$D$198,USA_SA_2023!$X$2:$X$198,"NOT FOUND!!!!")</f>
        <v>Annual Monitoring Report for Fishing Year 2021</v>
      </c>
      <c r="N153">
        <f>_xlfn.XLOOKUP($E153,USA_SA_2023!$D$2:$D$198,USA_SA_2023!$BP$2:$BP$198,"NOT FOUND!!!!")</f>
        <v>3</v>
      </c>
      <c r="O153" s="2">
        <f>IF(J153="U","",IF(J153="O",1,IF(J153="F",2,IF(J153="N",3,""))))</f>
        <v>1</v>
      </c>
      <c r="P153">
        <f>IF(O153="",0,O153*L153)</f>
        <v>8260.0002288818359</v>
      </c>
      <c r="Q153">
        <f>L153*N153</f>
        <v>24780.000686645508</v>
      </c>
      <c r="R153" t="str">
        <f>_xlfn.XLOOKUP($E153,USA_SA_2023!$D$2:$D$198,USA_SA_2023!$BQ$2:$BQ$198,"NOT FOUND!!!!")</f>
        <v>Biomass based estimate using Blim</v>
      </c>
    </row>
    <row r="154" spans="1:18" x14ac:dyDescent="0.3">
      <c r="A154" s="22" t="s">
        <v>1207</v>
      </c>
      <c r="B154" s="14">
        <v>21</v>
      </c>
      <c r="C154" s="14">
        <v>2021</v>
      </c>
      <c r="D154" t="s">
        <v>1279</v>
      </c>
      <c r="E154" s="4">
        <v>158</v>
      </c>
      <c r="F154" t="s">
        <v>1892</v>
      </c>
      <c r="G154" t="s">
        <v>1893</v>
      </c>
      <c r="H154" s="26" t="s">
        <v>499</v>
      </c>
      <c r="I154" s="22" t="s">
        <v>500</v>
      </c>
      <c r="J154" t="str">
        <f>_xlfn.XLOOKUP($E154,Canada_SA_2023!$D$2:$D$183,Canada_SA_2023!$R$2:$R$183,"NOT FOUND!!!!")</f>
        <v>U</v>
      </c>
      <c r="N154">
        <f>_xlfn.XLOOKUP($E154,Canada_SA_2023!$D$2:$D$183,Canada_SA_2023!$T$2:$T$183,"NOT FOUND!!!!")</f>
        <v>0</v>
      </c>
      <c r="R154">
        <f>_xlfn.XLOOKUP($E154,Canada_SA_2023!$D$2:$D$183,Canada_SA_2023!$U$2:$U$183,"NOT FOUND!!!!")</f>
        <v>0</v>
      </c>
    </row>
    <row r="155" spans="1:18" x14ac:dyDescent="0.3">
      <c r="A155" t="s">
        <v>1207</v>
      </c>
      <c r="B155" s="2">
        <v>21</v>
      </c>
      <c r="C155" s="4">
        <v>2022</v>
      </c>
      <c r="D155" s="4" t="s">
        <v>1273</v>
      </c>
      <c r="E155" s="4">
        <v>11269</v>
      </c>
      <c r="F155" s="4" t="s">
        <v>470</v>
      </c>
      <c r="G155" s="4" t="s">
        <v>474</v>
      </c>
      <c r="H155" s="4" t="s">
        <v>472</v>
      </c>
      <c r="I155" s="4" t="s">
        <v>473</v>
      </c>
      <c r="J155" t="str">
        <f>_xlfn.XLOOKUP($E155,USA_SA_2023!$D$2:$D$198,USA_SA_2023!$BN$2:$BN$198,"NOT FOUND!!!!")</f>
        <v>F</v>
      </c>
      <c r="K155" t="str">
        <f>_xlfn.XLOOKUP($E155,USA_SA_2023!$D$2:$D$198,USA_SA_2023!$BL$2:$BL$198,"NOT FOUND!!!!")</f>
        <v>Bmsy_kg * 2000 / tow</v>
      </c>
      <c r="L155">
        <f>_xlfn.XLOOKUP($E155,USA_SA_2023!$D$2:$D$198,USA_SA_2023!$BM$2:$BM$198,"NOT FOUND!!!!")</f>
        <v>3140.0001049041748</v>
      </c>
      <c r="M155" t="str">
        <f>_xlfn.XLOOKUP($E155,USA_SA_2023!$D$2:$D$198,USA_SA_2023!$X$2:$X$198,"NOT FOUND!!!!")</f>
        <v>Annual Monitoring Report for Fishing Year 2021</v>
      </c>
      <c r="N155">
        <f>_xlfn.XLOOKUP($E155,USA_SA_2023!$D$2:$D$198,USA_SA_2023!$BP$2:$BP$198,"NOT FOUND!!!!")</f>
        <v>3</v>
      </c>
      <c r="O155" s="2">
        <f t="shared" ref="O155:O160" si="17">IF(J155="U","",IF(J155="O",1,IF(J155="F",2,IF(J155="N",3,""))))</f>
        <v>2</v>
      </c>
      <c r="P155">
        <f t="shared" ref="P155:P170" si="18">IF(O155="",0,O155*L155)</f>
        <v>6280.0002098083496</v>
      </c>
      <c r="Q155">
        <f t="shared" ref="Q155:Q160" si="19">L155*N155</f>
        <v>9420.0003147125244</v>
      </c>
      <c r="R155" t="str">
        <f>_xlfn.XLOOKUP($E155,USA_SA_2023!$D$2:$D$198,USA_SA_2023!$BQ$2:$BQ$198,"NOT FOUND!!!!")</f>
        <v>Biomass based estimate using Blim</v>
      </c>
    </row>
    <row r="156" spans="1:18" x14ac:dyDescent="0.3">
      <c r="A156" t="s">
        <v>1207</v>
      </c>
      <c r="B156" s="2">
        <v>21</v>
      </c>
      <c r="C156" s="4">
        <v>2022</v>
      </c>
      <c r="D156" s="4" t="s">
        <v>1273</v>
      </c>
      <c r="E156" s="4">
        <v>11047</v>
      </c>
      <c r="F156" s="4" t="s">
        <v>488</v>
      </c>
      <c r="G156" s="4" t="s">
        <v>474</v>
      </c>
      <c r="H156" s="4" t="s">
        <v>489</v>
      </c>
      <c r="I156" s="4" t="s">
        <v>490</v>
      </c>
      <c r="J156" t="str">
        <f>_xlfn.XLOOKUP($E156,USA_SA_2023!$D$2:$D$198,USA_SA_2023!$BN$2:$BN$198,"NOT FOUND!!!!")</f>
        <v>F</v>
      </c>
      <c r="K156" t="str">
        <f>_xlfn.XLOOKUP($E156,USA_SA_2023!$D$2:$D$198,USA_SA_2023!$BL$2:$BL$198,"NOT FOUND!!!!")</f>
        <v>Bmsy_kg * 2000 / tow</v>
      </c>
      <c r="L156">
        <f>_xlfn.XLOOKUP($E156,USA_SA_2023!$D$2:$D$198,USA_SA_2023!$BM$2:$BM$198,"NOT FOUND!!!!")</f>
        <v>12300.000190734863</v>
      </c>
      <c r="M156" t="str">
        <f>_xlfn.XLOOKUP($E156,USA_SA_2023!$D$2:$D$198,USA_SA_2023!$X$2:$X$198,"NOT FOUND!!!!")</f>
        <v>Annual Monitoring Report for Fishing Year 2021</v>
      </c>
      <c r="N156">
        <f>_xlfn.XLOOKUP($E156,USA_SA_2023!$D$2:$D$198,USA_SA_2023!$BP$2:$BP$198,"NOT FOUND!!!!")</f>
        <v>3</v>
      </c>
      <c r="O156" s="2">
        <f t="shared" si="17"/>
        <v>2</v>
      </c>
      <c r="P156">
        <f t="shared" si="18"/>
        <v>24600.000381469727</v>
      </c>
      <c r="Q156">
        <f t="shared" si="19"/>
        <v>36900.00057220459</v>
      </c>
      <c r="R156" t="str">
        <f>_xlfn.XLOOKUP($E156,USA_SA_2023!$D$2:$D$198,USA_SA_2023!$BQ$2:$BQ$198,"NOT FOUND!!!!")</f>
        <v>Biomass based estimate using Blim</v>
      </c>
    </row>
    <row r="157" spans="1:18" x14ac:dyDescent="0.3">
      <c r="A157" t="s">
        <v>1207</v>
      </c>
      <c r="B157" s="2">
        <v>21</v>
      </c>
      <c r="C157" s="4">
        <v>2022</v>
      </c>
      <c r="D157" s="4" t="s">
        <v>1273</v>
      </c>
      <c r="E157" s="4">
        <v>11063</v>
      </c>
      <c r="F157" s="4" t="s">
        <v>492</v>
      </c>
      <c r="G157" s="4" t="s">
        <v>422</v>
      </c>
      <c r="H157" s="4" t="s">
        <v>493</v>
      </c>
      <c r="I157" s="4" t="s">
        <v>494</v>
      </c>
      <c r="J157" t="str">
        <f>_xlfn.XLOOKUP($E157,USA_SA_2023!$D$2:$D$198,USA_SA_2023!$BN$2:$BN$198,"NOT FOUND!!!!")</f>
        <v>F</v>
      </c>
      <c r="K157" t="str">
        <f>_xlfn.XLOOKUP($E157,USA_SA_2023!$D$2:$D$198,USA_SA_2023!$BL$2:$BL$198,"NOT FOUND!!!!")</f>
        <v>Bmsy_kg * 2000 / tow</v>
      </c>
      <c r="L157">
        <f>_xlfn.XLOOKUP($E157,USA_SA_2023!$D$2:$D$198,USA_SA_2023!$BM$2:$BM$198,"NOT FOUND!!!!")</f>
        <v>96.000000834465027</v>
      </c>
      <c r="M157" t="str">
        <f>_xlfn.XLOOKUP($E157,USA_SA_2023!$D$2:$D$198,USA_SA_2023!$X$2:$X$198,"NOT FOUND!!!!")</f>
        <v>Annual Monitoring Report for Fishing Year 2021</v>
      </c>
      <c r="N157">
        <f>_xlfn.XLOOKUP($E157,USA_SA_2023!$D$2:$D$198,USA_SA_2023!$BP$2:$BP$198,"NOT FOUND!!!!")</f>
        <v>3</v>
      </c>
      <c r="O157" s="2">
        <f t="shared" si="17"/>
        <v>2</v>
      </c>
      <c r="P157">
        <f t="shared" si="18"/>
        <v>192.00000166893005</v>
      </c>
      <c r="Q157">
        <f t="shared" si="19"/>
        <v>288.00000250339508</v>
      </c>
      <c r="R157" t="str">
        <f>_xlfn.XLOOKUP($E157,USA_SA_2023!$D$2:$D$198,USA_SA_2023!$BQ$2:$BQ$198,"NOT FOUND!!!!")</f>
        <v>Biomass based estimate using Blim</v>
      </c>
    </row>
    <row r="158" spans="1:18" x14ac:dyDescent="0.3">
      <c r="A158" t="s">
        <v>1207</v>
      </c>
      <c r="B158" s="2">
        <v>21</v>
      </c>
      <c r="C158" s="4">
        <v>2022</v>
      </c>
      <c r="D158" s="4" t="s">
        <v>1273</v>
      </c>
      <c r="E158" s="4">
        <v>11080</v>
      </c>
      <c r="F158" s="4" t="s">
        <v>501</v>
      </c>
      <c r="G158" s="4" t="s">
        <v>474</v>
      </c>
      <c r="H158" s="4" t="s">
        <v>502</v>
      </c>
      <c r="I158" s="4" t="s">
        <v>503</v>
      </c>
      <c r="J158" t="str">
        <f>_xlfn.XLOOKUP($E158,USA_SA_2023!$D$2:$D$198,USA_SA_2023!$BN$2:$BN$198,"NOT FOUND!!!!")</f>
        <v>N</v>
      </c>
      <c r="K158" t="str">
        <f>_xlfn.XLOOKUP($E158,USA_SA_2023!$D$2:$D$198,USA_SA_2023!$BL$2:$BL$198,"NOT FOUND!!!!")</f>
        <v>Bmsy_kg * 2000 / tow</v>
      </c>
      <c r="L158">
        <f>_xlfn.XLOOKUP($E158,USA_SA_2023!$D$2:$D$198,USA_SA_2023!$BM$2:$BM$198,"NOT FOUND!!!!")</f>
        <v>11319.999694824219</v>
      </c>
      <c r="M158" t="str">
        <f>_xlfn.XLOOKUP($E158,USA_SA_2023!$D$2:$D$198,USA_SA_2023!$X$2:$X$198,"NOT FOUND!!!!")</f>
        <v>Annual Monitoring Report for Fishing Year 2021</v>
      </c>
      <c r="N158">
        <f>_xlfn.XLOOKUP($E158,USA_SA_2023!$D$2:$D$198,USA_SA_2023!$BP$2:$BP$198,"NOT FOUND!!!!")</f>
        <v>3</v>
      </c>
      <c r="O158" s="2">
        <f t="shared" si="17"/>
        <v>3</v>
      </c>
      <c r="P158">
        <f t="shared" si="18"/>
        <v>33959.999084472656</v>
      </c>
      <c r="Q158">
        <f t="shared" si="19"/>
        <v>33959.999084472656</v>
      </c>
      <c r="R158" t="str">
        <f>_xlfn.XLOOKUP($E158,USA_SA_2023!$D$2:$D$198,USA_SA_2023!$BQ$2:$BQ$198,"NOT FOUND!!!!")</f>
        <v>Biomass based estimate using Blim</v>
      </c>
    </row>
    <row r="159" spans="1:18" x14ac:dyDescent="0.3">
      <c r="A159" t="s">
        <v>1207</v>
      </c>
      <c r="B159" s="2">
        <v>21</v>
      </c>
      <c r="C159" s="4">
        <v>2022</v>
      </c>
      <c r="D159" s="4" t="s">
        <v>1273</v>
      </c>
      <c r="E159" s="4">
        <v>11071</v>
      </c>
      <c r="F159" s="4" t="s">
        <v>495</v>
      </c>
      <c r="G159" s="4" t="s">
        <v>277</v>
      </c>
      <c r="H159" s="4" t="s">
        <v>496</v>
      </c>
      <c r="I159" s="4" t="s">
        <v>497</v>
      </c>
      <c r="J159" t="str">
        <f>_xlfn.XLOOKUP($E159,USA_SA_2023!$D$2:$D$198,USA_SA_2023!$BN$2:$BN$198,"NOT FOUND!!!!")</f>
        <v>F</v>
      </c>
      <c r="K159" t="str">
        <f>_xlfn.XLOOKUP($E159,USA_SA_2023!$D$2:$D$198,USA_SA_2023!$BL$2:$BL$198,"NOT FOUND!!!!")</f>
        <v>Bmsy_kg * 2000 / tow</v>
      </c>
      <c r="L159">
        <f>_xlfn.XLOOKUP($E159,USA_SA_2023!$D$2:$D$198,USA_SA_2023!$BM$2:$BM$198,"NOT FOUND!!!!")</f>
        <v>540.00002145767212</v>
      </c>
      <c r="M159" t="str">
        <f>_xlfn.XLOOKUP($E159,USA_SA_2023!$D$2:$D$198,USA_SA_2023!$X$2:$X$198,"NOT FOUND!!!!")</f>
        <v>Annual Monitoring Report for Fishing Year 2021</v>
      </c>
      <c r="N159">
        <f>_xlfn.XLOOKUP($E159,USA_SA_2023!$D$2:$D$198,USA_SA_2023!$BP$2:$BP$198,"NOT FOUND!!!!")</f>
        <v>3</v>
      </c>
      <c r="O159" s="2">
        <f t="shared" si="17"/>
        <v>2</v>
      </c>
      <c r="P159">
        <f t="shared" si="18"/>
        <v>1080.0000429153442</v>
      </c>
      <c r="Q159">
        <f t="shared" si="19"/>
        <v>1620.0000643730164</v>
      </c>
      <c r="R159" t="str">
        <f>_xlfn.XLOOKUP($E159,USA_SA_2023!$D$2:$D$198,USA_SA_2023!$BQ$2:$BQ$198,"NOT FOUND!!!!")</f>
        <v>Biomass based estimate using Blim</v>
      </c>
    </row>
    <row r="160" spans="1:18" x14ac:dyDescent="0.3">
      <c r="A160" t="s">
        <v>1207</v>
      </c>
      <c r="B160" s="2">
        <v>21</v>
      </c>
      <c r="C160" s="4">
        <v>2022</v>
      </c>
      <c r="D160" s="4" t="s">
        <v>1273</v>
      </c>
      <c r="E160" s="4">
        <v>11036</v>
      </c>
      <c r="F160" s="4" t="s">
        <v>484</v>
      </c>
      <c r="G160" s="4" t="s">
        <v>422</v>
      </c>
      <c r="H160" s="4" t="s">
        <v>485</v>
      </c>
      <c r="I160" s="4" t="s">
        <v>486</v>
      </c>
      <c r="J160" t="str">
        <f>_xlfn.XLOOKUP($E160,USA_SA_2023!$D$2:$D$198,USA_SA_2023!$BN$2:$BN$198,"NOT FOUND!!!!")</f>
        <v>F</v>
      </c>
      <c r="K160" t="str">
        <f>_xlfn.XLOOKUP($E160,USA_SA_2023!$D$2:$D$198,USA_SA_2023!$BL$2:$BL$198,"NOT FOUND!!!!")</f>
        <v>Bmsy_kg * 2000 / tow</v>
      </c>
      <c r="L160">
        <f>_xlfn.XLOOKUP($E160,USA_SA_2023!$D$2:$D$198,USA_SA_2023!$BM$2:$BM$198,"NOT FOUND!!!!")</f>
        <v>1320.0000524520874</v>
      </c>
      <c r="M160" t="str">
        <f>_xlfn.XLOOKUP($E160,USA_SA_2023!$D$2:$D$198,USA_SA_2023!$X$2:$X$198,"NOT FOUND!!!!")</f>
        <v>Annual Monitoring Report for Fishing Year 2021</v>
      </c>
      <c r="N160">
        <f>_xlfn.XLOOKUP($E160,USA_SA_2023!$D$2:$D$198,USA_SA_2023!$BP$2:$BP$198,"NOT FOUND!!!!")</f>
        <v>3</v>
      </c>
      <c r="O160" s="2">
        <f t="shared" si="17"/>
        <v>2</v>
      </c>
      <c r="P160">
        <f t="shared" si="18"/>
        <v>2640.0001049041748</v>
      </c>
      <c r="Q160">
        <f t="shared" si="19"/>
        <v>3960.0001573562622</v>
      </c>
      <c r="R160" t="str">
        <f>_xlfn.XLOOKUP($E160,USA_SA_2023!$D$2:$D$198,USA_SA_2023!$BQ$2:$BQ$198,"NOT FOUND!!!!")</f>
        <v>Biomass based estimate using Blim</v>
      </c>
    </row>
    <row r="161" spans="1:18" x14ac:dyDescent="0.3">
      <c r="A161" s="14" t="s">
        <v>2204</v>
      </c>
      <c r="B161" s="14">
        <v>21</v>
      </c>
      <c r="C161" s="14">
        <v>2021</v>
      </c>
      <c r="D161" t="s">
        <v>1279</v>
      </c>
      <c r="E161" s="4">
        <v>51</v>
      </c>
      <c r="F161" t="s">
        <v>1519</v>
      </c>
      <c r="G161" t="s">
        <v>1522</v>
      </c>
      <c r="H161" s="17" t="s">
        <v>1520</v>
      </c>
      <c r="I161" s="22" t="s">
        <v>1521</v>
      </c>
      <c r="J161" t="str">
        <f>_xlfn.XLOOKUP($E161,Canada_SA_2023!$D$2:$D$183,Canada_SA_2023!$R$2:$R$183,"NOT FOUND!!!!")</f>
        <v>F</v>
      </c>
      <c r="K161" t="s">
        <v>2195</v>
      </c>
      <c r="L161">
        <f>_xlfn.XLOOKUP($E161,Canada_SA_2023!$D$2:$D$183,Canada_SA_2023!$Q$2:$Q$183,"NOT FOUND!!!!")</f>
        <v>23000</v>
      </c>
      <c r="M161" t="str">
        <f>_xlfn.XLOOKUP($E161,Canada_SA_2023!$D$2:$D$183,Canada_SA_2023!$N$2:$N$183,"NOT FOUND!!!!")</f>
        <v>http://www.dfo-mpo.gc.ca/csas-sccs/Publications/ScR-RS/2021/2021_015-eng.html</v>
      </c>
      <c r="N161">
        <f>_xlfn.XLOOKUP($E161,Canada_SA_2023!$D$2:$D$183,Canada_SA_2023!$T$2:$T$183,"NOT FOUND!!!!")</f>
        <v>1</v>
      </c>
      <c r="O161">
        <f>_xlfn.XLOOKUP($E161,Canada_SA_2023!$D$2:$D$183,Canada_SA_2023!$S$2:$S$183,"NOT FOUND!!!!")</f>
        <v>2</v>
      </c>
      <c r="P161">
        <f t="shared" si="18"/>
        <v>46000</v>
      </c>
      <c r="Q161">
        <f t="shared" ref="Q161:Q170" si="20">IF(N161="",0,N161*$L161)</f>
        <v>23000</v>
      </c>
      <c r="R161" t="str">
        <f>_xlfn.XLOOKUP($E161,Canada_SA_2023!$D$2:$D$183,Canada_SA_2023!$U$2:$U$183,"NOT FOUND!!!!")</f>
        <v>4 units. All units above or on their USR.</v>
      </c>
    </row>
    <row r="162" spans="1:18" x14ac:dyDescent="0.3">
      <c r="A162" s="4" t="s">
        <v>2204</v>
      </c>
      <c r="B162" s="4">
        <v>21</v>
      </c>
      <c r="C162" s="2">
        <v>2022</v>
      </c>
      <c r="D162" t="s">
        <v>1279</v>
      </c>
      <c r="E162" s="4">
        <v>83</v>
      </c>
      <c r="F162" t="s">
        <v>1626</v>
      </c>
      <c r="G162" t="s">
        <v>1628</v>
      </c>
      <c r="H162" s="17" t="s">
        <v>1520</v>
      </c>
      <c r="I162" s="17" t="s">
        <v>1627</v>
      </c>
      <c r="J162" t="str">
        <f>_xlfn.XLOOKUP($E162,Canada_SA_2023!$D$2:$D$183,Canada_SA_2023!$R$2:$R$183,"NOT FOUND!!!!")</f>
        <v>F</v>
      </c>
      <c r="K162" t="s">
        <v>2195</v>
      </c>
      <c r="L162">
        <f>_xlfn.XLOOKUP($E162,Canada_SA_2023!$D$2:$D$183,Canada_SA_2023!$Q$2:$Q$183,"NOT FOUND!!!!")</f>
        <v>8000</v>
      </c>
      <c r="M162" t="str">
        <f>_xlfn.XLOOKUP($E162,Canada_SA_2023!$D$2:$D$183,Canada_SA_2023!$N$2:$N$183,"NOT FOUND!!!!")</f>
        <v>http://www.dfo-mpo.gc.ca/csas-sccs/Publications/ScR-RS/2022/2022_013-eng.html</v>
      </c>
      <c r="N162">
        <f>_xlfn.XLOOKUP($E162,Canada_SA_2023!$D$2:$D$183,Canada_SA_2023!$T$2:$T$183,"NOT FOUND!!!!")</f>
        <v>3</v>
      </c>
      <c r="O162">
        <f>_xlfn.XLOOKUP($E162,Canada_SA_2023!$D$2:$D$183,Canada_SA_2023!$S$2:$S$183,"NOT FOUND!!!!")</f>
        <v>2</v>
      </c>
      <c r="P162">
        <f t="shared" si="18"/>
        <v>16000</v>
      </c>
      <c r="Q162">
        <f t="shared" si="20"/>
        <v>24000</v>
      </c>
      <c r="R162" t="str">
        <f>_xlfn.XLOOKUP($E162,Canada_SA_2023!$D$2:$D$183,Canada_SA_2023!$U$2:$U$183,"NOT FOUND!!!!")</f>
        <v>Both EAZ and WAZ above LRP and in healthy zone.</v>
      </c>
    </row>
    <row r="163" spans="1:18" x14ac:dyDescent="0.3">
      <c r="A163" s="14" t="s">
        <v>2204</v>
      </c>
      <c r="B163" s="14">
        <v>21</v>
      </c>
      <c r="C163" s="14">
        <v>2021</v>
      </c>
      <c r="D163" t="s">
        <v>1279</v>
      </c>
      <c r="E163" s="4">
        <v>84</v>
      </c>
      <c r="F163" t="s">
        <v>1633</v>
      </c>
      <c r="G163" t="s">
        <v>1635</v>
      </c>
      <c r="H163" s="17" t="s">
        <v>1520</v>
      </c>
      <c r="I163" s="22" t="s">
        <v>1634</v>
      </c>
      <c r="J163" t="str">
        <f>_xlfn.XLOOKUP($E163,Canada_SA_2023!$D$2:$D$183,Canada_SA_2023!$R$2:$R$183,"NOT FOUND!!!!")</f>
        <v>F</v>
      </c>
      <c r="K163" t="s">
        <v>2195</v>
      </c>
      <c r="L163">
        <f>_xlfn.XLOOKUP($E163,Canada_SA_2023!$D$2:$D$183,Canada_SA_2023!$Q$2:$Q$183,"NOT FOUND!!!!")</f>
        <v>15000</v>
      </c>
      <c r="N163">
        <f>_xlfn.XLOOKUP($E163,Canada_SA_2023!$D$2:$D$183,Canada_SA_2023!$T$2:$T$183,"NOT FOUND!!!!")</f>
        <v>1</v>
      </c>
      <c r="O163">
        <f>_xlfn.XLOOKUP($E163,Canada_SA_2023!$D$2:$D$183,Canada_SA_2023!$S$2:$S$183,"NOT FOUND!!!!")</f>
        <v>2</v>
      </c>
      <c r="P163">
        <f t="shared" si="18"/>
        <v>30000</v>
      </c>
      <c r="Q163">
        <f t="shared" si="20"/>
        <v>15000</v>
      </c>
      <c r="R163" t="str">
        <f>_xlfn.XLOOKUP($E163,Canada_SA_2023!$D$2:$D$183,Canada_SA_2023!$U$2:$U$183,"NOT FOUND!!!!")</f>
        <v xml:space="preserve">No direct info. </v>
      </c>
    </row>
    <row r="164" spans="1:18" x14ac:dyDescent="0.3">
      <c r="A164" s="4" t="s">
        <v>2204</v>
      </c>
      <c r="B164" s="4">
        <v>21</v>
      </c>
      <c r="C164" s="2">
        <v>2021</v>
      </c>
      <c r="D164" t="s">
        <v>1279</v>
      </c>
      <c r="E164" s="4">
        <v>85</v>
      </c>
      <c r="F164" t="s">
        <v>1637</v>
      </c>
      <c r="G164" t="s">
        <v>1638</v>
      </c>
      <c r="H164" s="17" t="s">
        <v>1520</v>
      </c>
      <c r="I164" s="17" t="s">
        <v>1627</v>
      </c>
      <c r="J164" t="str">
        <f>_xlfn.XLOOKUP($E164,Canada_SA_2023!$D$2:$D$183,Canada_SA_2023!$R$2:$R$183,"NOT FOUND!!!!")</f>
        <v>O-F</v>
      </c>
      <c r="K164" t="s">
        <v>2195</v>
      </c>
      <c r="L164">
        <f>_xlfn.XLOOKUP($E164,Canada_SA_2023!$D$2:$D$183,Canada_SA_2023!$Q$2:$Q$183,"NOT FOUND!!!!")</f>
        <v>50000</v>
      </c>
      <c r="M164" t="str">
        <f>_xlfn.XLOOKUP($E164,Canada_SA_2023!$D$2:$D$183,Canada_SA_2023!$N$2:$N$183,"NOT FOUND!!!!")</f>
        <v>http://www.dfo-mpo.gc.ca/csas-sccs/Publications/SAR-AS/2021/2021_010-eng.html</v>
      </c>
      <c r="N164">
        <f>_xlfn.XLOOKUP($E164,Canada_SA_2023!$D$2:$D$183,Canada_SA_2023!$T$2:$T$183,"NOT FOUND!!!!")</f>
        <v>1</v>
      </c>
      <c r="O164">
        <f>_xlfn.XLOOKUP($E164,Canada_SA_2023!$D$2:$D$183,Canada_SA_2023!$S$2:$S$183,"NOT FOUND!!!!")</f>
        <v>1.5</v>
      </c>
      <c r="P164">
        <f t="shared" si="18"/>
        <v>75000</v>
      </c>
      <c r="Q164">
        <f t="shared" si="20"/>
        <v>50000</v>
      </c>
      <c r="R164" t="str">
        <f>_xlfn.XLOOKUP($E164,Canada_SA_2023!$D$2:$D$183,Canada_SA_2023!$U$2:$U$183,"NOT FOUND!!!!")</f>
        <v>The SSB is in the crtitical zone for SFA 6, SFA 5 is helathy and SFA 4 cautious.</v>
      </c>
    </row>
    <row r="165" spans="1:18" x14ac:dyDescent="0.3">
      <c r="A165" s="14" t="s">
        <v>2204</v>
      </c>
      <c r="B165" s="14">
        <v>21</v>
      </c>
      <c r="C165" s="14">
        <v>2021</v>
      </c>
      <c r="D165" t="s">
        <v>1279</v>
      </c>
      <c r="E165" s="4">
        <v>89</v>
      </c>
      <c r="F165" t="s">
        <v>1643</v>
      </c>
      <c r="G165" t="s">
        <v>1644</v>
      </c>
      <c r="H165" s="17" t="s">
        <v>1520</v>
      </c>
      <c r="I165" s="22" t="s">
        <v>1634</v>
      </c>
      <c r="J165" t="str">
        <f>_xlfn.XLOOKUP($E165,Canada_SA_2023!$D$2:$D$183,Canada_SA_2023!$R$2:$R$183,"NOT FOUND!!!!")</f>
        <v>O</v>
      </c>
      <c r="K165" t="s">
        <v>2195</v>
      </c>
      <c r="L165">
        <f>_xlfn.XLOOKUP($E165,Canada_SA_2023!$D$2:$D$183,Canada_SA_2023!$Q$2:$Q$183,"NOT FOUND!!!!")</f>
        <v>11000</v>
      </c>
      <c r="N165">
        <f>_xlfn.XLOOKUP($E165,Canada_SA_2023!$D$2:$D$183,Canada_SA_2023!$T$2:$T$183,"NOT FOUND!!!!")</f>
        <v>1</v>
      </c>
      <c r="O165">
        <f>_xlfn.XLOOKUP($E165,Canada_SA_2023!$D$2:$D$183,Canada_SA_2023!$S$2:$S$183,"NOT FOUND!!!!")</f>
        <v>1</v>
      </c>
      <c r="P165">
        <f t="shared" si="18"/>
        <v>11000</v>
      </c>
      <c r="Q165">
        <f t="shared" si="20"/>
        <v>11000</v>
      </c>
      <c r="R165" t="str">
        <f>_xlfn.XLOOKUP($E165,Canada_SA_2023!$D$2:$D$183,Canada_SA_2023!$U$2:$U$183,"NOT FOUND!!!!")</f>
        <v>NAFO managed</v>
      </c>
    </row>
    <row r="166" spans="1:18" x14ac:dyDescent="0.3">
      <c r="A166" s="14" t="s">
        <v>2204</v>
      </c>
      <c r="B166" s="14">
        <v>21</v>
      </c>
      <c r="C166" s="14">
        <v>2023</v>
      </c>
      <c r="D166" t="s">
        <v>1279</v>
      </c>
      <c r="E166" s="4">
        <v>124</v>
      </c>
      <c r="F166" t="s">
        <v>1785</v>
      </c>
      <c r="G166" t="s">
        <v>1787</v>
      </c>
      <c r="H166" s="17" t="s">
        <v>1520</v>
      </c>
      <c r="I166" s="22" t="s">
        <v>1786</v>
      </c>
      <c r="J166" t="str">
        <f>_xlfn.XLOOKUP($E166,Canada_SA_2023!$D$2:$D$183,Canada_SA_2023!$R$2:$R$183,"NOT FOUND!!!!")</f>
        <v>F</v>
      </c>
      <c r="K166" t="s">
        <v>2195</v>
      </c>
      <c r="L166">
        <f>_xlfn.XLOOKUP($E166,Canada_SA_2023!$D$2:$D$183,Canada_SA_2023!$Q$2:$Q$183,"NOT FOUND!!!!")</f>
        <v>3000</v>
      </c>
      <c r="M166" t="str">
        <f>_xlfn.XLOOKUP($E166,Canada_SA_2023!$D$2:$D$183,Canada_SA_2023!$N$2:$N$183,"NOT FOUND!!!!")</f>
        <v>https://www.dfo-mpo.gc.ca/csas-sccs/Publications/ScR-RS/2023/2023_023-eng.html</v>
      </c>
      <c r="N166">
        <f>_xlfn.XLOOKUP($E166,Canada_SA_2023!$D$2:$D$183,Canada_SA_2023!$T$2:$T$183,"NOT FOUND!!!!")</f>
        <v>1</v>
      </c>
      <c r="O166">
        <f>_xlfn.XLOOKUP($E166,Canada_SA_2023!$D$2:$D$183,Canada_SA_2023!$S$2:$S$183,"NOT FOUND!!!!")</f>
        <v>2</v>
      </c>
      <c r="P166">
        <f t="shared" si="18"/>
        <v>6000</v>
      </c>
      <c r="Q166">
        <f t="shared" si="20"/>
        <v>3000</v>
      </c>
      <c r="R166" t="str">
        <f>_xlfn.XLOOKUP($E166,Canada_SA_2023!$D$2:$D$183,Canada_SA_2023!$U$2:$U$183,"NOT FOUND!!!!")</f>
        <v>17 out of 24 indicators (3 indicators outstanding) describe adverse outcomes supports the PA framework that the stock is in the Cautious Zone.</v>
      </c>
    </row>
    <row r="167" spans="1:18" x14ac:dyDescent="0.3">
      <c r="A167" s="4" t="s">
        <v>2204</v>
      </c>
      <c r="B167" s="4">
        <v>21</v>
      </c>
      <c r="C167" s="2">
        <v>2021</v>
      </c>
      <c r="D167" t="s">
        <v>1279</v>
      </c>
      <c r="E167" s="4">
        <v>192</v>
      </c>
      <c r="F167" t="s">
        <v>2059</v>
      </c>
      <c r="G167" t="s">
        <v>2060</v>
      </c>
      <c r="H167" s="17" t="s">
        <v>1520</v>
      </c>
      <c r="I167" s="17" t="s">
        <v>1627</v>
      </c>
      <c r="J167" t="str">
        <f>_xlfn.XLOOKUP($E167,Canada_SA_2023!$D$2:$D$183,Canada_SA_2023!$R$2:$R$183,"NOT FOUND!!!!")</f>
        <v>F</v>
      </c>
      <c r="K167" t="s">
        <v>2195</v>
      </c>
      <c r="L167">
        <f>_xlfn.XLOOKUP($E167,Canada_SA_2023!$D$2:$D$183,Canada_SA_2023!$Q$2:$Q$183,"NOT FOUND!!!!")</f>
        <v>16000</v>
      </c>
      <c r="M167" t="str">
        <f>_xlfn.XLOOKUP($E167,Canada_SA_2023!$D$2:$D$183,Canada_SA_2023!$N$2:$N$183,"NOT FOUND!!!!")</f>
        <v>http://www.dfo-mpo.gc.ca/csas-sccs/Publications/ScR-RS/2021/2021_015-eng.html</v>
      </c>
      <c r="N167">
        <f>_xlfn.XLOOKUP($E167,Canada_SA_2023!$D$2:$D$183,Canada_SA_2023!$T$2:$T$183,"NOT FOUND!!!!")</f>
        <v>2</v>
      </c>
      <c r="O167">
        <f>_xlfn.XLOOKUP($E167,Canada_SA_2023!$D$2:$D$183,Canada_SA_2023!$S$2:$S$183,"NOT FOUND!!!!")</f>
        <v>2</v>
      </c>
      <c r="P167">
        <f t="shared" si="18"/>
        <v>32000</v>
      </c>
      <c r="Q167">
        <f t="shared" si="20"/>
        <v>32000</v>
      </c>
      <c r="R167" t="str">
        <f>_xlfn.XLOOKUP($E167,Canada_SA_2023!$D$2:$D$183,Canada_SA_2023!$U$2:$U$183,"NOT FOUND!!!!")</f>
        <v>The analysis of the main stock status indicator shows that three of the stocks in the Gulf of St. Lawrence are in the healthy zone, namely the Estuary, Anticosti and Esquiman stocks. The fourth stock, Sept-Iles, is in the cautious zone and its situation has been improving for two years. Its main indicator is now very close to the healthy zone.</v>
      </c>
    </row>
    <row r="168" spans="1:18" x14ac:dyDescent="0.3">
      <c r="A168" s="4" t="s">
        <v>2204</v>
      </c>
      <c r="B168" s="4">
        <v>21</v>
      </c>
      <c r="C168" s="2">
        <v>2021</v>
      </c>
      <c r="D168" t="s">
        <v>1279</v>
      </c>
      <c r="E168" s="4">
        <v>193</v>
      </c>
      <c r="F168" t="s">
        <v>2062</v>
      </c>
      <c r="G168" t="s">
        <v>1787</v>
      </c>
      <c r="H168" s="17" t="s">
        <v>1520</v>
      </c>
      <c r="I168" s="17" t="s">
        <v>1627</v>
      </c>
      <c r="J168" t="str">
        <f>_xlfn.XLOOKUP($E168,Canada_SA_2023!$D$2:$D$183,Canada_SA_2023!$R$2:$R$183,"NOT FOUND!!!!")</f>
        <v>F</v>
      </c>
      <c r="K168" t="s">
        <v>2195</v>
      </c>
      <c r="L168">
        <f>_xlfn.XLOOKUP($E168,Canada_SA_2023!$D$2:$D$183,Canada_SA_2023!$Q$2:$Q$183,"NOT FOUND!!!!")</f>
        <v>2500</v>
      </c>
      <c r="M168" t="str">
        <f>_xlfn.XLOOKUP($E168,Canada_SA_2023!$D$2:$D$183,Canada_SA_2023!$N$2:$N$183,"NOT FOUND!!!!")</f>
        <v>http://www.dfo-mpo.gc.ca/csas-sccs/Publications/ScR-RS/2021/2021_014-eng.html</v>
      </c>
      <c r="N168">
        <f>_xlfn.XLOOKUP($E168,Canada_SA_2023!$D$2:$D$183,Canada_SA_2023!$T$2:$T$183,"NOT FOUND!!!!")</f>
        <v>3</v>
      </c>
      <c r="O168">
        <f>_xlfn.XLOOKUP($E168,Canada_SA_2023!$D$2:$D$183,Canada_SA_2023!$S$2:$S$183,"NOT FOUND!!!!")</f>
        <v>2</v>
      </c>
      <c r="P168">
        <f t="shared" si="18"/>
        <v>5000</v>
      </c>
      <c r="Q168">
        <f t="shared" si="20"/>
        <v>7500</v>
      </c>
      <c r="R168" t="str">
        <f>_xlfn.XLOOKUP($E168,Canada_SA_2023!$D$2:$D$183,Canada_SA_2023!$U$2:$U$183,"NOT FOUND!!!!")</f>
        <v>Stocks are at least fully exploited and tracking recruitment. The overall mean summary indicator, condensing the 24 indicators, decreased and is still in the yellow zone in 2020 due to three out of four summary characteristics showing positive responses. The Fishing Effects characteristic saw a continued decrease in 2020 and is at an all_x0002_time low, benefitting the Shrimp stoc</v>
      </c>
    </row>
    <row r="169" spans="1:18" x14ac:dyDescent="0.3">
      <c r="A169" s="4" t="s">
        <v>2204</v>
      </c>
      <c r="B169" s="4">
        <v>21</v>
      </c>
      <c r="C169" s="2">
        <v>2022</v>
      </c>
      <c r="D169" t="s">
        <v>1279</v>
      </c>
      <c r="E169" s="4">
        <v>152</v>
      </c>
      <c r="F169" t="s">
        <v>1874</v>
      </c>
      <c r="G169" t="s">
        <v>1628</v>
      </c>
      <c r="H169" s="17" t="s">
        <v>1875</v>
      </c>
      <c r="I169" s="17" t="s">
        <v>1876</v>
      </c>
      <c r="J169" t="str">
        <f>_xlfn.XLOOKUP($E169,Canada_SA_2023!$D$2:$D$183,Canada_SA_2023!$R$2:$R$183,"NOT FOUND!!!!")</f>
        <v>F</v>
      </c>
      <c r="K169" t="s">
        <v>2195</v>
      </c>
      <c r="L169">
        <f>_xlfn.XLOOKUP($E169,Canada_SA_2023!$D$2:$D$183,Canada_SA_2023!$Q$2:$Q$183,"NOT FOUND!!!!")</f>
        <v>12840</v>
      </c>
      <c r="M169" t="str">
        <f>_xlfn.XLOOKUP($E169,Canada_SA_2023!$D$2:$D$183,Canada_SA_2023!$N$2:$N$183,"NOT FOUND!!!!")</f>
        <v>http://www.dfo-mpo.gc.ca/csas-sccs/Publications/ScR-RS/2022/2022_013-eng.html</v>
      </c>
      <c r="N169">
        <f>_xlfn.XLOOKUP($E169,Canada_SA_2023!$D$2:$D$183,Canada_SA_2023!$T$2:$T$183,"NOT FOUND!!!!")</f>
        <v>3</v>
      </c>
      <c r="O169">
        <f>_xlfn.XLOOKUP($E169,Canada_SA_2023!$D$2:$D$183,Canada_SA_2023!$S$2:$S$183,"NOT FOUND!!!!")</f>
        <v>2</v>
      </c>
      <c r="P169">
        <f t="shared" si="18"/>
        <v>25680</v>
      </c>
      <c r="Q169">
        <f t="shared" si="20"/>
        <v>38520</v>
      </c>
      <c r="R169" t="str">
        <f>_xlfn.XLOOKUP($E169,Canada_SA_2023!$D$2:$D$183,Canada_SA_2023!$U$2:$U$183,"NOT FOUND!!!!")</f>
        <v>Based on the proposed USR the stock remains in the Healthy Zone of the PA Framework in both EAZ and WAZ. Stocks size fluctuates widely.</v>
      </c>
    </row>
    <row r="170" spans="1:18" x14ac:dyDescent="0.3">
      <c r="A170" s="4" t="s">
        <v>2204</v>
      </c>
      <c r="B170" s="4">
        <v>21</v>
      </c>
      <c r="C170" s="2">
        <v>2022</v>
      </c>
      <c r="D170" t="s">
        <v>1279</v>
      </c>
      <c r="E170" s="4">
        <v>153</v>
      </c>
      <c r="F170" t="s">
        <v>1878</v>
      </c>
      <c r="G170" t="s">
        <v>1880</v>
      </c>
      <c r="H170" s="17" t="s">
        <v>1875</v>
      </c>
      <c r="I170" s="17" t="s">
        <v>1879</v>
      </c>
      <c r="J170" t="str">
        <f>_xlfn.XLOOKUP($E170,Canada_SA_2023!$D$2:$D$183,Canada_SA_2023!$R$2:$R$183,"NOT FOUND!!!!")</f>
        <v>F</v>
      </c>
      <c r="K170" t="s">
        <v>2195</v>
      </c>
      <c r="L170">
        <f>_xlfn.XLOOKUP($E170,Canada_SA_2023!$D$2:$D$183,Canada_SA_2023!$Q$2:$Q$183,"NOT FOUND!!!!")</f>
        <v>2000</v>
      </c>
      <c r="M170" t="str">
        <f>_xlfn.XLOOKUP($E170,Canada_SA_2023!$D$2:$D$183,Canada_SA_2023!$N$2:$N$183,"NOT FOUND!!!!")</f>
        <v>http://www.dfo-mpo.gc.ca/csas-sccs/Publications/ScR-RS/2020/2020_016-eng.html</v>
      </c>
      <c r="N170">
        <f>_xlfn.XLOOKUP($E170,Canada_SA_2023!$D$2:$D$183,Canada_SA_2023!$T$2:$T$183,"NOT FOUND!!!!")</f>
        <v>3</v>
      </c>
      <c r="O170">
        <f>_xlfn.XLOOKUP($E170,Canada_SA_2023!$D$2:$D$183,Canada_SA_2023!$S$2:$S$183,"NOT FOUND!!!!")</f>
        <v>2</v>
      </c>
      <c r="P170">
        <f t="shared" si="18"/>
        <v>4000</v>
      </c>
      <c r="Q170">
        <f t="shared" si="20"/>
        <v>6000</v>
      </c>
      <c r="R170" t="str">
        <f>_xlfn.XLOOKUP($E170,Canada_SA_2023!$D$2:$D$183,Canada_SA_2023!$U$2:$U$183,"NOT FOUND!!!!")</f>
        <v>The overall status of the SFA 4 Striped Shrimp resource is unknown. There are large fluctuations in biomass from year to year, which are likely influenced by currents and tides in and around SFA 4. The status of this resource relative to a PA Framework could not be determined. Given that current biomass levels are near the long-term average and that ERIs remain low, there are no signals of concern for this resource. The recent exploitation rate has been stable, suggesting that the stock is at least fully exploited currently.</v>
      </c>
    </row>
    <row r="171" spans="1:18" x14ac:dyDescent="0.3">
      <c r="A171" t="s">
        <v>1208</v>
      </c>
      <c r="B171" s="2">
        <v>21</v>
      </c>
      <c r="C171" s="4">
        <v>2022</v>
      </c>
      <c r="D171" s="4" t="s">
        <v>1273</v>
      </c>
      <c r="E171" s="4">
        <v>10798</v>
      </c>
      <c r="F171" s="4" t="s">
        <v>227</v>
      </c>
      <c r="G171" s="4" t="s">
        <v>230</v>
      </c>
      <c r="H171" s="4" t="s">
        <v>228</v>
      </c>
      <c r="I171" s="4" t="s">
        <v>229</v>
      </c>
      <c r="J171" t="str">
        <f>_xlfn.XLOOKUP($E171,USA_SA_2023!$D$2:$D$198,USA_SA_2023!$BN$2:$BN$198,"NOT FOUND!!!!")</f>
        <v>O</v>
      </c>
      <c r="K171" t="str">
        <f>_xlfn.XLOOKUP($E171,USA_SA_2023!$D$2:$D$198,USA_SA_2023!$BL$2:$BL$198,"NOT FOUND!!!!")</f>
        <v>None</v>
      </c>
      <c r="L171" t="str">
        <f>_xlfn.XLOOKUP($E171,USA_SA_2023!$D$2:$D$198,USA_SA_2023!$BM$2:$BM$198,"NOT FOUND!!!!")</f>
        <v/>
      </c>
      <c r="M171" t="str">
        <f>_xlfn.XLOOKUP($E171,USA_SA_2023!$D$2:$D$198,USA_SA_2023!$X$2:$X$198,"NOT FOUND!!!!")</f>
        <v>Northern shortfin squid</v>
      </c>
      <c r="N171">
        <f>_xlfn.XLOOKUP($E171,USA_SA_2023!$D$2:$D$198,USA_SA_2023!$BP$2:$BP$198,"NOT FOUND!!!!")</f>
        <v>3</v>
      </c>
      <c r="O171" s="2">
        <f>IF(J171="U","",IF(J171="O",1,IF(J171="F",2,IF(J171="N",3,""))))</f>
        <v>1</v>
      </c>
      <c r="R171" t="str">
        <f>_xlfn.XLOOKUP($E171,USA_SA_2023!$D$2:$D$198,USA_SA_2023!$BQ$2:$BQ$198,"NOT FOUND!!!!")</f>
        <v>No status information</v>
      </c>
    </row>
    <row r="172" spans="1:18" x14ac:dyDescent="0.3">
      <c r="A172" t="s">
        <v>1208</v>
      </c>
      <c r="B172" s="2">
        <v>21</v>
      </c>
      <c r="C172" s="4">
        <v>2020</v>
      </c>
      <c r="D172" s="4" t="s">
        <v>1273</v>
      </c>
      <c r="E172" s="4">
        <v>10792</v>
      </c>
      <c r="F172" s="4" t="s">
        <v>216</v>
      </c>
      <c r="G172" s="4" t="s">
        <v>219</v>
      </c>
      <c r="H172" s="4" t="s">
        <v>217</v>
      </c>
      <c r="I172" s="4" t="s">
        <v>218</v>
      </c>
      <c r="J172" t="str">
        <f>_xlfn.XLOOKUP($E172,USA_SA_2023!$D$2:$D$198,USA_SA_2023!$BN$2:$BN$198,"NOT FOUND!!!!")</f>
        <v>N</v>
      </c>
      <c r="K172" t="str">
        <f>_xlfn.XLOOKUP($E172,USA_SA_2023!$D$2:$D$198,USA_SA_2023!$BL$2:$BL$198,"NOT FOUND!!!!")</f>
        <v>Bmsy_Metric Tons</v>
      </c>
      <c r="L172">
        <f>_xlfn.XLOOKUP($E172,USA_SA_2023!$D$2:$D$198,USA_SA_2023!$BM$2:$BM$198,"NOT FOUND!!!!")</f>
        <v>42405</v>
      </c>
      <c r="M172" t="str">
        <f>_xlfn.XLOOKUP($E172,USA_SA_2023!$D$2:$D$198,USA_SA_2023!$X$2:$X$198,"NOT FOUND!!!!")</f>
        <v/>
      </c>
      <c r="N172">
        <f>_xlfn.XLOOKUP($E172,USA_SA_2023!$D$2:$D$198,USA_SA_2023!$BP$2:$BP$198,"NOT FOUND!!!!")</f>
        <v>3</v>
      </c>
      <c r="O172" s="2">
        <f>IF(J172="U","",IF(J172="O",1,IF(J172="F",2,IF(J172="N",3,""))))</f>
        <v>3</v>
      </c>
      <c r="P172">
        <f>IF(O172="",0,O172*$L172)</f>
        <v>127215</v>
      </c>
      <c r="Q172">
        <f>IF(N172="",0,N172*$L172)</f>
        <v>127215</v>
      </c>
      <c r="R172" t="str">
        <f>_xlfn.XLOOKUP($E172,USA_SA_2023!$D$2:$D$198,USA_SA_2023!$BQ$2:$BQ$198,"NOT FOUND!!!!")</f>
        <v>Biomass based estimate using Blim</v>
      </c>
    </row>
    <row r="173" spans="1:18" x14ac:dyDescent="0.3">
      <c r="A173" s="22" t="s">
        <v>1196</v>
      </c>
      <c r="B173" s="14">
        <v>67</v>
      </c>
      <c r="C173" s="14">
        <v>2023</v>
      </c>
      <c r="D173" t="s">
        <v>1279</v>
      </c>
      <c r="E173" s="4">
        <v>43</v>
      </c>
      <c r="F173" t="s">
        <v>1486</v>
      </c>
      <c r="G173" t="s">
        <v>1406</v>
      </c>
      <c r="H173" s="2" t="s">
        <v>1487</v>
      </c>
      <c r="I173" s="22" t="s">
        <v>1486</v>
      </c>
      <c r="J173" t="str">
        <f>_xlfn.XLOOKUP($E173,Canada_SA_2023!$D$2:$D$183,Canada_SA_2023!$R$2:$R$183,"NOT FOUND!!!!")</f>
        <v>N</v>
      </c>
      <c r="K173" t="s">
        <v>2195</v>
      </c>
      <c r="L173">
        <f>_xlfn.XLOOKUP($E173,Canada_SA_2023!$D$2:$D$183,Canada_SA_2023!$Q$2:$Q$183,"NOT FOUND!!!!")</f>
        <v>1500</v>
      </c>
      <c r="M173" t="str">
        <f>_xlfn.XLOOKUP($E173,Canada_SA_2023!$D$2:$D$183,Canada_SA_2023!$N$2:$N$183,"NOT FOUND!!!!")</f>
        <v>https://www.dfo-mpo.gc.ca/csas-sccs/Publications/ScR-RS/2023/2023_024-eng.html</v>
      </c>
      <c r="N173">
        <f>_xlfn.XLOOKUP($E173,Canada_SA_2023!$D$2:$D$183,Canada_SA_2023!$T$2:$T$183,"NOT FOUND!!!!")</f>
        <v>1</v>
      </c>
      <c r="O173">
        <f>_xlfn.XLOOKUP($E173,Canada_SA_2023!$D$2:$D$183,Canada_SA_2023!$S$2:$S$183,"NOT FOUND!!!!")</f>
        <v>3</v>
      </c>
      <c r="P173">
        <f>IF(O173="",0,O173*L173)</f>
        <v>4500</v>
      </c>
      <c r="Q173">
        <f>IF(N173="",0,N173*$L173)</f>
        <v>1500</v>
      </c>
      <c r="R173" t="str">
        <f>_xlfn.XLOOKUP($E173,Canada_SA_2023!$D$2:$D$183,Canada_SA_2023!$U$2:$U$183,"NOT FOUND!!!!")</f>
        <v>Management and assessment on 5,248 sub-beds across BC. Based on biomass estimated in 2022 for the 2023-2024 Geoduck harvesting season, the coastwide Geoduck stock index (current biomass / unfished biomass) was 84% and 92%.</v>
      </c>
    </row>
    <row r="174" spans="1:18" x14ac:dyDescent="0.3">
      <c r="A174" s="22" t="s">
        <v>1196</v>
      </c>
      <c r="B174" s="14">
        <v>67</v>
      </c>
      <c r="C174" s="14">
        <v>2021</v>
      </c>
      <c r="D174" t="s">
        <v>1279</v>
      </c>
      <c r="E174" s="4">
        <v>59</v>
      </c>
      <c r="F174" t="s">
        <v>1545</v>
      </c>
      <c r="G174" t="s">
        <v>1547</v>
      </c>
      <c r="H174" s="2"/>
      <c r="I174" s="22" t="s">
        <v>1546</v>
      </c>
      <c r="J174" t="str">
        <f>_xlfn.XLOOKUP($E174,Canada_SA_2023!$D$2:$D$183,Canada_SA_2023!$R$2:$R$183,"NOT FOUND!!!!")</f>
        <v>U</v>
      </c>
      <c r="K174" t="s">
        <v>2195</v>
      </c>
      <c r="N174">
        <f>_xlfn.XLOOKUP($E174,Canada_SA_2023!$D$2:$D$183,Canada_SA_2023!$T$2:$T$183,"NOT FOUND!!!!")</f>
        <v>0</v>
      </c>
      <c r="R174">
        <f>_xlfn.XLOOKUP($E174,Canada_SA_2023!$D$2:$D$183,Canada_SA_2023!$U$2:$U$183,"NOT FOUND!!!!")</f>
        <v>0</v>
      </c>
    </row>
    <row r="175" spans="1:18" x14ac:dyDescent="0.3">
      <c r="A175" s="22" t="s">
        <v>1196</v>
      </c>
      <c r="B175" s="14">
        <v>67</v>
      </c>
      <c r="C175" s="14">
        <v>2021</v>
      </c>
      <c r="D175" t="s">
        <v>1279</v>
      </c>
      <c r="E175" s="4">
        <v>60</v>
      </c>
      <c r="F175" t="s">
        <v>1548</v>
      </c>
      <c r="G175" t="s">
        <v>1549</v>
      </c>
      <c r="H175" s="2"/>
      <c r="I175" s="22" t="s">
        <v>1546</v>
      </c>
      <c r="J175" t="str">
        <f>_xlfn.XLOOKUP($E175,Canada_SA_2023!$D$2:$D$183,Canada_SA_2023!$R$2:$R$183,"NOT FOUND!!!!")</f>
        <v>O</v>
      </c>
      <c r="K175" t="s">
        <v>2195</v>
      </c>
      <c r="L175">
        <f>_xlfn.XLOOKUP($E175,Canada_SA_2023!$D$2:$D$183,Canada_SA_2023!$Q$2:$Q$183,"NOT FOUND!!!!")</f>
        <v>500</v>
      </c>
      <c r="N175">
        <f>_xlfn.XLOOKUP($E175,Canada_SA_2023!$D$2:$D$183,Canada_SA_2023!$T$2:$T$183,"NOT FOUND!!!!")</f>
        <v>3</v>
      </c>
      <c r="O175">
        <f>_xlfn.XLOOKUP($E175,Canada_SA_2023!$D$2:$D$183,Canada_SA_2023!$S$2:$S$183,"NOT FOUND!!!!")</f>
        <v>1</v>
      </c>
      <c r="P175">
        <f>IF(O175="",0,O175*L175)</f>
        <v>500</v>
      </c>
      <c r="Q175">
        <f>IF(N175="",0,N175*$L175)</f>
        <v>1500</v>
      </c>
      <c r="R175" t="str">
        <f>_xlfn.XLOOKUP($E175,Canada_SA_2023!$D$2:$D$183,Canada_SA_2023!$U$2:$U$183,"NOT FOUND!!!!")</f>
        <v>No direct info</v>
      </c>
    </row>
    <row r="176" spans="1:18" x14ac:dyDescent="0.3">
      <c r="A176" s="22" t="s">
        <v>1196</v>
      </c>
      <c r="B176" s="14">
        <v>67</v>
      </c>
      <c r="C176" s="14">
        <v>2021</v>
      </c>
      <c r="D176" t="s">
        <v>1279</v>
      </c>
      <c r="E176" s="4">
        <v>61</v>
      </c>
      <c r="F176" t="s">
        <v>1550</v>
      </c>
      <c r="G176" t="s">
        <v>1551</v>
      </c>
      <c r="H176" s="2"/>
      <c r="I176" s="22" t="s">
        <v>1546</v>
      </c>
      <c r="J176" t="str">
        <f>_xlfn.XLOOKUP($E176,Canada_SA_2023!$D$2:$D$183,Canada_SA_2023!$R$2:$R$183,"NOT FOUND!!!!")</f>
        <v>U</v>
      </c>
      <c r="K176" t="s">
        <v>2195</v>
      </c>
      <c r="N176">
        <f>_xlfn.XLOOKUP($E176,Canada_SA_2023!$D$2:$D$183,Canada_SA_2023!$T$2:$T$183,"NOT FOUND!!!!")</f>
        <v>0</v>
      </c>
      <c r="R176">
        <f>_xlfn.XLOOKUP($E176,Canada_SA_2023!$D$2:$D$183,Canada_SA_2023!$U$2:$U$183,"NOT FOUND!!!!")</f>
        <v>0</v>
      </c>
    </row>
    <row r="177" spans="1:18" x14ac:dyDescent="0.3">
      <c r="A177" t="s">
        <v>1197</v>
      </c>
      <c r="B177" s="2">
        <v>67</v>
      </c>
      <c r="C177" s="4">
        <v>2022</v>
      </c>
      <c r="D177" s="4" t="s">
        <v>1273</v>
      </c>
      <c r="E177" s="4">
        <v>10511</v>
      </c>
      <c r="F177" s="4" t="s">
        <v>696</v>
      </c>
      <c r="G177" s="4" t="s">
        <v>679</v>
      </c>
      <c r="H177" s="4" t="s">
        <v>697</v>
      </c>
      <c r="I177" s="4" t="s">
        <v>698</v>
      </c>
      <c r="J177" t="str">
        <f>_xlfn.XLOOKUP($E177,USA_SA_2023!$D$2:$D$198,USA_SA_2023!$BN$2:$BN$198,"NOT FOUND!!!!")</f>
        <v>F</v>
      </c>
      <c r="K177" t="str">
        <f>_xlfn.XLOOKUP($E177,USA_SA_2023!$D$2:$D$198,USA_SA_2023!$BL$2:$BL$198,"NOT FOUND!!!!")</f>
        <v>Bmsy_Metric Tons</v>
      </c>
      <c r="L177">
        <f>_xlfn.XLOOKUP($E177,USA_SA_2023!$D$2:$D$198,USA_SA_2023!$BM$2:$BM$198,"NOT FOUND!!!!")</f>
        <v>60976</v>
      </c>
      <c r="M177" t="str">
        <f>_xlfn.XLOOKUP($E177,USA_SA_2023!$D$2:$D$198,USA_SA_2023!$X$2:$X$198,"NOT FOUND!!!!")</f>
        <v>Assessment of the pollock stock in the Aleutian Islands</v>
      </c>
      <c r="N177">
        <f>_xlfn.XLOOKUP($E177,USA_SA_2023!$D$2:$D$198,USA_SA_2023!$BP$2:$BP$198,"NOT FOUND!!!!")</f>
        <v>1</v>
      </c>
      <c r="O177" s="2">
        <f t="shared" ref="O177:O184" si="21">IF(J177="U","",IF(J177="O",1,IF(J177="F",2,IF(J177="N",3,""))))</f>
        <v>2</v>
      </c>
      <c r="P177">
        <f t="shared" ref="P177:P208" si="22">IF(O177="",0,O177*L177)</f>
        <v>121952</v>
      </c>
      <c r="Q177">
        <f t="shared" ref="Q177:Q184" si="23">L177*N177</f>
        <v>60976</v>
      </c>
      <c r="R177" t="str">
        <f>_xlfn.XLOOKUP($E177,USA_SA_2023!$D$2:$D$198,USA_SA_2023!$BQ$2:$BQ$198,"NOT FOUND!!!!")</f>
        <v>Biomass based estimate using Bmsy</v>
      </c>
    </row>
    <row r="178" spans="1:18" x14ac:dyDescent="0.3">
      <c r="A178" t="s">
        <v>1197</v>
      </c>
      <c r="B178" s="2">
        <v>67</v>
      </c>
      <c r="C178" s="4">
        <v>2022</v>
      </c>
      <c r="D178" s="4" t="s">
        <v>1273</v>
      </c>
      <c r="E178" s="4">
        <v>10512</v>
      </c>
      <c r="F178" s="4" t="s">
        <v>700</v>
      </c>
      <c r="G178" s="4" t="s">
        <v>701</v>
      </c>
      <c r="H178" s="4" t="s">
        <v>697</v>
      </c>
      <c r="I178" s="4" t="s">
        <v>698</v>
      </c>
      <c r="J178" t="str">
        <f>_xlfn.XLOOKUP($E178,USA_SA_2023!$D$2:$D$198,USA_SA_2023!$BN$2:$BN$198,"NOT FOUND!!!!")</f>
        <v>U</v>
      </c>
      <c r="K178" t="str">
        <f>_xlfn.XLOOKUP($E178,USA_SA_2023!$D$2:$D$198,USA_SA_2023!$BL$2:$BL$198,"NOT FOUND!!!!")</f>
        <v>Current Biomass_Metric Tons</v>
      </c>
      <c r="L178">
        <f>_xlfn.XLOOKUP($E178,USA_SA_2023!$D$2:$D$198,USA_SA_2023!$BM$2:$BM$198,"NOT FOUND!!!!")</f>
        <v>367880</v>
      </c>
      <c r="M178" t="str">
        <f>_xlfn.XLOOKUP($E178,USA_SA_2023!$D$2:$D$198,USA_SA_2023!$X$2:$X$198,"NOT FOUND!!!!")</f>
        <v>Assessment of walleye pollock in the Bogoslof Island Region</v>
      </c>
      <c r="N178">
        <f>_xlfn.XLOOKUP($E178,USA_SA_2023!$D$2:$D$198,USA_SA_2023!$BP$2:$BP$198,"NOT FOUND!!!!")</f>
        <v>3</v>
      </c>
      <c r="O178" s="2" t="str">
        <f t="shared" si="21"/>
        <v/>
      </c>
      <c r="P178">
        <f t="shared" si="22"/>
        <v>0</v>
      </c>
      <c r="Q178">
        <f t="shared" si="23"/>
        <v>1103640</v>
      </c>
      <c r="R178" t="str">
        <f>_xlfn.XLOOKUP($E178,USA_SA_2023!$D$2:$D$198,USA_SA_2023!$BQ$2:$BQ$198,"NOT FOUND!!!!")</f>
        <v>Index based: current catch is zero, but no TAC because uncertain</v>
      </c>
    </row>
    <row r="179" spans="1:18" x14ac:dyDescent="0.3">
      <c r="A179" t="s">
        <v>1197</v>
      </c>
      <c r="B179" s="2">
        <v>67</v>
      </c>
      <c r="C179" s="4">
        <v>2022</v>
      </c>
      <c r="D179" s="4" t="s">
        <v>1273</v>
      </c>
      <c r="E179" s="4">
        <v>10513</v>
      </c>
      <c r="F179" s="4" t="s">
        <v>818</v>
      </c>
      <c r="G179" s="4" t="s">
        <v>819</v>
      </c>
      <c r="H179" s="4" t="s">
        <v>697</v>
      </c>
      <c r="I179" s="4" t="s">
        <v>698</v>
      </c>
      <c r="J179" t="str">
        <f>_xlfn.XLOOKUP($E179,USA_SA_2023!$D$2:$D$198,USA_SA_2023!$BN$2:$BN$198,"NOT FOUND!!!!")</f>
        <v>F</v>
      </c>
      <c r="K179" t="str">
        <f>_xlfn.XLOOKUP($E179,USA_SA_2023!$D$2:$D$198,USA_SA_2023!$BL$2:$BL$198,"NOT FOUND!!!!")</f>
        <v>Bmsy_Metric Tons</v>
      </c>
      <c r="L179">
        <f>_xlfn.XLOOKUP($E179,USA_SA_2023!$D$2:$D$198,USA_SA_2023!$BM$2:$BM$198,"NOT FOUND!!!!")</f>
        <v>164000</v>
      </c>
      <c r="M179" t="str">
        <f>_xlfn.XLOOKUP($E179,USA_SA_2023!$D$2:$D$198,USA_SA_2023!$X$2:$X$198,"NOT FOUND!!!!")</f>
        <v>Assessment of the Walleye Pollock Stock in the Gulf of Alaska</v>
      </c>
      <c r="N179">
        <f>_xlfn.XLOOKUP($E179,USA_SA_2023!$D$2:$D$198,USA_SA_2023!$BP$2:$BP$198,"NOT FOUND!!!!")</f>
        <v>1</v>
      </c>
      <c r="O179" s="2">
        <f t="shared" si="21"/>
        <v>2</v>
      </c>
      <c r="P179">
        <f t="shared" si="22"/>
        <v>328000</v>
      </c>
      <c r="Q179">
        <f t="shared" si="23"/>
        <v>164000</v>
      </c>
      <c r="R179" t="str">
        <f>_xlfn.XLOOKUP($E179,USA_SA_2023!$D$2:$D$198,USA_SA_2023!$BQ$2:$BQ$198,"NOT FOUND!!!!")</f>
        <v>Biomass based estimate using Bmsy</v>
      </c>
    </row>
    <row r="180" spans="1:18" x14ac:dyDescent="0.3">
      <c r="A180" t="s">
        <v>1197</v>
      </c>
      <c r="B180" s="2">
        <v>67</v>
      </c>
      <c r="C180" s="4">
        <v>2022</v>
      </c>
      <c r="D180" s="4" t="s">
        <v>1273</v>
      </c>
      <c r="E180" s="4">
        <v>10514</v>
      </c>
      <c r="F180" s="4" t="s">
        <v>813</v>
      </c>
      <c r="G180" s="4" t="s">
        <v>814</v>
      </c>
      <c r="H180" s="4" t="s">
        <v>697</v>
      </c>
      <c r="I180" s="4" t="s">
        <v>698</v>
      </c>
      <c r="J180" t="str">
        <f>_xlfn.XLOOKUP($E180,USA_SA_2023!$D$2:$D$198,USA_SA_2023!$BN$2:$BN$198,"NOT FOUND!!!!")</f>
        <v>F</v>
      </c>
      <c r="K180" t="str">
        <f>_xlfn.XLOOKUP($E180,USA_SA_2023!$D$2:$D$198,USA_SA_2023!$BL$2:$BL$198,"NOT FOUND!!!!")</f>
        <v>Current Biomass_Metric Tons</v>
      </c>
      <c r="L180">
        <f>_xlfn.XLOOKUP($E180,USA_SA_2023!$D$2:$D$198,USA_SA_2023!$BM$2:$BM$198,"NOT FOUND!!!!")</f>
        <v>50500</v>
      </c>
      <c r="M180" t="str">
        <f>_xlfn.XLOOKUP($E180,USA_SA_2023!$D$2:$D$198,USA_SA_2023!$X$2:$X$198,"NOT FOUND!!!!")</f>
        <v>Assessment of the Walleye Pollock Stock in the Gulf of Alaska</v>
      </c>
      <c r="N180">
        <f>_xlfn.XLOOKUP($E180,USA_SA_2023!$D$2:$D$198,USA_SA_2023!$BP$2:$BP$198,"NOT FOUND!!!!")</f>
        <v>3</v>
      </c>
      <c r="O180" s="2">
        <f t="shared" si="21"/>
        <v>2</v>
      </c>
      <c r="P180">
        <f t="shared" si="22"/>
        <v>101000</v>
      </c>
      <c r="Q180">
        <f t="shared" si="23"/>
        <v>151500</v>
      </c>
      <c r="R180" t="str">
        <f>_xlfn.XLOOKUP($E180,USA_SA_2023!$D$2:$D$198,USA_SA_2023!$BQ$2:$BQ$198,"NOT FOUND!!!!")</f>
        <v>Index based: current catch is close to TAC. F based assessment. Probably fully exploited.</v>
      </c>
    </row>
    <row r="181" spans="1:18" x14ac:dyDescent="0.3">
      <c r="A181" t="s">
        <v>1197</v>
      </c>
      <c r="B181" s="2">
        <v>67</v>
      </c>
      <c r="C181" s="4">
        <v>2021</v>
      </c>
      <c r="D181" s="4" t="s">
        <v>1273</v>
      </c>
      <c r="E181" s="4">
        <v>10510</v>
      </c>
      <c r="F181" s="4" t="s">
        <v>704</v>
      </c>
      <c r="G181" s="4" t="s">
        <v>705</v>
      </c>
      <c r="H181" s="4" t="s">
        <v>697</v>
      </c>
      <c r="I181" s="4" t="s">
        <v>698</v>
      </c>
      <c r="J181" t="str">
        <f>_xlfn.XLOOKUP($E181,USA_SA_2023!$D$2:$D$198,USA_SA_2023!$BN$2:$BN$198,"NOT FOUND!!!!")</f>
        <v>F</v>
      </c>
      <c r="K181" t="str">
        <f>_xlfn.XLOOKUP($E181,USA_SA_2023!$D$2:$D$198,USA_SA_2023!$BL$2:$BL$198,"NOT FOUND!!!!")</f>
        <v>Bmsy_Metric Tons</v>
      </c>
      <c r="L181">
        <f>_xlfn.XLOOKUP($E181,USA_SA_2023!$D$2:$D$198,USA_SA_2023!$BM$2:$BM$198,"NOT FOUND!!!!")</f>
        <v>2257000</v>
      </c>
      <c r="M181" t="str">
        <f>_xlfn.XLOOKUP($E181,USA_SA_2023!$D$2:$D$198,USA_SA_2023!$X$2:$X$198,"NOT FOUND!!!!")</f>
        <v>Assessment of the Walleye Pollock Stock in the Eastern Bering Sea</v>
      </c>
      <c r="N181">
        <f>_xlfn.XLOOKUP($E181,USA_SA_2023!$D$2:$D$198,USA_SA_2023!$BP$2:$BP$198,"NOT FOUND!!!!")</f>
        <v>1</v>
      </c>
      <c r="O181" s="2">
        <f t="shared" si="21"/>
        <v>2</v>
      </c>
      <c r="P181">
        <f t="shared" si="22"/>
        <v>4514000</v>
      </c>
      <c r="Q181">
        <f t="shared" si="23"/>
        <v>2257000</v>
      </c>
      <c r="R181" t="str">
        <f>_xlfn.XLOOKUP($E181,USA_SA_2023!$D$2:$D$198,USA_SA_2023!$BQ$2:$BQ$198,"NOT FOUND!!!!")</f>
        <v>Biomass based estimate using Bmsy</v>
      </c>
    </row>
    <row r="182" spans="1:18" x14ac:dyDescent="0.3">
      <c r="A182" t="s">
        <v>1197</v>
      </c>
      <c r="B182" s="2">
        <v>67</v>
      </c>
      <c r="C182" s="4">
        <v>2022</v>
      </c>
      <c r="D182" s="4" t="s">
        <v>1273</v>
      </c>
      <c r="E182" s="4">
        <v>10506</v>
      </c>
      <c r="F182" s="4" t="s">
        <v>785</v>
      </c>
      <c r="G182" s="4" t="s">
        <v>722</v>
      </c>
      <c r="H182" s="4" t="s">
        <v>677</v>
      </c>
      <c r="I182" s="4" t="s">
        <v>678</v>
      </c>
      <c r="J182" t="str">
        <f>_xlfn.XLOOKUP($E182,USA_SA_2023!$D$2:$D$198,USA_SA_2023!$BN$2:$BN$198,"NOT FOUND!!!!")</f>
        <v>F</v>
      </c>
      <c r="K182" t="str">
        <f>_xlfn.XLOOKUP($E182,USA_SA_2023!$D$2:$D$198,USA_SA_2023!$BL$2:$BL$198,"NOT FOUND!!!!")</f>
        <v>Bmsy_Metric Tons</v>
      </c>
      <c r="L182">
        <f>_xlfn.XLOOKUP($E182,USA_SA_2023!$D$2:$D$198,USA_SA_2023!$BM$2:$BM$198,"NOT FOUND!!!!")</f>
        <v>58959</v>
      </c>
      <c r="M182" t="str">
        <f>_xlfn.XLOOKUP($E182,USA_SA_2023!$D$2:$D$198,USA_SA_2023!$X$2:$X$198,"NOT FOUND!!!!")</f>
        <v>Assessment of the Pacific cod stock  in the Gulf of Alaska</v>
      </c>
      <c r="N182">
        <f>_xlfn.XLOOKUP($E182,USA_SA_2023!$D$2:$D$198,USA_SA_2023!$BP$2:$BP$198,"NOT FOUND!!!!")</f>
        <v>1</v>
      </c>
      <c r="O182" s="2">
        <f t="shared" si="21"/>
        <v>2</v>
      </c>
      <c r="P182">
        <f t="shared" si="22"/>
        <v>117918</v>
      </c>
      <c r="Q182">
        <f t="shared" si="23"/>
        <v>58959</v>
      </c>
      <c r="R182" t="str">
        <f>_xlfn.XLOOKUP($E182,USA_SA_2023!$D$2:$D$198,USA_SA_2023!$BQ$2:$BQ$198,"NOT FOUND!!!!")</f>
        <v>Biomass based estimate using Bmsy</v>
      </c>
    </row>
    <row r="183" spans="1:18" x14ac:dyDescent="0.3">
      <c r="A183" t="s">
        <v>1197</v>
      </c>
      <c r="B183" s="2">
        <v>67</v>
      </c>
      <c r="C183" s="4">
        <v>2022</v>
      </c>
      <c r="D183" s="4" t="s">
        <v>1273</v>
      </c>
      <c r="E183" s="4">
        <v>12745</v>
      </c>
      <c r="F183" s="4" t="s">
        <v>676</v>
      </c>
      <c r="G183" s="4" t="s">
        <v>679</v>
      </c>
      <c r="H183" s="4" t="s">
        <v>677</v>
      </c>
      <c r="I183" s="4" t="s">
        <v>678</v>
      </c>
      <c r="J183" t="str">
        <f>_xlfn.XLOOKUP($E183,USA_SA_2023!$D$2:$D$198,USA_SA_2023!$BN$2:$BN$198,"NOT FOUND!!!!")</f>
        <v>F</v>
      </c>
      <c r="K183" t="str">
        <f>_xlfn.XLOOKUP($E183,USA_SA_2023!$D$2:$D$198,USA_SA_2023!$BL$2:$BL$198,"NOT FOUND!!!!")</f>
        <v>Current Biomass_Metric Tons</v>
      </c>
      <c r="L183">
        <f>_xlfn.XLOOKUP($E183,USA_SA_2023!$D$2:$D$198,USA_SA_2023!$BM$2:$BM$198,"NOT FOUND!!!!")</f>
        <v>54166</v>
      </c>
      <c r="M183" t="str">
        <f>_xlfn.XLOOKUP($E183,USA_SA_2023!$D$2:$D$198,USA_SA_2023!$X$2:$X$198,"NOT FOUND!!!!")</f>
        <v>Assessment of the Pacific cod stock in the Aleutian Islands</v>
      </c>
      <c r="N183">
        <f>_xlfn.XLOOKUP($E183,USA_SA_2023!$D$2:$D$198,USA_SA_2023!$BP$2:$BP$198,"NOT FOUND!!!!")</f>
        <v>3</v>
      </c>
      <c r="O183" s="2">
        <f t="shared" si="21"/>
        <v>2</v>
      </c>
      <c r="P183">
        <f t="shared" si="22"/>
        <v>108332</v>
      </c>
      <c r="Q183">
        <f t="shared" si="23"/>
        <v>162498</v>
      </c>
      <c r="R183" t="str">
        <f>_xlfn.XLOOKUP($E183,USA_SA_2023!$D$2:$D$198,USA_SA_2023!$BQ$2:$BQ$198,"NOT FOUND!!!!")</f>
        <v>F based estimate using Fmsy (F/Fmsy &gt; 0.5)</v>
      </c>
    </row>
    <row r="184" spans="1:18" x14ac:dyDescent="0.3">
      <c r="A184" t="s">
        <v>1197</v>
      </c>
      <c r="B184" s="2">
        <v>67</v>
      </c>
      <c r="C184" s="4">
        <v>2022</v>
      </c>
      <c r="D184" s="4" t="s">
        <v>1273</v>
      </c>
      <c r="E184" s="4">
        <v>12746</v>
      </c>
      <c r="F184" s="4" t="s">
        <v>683</v>
      </c>
      <c r="G184" s="4" t="s">
        <v>573</v>
      </c>
      <c r="H184" s="4" t="s">
        <v>677</v>
      </c>
      <c r="I184" s="4" t="s">
        <v>678</v>
      </c>
      <c r="J184" t="str">
        <f>_xlfn.XLOOKUP($E184,USA_SA_2023!$D$2:$D$198,USA_SA_2023!$BN$2:$BN$198,"NOT FOUND!!!!")</f>
        <v>F</v>
      </c>
      <c r="K184" t="str">
        <f>_xlfn.XLOOKUP($E184,USA_SA_2023!$D$2:$D$198,USA_SA_2023!$BL$2:$BL$198,"NOT FOUND!!!!")</f>
        <v>Bmsy_Metric Tons</v>
      </c>
      <c r="L184">
        <f>_xlfn.XLOOKUP($E184,USA_SA_2023!$D$2:$D$198,USA_SA_2023!$BM$2:$BM$198,"NOT FOUND!!!!")</f>
        <v>233934</v>
      </c>
      <c r="M184" t="str">
        <f>_xlfn.XLOOKUP($E184,USA_SA_2023!$D$2:$D$198,USA_SA_2023!$X$2:$X$198,"NOT FOUND!!!!")</f>
        <v>Assessment of the Pacific Cod Stock in the Eastern Bering Sea</v>
      </c>
      <c r="N184">
        <f>_xlfn.XLOOKUP($E184,USA_SA_2023!$D$2:$D$198,USA_SA_2023!$BP$2:$BP$198,"NOT FOUND!!!!")</f>
        <v>1</v>
      </c>
      <c r="O184" s="2">
        <f t="shared" si="21"/>
        <v>2</v>
      </c>
      <c r="P184">
        <f t="shared" si="22"/>
        <v>467868</v>
      </c>
      <c r="Q184">
        <f t="shared" si="23"/>
        <v>233934</v>
      </c>
      <c r="R184" t="str">
        <f>_xlfn.XLOOKUP($E184,USA_SA_2023!$D$2:$D$198,USA_SA_2023!$BQ$2:$BQ$198,"NOT FOUND!!!!")</f>
        <v>Biomass based estimate using Bmsy</v>
      </c>
    </row>
    <row r="185" spans="1:18" x14ac:dyDescent="0.3">
      <c r="A185" s="4" t="s">
        <v>1197</v>
      </c>
      <c r="B185" s="2">
        <v>67</v>
      </c>
      <c r="C185" s="2">
        <v>2021</v>
      </c>
      <c r="D185" t="s">
        <v>1279</v>
      </c>
      <c r="E185" s="4">
        <v>216</v>
      </c>
      <c r="F185" t="s">
        <v>2154</v>
      </c>
      <c r="G185" t="s">
        <v>2155</v>
      </c>
      <c r="H185" s="2" t="s">
        <v>677</v>
      </c>
      <c r="I185" s="2" t="s">
        <v>678</v>
      </c>
      <c r="J185" t="str">
        <f>_xlfn.XLOOKUP($E185,Canada_SA_2023!$D$2:$D$183,Canada_SA_2023!$R$2:$R$183,"NOT FOUND!!!!")</f>
        <v>F</v>
      </c>
      <c r="K185" t="s">
        <v>2195</v>
      </c>
      <c r="L185">
        <f>_xlfn.XLOOKUP($E185,Canada_SA_2023!$D$2:$D$183,Canada_SA_2023!$Q$2:$Q$183,"NOT FOUND!!!!")</f>
        <v>3000</v>
      </c>
      <c r="M185" t="str">
        <f>_xlfn.XLOOKUP($E185,Canada_SA_2023!$D$2:$D$183,Canada_SA_2023!$N$2:$N$183,"NOT FOUND!!!!")</f>
        <v>http://www.dfo-mpo.gc.ca/csas-sccs/Publications/ScR-RS/2021/2021_002-eng.html</v>
      </c>
      <c r="N185">
        <f>_xlfn.XLOOKUP($E185,Canada_SA_2023!$D$2:$D$183,Canada_SA_2023!$T$2:$T$183,"NOT FOUND!!!!")</f>
        <v>1</v>
      </c>
      <c r="O185">
        <f>_xlfn.XLOOKUP($E185,Canada_SA_2023!$D$2:$D$183,Canada_SA_2023!$S$2:$S$183,"NOT FOUND!!!!")</f>
        <v>2</v>
      </c>
      <c r="P185">
        <f t="shared" si="22"/>
        <v>6000</v>
      </c>
      <c r="Q185">
        <f>IF(N185="",0,N185*$L185)</f>
        <v>3000</v>
      </c>
      <c r="R185" t="str">
        <f>_xlfn.XLOOKUP($E185,Canada_SA_2023!$D$2:$D$183,Canada_SA_2023!$U$2:$U$183,"NOT FOUND!!!!")</f>
        <v>2 stocks</v>
      </c>
    </row>
    <row r="186" spans="1:18" x14ac:dyDescent="0.3">
      <c r="A186" s="14" t="s">
        <v>1197</v>
      </c>
      <c r="B186" s="14">
        <v>67</v>
      </c>
      <c r="C186" s="14">
        <v>2021</v>
      </c>
      <c r="D186" t="s">
        <v>1279</v>
      </c>
      <c r="E186" s="4">
        <v>90</v>
      </c>
      <c r="F186" t="s">
        <v>1646</v>
      </c>
      <c r="G186" t="s">
        <v>1647</v>
      </c>
      <c r="H186" s="26" t="s">
        <v>966</v>
      </c>
      <c r="I186" s="22" t="s">
        <v>967</v>
      </c>
      <c r="J186" t="str">
        <f>_xlfn.XLOOKUP($E186,Canada_SA_2023!$D$2:$D$183,Canada_SA_2023!$R$2:$R$183,"NOT FOUND!!!!")</f>
        <v>F</v>
      </c>
      <c r="K186" t="s">
        <v>2195</v>
      </c>
      <c r="L186">
        <f>_xlfn.XLOOKUP($E186,Canada_SA_2023!$D$2:$D$183,Canada_SA_2023!$Q$2:$Q$183,"NOT FOUND!!!!")</f>
        <v>70000</v>
      </c>
      <c r="N186">
        <f>_xlfn.XLOOKUP($E186,Canada_SA_2023!$D$2:$D$183,Canada_SA_2023!$T$2:$T$183,"NOT FOUND!!!!")</f>
        <v>1</v>
      </c>
      <c r="O186">
        <f>_xlfn.XLOOKUP($E186,Canada_SA_2023!$D$2:$D$183,Canada_SA_2023!$S$2:$S$183,"NOT FOUND!!!!")</f>
        <v>2</v>
      </c>
      <c r="P186">
        <f t="shared" si="22"/>
        <v>140000</v>
      </c>
      <c r="Q186">
        <f>IF(N186="",0,N186*$L186)</f>
        <v>70000</v>
      </c>
      <c r="R186" t="str">
        <f>_xlfn.XLOOKUP($E186,Canada_SA_2023!$D$2:$D$183,Canada_SA_2023!$U$2:$U$183,"NOT FOUND!!!!")</f>
        <v>Also US fishery</v>
      </c>
    </row>
    <row r="187" spans="1:18" x14ac:dyDescent="0.3">
      <c r="A187" s="4" t="s">
        <v>1197</v>
      </c>
      <c r="B187" s="2">
        <v>67</v>
      </c>
      <c r="C187" s="2">
        <v>2018</v>
      </c>
      <c r="D187" t="s">
        <v>1279</v>
      </c>
      <c r="E187" s="4">
        <v>217</v>
      </c>
      <c r="F187" t="s">
        <v>2160</v>
      </c>
      <c r="G187" t="s">
        <v>2163</v>
      </c>
      <c r="H187" s="2" t="s">
        <v>2161</v>
      </c>
      <c r="I187" s="2" t="s">
        <v>2162</v>
      </c>
      <c r="J187" t="str">
        <f>_xlfn.XLOOKUP($E187,Canada_SA_2023!$D$2:$D$183,Canada_SA_2023!$R$2:$R$183,"NOT FOUND!!!!")</f>
        <v>F</v>
      </c>
      <c r="K187" t="s">
        <v>2195</v>
      </c>
      <c r="L187">
        <f>_xlfn.XLOOKUP($E187,Canada_SA_2023!$D$2:$D$183,Canada_SA_2023!$Q$2:$Q$183,"NOT FOUND!!!!")</f>
        <v>4250</v>
      </c>
      <c r="M187" t="str">
        <f>_xlfn.XLOOKUP($E187,Canada_SA_2023!$D$2:$D$183,Canada_SA_2023!$N$2:$N$183,"NOT FOUND!!!!")</f>
        <v>http://www.dfo-mpo.gc.ca/csas-sccs/Publications/SAR-AS/2018/2018_020-eng.html</v>
      </c>
      <c r="N187">
        <f>_xlfn.XLOOKUP($E187,Canada_SA_2023!$D$2:$D$183,Canada_SA_2023!$T$2:$T$183,"NOT FOUND!!!!")</f>
        <v>1</v>
      </c>
      <c r="O187">
        <f>_xlfn.XLOOKUP($E187,Canada_SA_2023!$D$2:$D$183,Canada_SA_2023!$S$2:$S$183,"NOT FOUND!!!!")</f>
        <v>2</v>
      </c>
      <c r="P187">
        <f t="shared" si="22"/>
        <v>8500</v>
      </c>
      <c r="Q187">
        <f>IF(N187="",0,N187*$L187)</f>
        <v>4250</v>
      </c>
      <c r="R187" t="str">
        <f>_xlfn.XLOOKUP($E187,Canada_SA_2023!$D$2:$D$183,Canada_SA_2023!$U$2:$U$183,"NOT FOUND!!!!")</f>
        <v>The probabilities that the estimated spawning biomass at the beginning of 2017 (B2017) was greater than the limit reference point (Bmin), and greater than the upper stock reference point (2Bmin) are 0.99 and 0.62, respectively. Sometime since assessment.</v>
      </c>
    </row>
    <row r="188" spans="1:18" x14ac:dyDescent="0.3">
      <c r="A188" t="s">
        <v>1198</v>
      </c>
      <c r="B188" s="2">
        <v>67</v>
      </c>
      <c r="C188" s="4">
        <v>2021</v>
      </c>
      <c r="D188" s="4" t="s">
        <v>1273</v>
      </c>
      <c r="E188" s="4">
        <v>10821</v>
      </c>
      <c r="F188" s="4" t="s">
        <v>580</v>
      </c>
      <c r="G188" s="4" t="s">
        <v>573</v>
      </c>
      <c r="H188" s="4" t="s">
        <v>581</v>
      </c>
      <c r="I188" s="4" t="s">
        <v>582</v>
      </c>
      <c r="J188" t="str">
        <f>_xlfn.XLOOKUP($E188,USA_SA_2023!$D$2:$D$198,USA_SA_2023!$BN$2:$BN$198,"NOT FOUND!!!!")</f>
        <v>F</v>
      </c>
      <c r="K188" t="str">
        <f>_xlfn.XLOOKUP($E188,USA_SA_2023!$D$2:$D$198,USA_SA_2023!$BL$2:$BL$198,"NOT FOUND!!!!")</f>
        <v>Bmsy_Metric Tons</v>
      </c>
      <c r="L188">
        <f>_xlfn.XLOOKUP($E188,USA_SA_2023!$D$2:$D$198,USA_SA_2023!$BM$2:$BM$198,"NOT FOUND!!!!")</f>
        <v>35939.998626708984</v>
      </c>
      <c r="M188" t="str">
        <f>_xlfn.XLOOKUP($E188,USA_SA_2023!$D$2:$D$198,USA_SA_2023!$X$2:$X$198,"NOT FOUND!!!!")</f>
        <v>2021 Stock Assessment and Fishery Evaluation Report for the Tanner Crab Fisheries of the Bering Sea and Aleutian Islands Regions</v>
      </c>
      <c r="N188">
        <f>_xlfn.XLOOKUP($E188,USA_SA_2023!$D$2:$D$198,USA_SA_2023!$BP$2:$BP$198,"NOT FOUND!!!!")</f>
        <v>1</v>
      </c>
      <c r="O188" s="2">
        <f>IF(J188="U","",IF(J188="O",1,IF(J188="F",2,IF(J188="N",3,""))))</f>
        <v>2</v>
      </c>
      <c r="P188">
        <f t="shared" si="22"/>
        <v>71879.997253417969</v>
      </c>
      <c r="Q188">
        <f>L188*N188</f>
        <v>35939.998626708984</v>
      </c>
      <c r="R188" t="str">
        <f>_xlfn.XLOOKUP($E188,USA_SA_2023!$D$2:$D$198,USA_SA_2023!$BQ$2:$BQ$198,"NOT FOUND!!!!")</f>
        <v>Biomass based estimate using Blim</v>
      </c>
    </row>
    <row r="189" spans="1:18" x14ac:dyDescent="0.3">
      <c r="A189" t="s">
        <v>1198</v>
      </c>
      <c r="B189" s="2">
        <v>67</v>
      </c>
      <c r="C189" s="4">
        <v>2022</v>
      </c>
      <c r="D189" s="4" t="s">
        <v>1273</v>
      </c>
      <c r="E189" s="4">
        <v>10820</v>
      </c>
      <c r="F189" s="4" t="s">
        <v>570</v>
      </c>
      <c r="G189" s="4" t="s">
        <v>573</v>
      </c>
      <c r="H189" s="4" t="s">
        <v>571</v>
      </c>
      <c r="I189" s="4" t="s">
        <v>572</v>
      </c>
      <c r="J189" t="str">
        <f>_xlfn.XLOOKUP($E189,USA_SA_2023!$D$2:$D$198,USA_SA_2023!$BN$2:$BN$198,"NOT FOUND!!!!")</f>
        <v>O</v>
      </c>
      <c r="K189" t="str">
        <f>_xlfn.XLOOKUP($E189,USA_SA_2023!$D$2:$D$198,USA_SA_2023!$BL$2:$BL$198,"NOT FOUND!!!!")</f>
        <v>Bmsy_Metric Tons</v>
      </c>
      <c r="L189">
        <f>_xlfn.XLOOKUP($E189,USA_SA_2023!$D$2:$D$198,USA_SA_2023!$BM$2:$BM$198,"NOT FOUND!!!!")</f>
        <v>183200</v>
      </c>
      <c r="M189" t="str">
        <f>_xlfn.XLOOKUP($E189,USA_SA_2023!$D$2:$D$198,USA_SA_2023!$X$2:$X$198,"NOT FOUND!!!!")</f>
        <v>An assessment for eastern Bering Sea snow crab</v>
      </c>
      <c r="N189">
        <f>_xlfn.XLOOKUP($E189,USA_SA_2023!$D$2:$D$198,USA_SA_2023!$BP$2:$BP$198,"NOT FOUND!!!!")</f>
        <v>1</v>
      </c>
      <c r="O189" s="2">
        <f>IF(J189="U","",IF(J189="O",1,IF(J189="F",2,IF(J189="N",3,""))))</f>
        <v>1</v>
      </c>
      <c r="P189">
        <f t="shared" si="22"/>
        <v>183200</v>
      </c>
      <c r="Q189">
        <f>L189*N189</f>
        <v>183200</v>
      </c>
      <c r="R189" t="str">
        <f>_xlfn.XLOOKUP($E189,USA_SA_2023!$D$2:$D$198,USA_SA_2023!$BQ$2:$BQ$198,"NOT FOUND!!!!")</f>
        <v>Biomass based estimate using Blim</v>
      </c>
    </row>
    <row r="190" spans="1:18" x14ac:dyDescent="0.3">
      <c r="A190" s="22" t="s">
        <v>1198</v>
      </c>
      <c r="B190" s="14">
        <v>67</v>
      </c>
      <c r="C190" s="14">
        <v>2021</v>
      </c>
      <c r="D190" t="s">
        <v>1279</v>
      </c>
      <c r="E190" s="4">
        <v>37</v>
      </c>
      <c r="F190" t="s">
        <v>1462</v>
      </c>
      <c r="G190" t="s">
        <v>1406</v>
      </c>
      <c r="H190" s="2" t="s">
        <v>1463</v>
      </c>
      <c r="I190" s="22" t="s">
        <v>1464</v>
      </c>
      <c r="J190" t="str">
        <f>_xlfn.XLOOKUP($E190,Canada_SA_2023!$D$2:$D$183,Canada_SA_2023!$R$2:$R$183,"NOT FOUND!!!!")</f>
        <v>F</v>
      </c>
      <c r="K190" t="s">
        <v>2195</v>
      </c>
      <c r="L190">
        <f>_xlfn.XLOOKUP($E190,Canada_SA_2023!$D$2:$D$183,Canada_SA_2023!$Q$2:$Q$183,"NOT FOUND!!!!")</f>
        <v>2000</v>
      </c>
      <c r="M190" t="str">
        <f>_xlfn.XLOOKUP($E190,Canada_SA_2023!$D$2:$D$183,Canada_SA_2023!$N$2:$N$183,"NOT FOUND!!!!")</f>
        <v>https://www.dfo-mpo.gc.ca/csas-sccs/Publications/SAR-AS/2023/2023_006-eng.html</v>
      </c>
      <c r="N190">
        <f>_xlfn.XLOOKUP($E190,Canada_SA_2023!$D$2:$D$183,Canada_SA_2023!$T$2:$T$183,"NOT FOUND!!!!")</f>
        <v>2</v>
      </c>
      <c r="O190">
        <f>_xlfn.XLOOKUP($E190,Canada_SA_2023!$D$2:$D$183,Canada_SA_2023!$S$2:$S$183,"NOT FOUND!!!!")</f>
        <v>2</v>
      </c>
      <c r="P190">
        <f t="shared" si="22"/>
        <v>4000</v>
      </c>
      <c r="Q190">
        <f>IF(N190="",0,N190*$L190)</f>
        <v>4000</v>
      </c>
      <c r="R190" t="str">
        <f>_xlfn.XLOOKUP($E190,Canada_SA_2023!$D$2:$D$183,Canada_SA_2023!$U$2:$U$183,"NOT FOUND!!!!")</f>
        <v>7 management areas. 2 in cautious zone.</v>
      </c>
    </row>
    <row r="191" spans="1:18" x14ac:dyDescent="0.3">
      <c r="A191" s="4" t="s">
        <v>1199</v>
      </c>
      <c r="B191" s="2">
        <v>67</v>
      </c>
      <c r="C191" s="2">
        <v>2015</v>
      </c>
      <c r="D191" t="s">
        <v>1279</v>
      </c>
      <c r="E191" s="4">
        <v>220</v>
      </c>
      <c r="F191" t="s">
        <v>2180</v>
      </c>
      <c r="G191" t="s">
        <v>1406</v>
      </c>
      <c r="H191" s="2" t="s">
        <v>2181</v>
      </c>
      <c r="I191" s="2" t="s">
        <v>606</v>
      </c>
      <c r="J191" t="str">
        <f>_xlfn.XLOOKUP($E191,Canada_SA_2023!$D$2:$D$183,Canada_SA_2023!$R$2:$R$183,"NOT FOUND!!!!")</f>
        <v>F</v>
      </c>
      <c r="K191" t="s">
        <v>2195</v>
      </c>
      <c r="L191">
        <f>_xlfn.XLOOKUP($E191,Canada_SA_2023!$D$2:$D$183,Canada_SA_2023!$Q$2:$Q$183,"NOT FOUND!!!!")</f>
        <v>8500</v>
      </c>
      <c r="M191" t="str">
        <f>_xlfn.XLOOKUP($E191,Canada_SA_2023!$D$2:$D$183,Canada_SA_2023!$N$2:$N$183,"NOT FOUND!!!!")</f>
        <v>http://www.dfo-mpo.gc.ca/csas-sccs/Publications/SAR-AS/2015/2015_055-eng.html</v>
      </c>
      <c r="N191">
        <f>_xlfn.XLOOKUP($E191,Canada_SA_2023!$D$2:$D$183,Canada_SA_2023!$T$2:$T$183,"NOT FOUND!!!!")</f>
        <v>1</v>
      </c>
      <c r="O191">
        <f>_xlfn.XLOOKUP($E191,Canada_SA_2023!$D$2:$D$183,Canada_SA_2023!$S$2:$S$183,"NOT FOUND!!!!")</f>
        <v>2</v>
      </c>
      <c r="P191">
        <f t="shared" si="22"/>
        <v>17000</v>
      </c>
      <c r="Q191">
        <f>IF(N191="",0,N191*$L191)</f>
        <v>8500</v>
      </c>
      <c r="R191" t="str">
        <f>_xlfn.XLOOKUP($E191,Canada_SA_2023!$D$2:$D$183,Canada_SA_2023!$U$2:$U$183,"NOT FOUND!!!!")</f>
        <v>The stock is above the LRP and USR and is not likely to decrease at any of the projected catch levels tested. Assessment not recent though.</v>
      </c>
    </row>
    <row r="192" spans="1:18" x14ac:dyDescent="0.3">
      <c r="A192" t="s">
        <v>1199</v>
      </c>
      <c r="B192" s="2">
        <v>67</v>
      </c>
      <c r="C192" s="4">
        <v>2022</v>
      </c>
      <c r="D192" s="4" t="s">
        <v>1273</v>
      </c>
      <c r="E192" s="4">
        <v>15410</v>
      </c>
      <c r="F192" s="4" t="s">
        <v>791</v>
      </c>
      <c r="G192" s="4" t="s">
        <v>794</v>
      </c>
      <c r="H192" s="4" t="s">
        <v>792</v>
      </c>
      <c r="I192" s="4" t="s">
        <v>793</v>
      </c>
      <c r="J192" t="str">
        <f>_xlfn.XLOOKUP($E192,USA_SA_2023!$D$2:$D$198,USA_SA_2023!$BN$2:$BN$198,"NOT FOUND!!!!")</f>
        <v>N</v>
      </c>
      <c r="K192" t="str">
        <f>_xlfn.XLOOKUP($E192,USA_SA_2023!$D$2:$D$198,USA_SA_2023!$BL$2:$BL$198,"NOT FOUND!!!!")</f>
        <v>Bmsy_Metric Tons</v>
      </c>
      <c r="L192">
        <f>_xlfn.XLOOKUP($E192,USA_SA_2023!$D$2:$D$198,USA_SA_2023!$BM$2:$BM$198,"NOT FOUND!!!!")</f>
        <v>3149</v>
      </c>
      <c r="M192" t="str">
        <f>_xlfn.XLOOKUP($E192,USA_SA_2023!$D$2:$D$198,USA_SA_2023!$X$2:$X$198,"NOT FOUND!!!!")</f>
        <v>Assessment of the rex sole stock in the Gulf of Alaska</v>
      </c>
      <c r="N192">
        <f>_xlfn.XLOOKUP($E192,USA_SA_2023!$D$2:$D$198,USA_SA_2023!$BP$2:$BP$198,"NOT FOUND!!!!")</f>
        <v>1</v>
      </c>
      <c r="O192" s="2">
        <f t="shared" ref="O192:O213" si="24">IF(J192="U","",IF(J192="O",1,IF(J192="F",2,IF(J192="N",3,""))))</f>
        <v>3</v>
      </c>
      <c r="P192">
        <f t="shared" si="22"/>
        <v>9447</v>
      </c>
      <c r="Q192">
        <f t="shared" ref="Q192:Q213" si="25">L192*N192</f>
        <v>3149</v>
      </c>
      <c r="R192" t="str">
        <f>_xlfn.XLOOKUP($E192,USA_SA_2023!$D$2:$D$198,USA_SA_2023!$BQ$2:$BQ$198,"NOT FOUND!!!!")</f>
        <v>Biomass based estimate using Blim</v>
      </c>
    </row>
    <row r="193" spans="1:18" x14ac:dyDescent="0.3">
      <c r="A193" t="s">
        <v>1199</v>
      </c>
      <c r="B193" s="2">
        <v>67</v>
      </c>
      <c r="C193" s="4">
        <v>2022</v>
      </c>
      <c r="D193" s="4" t="s">
        <v>1273</v>
      </c>
      <c r="E193" s="4">
        <v>15411</v>
      </c>
      <c r="F193" s="4" t="s">
        <v>796</v>
      </c>
      <c r="G193" s="4" t="s">
        <v>782</v>
      </c>
      <c r="H193" s="4" t="s">
        <v>792</v>
      </c>
      <c r="I193" s="4" t="s">
        <v>793</v>
      </c>
      <c r="J193" t="str">
        <f>_xlfn.XLOOKUP($E193,USA_SA_2023!$D$2:$D$198,USA_SA_2023!$BN$2:$BN$198,"NOT FOUND!!!!")</f>
        <v>N</v>
      </c>
      <c r="K193" t="str">
        <f>_xlfn.XLOOKUP($E193,USA_SA_2023!$D$2:$D$198,USA_SA_2023!$BL$2:$BL$198,"NOT FOUND!!!!")</f>
        <v>Bmsy_Metric Tons</v>
      </c>
      <c r="L193">
        <f>_xlfn.XLOOKUP($E193,USA_SA_2023!$D$2:$D$198,USA_SA_2023!$BM$2:$BM$198,"NOT FOUND!!!!")</f>
        <v>16369</v>
      </c>
      <c r="M193" t="str">
        <f>_xlfn.XLOOKUP($E193,USA_SA_2023!$D$2:$D$198,USA_SA_2023!$X$2:$X$198,"NOT FOUND!!!!")</f>
        <v>Assessment of the rex sole stock in the Gulf of Alaska</v>
      </c>
      <c r="N193">
        <f>_xlfn.XLOOKUP($E193,USA_SA_2023!$D$2:$D$198,USA_SA_2023!$BP$2:$BP$198,"NOT FOUND!!!!")</f>
        <v>1</v>
      </c>
      <c r="O193" s="2">
        <f t="shared" si="24"/>
        <v>3</v>
      </c>
      <c r="P193">
        <f t="shared" si="22"/>
        <v>49107</v>
      </c>
      <c r="Q193">
        <f t="shared" si="25"/>
        <v>16369</v>
      </c>
      <c r="R193" t="str">
        <f>_xlfn.XLOOKUP($E193,USA_SA_2023!$D$2:$D$198,USA_SA_2023!$BQ$2:$BQ$198,"NOT FOUND!!!!")</f>
        <v>Biomass based estimate using Blim</v>
      </c>
    </row>
    <row r="194" spans="1:18" x14ac:dyDescent="0.3">
      <c r="A194" t="s">
        <v>1199</v>
      </c>
      <c r="B194" s="2">
        <v>67</v>
      </c>
      <c r="C194" s="4">
        <v>2022</v>
      </c>
      <c r="D194" s="4" t="s">
        <v>1273</v>
      </c>
      <c r="E194" s="4">
        <v>10015</v>
      </c>
      <c r="F194" s="4" t="s">
        <v>638</v>
      </c>
      <c r="G194" s="4" t="s">
        <v>592</v>
      </c>
      <c r="H194" s="4" t="s">
        <v>639</v>
      </c>
      <c r="I194" s="4" t="s">
        <v>640</v>
      </c>
      <c r="J194" t="str">
        <f>_xlfn.XLOOKUP($E194,USA_SA_2023!$D$2:$D$198,USA_SA_2023!$BN$2:$BN$198,"NOT FOUND!!!!")</f>
        <v>N</v>
      </c>
      <c r="K194" t="str">
        <f>_xlfn.XLOOKUP($E194,USA_SA_2023!$D$2:$D$198,USA_SA_2023!$BL$2:$BL$198,"NOT FOUND!!!!")</f>
        <v>Bmsy_Metric Tons</v>
      </c>
      <c r="L194">
        <f>_xlfn.XLOOKUP($E194,USA_SA_2023!$D$2:$D$198,USA_SA_2023!$BM$2:$BM$198,"NOT FOUND!!!!")</f>
        <v>71280</v>
      </c>
      <c r="M194" t="str">
        <f>_xlfn.XLOOKUP($E194,USA_SA_2023!$D$2:$D$198,USA_SA_2023!$X$2:$X$198,"NOT FOUND!!!!")</f>
        <v>Assessment of the Flathead sole-Bering flounder Stock in the Bering Sea and Aleutian Islands</v>
      </c>
      <c r="N194">
        <f>_xlfn.XLOOKUP($E194,USA_SA_2023!$D$2:$D$198,USA_SA_2023!$BP$2:$BP$198,"NOT FOUND!!!!")</f>
        <v>1</v>
      </c>
      <c r="O194" s="2">
        <f t="shared" si="24"/>
        <v>3</v>
      </c>
      <c r="P194">
        <f t="shared" si="22"/>
        <v>213840</v>
      </c>
      <c r="Q194">
        <f t="shared" si="25"/>
        <v>71280</v>
      </c>
      <c r="R194" t="str">
        <f>_xlfn.XLOOKUP($E194,USA_SA_2023!$D$2:$D$198,USA_SA_2023!$BQ$2:$BQ$198,"NOT FOUND!!!!")</f>
        <v>Biomass based estimate using Bmsy</v>
      </c>
    </row>
    <row r="195" spans="1:18" x14ac:dyDescent="0.3">
      <c r="A195" t="s">
        <v>1199</v>
      </c>
      <c r="B195" s="2">
        <v>67</v>
      </c>
      <c r="C195" s="4">
        <v>2022</v>
      </c>
      <c r="D195" s="4" t="s">
        <v>1273</v>
      </c>
      <c r="E195" s="4">
        <v>10016</v>
      </c>
      <c r="F195" s="4" t="s">
        <v>741</v>
      </c>
      <c r="G195" s="4" t="s">
        <v>722</v>
      </c>
      <c r="H195" s="4" t="s">
        <v>639</v>
      </c>
      <c r="I195" s="4" t="s">
        <v>640</v>
      </c>
      <c r="J195" t="str">
        <f>_xlfn.XLOOKUP($E195,USA_SA_2023!$D$2:$D$198,USA_SA_2023!$BN$2:$BN$198,"NOT FOUND!!!!")</f>
        <v>N</v>
      </c>
      <c r="K195" t="str">
        <f>_xlfn.XLOOKUP($E195,USA_SA_2023!$D$2:$D$198,USA_SA_2023!$BL$2:$BL$198,"NOT FOUND!!!!")</f>
        <v>Bmsy_Metric Tons</v>
      </c>
      <c r="L195">
        <f>_xlfn.XLOOKUP($E195,USA_SA_2023!$D$2:$D$198,USA_SA_2023!$BM$2:$BM$198,"NOT FOUND!!!!")</f>
        <v>32404</v>
      </c>
      <c r="M195" t="str">
        <f>_xlfn.XLOOKUP($E195,USA_SA_2023!$D$2:$D$198,USA_SA_2023!$X$2:$X$198,"NOT FOUND!!!!")</f>
        <v>Assessment of the Flathead Sole Stock in the Gulf of Alaska</v>
      </c>
      <c r="N195">
        <f>_xlfn.XLOOKUP($E195,USA_SA_2023!$D$2:$D$198,USA_SA_2023!$BP$2:$BP$198,"NOT FOUND!!!!")</f>
        <v>1</v>
      </c>
      <c r="O195" s="2">
        <f t="shared" si="24"/>
        <v>3</v>
      </c>
      <c r="P195">
        <f t="shared" si="22"/>
        <v>97212</v>
      </c>
      <c r="Q195">
        <f t="shared" si="25"/>
        <v>32404</v>
      </c>
      <c r="R195" t="str">
        <f>_xlfn.XLOOKUP($E195,USA_SA_2023!$D$2:$D$198,USA_SA_2023!$BQ$2:$BQ$198,"NOT FOUND!!!!")</f>
        <v>Biomass based estimate using Bmsy</v>
      </c>
    </row>
    <row r="196" spans="1:18" x14ac:dyDescent="0.3">
      <c r="A196" t="s">
        <v>1199</v>
      </c>
      <c r="B196" s="2">
        <v>67</v>
      </c>
      <c r="C196" s="4">
        <v>2020</v>
      </c>
      <c r="D196" s="4" t="s">
        <v>1273</v>
      </c>
      <c r="E196" s="4">
        <v>11082</v>
      </c>
      <c r="F196" s="4" t="s">
        <v>136</v>
      </c>
      <c r="G196" s="4" t="s">
        <v>143</v>
      </c>
      <c r="H196" s="4" t="s">
        <v>141</v>
      </c>
      <c r="I196" s="4" t="s">
        <v>142</v>
      </c>
      <c r="J196" t="str">
        <f>_xlfn.XLOOKUP($E196,USA_SA_2023!$D$2:$D$198,USA_SA_2023!$BN$2:$BN$198,"NOT FOUND!!!!")</f>
        <v>F</v>
      </c>
      <c r="K196" t="str">
        <f>_xlfn.XLOOKUP($E196,USA_SA_2023!$D$2:$D$198,USA_SA_2023!$BL$2:$BL$198,"NOT FOUND!!!!")</f>
        <v>Current biomass (t)</v>
      </c>
      <c r="L196">
        <f>_xlfn.XLOOKUP($E196,USA_SA_2023!$D$2:$D$198,USA_SA_2023!$BM$2:$BM$198,"NOT FOUND!!!!")</f>
        <v>87114.337568058079</v>
      </c>
      <c r="M196" t="str">
        <f>_xlfn.XLOOKUP($E196,USA_SA_2023!$D$2:$D$198,USA_SA_2023!$X$2:$X$198,"NOT FOUND!!!!")</f>
        <v>Assessment of the Pacific halibut (Hippoglossus stenolepis) stock at the end of 2020</v>
      </c>
      <c r="N196">
        <f>_xlfn.XLOOKUP($E196,USA_SA_2023!$D$2:$D$198,USA_SA_2023!$BP$2:$BP$198,"NOT FOUND!!!!")</f>
        <v>1</v>
      </c>
      <c r="O196" s="2">
        <f t="shared" si="24"/>
        <v>2</v>
      </c>
      <c r="P196">
        <f t="shared" si="22"/>
        <v>174228.67513611616</v>
      </c>
      <c r="Q196">
        <f t="shared" si="25"/>
        <v>87114.337568058079</v>
      </c>
      <c r="R196" t="str">
        <f>_xlfn.XLOOKUP($E196,USA_SA_2023!$D$2:$D$198,USA_SA_2023!$BQ$2:$BQ$198,"NOT FOUND!!!!")</f>
        <v>F based estimate using Fmsy (F/Fmsy &gt; 0.5)</v>
      </c>
    </row>
    <row r="197" spans="1:18" x14ac:dyDescent="0.3">
      <c r="A197" t="s">
        <v>1199</v>
      </c>
      <c r="B197" s="2">
        <v>67</v>
      </c>
      <c r="C197" s="4">
        <v>2022</v>
      </c>
      <c r="D197" s="4" t="s">
        <v>1273</v>
      </c>
      <c r="E197" s="4">
        <v>15414</v>
      </c>
      <c r="F197" s="4" t="s">
        <v>797</v>
      </c>
      <c r="G197" s="4" t="s">
        <v>774</v>
      </c>
      <c r="H197" s="4" t="s">
        <v>798</v>
      </c>
      <c r="I197" s="4" t="s">
        <v>799</v>
      </c>
      <c r="J197" t="str">
        <f>_xlfn.XLOOKUP($E197,USA_SA_2023!$D$2:$D$198,USA_SA_2023!$BN$2:$BN$198,"NOT FOUND!!!!")</f>
        <v>N</v>
      </c>
      <c r="K197" t="str">
        <f>_xlfn.XLOOKUP($E197,USA_SA_2023!$D$2:$D$198,USA_SA_2023!$BL$2:$BL$198,"NOT FOUND!!!!")</f>
        <v>Bmsy_Metric Tons</v>
      </c>
      <c r="L197">
        <f>_xlfn.XLOOKUP($E197,USA_SA_2023!$D$2:$D$198,USA_SA_2023!$BM$2:$BM$198,"NOT FOUND!!!!")</f>
        <v>18704</v>
      </c>
      <c r="M197" t="str">
        <f>_xlfn.XLOOKUP($E197,USA_SA_2023!$D$2:$D$198,USA_SA_2023!$X$2:$X$198,"NOT FOUND!!!!")</f>
        <v>Assessment of the Northern and Southern Rock Sole Stock in the Gulf of Alaska</v>
      </c>
      <c r="N197">
        <f>_xlfn.XLOOKUP($E197,USA_SA_2023!$D$2:$D$198,USA_SA_2023!$BP$2:$BP$198,"NOT FOUND!!!!")</f>
        <v>1</v>
      </c>
      <c r="O197" s="2">
        <f t="shared" si="24"/>
        <v>3</v>
      </c>
      <c r="P197">
        <f t="shared" si="22"/>
        <v>56112</v>
      </c>
      <c r="Q197">
        <f t="shared" si="25"/>
        <v>18704</v>
      </c>
      <c r="R197" t="str">
        <f>_xlfn.XLOOKUP($E197,USA_SA_2023!$D$2:$D$198,USA_SA_2023!$BQ$2:$BQ$198,"NOT FOUND!!!!")</f>
        <v>Biomass based estimate using Bmsy</v>
      </c>
    </row>
    <row r="198" spans="1:18" x14ac:dyDescent="0.3">
      <c r="A198" t="s">
        <v>1199</v>
      </c>
      <c r="B198" s="2">
        <v>67</v>
      </c>
      <c r="C198" s="4">
        <v>2022</v>
      </c>
      <c r="D198" s="4" t="s">
        <v>1273</v>
      </c>
      <c r="E198" s="4">
        <v>15415</v>
      </c>
      <c r="F198" s="4" t="s">
        <v>801</v>
      </c>
      <c r="G198" s="4" t="s">
        <v>780</v>
      </c>
      <c r="H198" s="4" t="s">
        <v>798</v>
      </c>
      <c r="I198" s="4" t="s">
        <v>799</v>
      </c>
      <c r="J198" t="str">
        <f>_xlfn.XLOOKUP($E198,USA_SA_2023!$D$2:$D$198,USA_SA_2023!$BN$2:$BN$198,"NOT FOUND!!!!")</f>
        <v>N</v>
      </c>
      <c r="K198" t="str">
        <f>_xlfn.XLOOKUP($E198,USA_SA_2023!$D$2:$D$198,USA_SA_2023!$BL$2:$BL$198,"NOT FOUND!!!!")</f>
        <v>Bmsy_Metric Tons</v>
      </c>
      <c r="L198">
        <f>_xlfn.XLOOKUP($E198,USA_SA_2023!$D$2:$D$198,USA_SA_2023!$BM$2:$BM$198,"NOT FOUND!!!!")</f>
        <v>15326</v>
      </c>
      <c r="M198" t="str">
        <f>_xlfn.XLOOKUP($E198,USA_SA_2023!$D$2:$D$198,USA_SA_2023!$X$2:$X$198,"NOT FOUND!!!!")</f>
        <v>Assessment of the Northern and Southern Rock Sole Stock in the Gulf of Alaska</v>
      </c>
      <c r="N198">
        <f>_xlfn.XLOOKUP($E198,USA_SA_2023!$D$2:$D$198,USA_SA_2023!$BP$2:$BP$198,"NOT FOUND!!!!")</f>
        <v>1</v>
      </c>
      <c r="O198" s="2">
        <f t="shared" si="24"/>
        <v>3</v>
      </c>
      <c r="P198">
        <f t="shared" si="22"/>
        <v>45978</v>
      </c>
      <c r="Q198">
        <f t="shared" si="25"/>
        <v>15326</v>
      </c>
      <c r="R198" t="str">
        <f>_xlfn.XLOOKUP($E198,USA_SA_2023!$D$2:$D$198,USA_SA_2023!$BQ$2:$BQ$198,"NOT FOUND!!!!")</f>
        <v>Biomass based estimate using Bmsy</v>
      </c>
    </row>
    <row r="199" spans="1:18" x14ac:dyDescent="0.3">
      <c r="A199" t="s">
        <v>1199</v>
      </c>
      <c r="B199" s="2">
        <v>67</v>
      </c>
      <c r="C199" s="4">
        <v>2020</v>
      </c>
      <c r="D199" s="4" t="s">
        <v>1273</v>
      </c>
      <c r="E199" s="4">
        <v>10040</v>
      </c>
      <c r="F199" s="4" t="s">
        <v>800</v>
      </c>
      <c r="G199" s="4" t="s">
        <v>722</v>
      </c>
      <c r="H199" s="4" t="s">
        <v>798</v>
      </c>
      <c r="I199" s="4" t="s">
        <v>799</v>
      </c>
      <c r="J199" t="str">
        <f>_xlfn.XLOOKUP($E199,USA_SA_2023!$D$2:$D$198,USA_SA_2023!$BN$2:$BN$198,"NOT FOUND!!!!")</f>
        <v>N</v>
      </c>
      <c r="K199" t="str">
        <f>_xlfn.XLOOKUP($E199,USA_SA_2023!$D$2:$D$198,USA_SA_2023!$BL$2:$BL$198,"NOT FOUND!!!!")</f>
        <v>Bmsy_Metric Tons</v>
      </c>
      <c r="L199">
        <f>_xlfn.XLOOKUP($E199,USA_SA_2023!$D$2:$D$198,USA_SA_2023!$BM$2:$BM$198,"NOT FOUND!!!!")</f>
        <v>32731</v>
      </c>
      <c r="M199" t="str">
        <f>_xlfn.XLOOKUP($E199,USA_SA_2023!$D$2:$D$198,USA_SA_2023!$X$2:$X$198,"NOT FOUND!!!!")</f>
        <v>Assessment of Northern and Southern rock sole (Lepidopsetta polyxstra and bilineata) stocks in the Gulf of Alaska</v>
      </c>
      <c r="N199">
        <f>_xlfn.XLOOKUP($E199,USA_SA_2023!$D$2:$D$198,USA_SA_2023!$BP$2:$BP$198,"NOT FOUND!!!!")</f>
        <v>1</v>
      </c>
      <c r="O199" s="2">
        <f t="shared" si="24"/>
        <v>3</v>
      </c>
      <c r="P199">
        <f t="shared" si="22"/>
        <v>98193</v>
      </c>
      <c r="Q199">
        <f t="shared" si="25"/>
        <v>32731</v>
      </c>
      <c r="R199" t="str">
        <f>_xlfn.XLOOKUP($E199,USA_SA_2023!$D$2:$D$198,USA_SA_2023!$BQ$2:$BQ$198,"NOT FOUND!!!!")</f>
        <v>Biomass based estimate using Bmsy</v>
      </c>
    </row>
    <row r="200" spans="1:18" x14ac:dyDescent="0.3">
      <c r="A200" t="s">
        <v>1199</v>
      </c>
      <c r="B200" s="2">
        <v>67</v>
      </c>
      <c r="C200" s="4">
        <v>2022</v>
      </c>
      <c r="D200" s="4" t="s">
        <v>1273</v>
      </c>
      <c r="E200" s="4">
        <v>11050</v>
      </c>
      <c r="F200" s="4" t="s">
        <v>664</v>
      </c>
      <c r="G200" s="4" t="s">
        <v>592</v>
      </c>
      <c r="H200" s="4" t="s">
        <v>665</v>
      </c>
      <c r="I200" s="4" t="s">
        <v>666</v>
      </c>
      <c r="J200" t="str">
        <f>_xlfn.XLOOKUP($E200,USA_SA_2023!$D$2:$D$198,USA_SA_2023!$BN$2:$BN$198,"NOT FOUND!!!!")</f>
        <v>F</v>
      </c>
      <c r="K200" t="str">
        <f>_xlfn.XLOOKUP($E200,USA_SA_2023!$D$2:$D$198,USA_SA_2023!$BL$2:$BL$198,"NOT FOUND!!!!")</f>
        <v>Bmsy_Thousand Metric Tons</v>
      </c>
      <c r="L200">
        <f>_xlfn.XLOOKUP($E200,USA_SA_2023!$D$2:$D$198,USA_SA_2023!$BM$2:$BM$198,"NOT FOUND!!!!")</f>
        <v>155.29299926757813</v>
      </c>
      <c r="M200" t="str">
        <f>_xlfn.XLOOKUP($E200,USA_SA_2023!$D$2:$D$198,USA_SA_2023!$X$2:$X$198,"NOT FOUND!!!!")</f>
        <v>Assessment of the northern rock sole stock in the Bering Sea and Aleutian Islands</v>
      </c>
      <c r="N200">
        <f>_xlfn.XLOOKUP($E200,USA_SA_2023!$D$2:$D$198,USA_SA_2023!$BP$2:$BP$198,"NOT FOUND!!!!")</f>
        <v>1</v>
      </c>
      <c r="O200" s="2">
        <f t="shared" si="24"/>
        <v>2</v>
      </c>
      <c r="P200">
        <f t="shared" si="22"/>
        <v>310.58599853515625</v>
      </c>
      <c r="Q200">
        <f t="shared" si="25"/>
        <v>155.29299926757813</v>
      </c>
      <c r="R200" t="str">
        <f>_xlfn.XLOOKUP($E200,USA_SA_2023!$D$2:$D$198,USA_SA_2023!$BQ$2:$BQ$198,"NOT FOUND!!!!")</f>
        <v>Biomass based estimate using Bmsy</v>
      </c>
    </row>
    <row r="201" spans="1:18" x14ac:dyDescent="0.3">
      <c r="A201" t="s">
        <v>1199</v>
      </c>
      <c r="B201" s="2">
        <v>67</v>
      </c>
      <c r="C201" s="4">
        <v>2022</v>
      </c>
      <c r="D201" s="4" t="s">
        <v>1273</v>
      </c>
      <c r="E201" s="4">
        <v>15412</v>
      </c>
      <c r="F201" s="4" t="s">
        <v>773</v>
      </c>
      <c r="G201" s="4" t="s">
        <v>774</v>
      </c>
      <c r="H201" s="4" t="s">
        <v>665</v>
      </c>
      <c r="I201" s="4" t="s">
        <v>666</v>
      </c>
      <c r="J201" t="str">
        <f>_xlfn.XLOOKUP($E201,USA_SA_2023!$D$2:$D$198,USA_SA_2023!$BN$2:$BN$198,"NOT FOUND!!!!")</f>
        <v>F</v>
      </c>
      <c r="K201" t="str">
        <f>_xlfn.XLOOKUP($E201,USA_SA_2023!$D$2:$D$198,USA_SA_2023!$BL$2:$BL$198,"NOT FOUND!!!!")</f>
        <v>Bmsy_Metric Tons</v>
      </c>
      <c r="L201">
        <f>_xlfn.XLOOKUP($E201,USA_SA_2023!$D$2:$D$198,USA_SA_2023!$BM$2:$BM$198,"NOT FOUND!!!!")</f>
        <v>7320</v>
      </c>
      <c r="M201" t="str">
        <f>_xlfn.XLOOKUP($E201,USA_SA_2023!$D$2:$D$198,USA_SA_2023!$X$2:$X$198,"NOT FOUND!!!!")</f>
        <v>Assessment of the Northern and Southern Rock Sole Stock in the Gulf of Alaska</v>
      </c>
      <c r="N201">
        <f>_xlfn.XLOOKUP($E201,USA_SA_2023!$D$2:$D$198,USA_SA_2023!$BP$2:$BP$198,"NOT FOUND!!!!")</f>
        <v>1</v>
      </c>
      <c r="O201" s="2">
        <f t="shared" si="24"/>
        <v>2</v>
      </c>
      <c r="P201">
        <f t="shared" si="22"/>
        <v>14640</v>
      </c>
      <c r="Q201">
        <f t="shared" si="25"/>
        <v>7320</v>
      </c>
      <c r="R201" t="str">
        <f>_xlfn.XLOOKUP($E201,USA_SA_2023!$D$2:$D$198,USA_SA_2023!$BQ$2:$BQ$198,"NOT FOUND!!!!")</f>
        <v>Biomass based estimate using Bmsy</v>
      </c>
    </row>
    <row r="202" spans="1:18" x14ac:dyDescent="0.3">
      <c r="A202" t="s">
        <v>1199</v>
      </c>
      <c r="B202" s="2">
        <v>67</v>
      </c>
      <c r="C202" s="4">
        <v>2022</v>
      </c>
      <c r="D202" s="4" t="s">
        <v>1273</v>
      </c>
      <c r="E202" s="4">
        <v>15413</v>
      </c>
      <c r="F202" s="4" t="s">
        <v>779</v>
      </c>
      <c r="G202" s="4" t="s">
        <v>780</v>
      </c>
      <c r="H202" s="4" t="s">
        <v>665</v>
      </c>
      <c r="I202" s="4" t="s">
        <v>666</v>
      </c>
      <c r="J202" t="str">
        <f>_xlfn.XLOOKUP($E202,USA_SA_2023!$D$2:$D$198,USA_SA_2023!$BN$2:$BN$198,"NOT FOUND!!!!")</f>
        <v>N</v>
      </c>
      <c r="K202" t="str">
        <f>_xlfn.XLOOKUP($E202,USA_SA_2023!$D$2:$D$198,USA_SA_2023!$BL$2:$BL$198,"NOT FOUND!!!!")</f>
        <v>Bmsy_Metric Tons</v>
      </c>
      <c r="L202">
        <f>_xlfn.XLOOKUP($E202,USA_SA_2023!$D$2:$D$198,USA_SA_2023!$BM$2:$BM$198,"NOT FOUND!!!!")</f>
        <v>10046</v>
      </c>
      <c r="M202" t="str">
        <f>_xlfn.XLOOKUP($E202,USA_SA_2023!$D$2:$D$198,USA_SA_2023!$X$2:$X$198,"NOT FOUND!!!!")</f>
        <v>Assessment of the Northern and Southern Rock Sole Stock in the Gulf of Alaska</v>
      </c>
      <c r="N202">
        <f>_xlfn.XLOOKUP($E202,USA_SA_2023!$D$2:$D$198,USA_SA_2023!$BP$2:$BP$198,"NOT FOUND!!!!")</f>
        <v>1</v>
      </c>
      <c r="O202" s="2">
        <f t="shared" si="24"/>
        <v>3</v>
      </c>
      <c r="P202">
        <f t="shared" si="22"/>
        <v>30138</v>
      </c>
      <c r="Q202">
        <f t="shared" si="25"/>
        <v>10046</v>
      </c>
      <c r="R202" t="str">
        <f>_xlfn.XLOOKUP($E202,USA_SA_2023!$D$2:$D$198,USA_SA_2023!$BQ$2:$BQ$198,"NOT FOUND!!!!")</f>
        <v>Biomass based estimate using Bmsy</v>
      </c>
    </row>
    <row r="203" spans="1:18" x14ac:dyDescent="0.3">
      <c r="A203" t="s">
        <v>1199</v>
      </c>
      <c r="B203" s="2">
        <v>67</v>
      </c>
      <c r="C203" s="4">
        <v>2020</v>
      </c>
      <c r="D203" s="4" t="s">
        <v>1273</v>
      </c>
      <c r="E203" s="4">
        <v>10836</v>
      </c>
      <c r="F203" s="4" t="s">
        <v>777</v>
      </c>
      <c r="G203" s="4" t="s">
        <v>722</v>
      </c>
      <c r="H203" s="4" t="s">
        <v>665</v>
      </c>
      <c r="I203" s="4" t="s">
        <v>666</v>
      </c>
      <c r="J203" t="str">
        <f>_xlfn.XLOOKUP($E203,USA_SA_2023!$D$2:$D$198,USA_SA_2023!$BN$2:$BN$198,"NOT FOUND!!!!")</f>
        <v>N</v>
      </c>
      <c r="K203" t="str">
        <f>_xlfn.XLOOKUP($E203,USA_SA_2023!$D$2:$D$198,USA_SA_2023!$BL$2:$BL$198,"NOT FOUND!!!!")</f>
        <v>Bmsy_Metric Tons</v>
      </c>
      <c r="L203">
        <f>_xlfn.XLOOKUP($E203,USA_SA_2023!$D$2:$D$198,USA_SA_2023!$BM$2:$BM$198,"NOT FOUND!!!!")</f>
        <v>17985</v>
      </c>
      <c r="M203" t="str">
        <f>_xlfn.XLOOKUP($E203,USA_SA_2023!$D$2:$D$198,USA_SA_2023!$X$2:$X$198,"NOT FOUND!!!!")</f>
        <v>Assessment of Northern and Southern rock sole (Lepidopsetta polyxstra and bilineata) stocks in the Gulf of Alaska</v>
      </c>
      <c r="N203">
        <f>_xlfn.XLOOKUP($E203,USA_SA_2023!$D$2:$D$198,USA_SA_2023!$BP$2:$BP$198,"NOT FOUND!!!!")</f>
        <v>1</v>
      </c>
      <c r="O203" s="2">
        <f t="shared" si="24"/>
        <v>3</v>
      </c>
      <c r="P203">
        <f t="shared" si="22"/>
        <v>53955</v>
      </c>
      <c r="Q203">
        <f t="shared" si="25"/>
        <v>17985</v>
      </c>
      <c r="R203" t="str">
        <f>_xlfn.XLOOKUP($E203,USA_SA_2023!$D$2:$D$198,USA_SA_2023!$BQ$2:$BQ$198,"NOT FOUND!!!!")</f>
        <v>Biomass based estimate using Bmsy</v>
      </c>
    </row>
    <row r="204" spans="1:18" x14ac:dyDescent="0.3">
      <c r="A204" t="s">
        <v>1199</v>
      </c>
      <c r="B204" s="2">
        <v>67</v>
      </c>
      <c r="C204" s="4">
        <v>2022</v>
      </c>
      <c r="D204" s="4" t="s">
        <v>1273</v>
      </c>
      <c r="E204" s="4">
        <v>10031</v>
      </c>
      <c r="F204" s="4" t="s">
        <v>708</v>
      </c>
      <c r="G204" s="4" t="s">
        <v>592</v>
      </c>
      <c r="H204" s="4" t="s">
        <v>709</v>
      </c>
      <c r="I204" s="4" t="s">
        <v>710</v>
      </c>
      <c r="J204" t="str">
        <f>_xlfn.XLOOKUP($E204,USA_SA_2023!$D$2:$D$198,USA_SA_2023!$BN$2:$BN$198,"NOT FOUND!!!!")</f>
        <v>N</v>
      </c>
      <c r="K204" t="str">
        <f>_xlfn.XLOOKUP($E204,USA_SA_2023!$D$2:$D$198,USA_SA_2023!$BL$2:$BL$198,"NOT FOUND!!!!")</f>
        <v>Bmsy_Metric Tons</v>
      </c>
      <c r="L204">
        <f>_xlfn.XLOOKUP($E204,USA_SA_2023!$D$2:$D$198,USA_SA_2023!$BM$2:$BM$198,"NOT FOUND!!!!")</f>
        <v>475199</v>
      </c>
      <c r="M204" t="str">
        <f>_xlfn.XLOOKUP($E204,USA_SA_2023!$D$2:$D$198,USA_SA_2023!$X$2:$X$198,"NOT FOUND!!!!")</f>
        <v>Assessment of the Yellowfin Sole Stock in the Bering Sea and Aleutian Islands</v>
      </c>
      <c r="N204">
        <f>_xlfn.XLOOKUP($E204,USA_SA_2023!$D$2:$D$198,USA_SA_2023!$BP$2:$BP$198,"NOT FOUND!!!!")</f>
        <v>1</v>
      </c>
      <c r="O204" s="2">
        <f t="shared" si="24"/>
        <v>3</v>
      </c>
      <c r="P204">
        <f t="shared" si="22"/>
        <v>1425597</v>
      </c>
      <c r="Q204">
        <f t="shared" si="25"/>
        <v>475199</v>
      </c>
      <c r="R204" t="str">
        <f>_xlfn.XLOOKUP($E204,USA_SA_2023!$D$2:$D$198,USA_SA_2023!$BQ$2:$BQ$198,"NOT FOUND!!!!")</f>
        <v>Biomass based estimate using Bmsy</v>
      </c>
    </row>
    <row r="205" spans="1:18" x14ac:dyDescent="0.3">
      <c r="A205" t="s">
        <v>1199</v>
      </c>
      <c r="B205" s="2">
        <v>67</v>
      </c>
      <c r="C205" s="4">
        <v>2021</v>
      </c>
      <c r="D205" s="4" t="s">
        <v>1273</v>
      </c>
      <c r="E205" s="4">
        <v>10021</v>
      </c>
      <c r="F205" s="4" t="s">
        <v>730</v>
      </c>
      <c r="G205" s="4" t="s">
        <v>722</v>
      </c>
      <c r="H205" s="4" t="s">
        <v>731</v>
      </c>
      <c r="I205" s="4" t="s">
        <v>732</v>
      </c>
      <c r="J205" t="str">
        <f>_xlfn.XLOOKUP($E205,USA_SA_2023!$D$2:$D$198,USA_SA_2023!$BN$2:$BN$198,"NOT FOUND!!!!")</f>
        <v>N</v>
      </c>
      <c r="K205" t="str">
        <f>_xlfn.XLOOKUP($E205,USA_SA_2023!$D$2:$D$198,USA_SA_2023!$BL$2:$BL$198,"NOT FOUND!!!!")</f>
        <v>Bmsy_Metric Tons</v>
      </c>
      <c r="L205">
        <f>_xlfn.XLOOKUP($E205,USA_SA_2023!$D$2:$D$198,USA_SA_2023!$BM$2:$BM$198,"NOT FOUND!!!!")</f>
        <v>6661</v>
      </c>
      <c r="M205" t="str">
        <f>_xlfn.XLOOKUP($E205,USA_SA_2023!$D$2:$D$198,USA_SA_2023!$X$2:$X$198,"NOT FOUND!!!!")</f>
        <v>Assessment of the Deepwater Flatfish Stock Complex in the Gulf of Alaska</v>
      </c>
      <c r="N205">
        <f>_xlfn.XLOOKUP($E205,USA_SA_2023!$D$2:$D$198,USA_SA_2023!$BP$2:$BP$198,"NOT FOUND!!!!")</f>
        <v>1</v>
      </c>
      <c r="O205" s="2">
        <f t="shared" si="24"/>
        <v>3</v>
      </c>
      <c r="P205">
        <f t="shared" si="22"/>
        <v>19983</v>
      </c>
      <c r="Q205">
        <f t="shared" si="25"/>
        <v>6661</v>
      </c>
      <c r="R205" t="str">
        <f>_xlfn.XLOOKUP($E205,USA_SA_2023!$D$2:$D$198,USA_SA_2023!$BQ$2:$BQ$198,"NOT FOUND!!!!")</f>
        <v>Biomass based estimate using Bmsy</v>
      </c>
    </row>
    <row r="206" spans="1:18" x14ac:dyDescent="0.3">
      <c r="A206" t="s">
        <v>1199</v>
      </c>
      <c r="B206" s="2">
        <v>67</v>
      </c>
      <c r="C206" s="4">
        <v>2022</v>
      </c>
      <c r="D206" s="4" t="s">
        <v>1273</v>
      </c>
      <c r="E206" s="4">
        <v>10026</v>
      </c>
      <c r="F206" s="4" t="s">
        <v>588</v>
      </c>
      <c r="G206" s="4" t="s">
        <v>592</v>
      </c>
      <c r="H206" s="4" t="s">
        <v>590</v>
      </c>
      <c r="I206" s="4" t="s">
        <v>591</v>
      </c>
      <c r="J206" t="str">
        <f>_xlfn.XLOOKUP($E206,USA_SA_2023!$D$2:$D$198,USA_SA_2023!$BN$2:$BN$198,"NOT FOUND!!!!")</f>
        <v>F</v>
      </c>
      <c r="K206" t="str">
        <f>_xlfn.XLOOKUP($E206,USA_SA_2023!$D$2:$D$198,USA_SA_2023!$BL$2:$BL$198,"NOT FOUND!!!!")</f>
        <v>Bmsy_Metric Tons</v>
      </c>
      <c r="L206">
        <f>_xlfn.XLOOKUP($E206,USA_SA_2023!$D$2:$D$198,USA_SA_2023!$BM$2:$BM$198,"NOT FOUND!!!!")</f>
        <v>100306</v>
      </c>
      <c r="M206" t="str">
        <f>_xlfn.XLOOKUP($E206,USA_SA_2023!$D$2:$D$198,USA_SA_2023!$X$2:$X$198,"NOT FOUND!!!!")</f>
        <v>Assessment of the Alaska plaice stock in the Bering Sea and Aleutian Islands</v>
      </c>
      <c r="N206">
        <f>_xlfn.XLOOKUP($E206,USA_SA_2023!$D$2:$D$198,USA_SA_2023!$BP$2:$BP$198,"NOT FOUND!!!!")</f>
        <v>1</v>
      </c>
      <c r="O206" s="2">
        <f t="shared" si="24"/>
        <v>2</v>
      </c>
      <c r="P206">
        <f t="shared" si="22"/>
        <v>200612</v>
      </c>
      <c r="Q206">
        <f t="shared" si="25"/>
        <v>100306</v>
      </c>
      <c r="R206" t="str">
        <f>_xlfn.XLOOKUP($E206,USA_SA_2023!$D$2:$D$198,USA_SA_2023!$BQ$2:$BQ$198,"NOT FOUND!!!!")</f>
        <v>Biomass based estimate using Bmsy</v>
      </c>
    </row>
    <row r="207" spans="1:18" x14ac:dyDescent="0.3">
      <c r="A207" t="s">
        <v>1199</v>
      </c>
      <c r="B207" s="2">
        <v>67</v>
      </c>
      <c r="C207" s="4">
        <v>2022</v>
      </c>
      <c r="D207" s="4" t="s">
        <v>1273</v>
      </c>
      <c r="E207" s="4">
        <v>10002</v>
      </c>
      <c r="F207" s="4" t="s">
        <v>660</v>
      </c>
      <c r="G207" s="4" t="s">
        <v>592</v>
      </c>
      <c r="H207" s="4" t="s">
        <v>661</v>
      </c>
      <c r="I207" s="4" t="s">
        <v>662</v>
      </c>
      <c r="J207" t="str">
        <f>_xlfn.XLOOKUP($E207,USA_SA_2023!$D$2:$D$198,USA_SA_2023!$BN$2:$BN$198,"NOT FOUND!!!!")</f>
        <v>F</v>
      </c>
      <c r="K207" t="str">
        <f>_xlfn.XLOOKUP($E207,USA_SA_2023!$D$2:$D$198,USA_SA_2023!$BL$2:$BL$198,"NOT FOUND!!!!")</f>
        <v>Bmsy_Metric Tons</v>
      </c>
      <c r="L207">
        <f>_xlfn.XLOOKUP($E207,USA_SA_2023!$D$2:$D$198,USA_SA_2023!$BM$2:$BM$198,"NOT FOUND!!!!")</f>
        <v>33029</v>
      </c>
      <c r="M207" t="str">
        <f>_xlfn.XLOOKUP($E207,USA_SA_2023!$D$2:$D$198,USA_SA_2023!$X$2:$X$198,"NOT FOUND!!!!")</f>
        <v>Assessment of the Kamchatka Flounder stock in the Bering Sea and Aleutian Islands</v>
      </c>
      <c r="N207">
        <f>_xlfn.XLOOKUP($E207,USA_SA_2023!$D$2:$D$198,USA_SA_2023!$BP$2:$BP$198,"NOT FOUND!!!!")</f>
        <v>1</v>
      </c>
      <c r="O207" s="2">
        <f t="shared" si="24"/>
        <v>2</v>
      </c>
      <c r="P207">
        <f t="shared" si="22"/>
        <v>66058</v>
      </c>
      <c r="Q207">
        <f t="shared" si="25"/>
        <v>33029</v>
      </c>
      <c r="R207" t="str">
        <f>_xlfn.XLOOKUP($E207,USA_SA_2023!$D$2:$D$198,USA_SA_2023!$BQ$2:$BQ$198,"NOT FOUND!!!!")</f>
        <v>Biomass based estimate using Bmsy</v>
      </c>
    </row>
    <row r="208" spans="1:18" x14ac:dyDescent="0.3">
      <c r="A208" t="s">
        <v>1199</v>
      </c>
      <c r="B208" s="2">
        <v>67</v>
      </c>
      <c r="C208" s="4">
        <v>2022</v>
      </c>
      <c r="D208" s="4" t="s">
        <v>1273</v>
      </c>
      <c r="E208" s="4">
        <v>10054</v>
      </c>
      <c r="F208" s="4" t="s">
        <v>651</v>
      </c>
      <c r="G208" s="4" t="s">
        <v>592</v>
      </c>
      <c r="H208" s="4" t="s">
        <v>652</v>
      </c>
      <c r="I208" s="4" t="s">
        <v>653</v>
      </c>
      <c r="J208" t="str">
        <f>_xlfn.XLOOKUP($E208,USA_SA_2023!$D$2:$D$198,USA_SA_2023!$BN$2:$BN$198,"NOT FOUND!!!!")</f>
        <v>F</v>
      </c>
      <c r="K208" t="str">
        <f>_xlfn.XLOOKUP($E208,USA_SA_2023!$D$2:$D$198,USA_SA_2023!$BL$2:$BL$198,"NOT FOUND!!!!")</f>
        <v>Bmsy_Metric Tons</v>
      </c>
      <c r="L208">
        <f>_xlfn.XLOOKUP($E208,USA_SA_2023!$D$2:$D$198,USA_SA_2023!$BM$2:$BM$198,"NOT FOUND!!!!")</f>
        <v>23676</v>
      </c>
      <c r="M208" t="str">
        <f>_xlfn.XLOOKUP($E208,USA_SA_2023!$D$2:$D$198,USA_SA_2023!$X$2:$X$198,"NOT FOUND!!!!")</f>
        <v>Assessment of the Greenland turbot stock in the Bering Sea and Aleutian Islands</v>
      </c>
      <c r="N208">
        <f>_xlfn.XLOOKUP($E208,USA_SA_2023!$D$2:$D$198,USA_SA_2023!$BP$2:$BP$198,"NOT FOUND!!!!")</f>
        <v>1</v>
      </c>
      <c r="O208" s="2">
        <f t="shared" si="24"/>
        <v>2</v>
      </c>
      <c r="P208">
        <f t="shared" si="22"/>
        <v>47352</v>
      </c>
      <c r="Q208">
        <f t="shared" si="25"/>
        <v>23676</v>
      </c>
      <c r="R208" t="str">
        <f>_xlfn.XLOOKUP($E208,USA_SA_2023!$D$2:$D$198,USA_SA_2023!$BQ$2:$BQ$198,"NOT FOUND!!!!")</f>
        <v>Biomass based estimate using Bmsy</v>
      </c>
    </row>
    <row r="209" spans="1:18" x14ac:dyDescent="0.3">
      <c r="A209" t="s">
        <v>1199</v>
      </c>
      <c r="B209" s="2">
        <v>67</v>
      </c>
      <c r="C209" s="4">
        <v>2022</v>
      </c>
      <c r="D209" s="4" t="s">
        <v>1273</v>
      </c>
      <c r="E209" s="4">
        <v>10003</v>
      </c>
      <c r="F209" s="4" t="s">
        <v>604</v>
      </c>
      <c r="G209" s="4" t="s">
        <v>592</v>
      </c>
      <c r="H209" s="4" t="s">
        <v>605</v>
      </c>
      <c r="I209" s="4" t="s">
        <v>606</v>
      </c>
      <c r="J209" t="str">
        <f>_xlfn.XLOOKUP($E209,USA_SA_2023!$D$2:$D$198,USA_SA_2023!$BN$2:$BN$198,"NOT FOUND!!!!")</f>
        <v>N</v>
      </c>
      <c r="K209" t="str">
        <f>_xlfn.XLOOKUP($E209,USA_SA_2023!$D$2:$D$198,USA_SA_2023!$BL$2:$BL$198,"NOT FOUND!!!!")</f>
        <v>Bmsy_Metric Tons</v>
      </c>
      <c r="L209">
        <f>_xlfn.XLOOKUP($E209,USA_SA_2023!$D$2:$D$198,USA_SA_2023!$BM$2:$BM$198,"NOT FOUND!!!!")</f>
        <v>196427</v>
      </c>
      <c r="M209" t="str">
        <f>_xlfn.XLOOKUP($E209,USA_SA_2023!$D$2:$D$198,USA_SA_2023!$X$2:$X$198,"NOT FOUND!!!!")</f>
        <v>Assessment of the arrowtooth flounder stock in the  Bering Sea and Aleutian Islands</v>
      </c>
      <c r="N209">
        <f>_xlfn.XLOOKUP($E209,USA_SA_2023!$D$2:$D$198,USA_SA_2023!$BP$2:$BP$198,"NOT FOUND!!!!")</f>
        <v>1</v>
      </c>
      <c r="O209" s="2">
        <f t="shared" si="24"/>
        <v>3</v>
      </c>
      <c r="P209">
        <f t="shared" ref="P209:P225" si="26">IF(O209="",0,O209*L209)</f>
        <v>589281</v>
      </c>
      <c r="Q209">
        <f t="shared" si="25"/>
        <v>196427</v>
      </c>
      <c r="R209" t="str">
        <f>_xlfn.XLOOKUP($E209,USA_SA_2023!$D$2:$D$198,USA_SA_2023!$BQ$2:$BQ$198,"NOT FOUND!!!!")</f>
        <v>Biomass based estimate using Bmsy</v>
      </c>
    </row>
    <row r="210" spans="1:18" x14ac:dyDescent="0.3">
      <c r="A210" t="s">
        <v>1199</v>
      </c>
      <c r="B210" s="2">
        <v>67</v>
      </c>
      <c r="C210" s="4">
        <v>2022</v>
      </c>
      <c r="D210" s="4" t="s">
        <v>1273</v>
      </c>
      <c r="E210" s="4">
        <v>10004</v>
      </c>
      <c r="F210" s="4" t="s">
        <v>720</v>
      </c>
      <c r="G210" s="4" t="s">
        <v>722</v>
      </c>
      <c r="H210" s="4" t="s">
        <v>605</v>
      </c>
      <c r="I210" s="4" t="s">
        <v>606</v>
      </c>
      <c r="J210" t="str">
        <f>_xlfn.XLOOKUP($E210,USA_SA_2023!$D$2:$D$198,USA_SA_2023!$BN$2:$BN$198,"NOT FOUND!!!!")</f>
        <v>N</v>
      </c>
      <c r="K210" t="str">
        <f>_xlfn.XLOOKUP($E210,USA_SA_2023!$D$2:$D$198,USA_SA_2023!$BL$2:$BL$198,"NOT FOUND!!!!")</f>
        <v>Bmsy_Metric Tons</v>
      </c>
      <c r="L210">
        <f>_xlfn.XLOOKUP($E210,USA_SA_2023!$D$2:$D$198,USA_SA_2023!$BM$2:$BM$198,"NOT FOUND!!!!")</f>
        <v>356544</v>
      </c>
      <c r="M210" t="str">
        <f>_xlfn.XLOOKUP($E210,USA_SA_2023!$D$2:$D$198,USA_SA_2023!$X$2:$X$198,"NOT FOUND!!!!")</f>
        <v>Assessment of the arrowtooth flounder stock in the Gulf of Alaska</v>
      </c>
      <c r="N210">
        <f>_xlfn.XLOOKUP($E210,USA_SA_2023!$D$2:$D$198,USA_SA_2023!$BP$2:$BP$198,"NOT FOUND!!!!")</f>
        <v>1</v>
      </c>
      <c r="O210" s="2">
        <f t="shared" si="24"/>
        <v>3</v>
      </c>
      <c r="P210">
        <f t="shared" si="26"/>
        <v>1069632</v>
      </c>
      <c r="Q210">
        <f t="shared" si="25"/>
        <v>356544</v>
      </c>
      <c r="R210" t="str">
        <f>_xlfn.XLOOKUP($E210,USA_SA_2023!$D$2:$D$198,USA_SA_2023!$BQ$2:$BQ$198,"NOT FOUND!!!!")</f>
        <v>Biomass based estimate using Bmsy</v>
      </c>
    </row>
    <row r="211" spans="1:18" x14ac:dyDescent="0.3">
      <c r="A211" t="s">
        <v>1199</v>
      </c>
      <c r="B211" s="2">
        <v>67</v>
      </c>
      <c r="C211" s="4">
        <v>2021</v>
      </c>
      <c r="D211" s="4" t="s">
        <v>1273</v>
      </c>
      <c r="E211" s="4">
        <v>10005</v>
      </c>
      <c r="F211" s="4" t="s">
        <v>901</v>
      </c>
      <c r="G211" s="4" t="s">
        <v>878</v>
      </c>
      <c r="H211" s="4" t="s">
        <v>605</v>
      </c>
      <c r="I211" s="4" t="s">
        <v>606</v>
      </c>
      <c r="J211" t="str">
        <f>_xlfn.XLOOKUP($E211,USA_SA_2023!$D$2:$D$198,USA_SA_2023!$BN$2:$BN$198,"NOT FOUND!!!!")</f>
        <v>N</v>
      </c>
      <c r="K211" t="str">
        <f>_xlfn.XLOOKUP($E211,USA_SA_2023!$D$2:$D$198,USA_SA_2023!$BL$2:$BL$198,"NOT FOUND!!!!")</f>
        <v>Bmsy_Metric Tons</v>
      </c>
      <c r="L211">
        <f>_xlfn.XLOOKUP($E211,USA_SA_2023!$D$2:$D$198,USA_SA_2023!$BM$2:$BM$198,"NOT FOUND!!!!")</f>
        <v>16362</v>
      </c>
      <c r="M211" t="str">
        <f>_xlfn.XLOOKUP($E211,USA_SA_2023!$D$2:$D$198,USA_SA_2023!$X$2:$X$198,"NOT FOUND!!!!")</f>
        <v>Catch Only Projection for Arrowtooth Flounder (Atheresthes stomias) in 2021</v>
      </c>
      <c r="N211">
        <f>_xlfn.XLOOKUP($E211,USA_SA_2023!$D$2:$D$198,USA_SA_2023!$BP$2:$BP$198,"NOT FOUND!!!!")</f>
        <v>1</v>
      </c>
      <c r="O211" s="2">
        <f t="shared" si="24"/>
        <v>3</v>
      </c>
      <c r="P211">
        <f t="shared" si="26"/>
        <v>49086</v>
      </c>
      <c r="Q211">
        <f t="shared" si="25"/>
        <v>16362</v>
      </c>
      <c r="R211" t="str">
        <f>_xlfn.XLOOKUP($E211,USA_SA_2023!$D$2:$D$198,USA_SA_2023!$BQ$2:$BQ$198,"NOT FOUND!!!!")</f>
        <v>Biomass based estimate using Blim</v>
      </c>
    </row>
    <row r="212" spans="1:18" x14ac:dyDescent="0.3">
      <c r="A212" t="s">
        <v>1199</v>
      </c>
      <c r="B212" s="2">
        <v>67</v>
      </c>
      <c r="C212" s="4">
        <v>2021</v>
      </c>
      <c r="D212" s="4" t="s">
        <v>1273</v>
      </c>
      <c r="E212" s="4">
        <v>11803</v>
      </c>
      <c r="F212" s="4" t="s">
        <v>753</v>
      </c>
      <c r="G212" s="4" t="s">
        <v>722</v>
      </c>
      <c r="H212" s="4"/>
      <c r="I212" s="4" t="s">
        <v>1231</v>
      </c>
      <c r="J212" t="str">
        <f>_xlfn.XLOOKUP($E212,USA_SA_2023!$D$2:$D$198,USA_SA_2023!$BN$2:$BN$198,"NOT FOUND!!!!")</f>
        <v>N</v>
      </c>
      <c r="K212" t="str">
        <f>_xlfn.XLOOKUP($E212,USA_SA_2023!$D$2:$D$198,USA_SA_2023!$BL$2:$BL$198,"NOT FOUND!!!!")</f>
        <v>Current Biomass_Metric Tons</v>
      </c>
      <c r="L212">
        <f>_xlfn.XLOOKUP($E212,USA_SA_2023!$D$2:$D$198,USA_SA_2023!$BM$2:$BM$198,"NOT FOUND!!!!")</f>
        <v>98205</v>
      </c>
      <c r="M212" t="str">
        <f>_xlfn.XLOOKUP($E212,USA_SA_2023!$D$2:$D$198,USA_SA_2023!$X$2:$X$198,"NOT FOUND!!!!")</f>
        <v>Assessment of the Shallow-water F</v>
      </c>
      <c r="N212">
        <f>_xlfn.XLOOKUP($E212,USA_SA_2023!$D$2:$D$198,USA_SA_2023!$BP$2:$BP$198,"NOT FOUND!!!!")</f>
        <v>3</v>
      </c>
      <c r="O212" s="2">
        <f t="shared" si="24"/>
        <v>3</v>
      </c>
      <c r="P212">
        <f t="shared" si="26"/>
        <v>294615</v>
      </c>
      <c r="Q212">
        <f t="shared" si="25"/>
        <v>294615</v>
      </c>
      <c r="R212" t="str">
        <f>_xlfn.XLOOKUP($E212,USA_SA_2023!$D$2:$D$198,USA_SA_2023!$BQ$2:$BQ$198,"NOT FOUND!!!!")</f>
        <v>Multispecies: F based estimate using Fmsy (F/Fmsy &lt; 0.5)</v>
      </c>
    </row>
    <row r="213" spans="1:18" x14ac:dyDescent="0.3">
      <c r="A213" t="s">
        <v>1199</v>
      </c>
      <c r="B213" s="2">
        <v>67</v>
      </c>
      <c r="C213" s="4">
        <v>2020</v>
      </c>
      <c r="D213" s="4" t="s">
        <v>1273</v>
      </c>
      <c r="E213" s="4">
        <v>10973</v>
      </c>
      <c r="F213" s="4" t="s">
        <v>623</v>
      </c>
      <c r="G213" s="4" t="s">
        <v>592</v>
      </c>
      <c r="H213" s="4"/>
      <c r="I213" s="4" t="s">
        <v>1231</v>
      </c>
      <c r="J213" t="str">
        <f>_xlfn.XLOOKUP($E213,USA_SA_2023!$D$2:$D$198,USA_SA_2023!$BN$2:$BN$198,"NOT FOUND!!!!")</f>
        <v>N</v>
      </c>
      <c r="K213" t="str">
        <f>_xlfn.XLOOKUP($E213,USA_SA_2023!$D$2:$D$198,USA_SA_2023!$BL$2:$BL$198,"NOT FOUND!!!!")</f>
        <v>Current Biomass_Metric Tons</v>
      </c>
      <c r="L213">
        <f>_xlfn.XLOOKUP($E213,USA_SA_2023!$D$2:$D$198,USA_SA_2023!$BM$2:$BM$198,"NOT FOUND!!!!")</f>
        <v>146679</v>
      </c>
      <c r="M213" t="str">
        <f>_xlfn.XLOOKUP($E213,USA_SA_2023!$D$2:$D$198,USA_SA_2023!$X$2:$X$198,"NOT FOUND!!!!")</f>
        <v>Assessment of the other flatfish stock complex in the Bering Sea and Aleutian Islands</v>
      </c>
      <c r="N213">
        <f>_xlfn.XLOOKUP($E213,USA_SA_2023!$D$2:$D$198,USA_SA_2023!$BP$2:$BP$198,"NOT FOUND!!!!")</f>
        <v>3</v>
      </c>
      <c r="O213" s="2">
        <f t="shared" si="24"/>
        <v>3</v>
      </c>
      <c r="P213">
        <f t="shared" si="26"/>
        <v>440037</v>
      </c>
      <c r="Q213">
        <f t="shared" si="25"/>
        <v>440037</v>
      </c>
      <c r="R213" t="str">
        <f>_xlfn.XLOOKUP($E213,USA_SA_2023!$D$2:$D$198,USA_SA_2023!$BQ$2:$BQ$198,"NOT FOUND!!!!")</f>
        <v>Multispecies: F based estimate using Fmsy (F/Fmsy &lt; 0.5)</v>
      </c>
    </row>
    <row r="214" spans="1:18" x14ac:dyDescent="0.3">
      <c r="A214" s="14" t="s">
        <v>1200</v>
      </c>
      <c r="B214" s="14">
        <v>67</v>
      </c>
      <c r="C214" s="14">
        <v>2022</v>
      </c>
      <c r="D214" t="s">
        <v>1279</v>
      </c>
      <c r="E214" s="4">
        <v>92</v>
      </c>
      <c r="F214" t="s">
        <v>1649</v>
      </c>
      <c r="G214" t="s">
        <v>1652</v>
      </c>
      <c r="H214" s="2" t="s">
        <v>1650</v>
      </c>
      <c r="I214" s="22" t="s">
        <v>1651</v>
      </c>
      <c r="J214" t="str">
        <f>_xlfn.XLOOKUP($E214,Canada_SA_2023!$D$2:$D$183,Canada_SA_2023!$R$2:$R$183,"NOT FOUND!!!!")</f>
        <v>F</v>
      </c>
      <c r="K214" t="s">
        <v>2195</v>
      </c>
      <c r="L214">
        <f>_xlfn.XLOOKUP($E214,Canada_SA_2023!$D$2:$D$183,Canada_SA_2023!$Q$2:$Q$183,"NOT FOUND!!!!")</f>
        <v>600</v>
      </c>
      <c r="M214" t="str">
        <f>_xlfn.XLOOKUP($E214,Canada_SA_2023!$D$2:$D$183,Canada_SA_2023!$N$2:$N$183,"NOT FOUND!!!!")</f>
        <v>https://www.dfo-mpo.gc.ca/csas-sccs/Publications/ScR-RS/2022/2022_046-eng.html</v>
      </c>
      <c r="N214">
        <f>_xlfn.XLOOKUP($E214,Canada_SA_2023!$D$2:$D$183,Canada_SA_2023!$T$2:$T$183,"NOT FOUND!!!!")</f>
        <v>1</v>
      </c>
      <c r="O214">
        <f>_xlfn.XLOOKUP($E214,Canada_SA_2023!$D$2:$D$183,Canada_SA_2023!$S$2:$S$183,"NOT FOUND!!!!")</f>
        <v>2</v>
      </c>
      <c r="P214">
        <f t="shared" si="26"/>
        <v>1200</v>
      </c>
      <c r="Q214">
        <f t="shared" ref="Q214:Q219" si="27">IF(N214="",0,N214*$L214)</f>
        <v>600</v>
      </c>
      <c r="R214" t="str">
        <f>_xlfn.XLOOKUP($E214,Canada_SA_2023!$D$2:$D$183,Canada_SA_2023!$U$2:$U$183,"NOT FOUND!!!!")</f>
        <v>Catch from 2013. No current catch</v>
      </c>
    </row>
    <row r="215" spans="1:18" x14ac:dyDescent="0.3">
      <c r="A215" s="14" t="s">
        <v>1200</v>
      </c>
      <c r="B215" s="14">
        <v>67</v>
      </c>
      <c r="C215" s="14">
        <v>2021</v>
      </c>
      <c r="D215" t="s">
        <v>1279</v>
      </c>
      <c r="E215" s="4">
        <v>93</v>
      </c>
      <c r="F215" t="s">
        <v>1657</v>
      </c>
      <c r="G215" t="s">
        <v>1658</v>
      </c>
      <c r="H215" s="2" t="s">
        <v>1650</v>
      </c>
      <c r="I215" s="22" t="s">
        <v>1651</v>
      </c>
      <c r="J215" t="str">
        <f>_xlfn.XLOOKUP($E215,Canada_SA_2023!$D$2:$D$183,Canada_SA_2023!$R$2:$R$183,"NOT FOUND!!!!")</f>
        <v>F</v>
      </c>
      <c r="K215" t="s">
        <v>2195</v>
      </c>
      <c r="L215">
        <f>_xlfn.XLOOKUP($E215,Canada_SA_2023!$D$2:$D$183,Canada_SA_2023!$Q$2:$Q$183,"NOT FOUND!!!!")</f>
        <v>500</v>
      </c>
      <c r="M215" t="str">
        <f>_xlfn.XLOOKUP($E215,Canada_SA_2023!$D$2:$D$183,Canada_SA_2023!$N$2:$N$183,"NOT FOUND!!!!")</f>
        <v>https://www.dfo-mpo.gc.ca/csas-sccs/Publications/ScR-RS/2022/2022_046-eng.html</v>
      </c>
      <c r="N215">
        <f>_xlfn.XLOOKUP($E215,Canada_SA_2023!$D$2:$D$183,Canada_SA_2023!$T$2:$T$183,"NOT FOUND!!!!")</f>
        <v>1</v>
      </c>
      <c r="O215">
        <f>_xlfn.XLOOKUP($E215,Canada_SA_2023!$D$2:$D$183,Canada_SA_2023!$S$2:$S$183,"NOT FOUND!!!!")</f>
        <v>2</v>
      </c>
      <c r="P215">
        <f t="shared" si="26"/>
        <v>1000</v>
      </c>
      <c r="Q215">
        <f t="shared" si="27"/>
        <v>500</v>
      </c>
      <c r="R215" t="str">
        <f>_xlfn.XLOOKUP($E215,Canada_SA_2023!$D$2:$D$183,Canada_SA_2023!$U$2:$U$183,"NOT FOUND!!!!")</f>
        <v>Spawning biomass in 2023 is forecast to be below the LRP of 0.3SB0 (6,839 t) with a 7.6% probability, in the absence of fishing. No fishing currently, but stock not recovering. Weight arbitrary</v>
      </c>
    </row>
    <row r="216" spans="1:18" x14ac:dyDescent="0.3">
      <c r="A216" s="14" t="s">
        <v>1200</v>
      </c>
      <c r="B216" s="14">
        <v>67</v>
      </c>
      <c r="C216" s="14">
        <v>2021</v>
      </c>
      <c r="D216" t="s">
        <v>1279</v>
      </c>
      <c r="E216" s="4">
        <v>94</v>
      </c>
      <c r="F216" t="s">
        <v>1660</v>
      </c>
      <c r="G216" t="s">
        <v>1661</v>
      </c>
      <c r="H216" s="2" t="s">
        <v>1650</v>
      </c>
      <c r="I216" s="22" t="s">
        <v>1651</v>
      </c>
      <c r="J216" t="str">
        <f>_xlfn.XLOOKUP($E216,Canada_SA_2023!$D$2:$D$183,Canada_SA_2023!$R$2:$R$183,"NOT FOUND!!!!")</f>
        <v>F</v>
      </c>
      <c r="K216" t="s">
        <v>2195</v>
      </c>
      <c r="L216">
        <f>_xlfn.XLOOKUP($E216,Canada_SA_2023!$D$2:$D$183,Canada_SA_2023!$Q$2:$Q$183,"NOT FOUND!!!!")</f>
        <v>2000</v>
      </c>
      <c r="M216" t="str">
        <f>_xlfn.XLOOKUP($E216,Canada_SA_2023!$D$2:$D$183,Canada_SA_2023!$N$2:$N$183,"NOT FOUND!!!!")</f>
        <v>https://www.dfo-mpo.gc.ca/csas-sccs/Publications/ScR-RS/2022/2022_046-eng.html</v>
      </c>
      <c r="N216">
        <f>_xlfn.XLOOKUP($E216,Canada_SA_2023!$D$2:$D$183,Canada_SA_2023!$T$2:$T$183,"NOT FOUND!!!!")</f>
        <v>1</v>
      </c>
      <c r="O216">
        <f>_xlfn.XLOOKUP($E216,Canada_SA_2023!$D$2:$D$183,Canada_SA_2023!$S$2:$S$183,"NOT FOUND!!!!")</f>
        <v>2</v>
      </c>
      <c r="P216">
        <f t="shared" si="26"/>
        <v>4000</v>
      </c>
      <c r="Q216">
        <f t="shared" si="27"/>
        <v>2000</v>
      </c>
      <c r="R216" t="str">
        <f>_xlfn.XLOOKUP($E216,Canada_SA_2023!$D$2:$D$183,Canada_SA_2023!$U$2:$U$183,"NOT FOUND!!!!")</f>
        <v>Catch from 2013. No current catch</v>
      </c>
    </row>
    <row r="217" spans="1:18" x14ac:dyDescent="0.3">
      <c r="A217" s="14" t="s">
        <v>1200</v>
      </c>
      <c r="B217" s="14">
        <v>67</v>
      </c>
      <c r="C217" s="14">
        <v>2021</v>
      </c>
      <c r="D217" t="s">
        <v>1279</v>
      </c>
      <c r="E217" s="4">
        <v>95</v>
      </c>
      <c r="F217" t="s">
        <v>1662</v>
      </c>
      <c r="G217" t="s">
        <v>1663</v>
      </c>
      <c r="H217" s="2" t="s">
        <v>1650</v>
      </c>
      <c r="I217" s="22" t="s">
        <v>1651</v>
      </c>
      <c r="J217" t="str">
        <f>_xlfn.XLOOKUP($E217,Canada_SA_2023!$D$2:$D$183,Canada_SA_2023!$R$2:$R$183,"NOT FOUND!!!!")</f>
        <v>F</v>
      </c>
      <c r="K217" t="s">
        <v>2195</v>
      </c>
      <c r="L217">
        <f>_xlfn.XLOOKUP($E217,Canada_SA_2023!$D$2:$D$183,Canada_SA_2023!$Q$2:$Q$183,"NOT FOUND!!!!")</f>
        <v>10000</v>
      </c>
      <c r="M217" t="str">
        <f>_xlfn.XLOOKUP($E217,Canada_SA_2023!$D$2:$D$183,Canada_SA_2023!$N$2:$N$183,"NOT FOUND!!!!")</f>
        <v>https://www.dfo-mpo.gc.ca/csas-sccs/Publications/ScR-RS/2022/2022_046-eng.html</v>
      </c>
      <c r="N217">
        <f>_xlfn.XLOOKUP($E217,Canada_SA_2023!$D$2:$D$183,Canada_SA_2023!$T$2:$T$183,"NOT FOUND!!!!")</f>
        <v>1</v>
      </c>
      <c r="O217">
        <f>_xlfn.XLOOKUP($E217,Canada_SA_2023!$D$2:$D$183,Canada_SA_2023!$S$2:$S$183,"NOT FOUND!!!!")</f>
        <v>2</v>
      </c>
      <c r="P217">
        <f t="shared" si="26"/>
        <v>20000</v>
      </c>
      <c r="Q217">
        <f t="shared" si="27"/>
        <v>10000</v>
      </c>
      <c r="R217" t="str">
        <f>_xlfn.XLOOKUP($E217,Canada_SA_2023!$D$2:$D$183,Canada_SA_2023!$U$2:$U$183,"NOT FOUND!!!!")</f>
        <v>20% prob being below LRP. Catches currently taken 5000t.</v>
      </c>
    </row>
    <row r="218" spans="1:18" x14ac:dyDescent="0.3">
      <c r="A218" s="14" t="s">
        <v>1200</v>
      </c>
      <c r="B218" s="14">
        <v>67</v>
      </c>
      <c r="C218" s="14">
        <v>2021</v>
      </c>
      <c r="D218" t="s">
        <v>1279</v>
      </c>
      <c r="E218" s="4">
        <v>96</v>
      </c>
      <c r="F218" t="s">
        <v>1665</v>
      </c>
      <c r="G218" t="s">
        <v>1666</v>
      </c>
      <c r="H218" s="2" t="s">
        <v>1650</v>
      </c>
      <c r="I218" s="22" t="s">
        <v>1651</v>
      </c>
      <c r="J218" t="str">
        <f>_xlfn.XLOOKUP($E218,Canada_SA_2023!$D$2:$D$183,Canada_SA_2023!$R$2:$R$183,"NOT FOUND!!!!")</f>
        <v>F</v>
      </c>
      <c r="K218" t="s">
        <v>2195</v>
      </c>
      <c r="L218">
        <f>_xlfn.XLOOKUP($E218,Canada_SA_2023!$D$2:$D$183,Canada_SA_2023!$Q$2:$Q$183,"NOT FOUND!!!!")</f>
        <v>500</v>
      </c>
      <c r="M218" t="str">
        <f>_xlfn.XLOOKUP($E218,Canada_SA_2023!$D$2:$D$183,Canada_SA_2023!$N$2:$N$183,"NOT FOUND!!!!")</f>
        <v>https://www.dfo-mpo.gc.ca/csas-sccs/Publications/ScR-RS/2022/2022_046-eng.html</v>
      </c>
      <c r="N218">
        <f>_xlfn.XLOOKUP($E218,Canada_SA_2023!$D$2:$D$183,Canada_SA_2023!$T$2:$T$183,"NOT FOUND!!!!")</f>
        <v>1</v>
      </c>
      <c r="O218">
        <f>_xlfn.XLOOKUP($E218,Canada_SA_2023!$D$2:$D$183,Canada_SA_2023!$S$2:$S$183,"NOT FOUND!!!!")</f>
        <v>2</v>
      </c>
      <c r="P218">
        <f t="shared" si="26"/>
        <v>1000</v>
      </c>
      <c r="Q218">
        <f t="shared" si="27"/>
        <v>500</v>
      </c>
      <c r="R218" t="str">
        <f>_xlfn.XLOOKUP($E218,Canada_SA_2023!$D$2:$D$183,Canada_SA_2023!$U$2:$U$183,"NOT FOUND!!!!")</f>
        <v>No fishing currently, but stock not recovering. Weight arbitrary</v>
      </c>
    </row>
    <row r="219" spans="1:18" x14ac:dyDescent="0.3">
      <c r="A219" s="14" t="s">
        <v>1200</v>
      </c>
      <c r="B219" s="14">
        <v>67</v>
      </c>
      <c r="C219" s="14">
        <v>2022</v>
      </c>
      <c r="D219" t="s">
        <v>1279</v>
      </c>
      <c r="E219" s="4">
        <v>116</v>
      </c>
      <c r="F219" t="s">
        <v>1731</v>
      </c>
      <c r="G219" t="s">
        <v>1406</v>
      </c>
      <c r="H219" s="2" t="s">
        <v>889</v>
      </c>
      <c r="I219" s="22" t="s">
        <v>1732</v>
      </c>
      <c r="J219" t="str">
        <f>_xlfn.XLOOKUP($E219,Canada_SA_2023!$D$2:$D$183,Canada_SA_2023!$R$2:$R$183,"NOT FOUND!!!!")</f>
        <v>O</v>
      </c>
      <c r="K219" t="s">
        <v>2195</v>
      </c>
      <c r="L219">
        <f>_xlfn.XLOOKUP($E219,Canada_SA_2023!$D$2:$D$183,Canada_SA_2023!$Q$2:$Q$183,"NOT FOUND!!!!")</f>
        <v>30000</v>
      </c>
      <c r="M219" t="str">
        <f>_xlfn.XLOOKUP($E219,Canada_SA_2023!$D$2:$D$183,Canada_SA_2023!$N$2:$N$183,"NOT FOUND!!!!")</f>
        <v>https://www.dfo-mpo.gc.ca/csas-sccs/Publications/ScR-RS/2022/2022_032-eng.html</v>
      </c>
      <c r="N219">
        <f>_xlfn.XLOOKUP($E219,Canada_SA_2023!$D$2:$D$183,Canada_SA_2023!$T$2:$T$183,"NOT FOUND!!!!")</f>
        <v>3</v>
      </c>
      <c r="O219">
        <f>_xlfn.XLOOKUP($E219,Canada_SA_2023!$D$2:$D$183,Canada_SA_2023!$S$2:$S$183,"NOT FOUND!!!!")</f>
        <v>1</v>
      </c>
      <c r="P219">
        <f t="shared" si="26"/>
        <v>30000</v>
      </c>
      <c r="Q219">
        <f t="shared" si="27"/>
        <v>90000</v>
      </c>
      <c r="R219" t="str">
        <f>_xlfn.XLOOKUP($E219,Canada_SA_2023!$D$2:$D$183,Canada_SA_2023!$U$2:$U$183,"NOT FOUND!!!!")</f>
        <v>Stock is shared with USA. BC catch currently zero. Stock appears to be recovering and B0 biomass about 10% 2005. Quite a lot of environmental factors, but with zero catch stock increasing from historical low levels.</v>
      </c>
    </row>
    <row r="220" spans="1:18" x14ac:dyDescent="0.3">
      <c r="A220" t="s">
        <v>1225</v>
      </c>
      <c r="B220" s="2">
        <v>67</v>
      </c>
      <c r="C220" s="4">
        <v>2022</v>
      </c>
      <c r="D220" s="4" t="s">
        <v>1273</v>
      </c>
      <c r="E220" s="4">
        <v>14841</v>
      </c>
      <c r="F220" s="4" t="s">
        <v>551</v>
      </c>
      <c r="G220" s="4" t="s">
        <v>552</v>
      </c>
      <c r="H220" s="4" t="s">
        <v>541</v>
      </c>
      <c r="I220" s="4" t="s">
        <v>542</v>
      </c>
      <c r="J220" t="str">
        <f>_xlfn.XLOOKUP($E220,USA_SA_2023!$D$2:$D$198,USA_SA_2023!$BN$2:$BN$198,"NOT FOUND!!!!")</f>
        <v>F</v>
      </c>
      <c r="K220" t="str">
        <f>_xlfn.XLOOKUP($E220,USA_SA_2023!$D$2:$D$198,USA_SA_2023!$BL$2:$BL$198,"NOT FOUND!!!!")</f>
        <v>Bmsy_Metric Tons</v>
      </c>
      <c r="L220">
        <f>_xlfn.XLOOKUP($E220,USA_SA_2023!$D$2:$D$198,USA_SA_2023!$BM$2:$BM$198,"NOT FOUND!!!!")</f>
        <v>5093.18017578125</v>
      </c>
      <c r="M220" t="str">
        <f>_xlfn.XLOOKUP($E220,USA_SA_2023!$D$2:$D$198,USA_SA_2023!$X$2:$X$198,"NOT FOUND!!!!")</f>
        <v>Aleutian Islands Golden King Crab Stock Assessment</v>
      </c>
      <c r="N220">
        <f>_xlfn.XLOOKUP($E220,USA_SA_2023!$D$2:$D$198,USA_SA_2023!$BP$2:$BP$198,"NOT FOUND!!!!")</f>
        <v>1</v>
      </c>
      <c r="O220" s="2">
        <f t="shared" ref="O220:O225" si="28">IF(J220="U","",IF(J220="O",1,IF(J220="F",2,IF(J220="N",3,""))))</f>
        <v>2</v>
      </c>
      <c r="P220">
        <f t="shared" si="26"/>
        <v>10186.3603515625</v>
      </c>
      <c r="Q220">
        <f t="shared" ref="Q220:Q225" si="29">L220*N220</f>
        <v>5093.18017578125</v>
      </c>
      <c r="R220" t="str">
        <f>_xlfn.XLOOKUP($E220,USA_SA_2023!$D$2:$D$198,USA_SA_2023!$BQ$2:$BQ$198,"NOT FOUND!!!!")</f>
        <v>Biomass based estimate using Bmsy</v>
      </c>
    </row>
    <row r="221" spans="1:18" x14ac:dyDescent="0.3">
      <c r="A221" t="s">
        <v>1225</v>
      </c>
      <c r="B221" s="2">
        <v>67</v>
      </c>
      <c r="C221" s="4">
        <v>2022</v>
      </c>
      <c r="D221" s="4" t="s">
        <v>1273</v>
      </c>
      <c r="E221" s="4">
        <v>14842</v>
      </c>
      <c r="F221" s="4" t="s">
        <v>540</v>
      </c>
      <c r="G221" s="4" t="s">
        <v>543</v>
      </c>
      <c r="H221" s="4" t="s">
        <v>541</v>
      </c>
      <c r="I221" s="4" t="s">
        <v>542</v>
      </c>
      <c r="J221" t="str">
        <f>_xlfn.XLOOKUP($E221,USA_SA_2023!$D$2:$D$198,USA_SA_2023!$BN$2:$BN$198,"NOT FOUND!!!!")</f>
        <v>F</v>
      </c>
      <c r="K221" t="str">
        <f>_xlfn.XLOOKUP($E221,USA_SA_2023!$D$2:$D$198,USA_SA_2023!$BL$2:$BL$198,"NOT FOUND!!!!")</f>
        <v>Bmsy_Metric Tons</v>
      </c>
      <c r="L221">
        <f>_xlfn.XLOOKUP($E221,USA_SA_2023!$D$2:$D$198,USA_SA_2023!$BM$2:$BM$198,"NOT FOUND!!!!")</f>
        <v>6625</v>
      </c>
      <c r="M221" t="str">
        <f>_xlfn.XLOOKUP($E221,USA_SA_2023!$D$2:$D$198,USA_SA_2023!$X$2:$X$198,"NOT FOUND!!!!")</f>
        <v>Aleutian Islands Golden King Crab Stock Assessment</v>
      </c>
      <c r="N221">
        <f>_xlfn.XLOOKUP($E221,USA_SA_2023!$D$2:$D$198,USA_SA_2023!$BP$2:$BP$198,"NOT FOUND!!!!")</f>
        <v>1</v>
      </c>
      <c r="O221" s="2">
        <f t="shared" si="28"/>
        <v>2</v>
      </c>
      <c r="P221">
        <f t="shared" si="26"/>
        <v>13250</v>
      </c>
      <c r="Q221">
        <f t="shared" si="29"/>
        <v>6625</v>
      </c>
      <c r="R221" t="str">
        <f>_xlfn.XLOOKUP($E221,USA_SA_2023!$D$2:$D$198,USA_SA_2023!$BQ$2:$BQ$198,"NOT FOUND!!!!")</f>
        <v>Biomass based estimate using Bmsy</v>
      </c>
    </row>
    <row r="222" spans="1:18" x14ac:dyDescent="0.3">
      <c r="A222" t="s">
        <v>1225</v>
      </c>
      <c r="B222" s="2">
        <v>67</v>
      </c>
      <c r="C222" s="4">
        <v>2021</v>
      </c>
      <c r="D222" s="4" t="s">
        <v>1273</v>
      </c>
      <c r="E222" s="4">
        <v>10809</v>
      </c>
      <c r="F222" s="4" t="s">
        <v>555</v>
      </c>
      <c r="G222" s="4" t="s">
        <v>558</v>
      </c>
      <c r="H222" s="4" t="s">
        <v>556</v>
      </c>
      <c r="I222" s="4" t="s">
        <v>557</v>
      </c>
      <c r="J222" t="str">
        <f>_xlfn.XLOOKUP($E222,USA_SA_2023!$D$2:$D$198,USA_SA_2023!$BN$2:$BN$198,"NOT FOUND!!!!")</f>
        <v>F</v>
      </c>
      <c r="K222" t="str">
        <f>_xlfn.XLOOKUP($E222,USA_SA_2023!$D$2:$D$198,USA_SA_2023!$BL$2:$BL$198,"NOT FOUND!!!!")</f>
        <v>Bmsy_Thousand Metric Tons</v>
      </c>
      <c r="L222">
        <f>_xlfn.XLOOKUP($E222,USA_SA_2023!$D$2:$D$198,USA_SA_2023!$BM$2:$BM$198,"NOT FOUND!!!!")</f>
        <v>24.200000762939453</v>
      </c>
      <c r="M222" t="str">
        <f>_xlfn.XLOOKUP($E222,USA_SA_2023!$D$2:$D$198,USA_SA_2023!$X$2:$X$198,"NOT FOUND!!!!")</f>
        <v>BRISTOL BAY RED KING CRAB STOCK ASSESSMENT IN FALL 2021</v>
      </c>
      <c r="N222">
        <f>_xlfn.XLOOKUP($E222,USA_SA_2023!$D$2:$D$198,USA_SA_2023!$BP$2:$BP$198,"NOT FOUND!!!!")</f>
        <v>1</v>
      </c>
      <c r="O222" s="2">
        <f t="shared" si="28"/>
        <v>2</v>
      </c>
      <c r="P222">
        <f t="shared" si="26"/>
        <v>48.400001525878906</v>
      </c>
      <c r="Q222">
        <f t="shared" si="29"/>
        <v>24.200000762939453</v>
      </c>
      <c r="R222" t="str">
        <f>_xlfn.XLOOKUP($E222,USA_SA_2023!$D$2:$D$198,USA_SA_2023!$BQ$2:$BQ$198,"NOT FOUND!!!!")</f>
        <v>Biomass based estimate using Blim, just over Blim. Currently closed to fishing.</v>
      </c>
    </row>
    <row r="223" spans="1:18" x14ac:dyDescent="0.3">
      <c r="A223" t="s">
        <v>1225</v>
      </c>
      <c r="B223" s="2">
        <v>67</v>
      </c>
      <c r="C223" s="4">
        <v>2022</v>
      </c>
      <c r="D223" s="4" t="s">
        <v>1273</v>
      </c>
      <c r="E223" s="4">
        <v>10810</v>
      </c>
      <c r="F223" s="4" t="s">
        <v>562</v>
      </c>
      <c r="G223" s="4" t="s">
        <v>563</v>
      </c>
      <c r="H223" s="4" t="s">
        <v>556</v>
      </c>
      <c r="I223" s="4" t="s">
        <v>557</v>
      </c>
      <c r="J223" t="str">
        <f>_xlfn.XLOOKUP($E223,USA_SA_2023!$D$2:$D$198,USA_SA_2023!$BN$2:$BN$198,"NOT FOUND!!!!")</f>
        <v>F</v>
      </c>
      <c r="K223" t="str">
        <f>_xlfn.XLOOKUP($E223,USA_SA_2023!$D$2:$D$198,USA_SA_2023!$BL$2:$BL$198,"NOT FOUND!!!!")</f>
        <v>Bmsy_Thousand Metric Tons</v>
      </c>
      <c r="L223">
        <f>_xlfn.XLOOKUP($E223,USA_SA_2023!$D$2:$D$198,USA_SA_2023!$BM$2:$BM$198,"NOT FOUND!!!!")</f>
        <v>1.8999999761581421</v>
      </c>
      <c r="M223" t="str">
        <f>_xlfn.XLOOKUP($E223,USA_SA_2023!$D$2:$D$198,USA_SA_2023!$X$2:$X$198,"NOT FOUND!!!!")</f>
        <v>Norton Sound Red King Crab Stock Assessment for the fishing year 2022</v>
      </c>
      <c r="N223">
        <f>_xlfn.XLOOKUP($E223,USA_SA_2023!$D$2:$D$198,USA_SA_2023!$BP$2:$BP$198,"NOT FOUND!!!!")</f>
        <v>1</v>
      </c>
      <c r="O223" s="2">
        <f t="shared" si="28"/>
        <v>2</v>
      </c>
      <c r="P223">
        <f t="shared" si="26"/>
        <v>3.7999999523162842</v>
      </c>
      <c r="Q223">
        <f t="shared" si="29"/>
        <v>1.8999999761581421</v>
      </c>
      <c r="R223" t="str">
        <f>_xlfn.XLOOKUP($E223,USA_SA_2023!$D$2:$D$198,USA_SA_2023!$BQ$2:$BQ$198,"NOT FOUND!!!!")</f>
        <v>Biomass based estimate using Blim</v>
      </c>
    </row>
    <row r="224" spans="1:18" x14ac:dyDescent="0.3">
      <c r="A224" t="s">
        <v>1225</v>
      </c>
      <c r="B224" s="2">
        <v>67</v>
      </c>
      <c r="C224" s="4">
        <v>2022</v>
      </c>
      <c r="D224" s="4" t="s">
        <v>1273</v>
      </c>
      <c r="E224" s="4">
        <v>10814</v>
      </c>
      <c r="F224" s="4" t="s">
        <v>532</v>
      </c>
      <c r="G224" s="4" t="s">
        <v>533</v>
      </c>
      <c r="H224" s="4" t="s">
        <v>522</v>
      </c>
      <c r="I224" s="4" t="s">
        <v>523</v>
      </c>
      <c r="J224" t="str">
        <f>_xlfn.XLOOKUP($E224,USA_SA_2023!$D$2:$D$198,USA_SA_2023!$BN$2:$BN$198,"NOT FOUND!!!!")</f>
        <v>O</v>
      </c>
      <c r="K224" t="str">
        <f>_xlfn.XLOOKUP($E224,USA_SA_2023!$D$2:$D$198,USA_SA_2023!$BL$2:$BL$198,"NOT FOUND!!!!")</f>
        <v>Bmsy_Metric Tons</v>
      </c>
      <c r="L224">
        <f>_xlfn.XLOOKUP($E224,USA_SA_2023!$D$2:$D$198,USA_SA_2023!$BM$2:$BM$198,"NOT FOUND!!!!")</f>
        <v>3260</v>
      </c>
      <c r="M224" t="str">
        <f>_xlfn.XLOOKUP($E224,USA_SA_2023!$D$2:$D$198,USA_SA_2023!$X$2:$X$198,"NOT FOUND!!!!")</f>
        <v xml:space="preserve">Saint Matthew Island Blue King </v>
      </c>
      <c r="N224">
        <f>_xlfn.XLOOKUP($E224,USA_SA_2023!$D$2:$D$198,USA_SA_2023!$BP$2:$BP$198,"NOT FOUND!!!!")</f>
        <v>1</v>
      </c>
      <c r="O224" s="2">
        <f t="shared" si="28"/>
        <v>1</v>
      </c>
      <c r="P224">
        <f t="shared" si="26"/>
        <v>3260</v>
      </c>
      <c r="Q224">
        <f t="shared" si="29"/>
        <v>3260</v>
      </c>
      <c r="R224" t="str">
        <f>_xlfn.XLOOKUP($E224,USA_SA_2023!$D$2:$D$198,USA_SA_2023!$BQ$2:$BQ$198,"NOT FOUND!!!!")</f>
        <v>Biomass based estimate using Blim</v>
      </c>
    </row>
    <row r="225" spans="1:18" x14ac:dyDescent="0.3">
      <c r="A225" t="s">
        <v>1225</v>
      </c>
      <c r="B225" s="2">
        <v>67</v>
      </c>
      <c r="C225" s="4">
        <v>2021</v>
      </c>
      <c r="D225" s="4" t="s">
        <v>1273</v>
      </c>
      <c r="E225" s="4">
        <v>10813</v>
      </c>
      <c r="F225" s="4" t="s">
        <v>517</v>
      </c>
      <c r="G225" s="4" t="s">
        <v>524</v>
      </c>
      <c r="H225" s="4" t="s">
        <v>522</v>
      </c>
      <c r="I225" s="4" t="s">
        <v>523</v>
      </c>
      <c r="J225" t="str">
        <f>_xlfn.XLOOKUP($E225,USA_SA_2023!$D$2:$D$198,USA_SA_2023!$BN$2:$BN$198,"NOT FOUND!!!!")</f>
        <v>O</v>
      </c>
      <c r="K225" t="str">
        <f>_xlfn.XLOOKUP($E225,USA_SA_2023!$D$2:$D$198,USA_SA_2023!$BL$2:$BL$198,"NOT FOUND!!!!")</f>
        <v>Bmsy_Metric Tons</v>
      </c>
      <c r="L225">
        <f>_xlfn.XLOOKUP($E225,USA_SA_2023!$D$2:$D$198,USA_SA_2023!$BM$2:$BM$198,"NOT FOUND!!!!")</f>
        <v>4099</v>
      </c>
      <c r="M225" t="str">
        <f>_xlfn.XLOOKUP($E225,USA_SA_2023!$D$2:$D$198,USA_SA_2023!$X$2:$X$198,"NOT FOUND!!!!")</f>
        <v>2021 Stock Assessment and Fishery Evaluation Report for the Pribilof Islands Blue King Crab Fisheries of the Bering Sea and Aleutian Islands Regions</v>
      </c>
      <c r="N225">
        <f>_xlfn.XLOOKUP($E225,USA_SA_2023!$D$2:$D$198,USA_SA_2023!$BP$2:$BP$198,"NOT FOUND!!!!")</f>
        <v>3</v>
      </c>
      <c r="O225" s="2">
        <f t="shared" si="28"/>
        <v>1</v>
      </c>
      <c r="P225">
        <f t="shared" si="26"/>
        <v>4099</v>
      </c>
      <c r="Q225">
        <f t="shared" si="29"/>
        <v>12297</v>
      </c>
      <c r="R225" t="str">
        <f>_xlfn.XLOOKUP($E225,USA_SA_2023!$D$2:$D$198,USA_SA_2023!$BQ$2:$BQ$198,"NOT FOUND!!!!")</f>
        <v>Biomass based estimate using Blim</v>
      </c>
    </row>
    <row r="226" spans="1:18" x14ac:dyDescent="0.3">
      <c r="A226" s="22" t="s">
        <v>2200</v>
      </c>
      <c r="B226" s="14">
        <v>67</v>
      </c>
      <c r="C226" s="14">
        <v>2021</v>
      </c>
      <c r="D226" t="s">
        <v>1279</v>
      </c>
      <c r="E226" s="4">
        <v>41</v>
      </c>
      <c r="F226" t="s">
        <v>1483</v>
      </c>
      <c r="G226" t="s">
        <v>1406</v>
      </c>
      <c r="H226" s="2"/>
      <c r="I226" s="22" t="s">
        <v>1483</v>
      </c>
      <c r="J226" t="str">
        <f>_xlfn.XLOOKUP($E226,Canada_SA_2023!$D$2:$D$183,Canada_SA_2023!$R$2:$R$183,"NOT FOUND!!!!")</f>
        <v>U</v>
      </c>
      <c r="N226">
        <f>_xlfn.XLOOKUP($E226,Canada_SA_2023!$D$2:$D$183,Canada_SA_2023!$T$2:$T$183,"NOT FOUND!!!!")</f>
        <v>0</v>
      </c>
      <c r="R226">
        <f>_xlfn.XLOOKUP($E226,Canada_SA_2023!$D$2:$D$183,Canada_SA_2023!$U$2:$U$183,"NOT FOUND!!!!")</f>
        <v>0</v>
      </c>
    </row>
    <row r="227" spans="1:18" x14ac:dyDescent="0.3">
      <c r="A227" t="s">
        <v>1202</v>
      </c>
      <c r="B227" s="2">
        <v>67</v>
      </c>
      <c r="C227" s="4">
        <v>2021</v>
      </c>
      <c r="D227" s="4" t="s">
        <v>1273</v>
      </c>
      <c r="E227" s="4">
        <v>12194</v>
      </c>
      <c r="F227" s="4" t="s">
        <v>958</v>
      </c>
      <c r="G227" s="4" t="s">
        <v>961</v>
      </c>
      <c r="H227" s="4" t="s">
        <v>959</v>
      </c>
      <c r="I227" s="4" t="s">
        <v>960</v>
      </c>
      <c r="J227" t="str">
        <f>_xlfn.XLOOKUP($E227,USA_SA_2023!$D$2:$D$198,USA_SA_2023!$BN$2:$BN$198,"NOT FOUND!!!!")</f>
        <v>F</v>
      </c>
      <c r="K227" t="str">
        <f>_xlfn.XLOOKUP($E227,USA_SA_2023!$D$2:$D$198,USA_SA_2023!$BL$2:$BL$198,"NOT FOUND!!!!")</f>
        <v>Bmsy_Metric Tons</v>
      </c>
      <c r="L227">
        <f>_xlfn.XLOOKUP($E227,USA_SA_2023!$D$2:$D$198,USA_SA_2023!$BM$2:$BM$198,"NOT FOUND!!!!")</f>
        <v>6864</v>
      </c>
      <c r="M227" t="str">
        <f>_xlfn.XLOOKUP($E227,USA_SA_2023!$D$2:$D$198,USA_SA_2023!$X$2:$X$198,"NOT FOUND!!!!")</f>
        <v>Status of lingcod (Ophiodon elongatus) along the northern U.S. west coast in 2021</v>
      </c>
      <c r="N227">
        <f>_xlfn.XLOOKUP($E227,USA_SA_2023!$D$2:$D$198,USA_SA_2023!$BP$2:$BP$198,"NOT FOUND!!!!")</f>
        <v>1</v>
      </c>
      <c r="O227" s="2">
        <f>IF(J227="U","",IF(J227="O",1,IF(J227="F",2,IF(J227="N",3,""))))</f>
        <v>2</v>
      </c>
      <c r="P227">
        <f t="shared" ref="P227:P261" si="30">IF(O227="",0,O227*L227)</f>
        <v>13728</v>
      </c>
      <c r="Q227">
        <f>L227*N227</f>
        <v>6864</v>
      </c>
      <c r="R227" t="str">
        <f>_xlfn.XLOOKUP($E227,USA_SA_2023!$D$2:$D$198,USA_SA_2023!$BQ$2:$BQ$198,"NOT FOUND!!!!")</f>
        <v>Biomass based estimate using Blim</v>
      </c>
    </row>
    <row r="228" spans="1:18" x14ac:dyDescent="0.3">
      <c r="A228" s="14" t="s">
        <v>1202</v>
      </c>
      <c r="B228" s="14">
        <v>67</v>
      </c>
      <c r="C228" s="14">
        <v>2021</v>
      </c>
      <c r="D228" t="s">
        <v>1279</v>
      </c>
      <c r="E228" s="4">
        <v>62</v>
      </c>
      <c r="F228" t="s">
        <v>1552</v>
      </c>
      <c r="G228" t="s">
        <v>1461</v>
      </c>
      <c r="H228" s="26" t="s">
        <v>959</v>
      </c>
      <c r="I228" s="22" t="s">
        <v>960</v>
      </c>
      <c r="J228" t="str">
        <f>_xlfn.XLOOKUP($E228,Canada_SA_2023!$D$2:$D$183,Canada_SA_2023!$R$2:$R$183,"NOT FOUND!!!!")</f>
        <v>F</v>
      </c>
      <c r="K228" t="s">
        <v>2195</v>
      </c>
      <c r="L228">
        <f>_xlfn.XLOOKUP($E228,Canada_SA_2023!$D$2:$D$183,Canada_SA_2023!$Q$2:$Q$183,"NOT FOUND!!!!")</f>
        <v>4000</v>
      </c>
      <c r="N228">
        <f>_xlfn.XLOOKUP($E228,Canada_SA_2023!$D$2:$D$183,Canada_SA_2023!$T$2:$T$183,"NOT FOUND!!!!")</f>
        <v>3</v>
      </c>
      <c r="O228">
        <f>_xlfn.XLOOKUP($E228,Canada_SA_2023!$D$2:$D$183,Canada_SA_2023!$S$2:$S$183,"NOT FOUND!!!!")</f>
        <v>2</v>
      </c>
      <c r="P228">
        <f t="shared" si="30"/>
        <v>8000</v>
      </c>
      <c r="Q228">
        <f>IF(N228="",0,N228*$L228)</f>
        <v>12000</v>
      </c>
      <c r="R228" t="str">
        <f>_xlfn.XLOOKUP($E228,Canada_SA_2023!$D$2:$D$183,Canada_SA_2023!$U$2:$U$183,"NOT FOUND!!!!")</f>
        <v>No direct info</v>
      </c>
    </row>
    <row r="229" spans="1:18" x14ac:dyDescent="0.3">
      <c r="A229" t="s">
        <v>1202</v>
      </c>
      <c r="B229" s="2">
        <v>67</v>
      </c>
      <c r="C229" s="4">
        <v>2021</v>
      </c>
      <c r="D229" s="4" t="s">
        <v>1273</v>
      </c>
      <c r="E229" s="4">
        <v>11662</v>
      </c>
      <c r="F229" s="4" t="s">
        <v>612</v>
      </c>
      <c r="G229" s="4" t="s">
        <v>592</v>
      </c>
      <c r="H229" s="4" t="s">
        <v>613</v>
      </c>
      <c r="I229" s="4" t="s">
        <v>614</v>
      </c>
      <c r="J229" t="str">
        <f>_xlfn.XLOOKUP($E229,USA_SA_2023!$D$2:$D$198,USA_SA_2023!$BN$2:$BN$198,"NOT FOUND!!!!")</f>
        <v>F</v>
      </c>
      <c r="K229" t="str">
        <f>_xlfn.XLOOKUP($E229,USA_SA_2023!$D$2:$D$198,USA_SA_2023!$BL$2:$BL$198,"NOT FOUND!!!!")</f>
        <v>Bmsy_Metric Tons</v>
      </c>
      <c r="L229">
        <f>_xlfn.XLOOKUP($E229,USA_SA_2023!$D$2:$D$198,USA_SA_2023!$BM$2:$BM$198,"NOT FOUND!!!!")</f>
        <v>97535.703125</v>
      </c>
      <c r="M229" t="str">
        <f>_xlfn.XLOOKUP($E229,USA_SA_2023!$D$2:$D$198,USA_SA_2023!$X$2:$X$198,"NOT FOUND!!!!")</f>
        <v>Assessment of the Atka mackerel stock in the  Bering Sea and Aleutian Islands</v>
      </c>
      <c r="N229">
        <f>_xlfn.XLOOKUP($E229,USA_SA_2023!$D$2:$D$198,USA_SA_2023!$BP$2:$BP$198,"NOT FOUND!!!!")</f>
        <v>1</v>
      </c>
      <c r="O229" s="2">
        <f>IF(J229="U","",IF(J229="O",1,IF(J229="F",2,IF(J229="N",3,""))))</f>
        <v>2</v>
      </c>
      <c r="P229">
        <f t="shared" si="30"/>
        <v>195071.40625</v>
      </c>
      <c r="Q229">
        <f>L229*N229</f>
        <v>97535.703125</v>
      </c>
      <c r="R229" t="str">
        <f>_xlfn.XLOOKUP($E229,USA_SA_2023!$D$2:$D$198,USA_SA_2023!$BQ$2:$BQ$198,"NOT FOUND!!!!")</f>
        <v>Biomass based estimate using Bmsy</v>
      </c>
    </row>
    <row r="230" spans="1:18" x14ac:dyDescent="0.3">
      <c r="A230" t="s">
        <v>1203</v>
      </c>
      <c r="B230" s="2">
        <v>67</v>
      </c>
      <c r="C230" s="4">
        <v>2022</v>
      </c>
      <c r="D230" s="4" t="s">
        <v>1273</v>
      </c>
      <c r="E230" s="4">
        <v>10956</v>
      </c>
      <c r="F230" s="4" t="s">
        <v>713</v>
      </c>
      <c r="G230" s="4" t="s">
        <v>717</v>
      </c>
      <c r="H230" s="4" t="s">
        <v>715</v>
      </c>
      <c r="I230" s="4" t="s">
        <v>716</v>
      </c>
      <c r="J230" t="str">
        <f>_xlfn.XLOOKUP($E230,USA_SA_2023!$D$2:$D$198,USA_SA_2023!$BN$2:$BN$198,"NOT FOUND!!!!")</f>
        <v>F</v>
      </c>
      <c r="K230" t="str">
        <f>_xlfn.XLOOKUP($E230,USA_SA_2023!$D$2:$D$198,USA_SA_2023!$BL$2:$BL$198,"NOT FOUND!!!!")</f>
        <v>Bmsy_Thousand Metric Tons</v>
      </c>
      <c r="L230">
        <f>_xlfn.XLOOKUP($E230,USA_SA_2023!$D$2:$D$198,USA_SA_2023!$BM$2:$BM$198,"NOT FOUND!!!!")</f>
        <v>106.95700073242188</v>
      </c>
      <c r="M230" t="str">
        <f>_xlfn.XLOOKUP($E230,USA_SA_2023!$D$2:$D$198,USA_SA_2023!$X$2:$X$198,"NOT FOUND!!!!")</f>
        <v>Assessment of the Sablefish Stock in Alaska</v>
      </c>
      <c r="N230">
        <f>_xlfn.XLOOKUP($E230,USA_SA_2023!$D$2:$D$198,USA_SA_2023!$BP$2:$BP$198,"NOT FOUND!!!!")</f>
        <v>1</v>
      </c>
      <c r="O230" s="2">
        <f>IF(J230="U","",IF(J230="O",1,IF(J230="F",2,IF(J230="N",3,""))))</f>
        <v>2</v>
      </c>
      <c r="P230">
        <f t="shared" si="30"/>
        <v>213.91400146484375</v>
      </c>
      <c r="Q230">
        <f>L230*N230</f>
        <v>106.95700073242188</v>
      </c>
      <c r="R230" t="str">
        <f>_xlfn.XLOOKUP($E230,USA_SA_2023!$D$2:$D$198,USA_SA_2023!$BQ$2:$BQ$198,"NOT FOUND!!!!")</f>
        <v>Biomass based estimate using Bmsy</v>
      </c>
    </row>
    <row r="231" spans="1:18" x14ac:dyDescent="0.3">
      <c r="A231" s="14" t="s">
        <v>1203</v>
      </c>
      <c r="B231" s="14">
        <v>67</v>
      </c>
      <c r="C231" s="14">
        <v>2023</v>
      </c>
      <c r="D231" t="s">
        <v>1279</v>
      </c>
      <c r="E231" s="4">
        <v>115</v>
      </c>
      <c r="F231" t="s">
        <v>716</v>
      </c>
      <c r="G231" t="s">
        <v>1406</v>
      </c>
      <c r="H231" s="2" t="s">
        <v>715</v>
      </c>
      <c r="I231" s="22" t="s">
        <v>716</v>
      </c>
      <c r="J231" t="str">
        <f>_xlfn.XLOOKUP($E231,Canada_SA_2023!$D$2:$D$183,Canada_SA_2023!$R$2:$R$183,"NOT FOUND!!!!")</f>
        <v>F</v>
      </c>
      <c r="K231" t="s">
        <v>2195</v>
      </c>
      <c r="L231">
        <f>_xlfn.XLOOKUP($E231,Canada_SA_2023!$D$2:$D$183,Canada_SA_2023!$Q$2:$Q$183,"NOT FOUND!!!!")</f>
        <v>2500</v>
      </c>
      <c r="M231" t="str">
        <f>_xlfn.XLOOKUP($E231,Canada_SA_2023!$D$2:$D$183,Canada_SA_2023!$N$2:$N$183,"NOT FOUND!!!!")</f>
        <v>https://www.dfo-mpo.gc.ca/csas-sccs/Publications/ScR-RS/2023/2023_009-eng.html</v>
      </c>
      <c r="N231">
        <f>_xlfn.XLOOKUP($E231,Canada_SA_2023!$D$2:$D$183,Canada_SA_2023!$T$2:$T$183,"NOT FOUND!!!!")</f>
        <v>1</v>
      </c>
      <c r="O231">
        <f>_xlfn.XLOOKUP($E231,Canada_SA_2023!$D$2:$D$183,Canada_SA_2023!$S$2:$S$183,"NOT FOUND!!!!")</f>
        <v>2</v>
      </c>
      <c r="P231">
        <f t="shared" si="30"/>
        <v>5000</v>
      </c>
      <c r="Q231">
        <f>IF(N231="",0,N231*$L231)</f>
        <v>2500</v>
      </c>
      <c r="R231" t="str">
        <f>_xlfn.XLOOKUP($E231,Canada_SA_2023!$D$2:$D$183,Canada_SA_2023!$U$2:$U$183,"NOT FOUND!!!!")</f>
        <v>SSB low but increasing</v>
      </c>
    </row>
    <row r="232" spans="1:18" x14ac:dyDescent="0.3">
      <c r="A232" s="14" t="s">
        <v>1203</v>
      </c>
      <c r="B232" s="14">
        <v>67</v>
      </c>
      <c r="C232" s="14">
        <v>2021</v>
      </c>
      <c r="D232" t="s">
        <v>1279</v>
      </c>
      <c r="E232" s="4">
        <v>114</v>
      </c>
      <c r="F232" t="s">
        <v>1721</v>
      </c>
      <c r="G232" t="s">
        <v>1406</v>
      </c>
      <c r="H232" s="2" t="s">
        <v>1722</v>
      </c>
      <c r="I232" s="22" t="s">
        <v>1723</v>
      </c>
      <c r="J232" t="str">
        <f>_xlfn.XLOOKUP($E232,Canada_SA_2023!$D$2:$D$183,Canada_SA_2023!$R$2:$R$183,"NOT FOUND!!!!")</f>
        <v>F</v>
      </c>
      <c r="K232" t="s">
        <v>2195</v>
      </c>
      <c r="L232">
        <f>_xlfn.XLOOKUP($E232,Canada_SA_2023!$D$2:$D$183,Canada_SA_2023!$Q$2:$Q$183,"NOT FOUND!!!!")</f>
        <v>900</v>
      </c>
      <c r="M232" t="str">
        <f>_xlfn.XLOOKUP($E232,Canada_SA_2023!$D$2:$D$183,Canada_SA_2023!$N$2:$N$183,"NOT FOUND!!!!")</f>
        <v>http://www.dfo-mpo.gc.ca/csas-sccs/Publications/SAR-AS/2020/2020_047-eng.html</v>
      </c>
      <c r="N232">
        <f>_xlfn.XLOOKUP($E232,Canada_SA_2023!$D$2:$D$183,Canada_SA_2023!$T$2:$T$183,"NOT FOUND!!!!")</f>
        <v>1</v>
      </c>
      <c r="O232">
        <f>_xlfn.XLOOKUP($E232,Canada_SA_2023!$D$2:$D$183,Canada_SA_2023!$S$2:$S$183,"NOT FOUND!!!!")</f>
        <v>2</v>
      </c>
      <c r="P232">
        <f t="shared" si="30"/>
        <v>1800</v>
      </c>
      <c r="Q232">
        <f>IF(N232="",0,N232*$L232)</f>
        <v>900</v>
      </c>
      <c r="R232">
        <f>_xlfn.XLOOKUP($E232,Canada_SA_2023!$D$2:$D$183,Canada_SA_2023!$U$2:$U$183,"NOT FOUND!!!!")</f>
        <v>0</v>
      </c>
    </row>
    <row r="233" spans="1:18" x14ac:dyDescent="0.3">
      <c r="A233" t="s">
        <v>1203</v>
      </c>
      <c r="B233" s="2">
        <v>67</v>
      </c>
      <c r="C233" s="4">
        <v>2022</v>
      </c>
      <c r="D233" s="4" t="s">
        <v>1273</v>
      </c>
      <c r="E233" s="4">
        <v>11055</v>
      </c>
      <c r="F233" s="4" t="s">
        <v>687</v>
      </c>
      <c r="G233" s="4" t="s">
        <v>592</v>
      </c>
      <c r="H233" s="4" t="s">
        <v>688</v>
      </c>
      <c r="I233" s="4" t="s">
        <v>689</v>
      </c>
      <c r="J233" t="str">
        <f>_xlfn.XLOOKUP($E233,USA_SA_2023!$D$2:$D$198,USA_SA_2023!$BN$2:$BN$198,"NOT FOUND!!!!")</f>
        <v>F</v>
      </c>
      <c r="K233" t="str">
        <f>_xlfn.XLOOKUP($E233,USA_SA_2023!$D$2:$D$198,USA_SA_2023!$BL$2:$BL$198,"NOT FOUND!!!!")</f>
        <v>Bmsy_Metric Tons</v>
      </c>
      <c r="L233">
        <f>_xlfn.XLOOKUP($E233,USA_SA_2023!$D$2:$D$198,USA_SA_2023!$BM$2:$BM$198,"NOT FOUND!!!!")</f>
        <v>228419</v>
      </c>
      <c r="M233" t="str">
        <f>_xlfn.XLOOKUP($E233,USA_SA_2023!$D$2:$D$198,USA_SA_2023!$X$2:$X$198,"NOT FOUND!!!!")</f>
        <v>Assessment of the Pacific ocean perch stock in the Bering Sea/Aleutian Islands</v>
      </c>
      <c r="N233">
        <f>_xlfn.XLOOKUP($E233,USA_SA_2023!$D$2:$D$198,USA_SA_2023!$BP$2:$BP$198,"NOT FOUND!!!!")</f>
        <v>1</v>
      </c>
      <c r="O233" s="2">
        <f>IF(J233="U","",IF(J233="O",1,IF(J233="F",2,IF(J233="N",3,""))))</f>
        <v>2</v>
      </c>
      <c r="P233">
        <f t="shared" si="30"/>
        <v>456838</v>
      </c>
      <c r="Q233">
        <f>L233*N233</f>
        <v>228419</v>
      </c>
      <c r="R233" t="str">
        <f>_xlfn.XLOOKUP($E233,USA_SA_2023!$D$2:$D$198,USA_SA_2023!$BQ$2:$BQ$198,"NOT FOUND!!!!")</f>
        <v>Biomass based estimate using Bmsy</v>
      </c>
    </row>
    <row r="234" spans="1:18" x14ac:dyDescent="0.3">
      <c r="A234" t="s">
        <v>1203</v>
      </c>
      <c r="B234" s="2">
        <v>67</v>
      </c>
      <c r="C234" s="4">
        <v>2022</v>
      </c>
      <c r="D234" s="4" t="s">
        <v>1273</v>
      </c>
      <c r="E234" s="4">
        <v>11056</v>
      </c>
      <c r="F234" s="4" t="s">
        <v>789</v>
      </c>
      <c r="G234" s="4" t="s">
        <v>722</v>
      </c>
      <c r="H234" s="4" t="s">
        <v>688</v>
      </c>
      <c r="I234" s="4" t="s">
        <v>689</v>
      </c>
      <c r="J234" t="str">
        <f>_xlfn.XLOOKUP($E234,USA_SA_2023!$D$2:$D$198,USA_SA_2023!$BN$2:$BN$198,"NOT FOUND!!!!")</f>
        <v>N</v>
      </c>
      <c r="K234" t="str">
        <f>_xlfn.XLOOKUP($E234,USA_SA_2023!$D$2:$D$198,USA_SA_2023!$BL$2:$BL$198,"NOT FOUND!!!!")</f>
        <v>Bmsy_Metric Tons</v>
      </c>
      <c r="L234">
        <f>_xlfn.XLOOKUP($E234,USA_SA_2023!$D$2:$D$198,USA_SA_2023!$BM$2:$BM$198,"NOT FOUND!!!!")</f>
        <v>116171</v>
      </c>
      <c r="M234" t="str">
        <f>_xlfn.XLOOKUP($E234,USA_SA_2023!$D$2:$D$198,USA_SA_2023!$X$2:$X$198,"NOT FOUND!!!!")</f>
        <v>Assessment of the Pacific ocean perch stock in the Gulf of Alaska</v>
      </c>
      <c r="N234">
        <f>_xlfn.XLOOKUP($E234,USA_SA_2023!$D$2:$D$198,USA_SA_2023!$BP$2:$BP$198,"NOT FOUND!!!!")</f>
        <v>1</v>
      </c>
      <c r="O234" s="2">
        <f>IF(J234="U","",IF(J234="O",1,IF(J234="F",2,IF(J234="N",3,""))))</f>
        <v>3</v>
      </c>
      <c r="P234">
        <f t="shared" si="30"/>
        <v>348513</v>
      </c>
      <c r="Q234">
        <f>L234*N234</f>
        <v>116171</v>
      </c>
      <c r="R234" t="str">
        <f>_xlfn.XLOOKUP($E234,USA_SA_2023!$D$2:$D$198,USA_SA_2023!$BQ$2:$BQ$198,"NOT FOUND!!!!")</f>
        <v>Biomass based estimate using Bmsy</v>
      </c>
    </row>
    <row r="235" spans="1:18" x14ac:dyDescent="0.3">
      <c r="A235" s="14" t="s">
        <v>1203</v>
      </c>
      <c r="B235" s="14">
        <v>67</v>
      </c>
      <c r="C235" s="14">
        <v>2021</v>
      </c>
      <c r="D235" t="s">
        <v>1279</v>
      </c>
      <c r="E235" s="4">
        <v>97</v>
      </c>
      <c r="F235" t="s">
        <v>1668</v>
      </c>
      <c r="G235" t="s">
        <v>1669</v>
      </c>
      <c r="H235" s="2" t="s">
        <v>688</v>
      </c>
      <c r="I235" s="22" t="s">
        <v>689</v>
      </c>
      <c r="J235" t="str">
        <f>_xlfn.XLOOKUP($E235,Canada_SA_2023!$D$2:$D$183,Canada_SA_2023!$R$2:$R$183,"NOT FOUND!!!!")</f>
        <v>F</v>
      </c>
      <c r="K235" t="s">
        <v>2195</v>
      </c>
      <c r="L235">
        <f>_xlfn.XLOOKUP($E235,Canada_SA_2023!$D$2:$D$183,Canada_SA_2023!$Q$2:$Q$183,"NOT FOUND!!!!")</f>
        <v>1900</v>
      </c>
      <c r="N235">
        <f>_xlfn.XLOOKUP($E235,Canada_SA_2023!$D$2:$D$183,Canada_SA_2023!$T$2:$T$183,"NOT FOUND!!!!")</f>
        <v>1</v>
      </c>
      <c r="O235">
        <f>_xlfn.XLOOKUP($E235,Canada_SA_2023!$D$2:$D$183,Canada_SA_2023!$S$2:$S$183,"NOT FOUND!!!!")</f>
        <v>2</v>
      </c>
      <c r="P235">
        <f t="shared" si="30"/>
        <v>3800</v>
      </c>
      <c r="Q235">
        <f>IF(N235="",0,N235*$L235)</f>
        <v>1900</v>
      </c>
      <c r="R235" t="str">
        <f>_xlfn.XLOOKUP($E235,Canada_SA_2023!$D$2:$D$183,Canada_SA_2023!$U$2:$U$183,"NOT FOUND!!!!")</f>
        <v>No direct recent info</v>
      </c>
    </row>
    <row r="236" spans="1:18" x14ac:dyDescent="0.3">
      <c r="A236" s="14" t="s">
        <v>1203</v>
      </c>
      <c r="B236" s="14">
        <v>67</v>
      </c>
      <c r="C236" s="14">
        <v>2021</v>
      </c>
      <c r="D236" t="s">
        <v>1279</v>
      </c>
      <c r="E236" s="4">
        <v>98</v>
      </c>
      <c r="F236" t="s">
        <v>1671</v>
      </c>
      <c r="G236" t="s">
        <v>1672</v>
      </c>
      <c r="H236" s="2" t="s">
        <v>688</v>
      </c>
      <c r="I236" s="22" t="s">
        <v>689</v>
      </c>
      <c r="J236" t="str">
        <f>_xlfn.XLOOKUP($E236,Canada_SA_2023!$D$2:$D$183,Canada_SA_2023!$R$2:$R$183,"NOT FOUND!!!!")</f>
        <v>F</v>
      </c>
      <c r="K236" t="s">
        <v>2195</v>
      </c>
      <c r="L236">
        <f>_xlfn.XLOOKUP($E236,Canada_SA_2023!$D$2:$D$183,Canada_SA_2023!$Q$2:$Q$183,"NOT FOUND!!!!")</f>
        <v>1900</v>
      </c>
      <c r="N236">
        <f>_xlfn.XLOOKUP($E236,Canada_SA_2023!$D$2:$D$183,Canada_SA_2023!$T$2:$T$183,"NOT FOUND!!!!")</f>
        <v>1</v>
      </c>
      <c r="O236">
        <f>_xlfn.XLOOKUP($E236,Canada_SA_2023!$D$2:$D$183,Canada_SA_2023!$S$2:$S$183,"NOT FOUND!!!!")</f>
        <v>2</v>
      </c>
      <c r="P236">
        <f t="shared" si="30"/>
        <v>3800</v>
      </c>
      <c r="Q236">
        <f>IF(N236="",0,N236*$L236)</f>
        <v>1900</v>
      </c>
      <c r="R236" t="str">
        <f>_xlfn.XLOOKUP($E236,Canada_SA_2023!$D$2:$D$183,Canada_SA_2023!$U$2:$U$183,"NOT FOUND!!!!")</f>
        <v>No direct recent info</v>
      </c>
    </row>
    <row r="237" spans="1:18" x14ac:dyDescent="0.3">
      <c r="A237" s="14" t="s">
        <v>1203</v>
      </c>
      <c r="B237" s="14">
        <v>67</v>
      </c>
      <c r="C237" s="14">
        <v>2021</v>
      </c>
      <c r="D237" t="s">
        <v>1279</v>
      </c>
      <c r="E237" s="4">
        <v>99</v>
      </c>
      <c r="F237" t="s">
        <v>1673</v>
      </c>
      <c r="G237" t="s">
        <v>1674</v>
      </c>
      <c r="H237" s="2" t="s">
        <v>688</v>
      </c>
      <c r="I237" s="22" t="s">
        <v>689</v>
      </c>
      <c r="J237" t="str">
        <f>_xlfn.XLOOKUP($E237,Canada_SA_2023!$D$2:$D$183,Canada_SA_2023!$R$2:$R$183,"NOT FOUND!!!!")</f>
        <v>F</v>
      </c>
      <c r="K237" t="s">
        <v>2195</v>
      </c>
      <c r="L237">
        <f>_xlfn.XLOOKUP($E237,Canada_SA_2023!$D$2:$D$183,Canada_SA_2023!$Q$2:$Q$183,"NOT FOUND!!!!")</f>
        <v>1900</v>
      </c>
      <c r="N237">
        <f>_xlfn.XLOOKUP($E237,Canada_SA_2023!$D$2:$D$183,Canada_SA_2023!$T$2:$T$183,"NOT FOUND!!!!")</f>
        <v>1</v>
      </c>
      <c r="O237">
        <f>_xlfn.XLOOKUP($E237,Canada_SA_2023!$D$2:$D$183,Canada_SA_2023!$S$2:$S$183,"NOT FOUND!!!!")</f>
        <v>2</v>
      </c>
      <c r="P237">
        <f t="shared" si="30"/>
        <v>3800</v>
      </c>
      <c r="Q237">
        <f>IF(N237="",0,N237*$L237)</f>
        <v>1900</v>
      </c>
      <c r="R237" t="str">
        <f>_xlfn.XLOOKUP($E237,Canada_SA_2023!$D$2:$D$183,Canada_SA_2023!$U$2:$U$183,"NOT FOUND!!!!")</f>
        <v>No direct recent info</v>
      </c>
    </row>
    <row r="238" spans="1:18" x14ac:dyDescent="0.3">
      <c r="A238" t="s">
        <v>1203</v>
      </c>
      <c r="B238" s="2">
        <v>67</v>
      </c>
      <c r="C238" s="4">
        <v>2022</v>
      </c>
      <c r="D238" s="4" t="s">
        <v>1273</v>
      </c>
      <c r="E238" s="4">
        <v>10553</v>
      </c>
      <c r="F238" s="4" t="s">
        <v>691</v>
      </c>
      <c r="G238" s="4" t="s">
        <v>592</v>
      </c>
      <c r="H238" s="4" t="s">
        <v>692</v>
      </c>
      <c r="I238" s="4" t="s">
        <v>693</v>
      </c>
      <c r="J238" t="str">
        <f>_xlfn.XLOOKUP($E238,USA_SA_2023!$D$2:$D$198,USA_SA_2023!$BN$2:$BN$198,"NOT FOUND!!!!")</f>
        <v>F</v>
      </c>
      <c r="K238" t="str">
        <f>_xlfn.XLOOKUP($E238,USA_SA_2023!$D$2:$D$198,USA_SA_2023!$BL$2:$BL$198,"NOT FOUND!!!!")</f>
        <v>Current Biomass_Metric Tons</v>
      </c>
      <c r="L238">
        <f>_xlfn.XLOOKUP($E238,USA_SA_2023!$D$2:$D$198,USA_SA_2023!$BM$2:$BM$198,"NOT FOUND!!!!")</f>
        <v>23547</v>
      </c>
      <c r="M238" t="str">
        <f>_xlfn.XLOOKUP($E238,USA_SA_2023!$D$2:$D$198,USA_SA_2023!$X$2:$X$198,"NOT FOUND!!!!")</f>
        <v>Assessment of the shortraker rockfish stock in the  Bering Sea and Aleutian Islands</v>
      </c>
      <c r="N238">
        <f>_xlfn.XLOOKUP($E238,USA_SA_2023!$D$2:$D$198,USA_SA_2023!$BP$2:$BP$198,"NOT FOUND!!!!")</f>
        <v>3</v>
      </c>
      <c r="O238" s="2">
        <f>IF(J238="U","",IF(J238="O",1,IF(J238="F",2,IF(J238="N",3,""))))</f>
        <v>2</v>
      </c>
      <c r="P238">
        <f t="shared" si="30"/>
        <v>47094</v>
      </c>
      <c r="Q238">
        <f>L238*N238</f>
        <v>70641</v>
      </c>
      <c r="R238" t="str">
        <f>_xlfn.XLOOKUP($E238,USA_SA_2023!$D$2:$D$198,USA_SA_2023!$BQ$2:$BQ$198,"NOT FOUND!!!!")</f>
        <v>F based estimate using Fmsy</v>
      </c>
    </row>
    <row r="239" spans="1:18" x14ac:dyDescent="0.3">
      <c r="A239" t="s">
        <v>1203</v>
      </c>
      <c r="B239" s="2">
        <v>67</v>
      </c>
      <c r="C239" s="4">
        <v>2021</v>
      </c>
      <c r="D239" s="4" t="s">
        <v>1273</v>
      </c>
      <c r="E239" s="4">
        <v>10554</v>
      </c>
      <c r="F239" s="4" t="s">
        <v>802</v>
      </c>
      <c r="G239" s="4" t="s">
        <v>722</v>
      </c>
      <c r="H239" s="4" t="s">
        <v>692</v>
      </c>
      <c r="I239" s="4" t="s">
        <v>693</v>
      </c>
      <c r="J239" t="str">
        <f>_xlfn.XLOOKUP($E239,USA_SA_2023!$D$2:$D$198,USA_SA_2023!$BN$2:$BN$198,"NOT FOUND!!!!")</f>
        <v>F</v>
      </c>
      <c r="K239" t="str">
        <f>_xlfn.XLOOKUP($E239,USA_SA_2023!$D$2:$D$198,USA_SA_2023!$BL$2:$BL$198,"NOT FOUND!!!!")</f>
        <v>Current Biomass_Metric Tons</v>
      </c>
      <c r="L239">
        <f>_xlfn.XLOOKUP($E239,USA_SA_2023!$D$2:$D$198,USA_SA_2023!$BM$2:$BM$198,"NOT FOUND!!!!")</f>
        <v>31331</v>
      </c>
      <c r="M239" t="str">
        <f>_xlfn.XLOOKUP($E239,USA_SA_2023!$D$2:$D$198,USA_SA_2023!$X$2:$X$198,"NOT FOUND!!!!")</f>
        <v>Assessment of the Shortraker Rockfish Stock in the Gulf of Alaska</v>
      </c>
      <c r="N239">
        <f>_xlfn.XLOOKUP($E239,USA_SA_2023!$D$2:$D$198,USA_SA_2023!$BP$2:$BP$198,"NOT FOUND!!!!")</f>
        <v>3</v>
      </c>
      <c r="O239" s="2">
        <f>IF(J239="U","",IF(J239="O",1,IF(J239="F",2,IF(J239="N",3,""))))</f>
        <v>2</v>
      </c>
      <c r="P239">
        <f t="shared" si="30"/>
        <v>62662</v>
      </c>
      <c r="Q239">
        <f>L239*N239</f>
        <v>93993</v>
      </c>
      <c r="R239" t="str">
        <f>_xlfn.XLOOKUP($E239,USA_SA_2023!$D$2:$D$198,USA_SA_2023!$BQ$2:$BQ$198,"NOT FOUND!!!!")</f>
        <v>F based estimate using Fmsy (F/Fmsy &gt; 0.5)</v>
      </c>
    </row>
    <row r="240" spans="1:18" x14ac:dyDescent="0.3">
      <c r="A240" t="s">
        <v>1203</v>
      </c>
      <c r="B240" s="2">
        <v>67</v>
      </c>
      <c r="C240" s="4">
        <v>2021</v>
      </c>
      <c r="D240" s="4" t="s">
        <v>1273</v>
      </c>
      <c r="E240" s="4">
        <v>15330</v>
      </c>
      <c r="F240" s="4" t="s">
        <v>945</v>
      </c>
      <c r="G240" s="4" t="s">
        <v>946</v>
      </c>
      <c r="H240" s="4" t="s">
        <v>937</v>
      </c>
      <c r="I240" s="4" t="s">
        <v>938</v>
      </c>
      <c r="J240" t="str">
        <f>_xlfn.XLOOKUP($E240,USA_SA_2023!$D$2:$D$198,USA_SA_2023!$BN$2:$BN$198,"NOT FOUND!!!!")</f>
        <v>F</v>
      </c>
      <c r="K240" t="str">
        <f>_xlfn.XLOOKUP($E240,USA_SA_2023!$D$2:$D$198,USA_SA_2023!$BL$2:$BL$198,"NOT FOUND!!!!")</f>
        <v>Bmsy_Million Eggs</v>
      </c>
      <c r="L240">
        <f>_xlfn.XLOOKUP($E240,USA_SA_2023!$D$2:$D$198,USA_SA_2023!$BM$2:$BM$198,"NOT FOUND!!!!")</f>
        <v>3.059999942779541</v>
      </c>
      <c r="M240" t="str">
        <f>_xlfn.XLOOKUP($E240,USA_SA_2023!$D$2:$D$198,USA_SA_2023!$X$2:$X$198,"NOT FOUND!!!!")</f>
        <v>Status of copper rockfish (Sebastes caurinus) in U.S. waters off the coast of Washington in 2021 using catch and length data</v>
      </c>
      <c r="N240">
        <f>_xlfn.XLOOKUP($E240,USA_SA_2023!$D$2:$D$198,USA_SA_2023!$BP$2:$BP$198,"NOT FOUND!!!!")</f>
        <v>1</v>
      </c>
      <c r="O240" s="2">
        <f>IF(J240="U","",IF(J240="O",1,IF(J240="F",2,IF(J240="N",3,""))))</f>
        <v>2</v>
      </c>
      <c r="P240">
        <f t="shared" si="30"/>
        <v>6.119999885559082</v>
      </c>
      <c r="Q240">
        <f>L240*N240</f>
        <v>3.059999942779541</v>
      </c>
      <c r="R240" t="str">
        <f>_xlfn.XLOOKUP($E240,USA_SA_2023!$D$2:$D$198,USA_SA_2023!$BQ$2:$BQ$198,"NOT FOUND!!!!")</f>
        <v>Biomass based estimate using Blim</v>
      </c>
    </row>
    <row r="241" spans="1:18" x14ac:dyDescent="0.3">
      <c r="A241" t="s">
        <v>1203</v>
      </c>
      <c r="B241" s="2">
        <v>67</v>
      </c>
      <c r="C241" s="4">
        <v>2021</v>
      </c>
      <c r="D241" s="4" t="s">
        <v>1273</v>
      </c>
      <c r="E241" s="4">
        <v>15331</v>
      </c>
      <c r="F241" s="4" t="s">
        <v>942</v>
      </c>
      <c r="G241" s="4" t="s">
        <v>918</v>
      </c>
      <c r="H241" s="4" t="s">
        <v>937</v>
      </c>
      <c r="I241" s="4" t="s">
        <v>938</v>
      </c>
      <c r="J241" t="str">
        <f>_xlfn.XLOOKUP($E241,USA_SA_2023!$D$2:$D$198,USA_SA_2023!$BN$2:$BN$198,"NOT FOUND!!!!")</f>
        <v>N</v>
      </c>
      <c r="K241" t="str">
        <f>_xlfn.XLOOKUP($E241,USA_SA_2023!$D$2:$D$198,USA_SA_2023!$BL$2:$BL$198,"NOT FOUND!!!!")</f>
        <v>Bmsy_Million Eggs</v>
      </c>
      <c r="L241">
        <f>_xlfn.XLOOKUP($E241,USA_SA_2023!$D$2:$D$198,USA_SA_2023!$BM$2:$BM$198,"NOT FOUND!!!!")</f>
        <v>15.5</v>
      </c>
      <c r="M241" t="str">
        <f>_xlfn.XLOOKUP($E241,USA_SA_2023!$D$2:$D$198,USA_SA_2023!$X$2:$X$198,"NOT FOUND!!!!")</f>
        <v>The status of copper rockfish (Sebastes caurinus) in U.S. waters off the coast of Oregon in 2021 using catch and length data</v>
      </c>
      <c r="N241">
        <f>_xlfn.XLOOKUP($E241,USA_SA_2023!$D$2:$D$198,USA_SA_2023!$BP$2:$BP$198,"NOT FOUND!!!!")</f>
        <v>1</v>
      </c>
      <c r="O241" s="2">
        <f>IF(J241="U","",IF(J241="O",1,IF(J241="F",2,IF(J241="N",3,""))))</f>
        <v>3</v>
      </c>
      <c r="P241">
        <f t="shared" si="30"/>
        <v>46.5</v>
      </c>
      <c r="Q241">
        <f>L241*N241</f>
        <v>15.5</v>
      </c>
      <c r="R241" t="str">
        <f>_xlfn.XLOOKUP($E241,USA_SA_2023!$D$2:$D$198,USA_SA_2023!$BQ$2:$BQ$198,"NOT FOUND!!!!")</f>
        <v>Biomass based estimate using Blim</v>
      </c>
    </row>
    <row r="242" spans="1:18" x14ac:dyDescent="0.3">
      <c r="A242" t="s">
        <v>1203</v>
      </c>
      <c r="B242" s="2">
        <v>67</v>
      </c>
      <c r="C242" s="4">
        <v>2021</v>
      </c>
      <c r="D242" s="4" t="s">
        <v>1273</v>
      </c>
      <c r="E242" s="4">
        <v>10562</v>
      </c>
      <c r="F242" s="4" t="s">
        <v>948</v>
      </c>
      <c r="G242" s="4" t="s">
        <v>878</v>
      </c>
      <c r="H242" s="4" t="s">
        <v>949</v>
      </c>
      <c r="I242" s="4" t="s">
        <v>950</v>
      </c>
      <c r="J242" t="str">
        <f>_xlfn.XLOOKUP($E242,USA_SA_2023!$D$2:$D$198,USA_SA_2023!$BN$2:$BN$198,"NOT FOUND!!!!")</f>
        <v>F</v>
      </c>
      <c r="K242" t="str">
        <f>_xlfn.XLOOKUP($E242,USA_SA_2023!$D$2:$D$198,USA_SA_2023!$BL$2:$BL$198,"NOT FOUND!!!!")</f>
        <v>Bmsy_Million Eggs</v>
      </c>
      <c r="L242">
        <f>_xlfn.XLOOKUP($E242,USA_SA_2023!$D$2:$D$198,USA_SA_2023!$BM$2:$BM$198,"NOT FOUND!!!!")</f>
        <v>141.7715968</v>
      </c>
      <c r="M242" t="str">
        <f>_xlfn.XLOOKUP($E242,USA_SA_2023!$D$2:$D$198,USA_SA_2023!$X$2:$X$198,"NOT FOUND!!!!")</f>
        <v>Catch Only Projection for Darkblotched Rockfish (Sebastes crameri) in 2021</v>
      </c>
      <c r="N242">
        <f>_xlfn.XLOOKUP($E242,USA_SA_2023!$D$2:$D$198,USA_SA_2023!$BP$2:$BP$198,"NOT FOUND!!!!")</f>
        <v>1</v>
      </c>
      <c r="O242" s="2">
        <f>IF(J242="U","",IF(J242="O",1,IF(J242="F",2,IF(J242="N",3,""))))</f>
        <v>2</v>
      </c>
      <c r="P242">
        <f t="shared" si="30"/>
        <v>283.5431936</v>
      </c>
      <c r="Q242">
        <f>L242*N242</f>
        <v>141.7715968</v>
      </c>
      <c r="R242" t="str">
        <f>_xlfn.XLOOKUP($E242,USA_SA_2023!$D$2:$D$198,USA_SA_2023!$BQ$2:$BQ$198,"NOT FOUND!!!!")</f>
        <v>Biomass based estimate using Blim</v>
      </c>
    </row>
    <row r="243" spans="1:18" x14ac:dyDescent="0.3">
      <c r="A243" s="14" t="s">
        <v>1203</v>
      </c>
      <c r="B243" s="2">
        <v>67</v>
      </c>
      <c r="C243" s="2">
        <v>2019</v>
      </c>
      <c r="D243" t="s">
        <v>1279</v>
      </c>
      <c r="E243" s="4">
        <v>218</v>
      </c>
      <c r="F243" t="s">
        <v>2168</v>
      </c>
      <c r="G243" t="s">
        <v>1406</v>
      </c>
      <c r="H243" s="2" t="s">
        <v>2169</v>
      </c>
      <c r="I243" s="2" t="s">
        <v>2168</v>
      </c>
      <c r="J243" t="str">
        <f>_xlfn.XLOOKUP($E243,Canada_SA_2023!$D$2:$D$183,Canada_SA_2023!$R$2:$R$183,"NOT FOUND!!!!")</f>
        <v>F</v>
      </c>
      <c r="K243" t="s">
        <v>2195</v>
      </c>
      <c r="L243">
        <f>_xlfn.XLOOKUP($E243,Canada_SA_2023!$D$2:$D$183,Canada_SA_2023!$Q$2:$Q$183,"NOT FOUND!!!!")</f>
        <v>2000</v>
      </c>
      <c r="M243" t="str">
        <f>_xlfn.XLOOKUP($E243,Canada_SA_2023!$D$2:$D$183,Canada_SA_2023!$N$2:$N$183,"NOT FOUND!!!!")</f>
        <v>http://www.dfo-mpo.gc.ca/csas-sccs/Publications/SAR-AS/2019/2019_044-eng.html</v>
      </c>
      <c r="N243">
        <f>_xlfn.XLOOKUP($E243,Canada_SA_2023!$D$2:$D$183,Canada_SA_2023!$T$2:$T$183,"NOT FOUND!!!!")</f>
        <v>1</v>
      </c>
      <c r="O243">
        <f>_xlfn.XLOOKUP($E243,Canada_SA_2023!$D$2:$D$183,Canada_SA_2023!$S$2:$S$183,"NOT FOUND!!!!")</f>
        <v>2</v>
      </c>
      <c r="P243">
        <f t="shared" si="30"/>
        <v>4000</v>
      </c>
      <c r="Q243">
        <f>IF(N243="",0,N243*$L243)</f>
        <v>2000</v>
      </c>
      <c r="R243" t="str">
        <f>_xlfn.XLOOKUP($E243,Canada_SA_2023!$D$2:$D$183,Canada_SA_2023!$U$2:$U$183,"NOT FOUND!!!!")</f>
        <v>At current catch levels, there is an estimated probability of &gt;0.99 that B2019 &gt; 0.4BMSY and a probability of 0.98 that B2019 &gt; 0.8BMSY (i.e. of being in the healthy zone). The probability that the exploitation rate in 2018 was below that associated with MSY is 0.82.</v>
      </c>
    </row>
    <row r="244" spans="1:18" x14ac:dyDescent="0.3">
      <c r="A244" s="14" t="s">
        <v>1203</v>
      </c>
      <c r="B244" s="2">
        <v>67</v>
      </c>
      <c r="C244" s="2">
        <v>2015</v>
      </c>
      <c r="D244" t="s">
        <v>1279</v>
      </c>
      <c r="E244" s="4">
        <v>219</v>
      </c>
      <c r="F244" t="s">
        <v>2174</v>
      </c>
      <c r="G244" t="s">
        <v>1406</v>
      </c>
      <c r="H244" s="2" t="s">
        <v>2175</v>
      </c>
      <c r="I244" s="2" t="s">
        <v>2174</v>
      </c>
      <c r="J244" t="str">
        <f>_xlfn.XLOOKUP($E244,Canada_SA_2023!$D$2:$D$183,Canada_SA_2023!$R$2:$R$183,"NOT FOUND!!!!")</f>
        <v>F</v>
      </c>
      <c r="K244" t="s">
        <v>2195</v>
      </c>
      <c r="L244">
        <f>_xlfn.XLOOKUP($E244,Canada_SA_2023!$D$2:$D$183,Canada_SA_2023!$Q$2:$Q$183,"NOT FOUND!!!!")</f>
        <v>4000</v>
      </c>
      <c r="M244" t="str">
        <f>_xlfn.XLOOKUP($E244,Canada_SA_2023!$D$2:$D$183,Canada_SA_2023!$N$2:$N$183,"NOT FOUND!!!!")</f>
        <v>http://www.dfo-mpo.gc.ca/csas-sccs/Publications/SAR-AS/2015/2015_010-eng.html</v>
      </c>
      <c r="N244">
        <f>_xlfn.XLOOKUP($E244,Canada_SA_2023!$D$2:$D$183,Canada_SA_2023!$T$2:$T$183,"NOT FOUND!!!!")</f>
        <v>1</v>
      </c>
      <c r="O244">
        <f>_xlfn.XLOOKUP($E244,Canada_SA_2023!$D$2:$D$183,Canada_SA_2023!$S$2:$S$183,"NOT FOUND!!!!")</f>
        <v>2</v>
      </c>
      <c r="P244">
        <f t="shared" si="30"/>
        <v>8000</v>
      </c>
      <c r="Q244">
        <f>IF(N244="",0,N244*$L244)</f>
        <v>4000</v>
      </c>
      <c r="R244" t="str">
        <f>_xlfn.XLOOKUP($E244,Canada_SA_2023!$D$2:$D$183,Canada_SA_2023!$U$2:$U$183,"NOT FOUND!!!!")</f>
        <v>No recent assessment.</v>
      </c>
    </row>
    <row r="245" spans="1:18" x14ac:dyDescent="0.3">
      <c r="A245" t="s">
        <v>1203</v>
      </c>
      <c r="B245" s="2">
        <v>67</v>
      </c>
      <c r="C245" s="4">
        <v>2021</v>
      </c>
      <c r="D245" s="4" t="s">
        <v>1273</v>
      </c>
      <c r="E245" s="4">
        <v>15340</v>
      </c>
      <c r="F245" s="4" t="s">
        <v>987</v>
      </c>
      <c r="G245" s="4" t="s">
        <v>918</v>
      </c>
      <c r="H245" s="4" t="s">
        <v>983</v>
      </c>
      <c r="I245" s="4" t="s">
        <v>984</v>
      </c>
      <c r="J245" t="str">
        <f>_xlfn.XLOOKUP($E245,USA_SA_2023!$D$2:$D$198,USA_SA_2023!$BN$2:$BN$198,"NOT FOUND!!!!")</f>
        <v>F</v>
      </c>
      <c r="K245" t="str">
        <f>_xlfn.XLOOKUP($E245,USA_SA_2023!$D$2:$D$198,USA_SA_2023!$BL$2:$BL$198,"NOT FOUND!!!!")</f>
        <v>Bmsy_Million Eggs</v>
      </c>
      <c r="L245">
        <f>_xlfn.XLOOKUP($E245,USA_SA_2023!$D$2:$D$198,USA_SA_2023!$BM$2:$BM$198,"NOT FOUND!!!!")</f>
        <v>8.7899999618530273</v>
      </c>
      <c r="M245" t="str">
        <f>_xlfn.XLOOKUP($E245,USA_SA_2023!$D$2:$D$198,USA_SA_2023!$X$2:$X$198,"NOT FOUND!!!!")</f>
        <v>Status of quillback rockfish (Sebastes maliger) in U.S. waters off the coast of Oregon in 2021 using catch and length data</v>
      </c>
      <c r="N245">
        <f>_xlfn.XLOOKUP($E245,USA_SA_2023!$D$2:$D$198,USA_SA_2023!$BP$2:$BP$198,"NOT FOUND!!!!")</f>
        <v>1</v>
      </c>
      <c r="O245" s="2">
        <f>IF(J245="U","",IF(J245="O",1,IF(J245="F",2,IF(J245="N",3,""))))</f>
        <v>2</v>
      </c>
      <c r="P245">
        <f t="shared" si="30"/>
        <v>17.579999923706055</v>
      </c>
      <c r="Q245">
        <f>L245*N245</f>
        <v>8.7899999618530273</v>
      </c>
      <c r="R245" t="str">
        <f>_xlfn.XLOOKUP($E245,USA_SA_2023!$D$2:$D$198,USA_SA_2023!$BQ$2:$BQ$198,"NOT FOUND!!!!")</f>
        <v>Biomass based estimate using Blim</v>
      </c>
    </row>
    <row r="246" spans="1:18" x14ac:dyDescent="0.3">
      <c r="A246" t="s">
        <v>1203</v>
      </c>
      <c r="B246" s="2">
        <v>67</v>
      </c>
      <c r="C246" s="4">
        <v>2021</v>
      </c>
      <c r="D246" s="4" t="s">
        <v>1273</v>
      </c>
      <c r="E246" s="4">
        <v>15341</v>
      </c>
      <c r="F246" s="4" t="s">
        <v>991</v>
      </c>
      <c r="G246" s="4" t="s">
        <v>946</v>
      </c>
      <c r="H246" s="4" t="s">
        <v>983</v>
      </c>
      <c r="I246" s="4" t="s">
        <v>984</v>
      </c>
      <c r="J246" t="str">
        <f>_xlfn.XLOOKUP($E246,USA_SA_2023!$D$2:$D$198,USA_SA_2023!$BN$2:$BN$198,"NOT FOUND!!!!")</f>
        <v>F</v>
      </c>
      <c r="K246" t="str">
        <f>_xlfn.XLOOKUP($E246,USA_SA_2023!$D$2:$D$198,USA_SA_2023!$BL$2:$BL$198,"NOT FOUND!!!!")</f>
        <v>Bmsy_Million Eggs</v>
      </c>
      <c r="L246">
        <f>_xlfn.XLOOKUP($E246,USA_SA_2023!$D$2:$D$198,USA_SA_2023!$BM$2:$BM$198,"NOT FOUND!!!!")</f>
        <v>6.880000114440918</v>
      </c>
      <c r="M246" t="str">
        <f>_xlfn.XLOOKUP($E246,USA_SA_2023!$D$2:$D$198,USA_SA_2023!$X$2:$X$198,"NOT FOUND!!!!")</f>
        <v>Status of quillback rockfish (Sebastes maliger) in U.S. waters off the coast of Washington in 2021 using catch and length data</v>
      </c>
      <c r="N246">
        <f>_xlfn.XLOOKUP($E246,USA_SA_2023!$D$2:$D$198,USA_SA_2023!$BP$2:$BP$198,"NOT FOUND!!!!")</f>
        <v>1</v>
      </c>
      <c r="O246" s="2">
        <f>IF(J246="U","",IF(J246="O",1,IF(J246="F",2,IF(J246="N",3,""))))</f>
        <v>2</v>
      </c>
      <c r="P246">
        <f t="shared" si="30"/>
        <v>13.760000228881836</v>
      </c>
      <c r="Q246">
        <f>L246*N246</f>
        <v>6.880000114440918</v>
      </c>
      <c r="R246" t="str">
        <f>_xlfn.XLOOKUP($E246,USA_SA_2023!$D$2:$D$198,USA_SA_2023!$BQ$2:$BQ$198,"NOT FOUND!!!!")</f>
        <v>Biomass based estimate using Blim</v>
      </c>
    </row>
    <row r="247" spans="1:18" x14ac:dyDescent="0.3">
      <c r="A247" s="14" t="s">
        <v>1203</v>
      </c>
      <c r="B247" s="14">
        <v>67</v>
      </c>
      <c r="C247" s="14">
        <v>2021</v>
      </c>
      <c r="D247" t="s">
        <v>1279</v>
      </c>
      <c r="E247" s="4">
        <v>106</v>
      </c>
      <c r="F247" t="s">
        <v>1690</v>
      </c>
      <c r="G247" t="s">
        <v>1458</v>
      </c>
      <c r="H247" s="26" t="s">
        <v>983</v>
      </c>
      <c r="I247" s="22" t="s">
        <v>984</v>
      </c>
      <c r="J247" t="str">
        <f>_xlfn.XLOOKUP($E247,Canada_SA_2023!$D$2:$D$183,Canada_SA_2023!$R$2:$R$183,"NOT FOUND!!!!")</f>
        <v>F</v>
      </c>
      <c r="K247" t="s">
        <v>2195</v>
      </c>
      <c r="L247">
        <f>_xlfn.XLOOKUP($E247,Canada_SA_2023!$D$2:$D$183,Canada_SA_2023!$Q$2:$Q$183,"NOT FOUND!!!!")</f>
        <v>30</v>
      </c>
      <c r="N247">
        <f>_xlfn.XLOOKUP($E247,Canada_SA_2023!$D$2:$D$183,Canada_SA_2023!$T$2:$T$183,"NOT FOUND!!!!")</f>
        <v>3</v>
      </c>
      <c r="O247">
        <f>_xlfn.XLOOKUP($E247,Canada_SA_2023!$D$2:$D$183,Canada_SA_2023!$S$2:$S$183,"NOT FOUND!!!!")</f>
        <v>2</v>
      </c>
      <c r="P247">
        <f t="shared" si="30"/>
        <v>60</v>
      </c>
      <c r="Q247">
        <f>IF(N247="",0,N247*$L247)</f>
        <v>90</v>
      </c>
      <c r="R247" t="str">
        <f>_xlfn.XLOOKUP($E247,Canada_SA_2023!$D$2:$D$183,Canada_SA_2023!$U$2:$U$183,"NOT FOUND!!!!")</f>
        <v>No direct info.</v>
      </c>
    </row>
    <row r="248" spans="1:18" x14ac:dyDescent="0.3">
      <c r="A248" s="14" t="s">
        <v>1203</v>
      </c>
      <c r="B248" s="14">
        <v>67</v>
      </c>
      <c r="C248" s="14">
        <v>2021</v>
      </c>
      <c r="D248" t="s">
        <v>1279</v>
      </c>
      <c r="E248" s="4">
        <v>107</v>
      </c>
      <c r="F248" t="s">
        <v>1692</v>
      </c>
      <c r="G248" t="s">
        <v>1461</v>
      </c>
      <c r="H248" s="26" t="s">
        <v>983</v>
      </c>
      <c r="I248" s="22" t="s">
        <v>984</v>
      </c>
      <c r="J248" t="str">
        <f>_xlfn.XLOOKUP($E248,Canada_SA_2023!$D$2:$D$183,Canada_SA_2023!$R$2:$R$183,"NOT FOUND!!!!")</f>
        <v>F</v>
      </c>
      <c r="K248" t="s">
        <v>2195</v>
      </c>
      <c r="L248">
        <f>_xlfn.XLOOKUP($E248,Canada_SA_2023!$D$2:$D$183,Canada_SA_2023!$Q$2:$Q$183,"NOT FOUND!!!!")</f>
        <v>200</v>
      </c>
      <c r="N248">
        <f>_xlfn.XLOOKUP($E248,Canada_SA_2023!$D$2:$D$183,Canada_SA_2023!$T$2:$T$183,"NOT FOUND!!!!")</f>
        <v>3</v>
      </c>
      <c r="O248">
        <f>_xlfn.XLOOKUP($E248,Canada_SA_2023!$D$2:$D$183,Canada_SA_2023!$S$2:$S$183,"NOT FOUND!!!!")</f>
        <v>2</v>
      </c>
      <c r="P248">
        <f t="shared" si="30"/>
        <v>400</v>
      </c>
      <c r="Q248">
        <f>IF(N248="",0,N248*$L248)</f>
        <v>600</v>
      </c>
      <c r="R248" t="str">
        <f>_xlfn.XLOOKUP($E248,Canada_SA_2023!$D$2:$D$183,Canada_SA_2023!$U$2:$U$183,"NOT FOUND!!!!")</f>
        <v>No direct info.</v>
      </c>
    </row>
    <row r="249" spans="1:18" x14ac:dyDescent="0.3">
      <c r="A249" t="s">
        <v>1203</v>
      </c>
      <c r="B249" s="2">
        <v>67</v>
      </c>
      <c r="C249" s="4">
        <v>2021</v>
      </c>
      <c r="D249" s="4" t="s">
        <v>1273</v>
      </c>
      <c r="E249" s="4">
        <v>15338</v>
      </c>
      <c r="F249" s="4" t="s">
        <v>1003</v>
      </c>
      <c r="G249" s="4" t="s">
        <v>918</v>
      </c>
      <c r="H249" s="4" t="s">
        <v>1004</v>
      </c>
      <c r="I249" s="4" t="s">
        <v>1005</v>
      </c>
      <c r="J249" t="str">
        <f>_xlfn.XLOOKUP($E249,USA_SA_2023!$D$2:$D$198,USA_SA_2023!$BN$2:$BN$198,"NOT FOUND!!!!")</f>
        <v>N</v>
      </c>
      <c r="K249" t="str">
        <f>_xlfn.XLOOKUP($E249,USA_SA_2023!$D$2:$D$198,USA_SA_2023!$BL$2:$BL$198,"NOT FOUND!!!!")</f>
        <v>Bmsy_Million Eggs</v>
      </c>
      <c r="L249">
        <f>_xlfn.XLOOKUP($E249,USA_SA_2023!$D$2:$D$198,USA_SA_2023!$BM$2:$BM$198,"NOT FOUND!!!!")</f>
        <v>11.699999809265137</v>
      </c>
      <c r="M249" t="str">
        <f>_xlfn.XLOOKUP($E249,USA_SA_2023!$D$2:$D$198,USA_SA_2023!$X$2:$X$198,"NOT FOUND!!!!")</f>
        <v>Status of Vermilion rockfish (Sebastes miniatus) along the US West - Oregon coast in 2021</v>
      </c>
      <c r="N249">
        <f>_xlfn.XLOOKUP($E249,USA_SA_2023!$D$2:$D$198,USA_SA_2023!$BP$2:$BP$198,"NOT FOUND!!!!")</f>
        <v>1</v>
      </c>
      <c r="O249" s="2">
        <f>IF(J249="U","",IF(J249="O",1,IF(J249="F",2,IF(J249="N",3,""))))</f>
        <v>3</v>
      </c>
      <c r="P249">
        <f t="shared" si="30"/>
        <v>35.09999942779541</v>
      </c>
      <c r="Q249">
        <f>L249*N249</f>
        <v>11.699999809265137</v>
      </c>
      <c r="R249" t="str">
        <f>_xlfn.XLOOKUP($E249,USA_SA_2023!$D$2:$D$198,USA_SA_2023!$BQ$2:$BQ$198,"NOT FOUND!!!!")</f>
        <v>Biomass based estimate using Blim</v>
      </c>
    </row>
    <row r="250" spans="1:18" x14ac:dyDescent="0.3">
      <c r="A250" t="s">
        <v>1203</v>
      </c>
      <c r="B250" s="2">
        <v>67</v>
      </c>
      <c r="C250" s="4">
        <v>2021</v>
      </c>
      <c r="D250" s="4" t="s">
        <v>1273</v>
      </c>
      <c r="E250" s="4">
        <v>15339</v>
      </c>
      <c r="F250" s="4" t="s">
        <v>1007</v>
      </c>
      <c r="G250" s="4" t="s">
        <v>946</v>
      </c>
      <c r="H250" s="4" t="s">
        <v>1004</v>
      </c>
      <c r="I250" s="4" t="s">
        <v>1005</v>
      </c>
      <c r="J250" t="str">
        <f>_xlfn.XLOOKUP($E250,USA_SA_2023!$D$2:$D$198,USA_SA_2023!$BN$2:$BN$198,"NOT FOUND!!!!")</f>
        <v>F</v>
      </c>
      <c r="K250" t="str">
        <f>_xlfn.XLOOKUP($E250,USA_SA_2023!$D$2:$D$198,USA_SA_2023!$BL$2:$BL$198,"NOT FOUND!!!!")</f>
        <v>Bmsy_Million Eggs</v>
      </c>
      <c r="L250">
        <f>_xlfn.XLOOKUP($E250,USA_SA_2023!$D$2:$D$198,USA_SA_2023!$BM$2:$BM$198,"NOT FOUND!!!!")</f>
        <v>1.1000000238418579</v>
      </c>
      <c r="M250" t="str">
        <f>_xlfn.XLOOKUP($E250,USA_SA_2023!$D$2:$D$198,USA_SA_2023!$X$2:$X$198,"NOT FOUND!!!!")</f>
        <v>Status of Vermilion rockfish (Sebastes miniatus) along the US West - Washington State coast in 2021</v>
      </c>
      <c r="N250">
        <f>_xlfn.XLOOKUP($E250,USA_SA_2023!$D$2:$D$198,USA_SA_2023!$BP$2:$BP$198,"NOT FOUND!!!!")</f>
        <v>1</v>
      </c>
      <c r="O250" s="2">
        <f>IF(J250="U","",IF(J250="O",1,IF(J250="F",2,IF(J250="N",3,""))))</f>
        <v>2</v>
      </c>
      <c r="P250">
        <f t="shared" si="30"/>
        <v>2.2000000476837158</v>
      </c>
      <c r="Q250">
        <f>L250*N250</f>
        <v>1.1000000238418579</v>
      </c>
      <c r="R250" t="str">
        <f>_xlfn.XLOOKUP($E250,USA_SA_2023!$D$2:$D$198,USA_SA_2023!$BQ$2:$BQ$198,"NOT FOUND!!!!")</f>
        <v>Biomass based estimate using Blim</v>
      </c>
    </row>
    <row r="251" spans="1:18" x14ac:dyDescent="0.3">
      <c r="A251" s="14" t="s">
        <v>1203</v>
      </c>
      <c r="B251" s="14">
        <v>67</v>
      </c>
      <c r="C251" s="14">
        <v>2022</v>
      </c>
      <c r="D251" t="s">
        <v>1279</v>
      </c>
      <c r="E251" s="4">
        <v>22</v>
      </c>
      <c r="F251" t="s">
        <v>1404</v>
      </c>
      <c r="G251" t="s">
        <v>1406</v>
      </c>
      <c r="H251" s="2" t="s">
        <v>1405</v>
      </c>
      <c r="I251" s="22" t="s">
        <v>1404</v>
      </c>
      <c r="J251" t="str">
        <f>_xlfn.XLOOKUP($E251,Canada_SA_2023!$D$2:$D$183,Canada_SA_2023!$R$2:$R$183,"NOT FOUND!!!!")</f>
        <v>F</v>
      </c>
      <c r="K251" t="s">
        <v>2195</v>
      </c>
      <c r="L251">
        <f>_xlfn.XLOOKUP($E251,Canada_SA_2023!$D$2:$D$183,Canada_SA_2023!$Q$2:$Q$183,"NOT FOUND!!!!")</f>
        <v>250</v>
      </c>
      <c r="M251" t="str">
        <f>_xlfn.XLOOKUP($E251,Canada_SA_2023!$D$2:$D$183,Canada_SA_2023!$N$2:$N$183,"NOT FOUND!!!!")</f>
        <v>http://www.dfo-mpo.gc.ca/csas-sccs/Publications/ScR-RS/2022/2022_001-eng.html</v>
      </c>
      <c r="N251">
        <f>_xlfn.XLOOKUP($E251,Canada_SA_2023!$D$2:$D$183,Canada_SA_2023!$T$2:$T$183,"NOT FOUND!!!!")</f>
        <v>1</v>
      </c>
      <c r="O251">
        <f>_xlfn.XLOOKUP($E251,Canada_SA_2023!$D$2:$D$183,Canada_SA_2023!$S$2:$S$183,"NOT FOUND!!!!")</f>
        <v>2</v>
      </c>
      <c r="P251">
        <f t="shared" si="30"/>
        <v>500</v>
      </c>
      <c r="Q251">
        <f>IF(N251="",0,N251*$L251)</f>
        <v>250</v>
      </c>
      <c r="R251" t="str">
        <f>_xlfn.XLOOKUP($E251,Canada_SA_2023!$D$2:$D$183,Canada_SA_2023!$U$2:$U$183,"NOT FOUND!!!!")</f>
        <v>Stock was very low in 2019 but very strong 2016 yclass detected so stock in theory has recovered. Latest assessment confirms previous more tentative conclusion, so now pretty certain recovery has occurred.</v>
      </c>
    </row>
    <row r="252" spans="1:18" x14ac:dyDescent="0.3">
      <c r="A252" t="s">
        <v>1203</v>
      </c>
      <c r="B252" s="2">
        <v>67</v>
      </c>
      <c r="C252" s="4">
        <v>2021</v>
      </c>
      <c r="D252" s="4" t="s">
        <v>1273</v>
      </c>
      <c r="E252" s="4">
        <v>10415</v>
      </c>
      <c r="F252" s="4" t="s">
        <v>927</v>
      </c>
      <c r="G252" s="4" t="s">
        <v>878</v>
      </c>
      <c r="H252" s="4" t="s">
        <v>928</v>
      </c>
      <c r="I252" s="4" t="s">
        <v>929</v>
      </c>
      <c r="J252" t="str">
        <f>_xlfn.XLOOKUP($E252,USA_SA_2023!$D$2:$D$198,USA_SA_2023!$BN$2:$BN$198,"NOT FOUND!!!!")</f>
        <v>F</v>
      </c>
      <c r="K252" t="str">
        <f>_xlfn.XLOOKUP($E252,USA_SA_2023!$D$2:$D$198,USA_SA_2023!$BL$2:$BL$198,"NOT FOUND!!!!")</f>
        <v>Bmsy_Million Eggs</v>
      </c>
      <c r="L252">
        <f>_xlfn.XLOOKUP($E252,USA_SA_2023!$D$2:$D$198,USA_SA_2023!$BM$2:$BM$198,"NOT FOUND!!!!")</f>
        <v>2981</v>
      </c>
      <c r="M252" t="str">
        <f>_xlfn.XLOOKUP($E252,USA_SA_2023!$D$2:$D$198,USA_SA_2023!$X$2:$X$198,"NOT FOUND!!!!")</f>
        <v>Catch Only Projection for Canary Rockfish (Sebastes pinniger) in 2021</v>
      </c>
      <c r="N252">
        <f>_xlfn.XLOOKUP($E252,USA_SA_2023!$D$2:$D$198,USA_SA_2023!$BP$2:$BP$198,"NOT FOUND!!!!")</f>
        <v>1</v>
      </c>
      <c r="O252" s="2">
        <f>IF(J252="U","",IF(J252="O",1,IF(J252="F",2,IF(J252="N",3,""))))</f>
        <v>2</v>
      </c>
      <c r="P252">
        <f t="shared" si="30"/>
        <v>5962</v>
      </c>
      <c r="Q252">
        <f>L252*N252</f>
        <v>2981</v>
      </c>
      <c r="R252" t="str">
        <f>_xlfn.XLOOKUP($E252,USA_SA_2023!$D$2:$D$198,USA_SA_2023!$BQ$2:$BQ$198,"NOT FOUND!!!!")</f>
        <v>Biomass based estimate using Blim</v>
      </c>
    </row>
    <row r="253" spans="1:18" x14ac:dyDescent="0.3">
      <c r="A253" s="14" t="s">
        <v>1203</v>
      </c>
      <c r="B253" s="14">
        <v>67</v>
      </c>
      <c r="C253" s="14">
        <v>2023</v>
      </c>
      <c r="D253" t="s">
        <v>1279</v>
      </c>
      <c r="E253" s="4">
        <v>23</v>
      </c>
      <c r="F253" t="s">
        <v>1412</v>
      </c>
      <c r="G253" t="s">
        <v>1406</v>
      </c>
      <c r="H253" s="2" t="s">
        <v>928</v>
      </c>
      <c r="I253" s="22" t="s">
        <v>929</v>
      </c>
      <c r="J253" t="str">
        <f>_xlfn.XLOOKUP($E253,Canada_SA_2023!$D$2:$D$183,Canada_SA_2023!$R$2:$R$183,"NOT FOUND!!!!")</f>
        <v>F</v>
      </c>
      <c r="K253" t="s">
        <v>2195</v>
      </c>
      <c r="L253">
        <f>_xlfn.XLOOKUP($E253,Canada_SA_2023!$D$2:$D$183,Canada_SA_2023!$Q$2:$Q$183,"NOT FOUND!!!!")</f>
        <v>1500</v>
      </c>
      <c r="M253" t="str">
        <f>_xlfn.XLOOKUP($E253,Canada_SA_2023!$D$2:$D$183,Canada_SA_2023!$N$2:$N$183,"NOT FOUND!!!!")</f>
        <v>https://www.dfo-mpo.gc.ca/csas-sccs/Publications/SAR-AS/2023/2023_002-eng.html</v>
      </c>
      <c r="N253">
        <f>_xlfn.XLOOKUP($E253,Canada_SA_2023!$D$2:$D$183,Canada_SA_2023!$T$2:$T$183,"NOT FOUND!!!!")</f>
        <v>1</v>
      </c>
      <c r="O253">
        <f>_xlfn.XLOOKUP($E253,Canada_SA_2023!$D$2:$D$183,Canada_SA_2023!$S$2:$S$183,"NOT FOUND!!!!")</f>
        <v>2</v>
      </c>
      <c r="P253">
        <f t="shared" si="30"/>
        <v>3000</v>
      </c>
      <c r="Q253">
        <f>IF(N253="",0,N253*$L253)</f>
        <v>1500</v>
      </c>
      <c r="R253" t="str">
        <f>_xlfn.XLOOKUP($E253,Canada_SA_2023!$D$2:$D$183,Canada_SA_2023!$U$2:$U$183,"NOT FOUND!!!!")</f>
        <v xml:space="preserve">The CAR stock was projected to remain above the limit reference point (LRP, 0.4BMSY) and upper stock reference (USR, 0.8BMSY) with a probability of &gt;0.99 over the next 10 years at catch levels ≤1500 t/y. </v>
      </c>
    </row>
    <row r="254" spans="1:18" x14ac:dyDescent="0.3">
      <c r="A254" t="s">
        <v>1203</v>
      </c>
      <c r="B254" s="2">
        <v>67</v>
      </c>
      <c r="C254" s="4">
        <v>2022</v>
      </c>
      <c r="D254" s="4" t="s">
        <v>1273</v>
      </c>
      <c r="E254" s="4">
        <v>10416</v>
      </c>
      <c r="F254" s="4" t="s">
        <v>669</v>
      </c>
      <c r="G254" s="4" t="s">
        <v>592</v>
      </c>
      <c r="H254" s="4" t="s">
        <v>670</v>
      </c>
      <c r="I254" s="4" t="s">
        <v>671</v>
      </c>
      <c r="J254" t="str">
        <f>_xlfn.XLOOKUP($E254,USA_SA_2023!$D$2:$D$198,USA_SA_2023!$BN$2:$BN$198,"NOT FOUND!!!!")</f>
        <v>N</v>
      </c>
      <c r="K254" t="str">
        <f>_xlfn.XLOOKUP($E254,USA_SA_2023!$D$2:$D$198,USA_SA_2023!$BL$2:$BL$198,"NOT FOUND!!!!")</f>
        <v>Bmsy_Metric Tons</v>
      </c>
      <c r="L254">
        <f>_xlfn.XLOOKUP($E254,USA_SA_2023!$D$2:$D$198,USA_SA_2023!$BM$2:$BM$198,"NOT FOUND!!!!")</f>
        <v>60119</v>
      </c>
      <c r="M254" t="str">
        <f>_xlfn.XLOOKUP($E254,USA_SA_2023!$D$2:$D$198,USA_SA_2023!$X$2:$X$198,"NOT FOUND!!!!")</f>
        <v>Assessment of the Northern Rockfish Stock in the Bering Sea and Aleutian Islands</v>
      </c>
      <c r="N254">
        <f>_xlfn.XLOOKUP($E254,USA_SA_2023!$D$2:$D$198,USA_SA_2023!$BP$2:$BP$198,"NOT FOUND!!!!")</f>
        <v>1</v>
      </c>
      <c r="O254" s="2">
        <f>IF(J254="U","",IF(J254="O",1,IF(J254="F",2,IF(J254="N",3,""))))</f>
        <v>3</v>
      </c>
      <c r="P254">
        <f t="shared" si="30"/>
        <v>180357</v>
      </c>
      <c r="Q254">
        <f>L254*N254</f>
        <v>60119</v>
      </c>
      <c r="R254" t="str">
        <f>_xlfn.XLOOKUP($E254,USA_SA_2023!$D$2:$D$198,USA_SA_2023!$BQ$2:$BQ$198,"NOT FOUND!!!!")</f>
        <v>Biomass based estimate using Bmsy</v>
      </c>
    </row>
    <row r="255" spans="1:18" x14ac:dyDescent="0.3">
      <c r="A255" t="s">
        <v>1203</v>
      </c>
      <c r="B255" s="2">
        <v>67</v>
      </c>
      <c r="C255" s="4">
        <v>2022</v>
      </c>
      <c r="D255" s="4" t="s">
        <v>1273</v>
      </c>
      <c r="E255" s="4">
        <v>10417</v>
      </c>
      <c r="F255" s="4" t="s">
        <v>781</v>
      </c>
      <c r="G255" s="4" t="s">
        <v>782</v>
      </c>
      <c r="H255" s="4" t="s">
        <v>670</v>
      </c>
      <c r="I255" s="4" t="s">
        <v>671</v>
      </c>
      <c r="J255" t="str">
        <f>_xlfn.XLOOKUP($E255,USA_SA_2023!$D$2:$D$198,USA_SA_2023!$BN$2:$BN$198,"NOT FOUND!!!!")</f>
        <v>F</v>
      </c>
      <c r="K255" t="str">
        <f>_xlfn.XLOOKUP($E255,USA_SA_2023!$D$2:$D$198,USA_SA_2023!$BL$2:$BL$198,"NOT FOUND!!!!")</f>
        <v>Bmsy_Metric Tons</v>
      </c>
      <c r="L255">
        <f>_xlfn.XLOOKUP($E255,USA_SA_2023!$D$2:$D$198,USA_SA_2023!$BM$2:$BM$198,"NOT FOUND!!!!")</f>
        <v>28822</v>
      </c>
      <c r="M255" t="str">
        <f>_xlfn.XLOOKUP($E255,USA_SA_2023!$D$2:$D$198,USA_SA_2023!$X$2:$X$198,"NOT FOUND!!!!")</f>
        <v>Assessment of the Northern Rockfish Stock in the Gulf of Alaska</v>
      </c>
      <c r="N255">
        <f>_xlfn.XLOOKUP($E255,USA_SA_2023!$D$2:$D$198,USA_SA_2023!$BP$2:$BP$198,"NOT FOUND!!!!")</f>
        <v>1</v>
      </c>
      <c r="O255" s="2">
        <f>IF(J255="U","",IF(J255="O",1,IF(J255="F",2,IF(J255="N",3,""))))</f>
        <v>2</v>
      </c>
      <c r="P255">
        <f t="shared" si="30"/>
        <v>57644</v>
      </c>
      <c r="Q255">
        <f>L255*N255</f>
        <v>28822</v>
      </c>
      <c r="R255" t="str">
        <f>_xlfn.XLOOKUP($E255,USA_SA_2023!$D$2:$D$198,USA_SA_2023!$BQ$2:$BQ$198,"NOT FOUND!!!!")</f>
        <v>Biomass based estimate using Bmsy</v>
      </c>
    </row>
    <row r="256" spans="1:18" x14ac:dyDescent="0.3">
      <c r="A256" s="14" t="s">
        <v>1203</v>
      </c>
      <c r="B256" s="14">
        <v>67</v>
      </c>
      <c r="C256" s="14">
        <v>2022</v>
      </c>
      <c r="D256" t="s">
        <v>1279</v>
      </c>
      <c r="E256" s="4">
        <v>168</v>
      </c>
      <c r="F256" t="s">
        <v>1935</v>
      </c>
      <c r="G256" t="s">
        <v>1406</v>
      </c>
      <c r="H256" s="2" t="s">
        <v>1936</v>
      </c>
      <c r="I256" s="22" t="s">
        <v>1937</v>
      </c>
      <c r="J256" t="str">
        <f>_xlfn.XLOOKUP($E256,Canada_SA_2023!$D$2:$D$183,Canada_SA_2023!$R$2:$R$183,"NOT FOUND!!!!")</f>
        <v>N</v>
      </c>
      <c r="K256" t="s">
        <v>2195</v>
      </c>
      <c r="L256">
        <f>_xlfn.XLOOKUP($E256,Canada_SA_2023!$D$2:$D$183,Canada_SA_2023!$Q$2:$Q$183,"NOT FOUND!!!!")</f>
        <v>1000</v>
      </c>
      <c r="M256" t="str">
        <f>_xlfn.XLOOKUP($E256,Canada_SA_2023!$D$2:$D$183,Canada_SA_2023!$N$2:$N$183,"NOT FOUND!!!!")</f>
        <v>http://www.dfo-mpo.gc.ca/csas-sccs/Publications/SAR-AS/2022/2022_001-eng.html</v>
      </c>
      <c r="N256">
        <f>_xlfn.XLOOKUP($E256,Canada_SA_2023!$D$2:$D$183,Canada_SA_2023!$T$2:$T$183,"NOT FOUND!!!!")</f>
        <v>1</v>
      </c>
      <c r="O256">
        <f>_xlfn.XLOOKUP($E256,Canada_SA_2023!$D$2:$D$183,Canada_SA_2023!$S$2:$S$183,"NOT FOUND!!!!")</f>
        <v>3</v>
      </c>
      <c r="P256">
        <f t="shared" si="30"/>
        <v>3000</v>
      </c>
      <c r="Q256">
        <f>IF(N256="",0,N256*$L256)</f>
        <v>1000</v>
      </c>
      <c r="R256" t="str">
        <f>_xlfn.XLOOKUP($E256,Canada_SA_2023!$D$2:$D$183,Canada_SA_2023!$U$2:$U$183,"NOT FOUND!!!!")</f>
        <v xml:space="preserve">The median (with 5th and 95th percentiles) female spawning biomass at the beginning of 2022 (B2022) was estimated to be 0.69 (0.44, 1.08) of the equilibrium unfished female spawning biomass (B0). </v>
      </c>
    </row>
    <row r="257" spans="1:18" x14ac:dyDescent="0.3">
      <c r="A257" t="s">
        <v>1203</v>
      </c>
      <c r="B257" s="2">
        <v>67</v>
      </c>
      <c r="C257" s="4">
        <v>2022</v>
      </c>
      <c r="D257" s="4" t="s">
        <v>1273</v>
      </c>
      <c r="E257" s="4">
        <v>10425</v>
      </c>
      <c r="F257" s="4" t="s">
        <v>821</v>
      </c>
      <c r="G257" s="4" t="s">
        <v>722</v>
      </c>
      <c r="H257" s="4" t="s">
        <v>822</v>
      </c>
      <c r="I257" s="4" t="s">
        <v>823</v>
      </c>
      <c r="J257" t="str">
        <f>_xlfn.XLOOKUP($E257,USA_SA_2023!$D$2:$D$198,USA_SA_2023!$BN$2:$BN$198,"NOT FOUND!!!!")</f>
        <v>F</v>
      </c>
      <c r="K257" t="str">
        <f>_xlfn.XLOOKUP($E257,USA_SA_2023!$D$2:$D$198,USA_SA_2023!$BL$2:$BL$198,"NOT FOUND!!!!")</f>
        <v>Current Biomass_Metric Tons</v>
      </c>
      <c r="L257">
        <f>_xlfn.XLOOKUP($E257,USA_SA_2023!$D$2:$D$198,USA_SA_2023!$BM$2:$BM$198,"NOT FOUND!!!!")</f>
        <v>17511</v>
      </c>
      <c r="M257" t="str">
        <f>_xlfn.XLOOKUP($E257,USA_SA_2023!$D$2:$D$198,USA_SA_2023!$X$2:$X$198,"NOT FOUND!!!!")</f>
        <v>ASSESSMENT OF THE DEMERSAL SHELF ROCKFISH STOCK COMPLEX IN THE SOUTHEAST OUTSIDE SUBDISTRICT OF THE GULF OF ALASKA</v>
      </c>
      <c r="N257">
        <f>_xlfn.XLOOKUP($E257,USA_SA_2023!$D$2:$D$198,USA_SA_2023!$BP$2:$BP$198,"NOT FOUND!!!!")</f>
        <v>3</v>
      </c>
      <c r="O257" s="2">
        <f>IF(J257="U","",IF(J257="O",1,IF(J257="F",2,IF(J257="N",3,""))))</f>
        <v>2</v>
      </c>
      <c r="P257">
        <f t="shared" si="30"/>
        <v>35022</v>
      </c>
      <c r="Q257">
        <f>L257*N257</f>
        <v>52533</v>
      </c>
      <c r="R257" t="str">
        <f>_xlfn.XLOOKUP($E257,USA_SA_2023!$D$2:$D$198,USA_SA_2023!$BQ$2:$BQ$198,"NOT FOUND!!!!")</f>
        <v>F based estimate using Fmsy</v>
      </c>
    </row>
    <row r="258" spans="1:18" x14ac:dyDescent="0.3">
      <c r="A258" s="14" t="s">
        <v>1203</v>
      </c>
      <c r="B258" s="14">
        <v>67</v>
      </c>
      <c r="C258" s="14">
        <v>2023</v>
      </c>
      <c r="D258" t="s">
        <v>1279</v>
      </c>
      <c r="E258" s="4">
        <v>166</v>
      </c>
      <c r="F258" t="s">
        <v>1929</v>
      </c>
      <c r="G258" t="s">
        <v>1458</v>
      </c>
      <c r="H258" s="17" t="s">
        <v>822</v>
      </c>
      <c r="I258" s="22" t="s">
        <v>823</v>
      </c>
      <c r="J258" t="str">
        <f>_xlfn.XLOOKUP($E258,Canada_SA_2023!$D$2:$D$183,Canada_SA_2023!$R$2:$R$183,"NOT FOUND!!!!")</f>
        <v>O</v>
      </c>
      <c r="K258" t="s">
        <v>2195</v>
      </c>
      <c r="L258">
        <f>_xlfn.XLOOKUP($E258,Canada_SA_2023!$D$2:$D$183,Canada_SA_2023!$Q$2:$Q$183,"NOT FOUND!!!!")</f>
        <v>40</v>
      </c>
      <c r="M258" t="str">
        <f>_xlfn.XLOOKUP($E258,Canada_SA_2023!$D$2:$D$183,Canada_SA_2023!$N$2:$N$183,"NOT FOUND!!!!")</f>
        <v>https://www.dfo-mpo.gc.ca/csas-sccs/Publications/ScR-RS/2023/2023_003-eng.html</v>
      </c>
      <c r="N258">
        <f>_xlfn.XLOOKUP($E258,Canada_SA_2023!$D$2:$D$183,Canada_SA_2023!$T$2:$T$183,"NOT FOUND!!!!")</f>
        <v>1</v>
      </c>
      <c r="O258">
        <f>_xlfn.XLOOKUP($E258,Canada_SA_2023!$D$2:$D$183,Canada_SA_2023!$S$2:$S$183,"NOT FOUND!!!!")</f>
        <v>1</v>
      </c>
      <c r="P258">
        <f t="shared" si="30"/>
        <v>40</v>
      </c>
      <c r="Q258">
        <f>IF(N258="",0,N258*$L258)</f>
        <v>40</v>
      </c>
      <c r="R258" t="str">
        <f>_xlfn.XLOOKUP($E258,Canada_SA_2023!$D$2:$D$183,Canada_SA_2023!$U$2:$U$183,"NOT FOUND!!!!")</f>
        <v>Species listed as "Threatened". Previous assessments conducted by Yamanaka et al. (2011, 2018) found that the inside and outside DUs were below their Limit Reference Points (LRPs). Current catch very low.</v>
      </c>
    </row>
    <row r="259" spans="1:18" x14ac:dyDescent="0.3">
      <c r="A259" s="14" t="s">
        <v>1203</v>
      </c>
      <c r="B259" s="14">
        <v>67</v>
      </c>
      <c r="C259" s="14">
        <v>2023</v>
      </c>
      <c r="D259" t="s">
        <v>1279</v>
      </c>
      <c r="E259" s="4">
        <v>167</v>
      </c>
      <c r="F259" t="s">
        <v>1934</v>
      </c>
      <c r="G259" t="s">
        <v>1461</v>
      </c>
      <c r="H259" s="17" t="s">
        <v>822</v>
      </c>
      <c r="I259" s="22" t="s">
        <v>823</v>
      </c>
      <c r="J259" t="str">
        <f>_xlfn.XLOOKUP($E259,Canada_SA_2023!$D$2:$D$183,Canada_SA_2023!$R$2:$R$183,"NOT FOUND!!!!")</f>
        <v>O</v>
      </c>
      <c r="K259" t="s">
        <v>2195</v>
      </c>
      <c r="L259">
        <f>_xlfn.XLOOKUP($E259,Canada_SA_2023!$D$2:$D$183,Canada_SA_2023!$Q$2:$Q$183,"NOT FOUND!!!!")</f>
        <v>200</v>
      </c>
      <c r="M259" t="str">
        <f>_xlfn.XLOOKUP($E259,Canada_SA_2023!$D$2:$D$183,Canada_SA_2023!$N$2:$N$183,"NOT FOUND!!!!")</f>
        <v>https://www.dfo-mpo.gc.ca/csas-sccs/Publications/ScR-RS/2023/2023_003-eng.html</v>
      </c>
      <c r="N259">
        <f>_xlfn.XLOOKUP($E259,Canada_SA_2023!$D$2:$D$183,Canada_SA_2023!$T$2:$T$183,"NOT FOUND!!!!")</f>
        <v>1</v>
      </c>
      <c r="O259">
        <f>_xlfn.XLOOKUP($E259,Canada_SA_2023!$D$2:$D$183,Canada_SA_2023!$S$2:$S$183,"NOT FOUND!!!!")</f>
        <v>1</v>
      </c>
      <c r="P259">
        <f t="shared" si="30"/>
        <v>200</v>
      </c>
      <c r="Q259">
        <f>IF(N259="",0,N259*$L259)</f>
        <v>200</v>
      </c>
      <c r="R259" t="str">
        <f>_xlfn.XLOOKUP($E259,Canada_SA_2023!$D$2:$D$183,Canada_SA_2023!$U$2:$U$183,"NOT FOUND!!!!")</f>
        <v>Species listed as "Threatened". Previous assessments conducted by Yamanaka et al. (2011, 2018) found that the inside and outside DUs were below their Limit Reference Points (LRPs). Current catch very low.</v>
      </c>
    </row>
    <row r="260" spans="1:18" x14ac:dyDescent="0.3">
      <c r="A260" t="s">
        <v>1203</v>
      </c>
      <c r="B260" s="2">
        <v>67</v>
      </c>
      <c r="C260" s="4">
        <v>2021</v>
      </c>
      <c r="D260" s="4" t="s">
        <v>1273</v>
      </c>
      <c r="E260" s="4">
        <v>10925</v>
      </c>
      <c r="F260" s="4" t="s">
        <v>735</v>
      </c>
      <c r="G260" s="4" t="s">
        <v>722</v>
      </c>
      <c r="H260" s="4" t="s">
        <v>736</v>
      </c>
      <c r="I260" s="4" t="s">
        <v>737</v>
      </c>
      <c r="J260" t="str">
        <f>_xlfn.XLOOKUP($E260,USA_SA_2023!$D$2:$D$198,USA_SA_2023!$BN$2:$BN$198,"NOT FOUND!!!!")</f>
        <v>N</v>
      </c>
      <c r="K260" t="str">
        <f>_xlfn.XLOOKUP($E260,USA_SA_2023!$D$2:$D$198,USA_SA_2023!$BL$2:$BL$198,"NOT FOUND!!!!")</f>
        <v>Bmsy_Metric Tons</v>
      </c>
      <c r="L260">
        <f>_xlfn.XLOOKUP($E260,USA_SA_2023!$D$2:$D$198,USA_SA_2023!$BM$2:$BM$198,"NOT FOUND!!!!")</f>
        <v>21299</v>
      </c>
      <c r="M260" t="str">
        <f>_xlfn.XLOOKUP($E260,USA_SA_2023!$D$2:$D$198,USA_SA_2023!$X$2:$X$198,"NOT FOUND!!!!")</f>
        <v>Assessment of the Dusky Rockfish stock in the Gulf of Alaska</v>
      </c>
      <c r="N260">
        <f>_xlfn.XLOOKUP($E260,USA_SA_2023!$D$2:$D$198,USA_SA_2023!$BP$2:$BP$198,"NOT FOUND!!!!")</f>
        <v>1</v>
      </c>
      <c r="O260" s="2">
        <f>IF(J260="U","",IF(J260="O",1,IF(J260="F",2,IF(J260="N",3,""))))</f>
        <v>3</v>
      </c>
      <c r="P260">
        <f t="shared" si="30"/>
        <v>63897</v>
      </c>
      <c r="Q260">
        <f>L260*N260</f>
        <v>21299</v>
      </c>
      <c r="R260" t="str">
        <f>_xlfn.XLOOKUP($E260,USA_SA_2023!$D$2:$D$198,USA_SA_2023!$BQ$2:$BQ$198,"NOT FOUND!!!!")</f>
        <v>Biomass based estimate using Bmsy</v>
      </c>
    </row>
    <row r="261" spans="1:18" x14ac:dyDescent="0.3">
      <c r="A261" t="s">
        <v>1203</v>
      </c>
      <c r="B261" s="2">
        <v>67</v>
      </c>
      <c r="C261" s="4">
        <v>2022</v>
      </c>
      <c r="D261" s="4" t="s">
        <v>1273</v>
      </c>
      <c r="E261" s="4">
        <v>10457</v>
      </c>
      <c r="F261" s="4" t="s">
        <v>807</v>
      </c>
      <c r="G261" s="4" t="s">
        <v>722</v>
      </c>
      <c r="H261" s="4" t="s">
        <v>808</v>
      </c>
      <c r="I261" s="4" t="s">
        <v>809</v>
      </c>
      <c r="J261" t="str">
        <f>_xlfn.XLOOKUP($E261,USA_SA_2023!$D$2:$D$198,USA_SA_2023!$BN$2:$BN$198,"NOT FOUND!!!!")</f>
        <v>N</v>
      </c>
      <c r="K261" t="str">
        <f>_xlfn.XLOOKUP($E261,USA_SA_2023!$D$2:$D$198,USA_SA_2023!$BL$2:$BL$198,"NOT FOUND!!!!")</f>
        <v>Current Biomass_Metric Tons</v>
      </c>
      <c r="L261">
        <f>_xlfn.XLOOKUP($E261,USA_SA_2023!$D$2:$D$198,USA_SA_2023!$BM$2:$BM$198,"NOT FOUND!!!!")</f>
        <v>72349</v>
      </c>
      <c r="M261" t="str">
        <f>_xlfn.XLOOKUP($E261,USA_SA_2023!$D$2:$D$198,USA_SA_2023!$X$2:$X$198,"NOT FOUND!!!!")</f>
        <v>Assessment of the Thornyhead stock complex in the Gulf of Alaska</v>
      </c>
      <c r="N261">
        <f>_xlfn.XLOOKUP($E261,USA_SA_2023!$D$2:$D$198,USA_SA_2023!$BP$2:$BP$198,"NOT FOUND!!!!")</f>
        <v>3</v>
      </c>
      <c r="O261" s="2">
        <f>IF(J261="U","",IF(J261="O",1,IF(J261="F",2,IF(J261="N",3,""))))</f>
        <v>3</v>
      </c>
      <c r="P261">
        <f t="shared" si="30"/>
        <v>217047</v>
      </c>
      <c r="Q261">
        <f>L261*N261</f>
        <v>217047</v>
      </c>
      <c r="R261" t="str">
        <f>_xlfn.XLOOKUP($E261,USA_SA_2023!$D$2:$D$198,USA_SA_2023!$BQ$2:$BQ$198,"NOT FOUND!!!!")</f>
        <v>F based estimate using Fmsy</v>
      </c>
    </row>
    <row r="262" spans="1:18" x14ac:dyDescent="0.3">
      <c r="A262" s="14" t="s">
        <v>1203</v>
      </c>
      <c r="B262" s="14">
        <v>67</v>
      </c>
      <c r="C262" s="14">
        <v>2021</v>
      </c>
      <c r="D262" t="s">
        <v>1279</v>
      </c>
      <c r="E262" s="4">
        <v>81</v>
      </c>
      <c r="F262" t="s">
        <v>1617</v>
      </c>
      <c r="G262" t="s">
        <v>1406</v>
      </c>
      <c r="H262" s="2" t="s">
        <v>2192</v>
      </c>
      <c r="I262" s="22" t="s">
        <v>1618</v>
      </c>
      <c r="J262" t="str">
        <f>_xlfn.XLOOKUP($E262,Canada_SA_2023!$D$2:$D$183,Canada_SA_2023!$R$2:$R$183,"NOT FOUND!!!!")</f>
        <v>U</v>
      </c>
      <c r="N262">
        <f>_xlfn.XLOOKUP($E262,Canada_SA_2023!$D$2:$D$183,Canada_SA_2023!$T$2:$T$183,"NOT FOUND!!!!")</f>
        <v>0</v>
      </c>
      <c r="R262">
        <f>_xlfn.XLOOKUP($E262,Canada_SA_2023!$D$2:$D$183,Canada_SA_2023!$U$2:$U$183,"NOT FOUND!!!!")</f>
        <v>0</v>
      </c>
    </row>
    <row r="263" spans="1:18" x14ac:dyDescent="0.3">
      <c r="A263" t="s">
        <v>1203</v>
      </c>
      <c r="B263" s="2">
        <v>67</v>
      </c>
      <c r="C263" s="4">
        <v>2022</v>
      </c>
      <c r="D263" s="4" t="s">
        <v>1273</v>
      </c>
      <c r="E263" s="4">
        <v>10974</v>
      </c>
      <c r="F263" s="4" t="s">
        <v>629</v>
      </c>
      <c r="G263" s="4" t="s">
        <v>592</v>
      </c>
      <c r="H263" s="4"/>
      <c r="I263" s="4" t="s">
        <v>1228</v>
      </c>
      <c r="J263" t="str">
        <f>_xlfn.XLOOKUP($E263,USA_SA_2023!$D$2:$D$198,USA_SA_2023!$BN$2:$BN$198,"NOT FOUND!!!!")</f>
        <v>F</v>
      </c>
      <c r="K263" t="str">
        <f>_xlfn.XLOOKUP($E263,USA_SA_2023!$D$2:$D$198,USA_SA_2023!$BL$2:$BL$198,"NOT FOUND!!!!")</f>
        <v>Current Biomass_Metric Tons</v>
      </c>
      <c r="L263">
        <f>_xlfn.XLOOKUP($E263,USA_SA_2023!$D$2:$D$198,USA_SA_2023!$BM$2:$BM$198,"NOT FOUND!!!!")</f>
        <v>52733</v>
      </c>
      <c r="M263" t="str">
        <f>_xlfn.XLOOKUP($E263,USA_SA_2023!$D$2:$D$198,USA_SA_2023!$X$2:$X$198,"NOT FOUND!!!!")</f>
        <v>Assessment of the Other Rockfish stock complex in the Bering Sea/Aleutian Islands</v>
      </c>
      <c r="N263">
        <f>_xlfn.XLOOKUP($E263,USA_SA_2023!$D$2:$D$198,USA_SA_2023!$BP$2:$BP$198,"NOT FOUND!!!!")</f>
        <v>3</v>
      </c>
      <c r="O263" s="2">
        <f>IF(J263="U","",IF(J263="O",1,IF(J263="F",2,IF(J263="N",3,""))))</f>
        <v>2</v>
      </c>
      <c r="P263">
        <f>IF(O263="",0,O263*L263)</f>
        <v>105466</v>
      </c>
      <c r="Q263">
        <f>L263*N263</f>
        <v>158199</v>
      </c>
      <c r="R263" t="str">
        <f>_xlfn.XLOOKUP($E263,USA_SA_2023!$D$2:$D$198,USA_SA_2023!$BQ$2:$BQ$198,"NOT FOUND!!!!")</f>
        <v>Multispecies: F based estimate using Fmsy</v>
      </c>
    </row>
    <row r="264" spans="1:18" x14ac:dyDescent="0.3">
      <c r="A264" t="s">
        <v>1203</v>
      </c>
      <c r="B264" s="2">
        <v>67</v>
      </c>
      <c r="C264" s="4">
        <v>2021</v>
      </c>
      <c r="D264" s="4" t="s">
        <v>1273</v>
      </c>
      <c r="E264" s="4">
        <v>11443</v>
      </c>
      <c r="F264" s="4" t="s">
        <v>744</v>
      </c>
      <c r="G264" s="4" t="s">
        <v>722</v>
      </c>
      <c r="H264" s="4"/>
      <c r="I264" s="4" t="s">
        <v>1232</v>
      </c>
      <c r="J264" t="str">
        <f>_xlfn.XLOOKUP($E264,USA_SA_2023!$D$2:$D$198,USA_SA_2023!$BN$2:$BN$198,"NOT FOUND!!!!")</f>
        <v>F</v>
      </c>
      <c r="K264" t="str">
        <f>_xlfn.XLOOKUP($E264,USA_SA_2023!$D$2:$D$198,USA_SA_2023!$BL$2:$BL$198,"NOT FOUND!!!!")</f>
        <v>Bmsy_Metric Tons</v>
      </c>
      <c r="L264">
        <f>_xlfn.XLOOKUP($E264,USA_SA_2023!$D$2:$D$198,USA_SA_2023!$BM$2:$BM$198,"NOT FOUND!!!!")</f>
        <v>5172</v>
      </c>
      <c r="M264" t="str">
        <f>_xlfn.XLOOKUP($E264,USA_SA_2023!$D$2:$D$198,USA_SA_2023!$X$2:$X$198,"NOT FOUND!!!!")</f>
        <v>Assessment of the Rougheye and Blackspotted Rockfish stock complex in the Gulf of Alaska</v>
      </c>
      <c r="N264">
        <f>_xlfn.XLOOKUP($E264,USA_SA_2023!$D$2:$D$198,USA_SA_2023!$BP$2:$BP$198,"NOT FOUND!!!!")</f>
        <v>1</v>
      </c>
      <c r="O264" s="2">
        <f>IF(J264="U","",IF(J264="O",1,IF(J264="F",2,IF(J264="N",3,""))))</f>
        <v>2</v>
      </c>
      <c r="P264">
        <f>IF(O264="",0,O264*L264)</f>
        <v>10344</v>
      </c>
      <c r="Q264">
        <f>L264*N264</f>
        <v>5172</v>
      </c>
      <c r="R264" t="str">
        <f>_xlfn.XLOOKUP($E264,USA_SA_2023!$D$2:$D$198,USA_SA_2023!$BQ$2:$BQ$198,"NOT FOUND!!!!")</f>
        <v>Biomass based estimate using Bmsy</v>
      </c>
    </row>
    <row r="265" spans="1:18" x14ac:dyDescent="0.3">
      <c r="A265" t="s">
        <v>1203</v>
      </c>
      <c r="B265" s="2">
        <v>67</v>
      </c>
      <c r="C265" s="4">
        <v>2021</v>
      </c>
      <c r="D265" s="4" t="s">
        <v>1273</v>
      </c>
      <c r="E265" s="4">
        <v>11804</v>
      </c>
      <c r="F265" s="4" t="s">
        <v>748</v>
      </c>
      <c r="G265" s="4" t="s">
        <v>722</v>
      </c>
      <c r="H265" s="4"/>
      <c r="I265" s="4" t="s">
        <v>1228</v>
      </c>
      <c r="J265" t="str">
        <f>_xlfn.XLOOKUP($E265,USA_SA_2023!$D$2:$D$198,USA_SA_2023!$BN$2:$BN$198,"NOT FOUND!!!!")</f>
        <v>N</v>
      </c>
      <c r="K265" t="str">
        <f>_xlfn.XLOOKUP($E265,USA_SA_2023!$D$2:$D$198,USA_SA_2023!$BL$2:$BL$198,"NOT FOUND!!!!")</f>
        <v>Current Biomass_Metric Tons</v>
      </c>
      <c r="L265">
        <f>_xlfn.XLOOKUP($E265,USA_SA_2023!$D$2:$D$198,USA_SA_2023!$BM$2:$BM$198,"NOT FOUND!!!!")</f>
        <v>58687</v>
      </c>
      <c r="M265" t="str">
        <f>_xlfn.XLOOKUP($E265,USA_SA_2023!$D$2:$D$198,USA_SA_2023!$X$2:$X$198,"NOT FOUND!!!!")</f>
        <v xml:space="preserve">Assessment of the Other Rockfish stock complex in the Gulf of Alaska </v>
      </c>
      <c r="N265">
        <f>_xlfn.XLOOKUP($E265,USA_SA_2023!$D$2:$D$198,USA_SA_2023!$BP$2:$BP$198,"NOT FOUND!!!!")</f>
        <v>3</v>
      </c>
      <c r="O265" s="2">
        <f>IF(J265="U","",IF(J265="O",1,IF(J265="F",2,IF(J265="N",3,""))))</f>
        <v>3</v>
      </c>
      <c r="P265">
        <f>IF(O265="",0,O265*L265)</f>
        <v>176061</v>
      </c>
      <c r="Q265">
        <f>L265*N265</f>
        <v>176061</v>
      </c>
      <c r="R265" t="str">
        <f>_xlfn.XLOOKUP($E265,USA_SA_2023!$D$2:$D$198,USA_SA_2023!$BQ$2:$BQ$198,"NOT FOUND!!!!")</f>
        <v>Multispecies: F based estimate using Fmsy (F/Fmsy &lt; 0.5)</v>
      </c>
    </row>
    <row r="266" spans="1:18" x14ac:dyDescent="0.3">
      <c r="A266" t="s">
        <v>1203</v>
      </c>
      <c r="B266" s="2">
        <v>67</v>
      </c>
      <c r="C266" s="4">
        <v>2020</v>
      </c>
      <c r="D266" s="4" t="s">
        <v>1273</v>
      </c>
      <c r="E266" s="4">
        <v>11382</v>
      </c>
      <c r="F266" s="4" t="s">
        <v>620</v>
      </c>
      <c r="G266" s="4" t="s">
        <v>592</v>
      </c>
      <c r="H266" s="4"/>
      <c r="I266" s="4" t="s">
        <v>1232</v>
      </c>
      <c r="J266" t="str">
        <f>_xlfn.XLOOKUP($E266,USA_SA_2023!$D$2:$D$198,USA_SA_2023!$BN$2:$BN$198,"NOT FOUND!!!!")</f>
        <v>F</v>
      </c>
      <c r="K266" t="str">
        <f>_xlfn.XLOOKUP($E266,USA_SA_2023!$D$2:$D$198,USA_SA_2023!$BL$2:$BL$198,"NOT FOUND!!!!")</f>
        <v>Bmsy_Metric Tons</v>
      </c>
      <c r="L266">
        <f>_xlfn.XLOOKUP($E266,USA_SA_2023!$D$2:$D$198,USA_SA_2023!$BM$2:$BM$198,"NOT FOUND!!!!")</f>
        <v>3084</v>
      </c>
      <c r="M266" t="str">
        <f>_xlfn.XLOOKUP($E266,USA_SA_2023!$D$2:$D$198,USA_SA_2023!$X$2:$X$198,"NOT FOUND!!!!")</f>
        <v>Assessment of Blackspotted and Rougheye Rockfish stock complex in the Bering Sea/Aleutian Islands</v>
      </c>
      <c r="N266">
        <f>_xlfn.XLOOKUP($E266,USA_SA_2023!$D$2:$D$198,USA_SA_2023!$BP$2:$BP$198,"NOT FOUND!!!!")</f>
        <v>1</v>
      </c>
      <c r="O266" s="2">
        <f>IF(J266="U","",IF(J266="O",1,IF(J266="F",2,IF(J266="N",3,""))))</f>
        <v>2</v>
      </c>
      <c r="P266">
        <f>IF(O266="",0,O266*L266)</f>
        <v>6168</v>
      </c>
      <c r="Q266">
        <f>L266*N266</f>
        <v>3084</v>
      </c>
      <c r="R266" t="str">
        <f>_xlfn.XLOOKUP($E266,USA_SA_2023!$D$2:$D$198,USA_SA_2023!$BQ$2:$BQ$198,"NOT FOUND!!!!")</f>
        <v>Biomass based estimate using Bmsy</v>
      </c>
    </row>
    <row r="267" spans="1:18" x14ac:dyDescent="0.3">
      <c r="A267" t="s">
        <v>1203</v>
      </c>
      <c r="B267" s="2">
        <v>67</v>
      </c>
      <c r="C267" s="4">
        <v>2021</v>
      </c>
      <c r="D267" s="4" t="s">
        <v>1273</v>
      </c>
      <c r="E267" s="4">
        <v>15335</v>
      </c>
      <c r="F267" s="4" t="s">
        <v>1001</v>
      </c>
      <c r="G267" s="4" t="s">
        <v>939</v>
      </c>
      <c r="H267" s="4"/>
      <c r="I267" s="4" t="s">
        <v>1234</v>
      </c>
      <c r="J267" t="str">
        <f>_xlfn.XLOOKUP($E267,USA_SA_2023!$D$2:$D$198,USA_SA_2023!$BN$2:$BN$198,"NOT FOUND!!!!")</f>
        <v>F</v>
      </c>
      <c r="K267" t="str">
        <f>_xlfn.XLOOKUP($E267,USA_SA_2023!$D$2:$D$198,USA_SA_2023!$BL$2:$BL$198,"NOT FOUND!!!!")</f>
        <v>Bmsy_Million Eggs</v>
      </c>
      <c r="L267">
        <f>_xlfn.XLOOKUP($E267,USA_SA_2023!$D$2:$D$198,USA_SA_2023!$BM$2:$BM$198,"NOT FOUND!!!!")</f>
        <v>458.072998046875</v>
      </c>
      <c r="M267" t="str">
        <f>_xlfn.XLOOKUP($E267,USA_SA_2023!$D$2:$D$198,USA_SA_2023!$X$2:$X$198,"NOT FOUND!!!!")</f>
        <v>The status of Vermilion Rockfish (Sebastes miniatus) and Sunset Rockfish (Sebastes crocotulus) in U.S. waters off the coast of California north of Point Conception in 2021</v>
      </c>
      <c r="N267">
        <f>_xlfn.XLOOKUP($E267,USA_SA_2023!$D$2:$D$198,USA_SA_2023!$BP$2:$BP$198,"NOT FOUND!!!!")</f>
        <v>1</v>
      </c>
      <c r="O267" s="2">
        <f>IF(J267="U","",IF(J267="O",1,IF(J267="F",2,IF(J267="N",3,""))))</f>
        <v>2</v>
      </c>
      <c r="P267">
        <f>IF(O267="",0,O267*L267)</f>
        <v>916.14599609375</v>
      </c>
      <c r="Q267">
        <f>L267*N267</f>
        <v>458.072998046875</v>
      </c>
      <c r="R267" t="str">
        <f>_xlfn.XLOOKUP($E267,USA_SA_2023!$D$2:$D$198,USA_SA_2023!$BQ$2:$BQ$198,"NOT FOUND!!!!")</f>
        <v>Biomass based estimate using Blim</v>
      </c>
    </row>
    <row r="268" spans="1:18" x14ac:dyDescent="0.3">
      <c r="A268" s="22" t="s">
        <v>2205</v>
      </c>
      <c r="B268" s="14">
        <v>67</v>
      </c>
      <c r="C268" s="14">
        <v>2021</v>
      </c>
      <c r="D268" t="s">
        <v>1279</v>
      </c>
      <c r="E268" s="4">
        <v>100</v>
      </c>
      <c r="F268" t="s">
        <v>1675</v>
      </c>
      <c r="G268" t="s">
        <v>1406</v>
      </c>
      <c r="H268" s="2" t="s">
        <v>2193</v>
      </c>
      <c r="I268" s="22" t="s">
        <v>1676</v>
      </c>
      <c r="J268" t="str">
        <f>_xlfn.XLOOKUP($E268,Canada_SA_2023!$D$2:$D$183,Canada_SA_2023!$R$2:$R$183,"NOT FOUND!!!!")</f>
        <v>U</v>
      </c>
      <c r="N268">
        <f>_xlfn.XLOOKUP($E268,Canada_SA_2023!$D$2:$D$183,Canada_SA_2023!$T$2:$T$183,"NOT FOUND!!!!")</f>
        <v>0</v>
      </c>
      <c r="R268">
        <f>_xlfn.XLOOKUP($E268,Canada_SA_2023!$D$2:$D$183,Canada_SA_2023!$U$2:$U$183,"NOT FOUND!!!!")</f>
        <v>0</v>
      </c>
    </row>
    <row r="269" spans="1:18" x14ac:dyDescent="0.3">
      <c r="A269" t="s">
        <v>1205</v>
      </c>
      <c r="B269" s="2">
        <v>67</v>
      </c>
      <c r="C269" s="4">
        <v>2021</v>
      </c>
      <c r="D269" s="4" t="s">
        <v>1273</v>
      </c>
      <c r="E269" s="4">
        <v>10576</v>
      </c>
      <c r="F269" s="4" t="s">
        <v>1173</v>
      </c>
      <c r="G269" s="4" t="s">
        <v>1176</v>
      </c>
      <c r="H269" s="4" t="s">
        <v>1174</v>
      </c>
      <c r="I269" s="4" t="s">
        <v>1175</v>
      </c>
      <c r="J269" t="str">
        <f>_xlfn.XLOOKUP($E269,USA_SA_2023!$D$2:$D$198,USA_SA_2023!$BN$2:$BN$198,"NOT FOUND!!!!")</f>
        <v>N</v>
      </c>
      <c r="K269" t="str">
        <f>_xlfn.XLOOKUP($E269,USA_SA_2023!$D$2:$D$198,USA_SA_2023!$BL$2:$BL$198,"NOT FOUND!!!!")</f>
        <v>Bmsy_Adult Spawners - Natural</v>
      </c>
      <c r="L269">
        <f>_xlfn.XLOOKUP($E269,USA_SA_2023!$D$2:$D$198,USA_SA_2023!$BM$2:$BM$198,"NOT FOUND!!!!")</f>
        <v>900000</v>
      </c>
      <c r="M269" t="str">
        <f>_xlfn.XLOOKUP($E269,USA_SA_2023!$D$2:$D$198,USA_SA_2023!$X$2:$X$198,"NOT FOUND!!!!")</f>
        <v>Preseason Report I - Stock Abundance Analysis for 2021 Ocean Salmon Fisheries</v>
      </c>
      <c r="N269">
        <f>_xlfn.XLOOKUP($E269,USA_SA_2023!$D$2:$D$198,USA_SA_2023!$BP$2:$BP$198,"NOT FOUND!!!!")</f>
        <v>3</v>
      </c>
      <c r="O269" s="2">
        <f>IF(J269="U","",IF(J269="O",1,IF(J269="F",2,IF(J269="N",3,""))))</f>
        <v>3</v>
      </c>
      <c r="P269">
        <f t="shared" ref="P269:P276" si="31">IF(O269="",0,O269*L269)</f>
        <v>2700000</v>
      </c>
      <c r="Q269">
        <f>L269*N269</f>
        <v>2700000</v>
      </c>
      <c r="R269" t="str">
        <f>_xlfn.XLOOKUP($E269,USA_SA_2023!$D$2:$D$198,USA_SA_2023!$BQ$2:$BQ$198,"NOT FOUND!!!!")</f>
        <v>Biomass based estimate using Blim</v>
      </c>
    </row>
    <row r="270" spans="1:18" x14ac:dyDescent="0.3">
      <c r="A270" s="14" t="s">
        <v>1205</v>
      </c>
      <c r="B270" s="14">
        <v>67</v>
      </c>
      <c r="C270" s="14">
        <v>2021</v>
      </c>
      <c r="D270" t="s">
        <v>1279</v>
      </c>
      <c r="E270" s="4">
        <v>102</v>
      </c>
      <c r="F270" t="s">
        <v>1678</v>
      </c>
      <c r="G270" t="s">
        <v>1679</v>
      </c>
      <c r="H270" s="4" t="s">
        <v>1174</v>
      </c>
      <c r="I270" s="22" t="s">
        <v>1175</v>
      </c>
      <c r="J270" t="str">
        <f>_xlfn.XLOOKUP($E270,Canada_SA_2023!$D$2:$D$183,Canada_SA_2023!$R$2:$R$183,"NOT FOUND!!!!")</f>
        <v>F</v>
      </c>
      <c r="K270" t="s">
        <v>2195</v>
      </c>
      <c r="L270">
        <f>_xlfn.XLOOKUP($E270,Canada_SA_2023!$D$2:$D$183,Canada_SA_2023!$Q$2:$Q$183,"NOT FOUND!!!!")</f>
        <v>1000</v>
      </c>
      <c r="N270">
        <f>_xlfn.XLOOKUP($E270,Canada_SA_2023!$D$2:$D$183,Canada_SA_2023!$T$2:$T$183,"NOT FOUND!!!!")</f>
        <v>1</v>
      </c>
      <c r="O270">
        <f>_xlfn.XLOOKUP($E270,Canada_SA_2023!$D$2:$D$183,Canada_SA_2023!$S$2:$S$183,"NOT FOUND!!!!")</f>
        <v>2</v>
      </c>
      <c r="P270">
        <f t="shared" si="31"/>
        <v>2000</v>
      </c>
      <c r="Q270">
        <f>IF(N270="",0,N270*$L270)</f>
        <v>1000</v>
      </c>
      <c r="R270" t="str">
        <f>_xlfn.XLOOKUP($E270,Canada_SA_2023!$D$2:$D$183,Canada_SA_2023!$U$2:$U$183,"NOT FOUND!!!!")</f>
        <v>No catch info. Arbitrary weight.</v>
      </c>
    </row>
    <row r="271" spans="1:18" x14ac:dyDescent="0.3">
      <c r="A271" s="14" t="s">
        <v>1205</v>
      </c>
      <c r="B271" s="14">
        <v>67</v>
      </c>
      <c r="C271" s="14">
        <v>2021</v>
      </c>
      <c r="D271" t="s">
        <v>1279</v>
      </c>
      <c r="E271" s="4">
        <v>103</v>
      </c>
      <c r="F271" t="s">
        <v>1680</v>
      </c>
      <c r="G271" t="s">
        <v>1449</v>
      </c>
      <c r="H271" s="4" t="s">
        <v>1174</v>
      </c>
      <c r="I271" s="22" t="s">
        <v>1175</v>
      </c>
      <c r="J271" t="str">
        <f>_xlfn.XLOOKUP($E271,Canada_SA_2023!$D$2:$D$183,Canada_SA_2023!$R$2:$R$183,"NOT FOUND!!!!")</f>
        <v>F</v>
      </c>
      <c r="K271" t="s">
        <v>2195</v>
      </c>
      <c r="L271">
        <f>_xlfn.XLOOKUP($E271,Canada_SA_2023!$D$2:$D$183,Canada_SA_2023!$Q$2:$Q$183,"NOT FOUND!!!!")</f>
        <v>1000</v>
      </c>
      <c r="N271">
        <f>_xlfn.XLOOKUP($E271,Canada_SA_2023!$D$2:$D$183,Canada_SA_2023!$T$2:$T$183,"NOT FOUND!!!!")</f>
        <v>1</v>
      </c>
      <c r="O271">
        <f>_xlfn.XLOOKUP($E271,Canada_SA_2023!$D$2:$D$183,Canada_SA_2023!$S$2:$S$183,"NOT FOUND!!!!")</f>
        <v>2</v>
      </c>
      <c r="P271">
        <f t="shared" si="31"/>
        <v>2000</v>
      </c>
      <c r="Q271">
        <f>IF(N271="",0,N271*$L271)</f>
        <v>1000</v>
      </c>
      <c r="R271" t="str">
        <f>_xlfn.XLOOKUP($E271,Canada_SA_2023!$D$2:$D$183,Canada_SA_2023!$U$2:$U$183,"NOT FOUND!!!!")</f>
        <v>No catch info. Arbitrary weight.</v>
      </c>
    </row>
    <row r="272" spans="1:18" x14ac:dyDescent="0.3">
      <c r="A272" s="14" t="s">
        <v>1205</v>
      </c>
      <c r="B272" s="14">
        <v>67</v>
      </c>
      <c r="C272" s="14">
        <v>2021</v>
      </c>
      <c r="D272" t="s">
        <v>1279</v>
      </c>
      <c r="E272" s="4">
        <v>30</v>
      </c>
      <c r="F272" t="s">
        <v>1447</v>
      </c>
      <c r="G272" t="s">
        <v>1449</v>
      </c>
      <c r="H272" s="2" t="s">
        <v>2186</v>
      </c>
      <c r="I272" s="22" t="s">
        <v>1448</v>
      </c>
      <c r="J272" t="str">
        <f>_xlfn.XLOOKUP($E272,Canada_SA_2023!$D$2:$D$183,Canada_SA_2023!$R$2:$R$183,"NOT FOUND!!!!")</f>
        <v>F</v>
      </c>
      <c r="K272" t="s">
        <v>2195</v>
      </c>
      <c r="L272">
        <f>_xlfn.XLOOKUP($E272,Canada_SA_2023!$D$2:$D$183,Canada_SA_2023!$Q$2:$Q$183,"NOT FOUND!!!!")</f>
        <v>1000</v>
      </c>
      <c r="N272">
        <f>_xlfn.XLOOKUP($E272,Canada_SA_2023!$D$2:$D$183,Canada_SA_2023!$T$2:$T$183,"NOT FOUND!!!!")</f>
        <v>1</v>
      </c>
      <c r="O272">
        <f>_xlfn.XLOOKUP($E272,Canada_SA_2023!$D$2:$D$183,Canada_SA_2023!$S$2:$S$183,"NOT FOUND!!!!")</f>
        <v>2</v>
      </c>
      <c r="P272">
        <f t="shared" si="31"/>
        <v>2000</v>
      </c>
      <c r="Q272">
        <f>IF(N272="",0,N272*$L272)</f>
        <v>1000</v>
      </c>
      <c r="R272" t="str">
        <f>_xlfn.XLOOKUP($E272,Canada_SA_2023!$D$2:$D$183,Canada_SA_2023!$U$2:$U$183,"NOT FOUND!!!!")</f>
        <v>No catch info. Arbitrary weight.</v>
      </c>
    </row>
    <row r="273" spans="1:18" x14ac:dyDescent="0.3">
      <c r="A273" s="14" t="s">
        <v>1205</v>
      </c>
      <c r="B273" s="14">
        <v>67</v>
      </c>
      <c r="C273" s="14">
        <v>2021</v>
      </c>
      <c r="D273" t="s">
        <v>1279</v>
      </c>
      <c r="E273" s="4">
        <v>31</v>
      </c>
      <c r="F273" t="s">
        <v>1451</v>
      </c>
      <c r="G273" t="s">
        <v>1452</v>
      </c>
      <c r="H273" s="2" t="s">
        <v>2186</v>
      </c>
      <c r="I273" s="22" t="s">
        <v>1448</v>
      </c>
      <c r="J273" t="str">
        <f>_xlfn.XLOOKUP($E273,Canada_SA_2023!$D$2:$D$183,Canada_SA_2023!$R$2:$R$183,"NOT FOUND!!!!")</f>
        <v>F</v>
      </c>
      <c r="K273" t="s">
        <v>2195</v>
      </c>
      <c r="L273">
        <f>_xlfn.XLOOKUP($E273,Canada_SA_2023!$D$2:$D$183,Canada_SA_2023!$Q$2:$Q$183,"NOT FOUND!!!!")</f>
        <v>1000</v>
      </c>
      <c r="N273">
        <f>_xlfn.XLOOKUP($E273,Canada_SA_2023!$D$2:$D$183,Canada_SA_2023!$T$2:$T$183,"NOT FOUND!!!!")</f>
        <v>1</v>
      </c>
      <c r="O273">
        <f>_xlfn.XLOOKUP($E273,Canada_SA_2023!$D$2:$D$183,Canada_SA_2023!$S$2:$S$183,"NOT FOUND!!!!")</f>
        <v>2</v>
      </c>
      <c r="P273">
        <f t="shared" si="31"/>
        <v>2000</v>
      </c>
      <c r="Q273">
        <f>IF(N273="",0,N273*$L273)</f>
        <v>1000</v>
      </c>
      <c r="R273" t="str">
        <f>_xlfn.XLOOKUP($E273,Canada_SA_2023!$D$2:$D$183,Canada_SA_2023!$U$2:$U$183,"NOT FOUND!!!!")</f>
        <v>No catch info. Arbitrary weight.</v>
      </c>
    </row>
    <row r="274" spans="1:18" x14ac:dyDescent="0.3">
      <c r="A274" t="s">
        <v>1205</v>
      </c>
      <c r="B274" s="2">
        <v>67</v>
      </c>
      <c r="C274" s="4">
        <v>2021</v>
      </c>
      <c r="D274" s="4" t="s">
        <v>1273</v>
      </c>
      <c r="E274" s="4">
        <v>10580</v>
      </c>
      <c r="F274" s="4" t="s">
        <v>842</v>
      </c>
      <c r="G274" s="4" t="s">
        <v>845</v>
      </c>
      <c r="H274" s="4" t="s">
        <v>843</v>
      </c>
      <c r="I274" s="4" t="s">
        <v>844</v>
      </c>
      <c r="J274" t="str">
        <f>_xlfn.XLOOKUP($E274,USA_SA_2023!$D$2:$D$198,USA_SA_2023!$BN$2:$BN$198,"NOT FOUND!!!!")</f>
        <v>F</v>
      </c>
      <c r="K274" t="str">
        <f>_xlfn.XLOOKUP($E274,USA_SA_2023!$D$2:$D$198,USA_SA_2023!$BL$2:$BL$198,"NOT FOUND!!!!")</f>
        <v>Bmsy_Adult Spawners - Natural</v>
      </c>
      <c r="L274">
        <f>_xlfn.XLOOKUP($E274,USA_SA_2023!$D$2:$D$198,USA_SA_2023!$BM$2:$BM$198,"NOT FOUND!!!!")</f>
        <v>1360</v>
      </c>
      <c r="M274" t="str">
        <f>_xlfn.XLOOKUP($E274,USA_SA_2023!$D$2:$D$198,USA_SA_2023!$X$2:$X$198,"NOT FOUND!!!!")</f>
        <v/>
      </c>
      <c r="N274">
        <f>_xlfn.XLOOKUP($E274,USA_SA_2023!$D$2:$D$198,USA_SA_2023!$BP$2:$BP$198,"NOT FOUND!!!!")</f>
        <v>3</v>
      </c>
      <c r="O274" s="2">
        <f t="shared" ref="O274:O297" si="32">IF(J274="U","",IF(J274="O",1,IF(J274="F",2,IF(J274="N",3,""))))</f>
        <v>2</v>
      </c>
      <c r="P274">
        <f t="shared" si="31"/>
        <v>2720</v>
      </c>
      <c r="Q274">
        <f>L274*N274</f>
        <v>4080</v>
      </c>
      <c r="R274" t="str">
        <f>_xlfn.XLOOKUP($E274,USA_SA_2023!$D$2:$D$198,USA_SA_2023!$BQ$2:$BQ$198,"NOT FOUND!!!!")</f>
        <v>Biomass based estimate using Blim</v>
      </c>
    </row>
    <row r="275" spans="1:18" x14ac:dyDescent="0.3">
      <c r="A275" t="s">
        <v>1205</v>
      </c>
      <c r="B275" s="2">
        <v>67</v>
      </c>
      <c r="C275" s="4">
        <v>2021</v>
      </c>
      <c r="D275" s="4" t="s">
        <v>1273</v>
      </c>
      <c r="E275" s="4">
        <v>10959</v>
      </c>
      <c r="F275" s="4" t="s">
        <v>851</v>
      </c>
      <c r="G275" s="4" t="s">
        <v>852</v>
      </c>
      <c r="H275" s="4" t="s">
        <v>843</v>
      </c>
      <c r="I275" s="4" t="s">
        <v>844</v>
      </c>
      <c r="J275" t="str">
        <f>_xlfn.XLOOKUP($E275,USA_SA_2023!$D$2:$D$198,USA_SA_2023!$BN$2:$BN$198,"NOT FOUND!!!!")</f>
        <v>F</v>
      </c>
      <c r="K275" t="str">
        <f>_xlfn.XLOOKUP($E275,USA_SA_2023!$D$2:$D$198,USA_SA_2023!$BL$2:$BL$198,"NOT FOUND!!!!")</f>
        <v>Bmsy_Adult Spawners - Natural</v>
      </c>
      <c r="L275">
        <f>_xlfn.XLOOKUP($E275,USA_SA_2023!$D$2:$D$198,USA_SA_2023!$BM$2:$BM$198,"NOT FOUND!!!!")</f>
        <v>20000</v>
      </c>
      <c r="M275" t="str">
        <f>_xlfn.XLOOKUP($E275,USA_SA_2023!$D$2:$D$198,USA_SA_2023!$X$2:$X$198,"NOT FOUND!!!!")</f>
        <v/>
      </c>
      <c r="N275">
        <f>_xlfn.XLOOKUP($E275,USA_SA_2023!$D$2:$D$198,USA_SA_2023!$BP$2:$BP$198,"NOT FOUND!!!!")</f>
        <v>3</v>
      </c>
      <c r="O275" s="2">
        <f t="shared" si="32"/>
        <v>2</v>
      </c>
      <c r="P275">
        <f t="shared" si="31"/>
        <v>40000</v>
      </c>
      <c r="Q275">
        <f>L275*N275</f>
        <v>60000</v>
      </c>
      <c r="R275" t="str">
        <f>_xlfn.XLOOKUP($E275,USA_SA_2023!$D$2:$D$198,USA_SA_2023!$BQ$2:$BQ$198,"NOT FOUND!!!!")</f>
        <v>Biomass based estimate using Blim</v>
      </c>
    </row>
    <row r="276" spans="1:18" x14ac:dyDescent="0.3">
      <c r="A276" t="s">
        <v>1205</v>
      </c>
      <c r="B276" s="2">
        <v>67</v>
      </c>
      <c r="C276" s="4">
        <v>2021</v>
      </c>
      <c r="D276" s="4" t="s">
        <v>1273</v>
      </c>
      <c r="E276" s="4">
        <v>10961</v>
      </c>
      <c r="F276" s="4" t="s">
        <v>855</v>
      </c>
      <c r="G276" s="4" t="s">
        <v>856</v>
      </c>
      <c r="H276" s="4" t="s">
        <v>843</v>
      </c>
      <c r="I276" s="4" t="s">
        <v>844</v>
      </c>
      <c r="J276" t="str">
        <f>_xlfn.XLOOKUP($E276,USA_SA_2023!$D$2:$D$198,USA_SA_2023!$BN$2:$BN$198,"NOT FOUND!!!!")</f>
        <v>F</v>
      </c>
      <c r="K276" t="str">
        <f>_xlfn.XLOOKUP($E276,USA_SA_2023!$D$2:$D$198,USA_SA_2023!$BL$2:$BL$198,"NOT FOUND!!!!")</f>
        <v>Bmsy_spawners (wild)</v>
      </c>
      <c r="L276">
        <f>_xlfn.XLOOKUP($E276,USA_SA_2023!$D$2:$D$198,USA_SA_2023!$BM$2:$BM$198,"NOT FOUND!!!!")</f>
        <v>3400</v>
      </c>
      <c r="M276" t="str">
        <f>_xlfn.XLOOKUP($E276,USA_SA_2023!$D$2:$D$198,USA_SA_2023!$X$2:$X$198,"NOT FOUND!!!!")</f>
        <v/>
      </c>
      <c r="N276">
        <f>_xlfn.XLOOKUP($E276,USA_SA_2023!$D$2:$D$198,USA_SA_2023!$BP$2:$BP$198,"NOT FOUND!!!!")</f>
        <v>3</v>
      </c>
      <c r="O276" s="2">
        <f t="shared" si="32"/>
        <v>2</v>
      </c>
      <c r="P276">
        <f t="shared" si="31"/>
        <v>6800</v>
      </c>
      <c r="Q276">
        <f>L276*N276</f>
        <v>10200</v>
      </c>
      <c r="R276" t="str">
        <f>_xlfn.XLOOKUP($E276,USA_SA_2023!$D$2:$D$198,USA_SA_2023!$BQ$2:$BQ$198,"NOT FOUND!!!!")</f>
        <v>Biomass based estimate using Blim</v>
      </c>
    </row>
    <row r="277" spans="1:18" x14ac:dyDescent="0.3">
      <c r="A277" t="s">
        <v>1205</v>
      </c>
      <c r="B277" s="2">
        <v>67</v>
      </c>
      <c r="C277" s="4">
        <v>2022</v>
      </c>
      <c r="D277" s="4" t="s">
        <v>1273</v>
      </c>
      <c r="E277" s="4">
        <v>10581</v>
      </c>
      <c r="F277" s="4" t="s">
        <v>1123</v>
      </c>
      <c r="G277" s="4" t="s">
        <v>1124</v>
      </c>
      <c r="H277" s="4" t="s">
        <v>843</v>
      </c>
      <c r="I277" s="4" t="s">
        <v>844</v>
      </c>
      <c r="J277" t="str">
        <f>_xlfn.XLOOKUP($E277,USA_SA_2023!$D$2:$D$198,USA_SA_2023!$BN$2:$BN$198,"NOT FOUND!!!!")</f>
        <v>U</v>
      </c>
      <c r="K277" t="str">
        <f>_xlfn.XLOOKUP($E277,USA_SA_2023!$D$2:$D$198,USA_SA_2023!$BL$2:$BL$198,"NOT FOUND!!!!")</f>
        <v>None</v>
      </c>
      <c r="L277" t="str">
        <f>_xlfn.XLOOKUP($E277,USA_SA_2023!$D$2:$D$198,USA_SA_2023!$BM$2:$BM$198,"NOT FOUND!!!!")</f>
        <v/>
      </c>
      <c r="M277" t="str">
        <f>_xlfn.XLOOKUP($E277,USA_SA_2023!$D$2:$D$198,USA_SA_2023!$X$2:$X$198,"NOT FOUND!!!!")</f>
        <v>REVIEW OF 2021 OCEAN SALMON FISHERIES</v>
      </c>
      <c r="N277">
        <f>_xlfn.XLOOKUP($E277,USA_SA_2023!$D$2:$D$198,USA_SA_2023!$BP$2:$BP$198,"NOT FOUND!!!!")</f>
        <v>3</v>
      </c>
      <c r="O277" s="2" t="str">
        <f t="shared" si="32"/>
        <v/>
      </c>
      <c r="R277" t="str">
        <f>_xlfn.XLOOKUP($E277,USA_SA_2023!$D$2:$D$198,USA_SA_2023!$BQ$2:$BQ$198,"NOT FOUND!!!!")</f>
        <v>No status information</v>
      </c>
    </row>
    <row r="278" spans="1:18" x14ac:dyDescent="0.3">
      <c r="A278" t="s">
        <v>1205</v>
      </c>
      <c r="B278" s="2">
        <v>67</v>
      </c>
      <c r="C278" s="4">
        <v>2022</v>
      </c>
      <c r="D278" s="4" t="s">
        <v>1273</v>
      </c>
      <c r="E278" s="4">
        <v>10582</v>
      </c>
      <c r="F278" s="4" t="s">
        <v>1136</v>
      </c>
      <c r="G278" s="4" t="s">
        <v>1137</v>
      </c>
      <c r="H278" s="4" t="s">
        <v>843</v>
      </c>
      <c r="I278" s="4" t="s">
        <v>844</v>
      </c>
      <c r="J278" t="str">
        <f>_xlfn.XLOOKUP($E278,USA_SA_2023!$D$2:$D$198,USA_SA_2023!$BN$2:$BN$198,"NOT FOUND!!!!")</f>
        <v>U</v>
      </c>
      <c r="K278" t="str">
        <f>_xlfn.XLOOKUP($E278,USA_SA_2023!$D$2:$D$198,USA_SA_2023!$BL$2:$BL$198,"NOT FOUND!!!!")</f>
        <v>None</v>
      </c>
      <c r="L278" t="str">
        <f>_xlfn.XLOOKUP($E278,USA_SA_2023!$D$2:$D$198,USA_SA_2023!$BM$2:$BM$198,"NOT FOUND!!!!")</f>
        <v/>
      </c>
      <c r="M278" t="str">
        <f>_xlfn.XLOOKUP($E278,USA_SA_2023!$D$2:$D$198,USA_SA_2023!$X$2:$X$198,"NOT FOUND!!!!")</f>
        <v>REVIEW OF 2021 OCEAN SALMON FISHERIES</v>
      </c>
      <c r="N278">
        <f>_xlfn.XLOOKUP($E278,USA_SA_2023!$D$2:$D$198,USA_SA_2023!$BP$2:$BP$198,"NOT FOUND!!!!")</f>
        <v>3</v>
      </c>
      <c r="O278" s="2" t="str">
        <f t="shared" si="32"/>
        <v/>
      </c>
      <c r="R278" t="str">
        <f>_xlfn.XLOOKUP($E278,USA_SA_2023!$D$2:$D$198,USA_SA_2023!$BQ$2:$BQ$198,"NOT FOUND!!!!")</f>
        <v>No status information</v>
      </c>
    </row>
    <row r="279" spans="1:18" x14ac:dyDescent="0.3">
      <c r="A279" t="s">
        <v>1205</v>
      </c>
      <c r="B279" s="2">
        <v>67</v>
      </c>
      <c r="C279" s="4">
        <v>2022</v>
      </c>
      <c r="D279" s="4" t="s">
        <v>1273</v>
      </c>
      <c r="E279" s="4">
        <v>10583</v>
      </c>
      <c r="F279" s="4" t="s">
        <v>1134</v>
      </c>
      <c r="G279" s="4" t="s">
        <v>1135</v>
      </c>
      <c r="H279" s="4" t="s">
        <v>843</v>
      </c>
      <c r="I279" s="4" t="s">
        <v>844</v>
      </c>
      <c r="J279" t="str">
        <f>_xlfn.XLOOKUP($E279,USA_SA_2023!$D$2:$D$198,USA_SA_2023!$BN$2:$BN$198,"NOT FOUND!!!!")</f>
        <v>F</v>
      </c>
      <c r="K279" t="str">
        <f>_xlfn.XLOOKUP($E279,USA_SA_2023!$D$2:$D$198,USA_SA_2023!$BL$2:$BL$198,"NOT FOUND!!!!")</f>
        <v>Bmsy_Adult Spawners - Natural</v>
      </c>
      <c r="L279">
        <f>_xlfn.XLOOKUP($E279,USA_SA_2023!$D$2:$D$198,USA_SA_2023!$BM$2:$BM$198,"NOT FOUND!!!!")</f>
        <v>273300</v>
      </c>
      <c r="M279" t="str">
        <f>_xlfn.XLOOKUP($E279,USA_SA_2023!$D$2:$D$198,USA_SA_2023!$X$2:$X$198,"NOT FOUND!!!!")</f>
        <v>REVIEW OF 2021 OCEAN SALMON FISHERIES</v>
      </c>
      <c r="N279">
        <f>_xlfn.XLOOKUP($E279,USA_SA_2023!$D$2:$D$198,USA_SA_2023!$BP$2:$BP$198,"NOT FOUND!!!!")</f>
        <v>1</v>
      </c>
      <c r="O279" s="2">
        <f t="shared" si="32"/>
        <v>2</v>
      </c>
      <c r="P279">
        <f t="shared" ref="P279:P284" si="33">IF(O279="",0,O279*L279)</f>
        <v>546600</v>
      </c>
      <c r="Q279">
        <f t="shared" ref="Q279:Q284" si="34">L279*N279</f>
        <v>273300</v>
      </c>
      <c r="R279" t="str">
        <f>_xlfn.XLOOKUP($E279,USA_SA_2023!$D$2:$D$198,USA_SA_2023!$BQ$2:$BQ$198,"NOT FOUND!!!!")</f>
        <v>F (MSY) based estimate using Fmsy (F/Fmsy &gt; 0.5)</v>
      </c>
    </row>
    <row r="280" spans="1:18" x14ac:dyDescent="0.3">
      <c r="A280" t="s">
        <v>1205</v>
      </c>
      <c r="B280" s="2">
        <v>67</v>
      </c>
      <c r="C280" s="4">
        <v>2022</v>
      </c>
      <c r="D280" s="4" t="s">
        <v>1273</v>
      </c>
      <c r="E280" s="4">
        <v>10584</v>
      </c>
      <c r="F280" s="4" t="s">
        <v>1127</v>
      </c>
      <c r="G280" s="4" t="s">
        <v>1128</v>
      </c>
      <c r="H280" s="4" t="s">
        <v>843</v>
      </c>
      <c r="I280" s="4" t="s">
        <v>844</v>
      </c>
      <c r="J280" t="str">
        <f>_xlfn.XLOOKUP($E280,USA_SA_2023!$D$2:$D$198,USA_SA_2023!$BN$2:$BN$198,"NOT FOUND!!!!")</f>
        <v>N</v>
      </c>
      <c r="K280" t="str">
        <f>_xlfn.XLOOKUP($E280,USA_SA_2023!$D$2:$D$198,USA_SA_2023!$BL$2:$BL$198,"NOT FOUND!!!!")</f>
        <v>Bmsy_Adult Spawners - Hatchery</v>
      </c>
      <c r="L280">
        <f>_xlfn.XLOOKUP($E280,USA_SA_2023!$D$2:$D$198,USA_SA_2023!$BM$2:$BM$198,"NOT FOUND!!!!")</f>
        <v>14200</v>
      </c>
      <c r="M280" t="str">
        <f>_xlfn.XLOOKUP($E280,USA_SA_2023!$D$2:$D$198,USA_SA_2023!$X$2:$X$198,"NOT FOUND!!!!")</f>
        <v>REVIEW OF 2021 OCEAN SALMON FISHERIES</v>
      </c>
      <c r="N280">
        <f>_xlfn.XLOOKUP($E280,USA_SA_2023!$D$2:$D$198,USA_SA_2023!$BP$2:$BP$198,"NOT FOUND!!!!")</f>
        <v>1</v>
      </c>
      <c r="O280" s="2">
        <f t="shared" si="32"/>
        <v>3</v>
      </c>
      <c r="P280">
        <f t="shared" si="33"/>
        <v>42600</v>
      </c>
      <c r="Q280">
        <f t="shared" si="34"/>
        <v>14200</v>
      </c>
      <c r="R280" t="str">
        <f>_xlfn.XLOOKUP($E280,USA_SA_2023!$D$2:$D$198,USA_SA_2023!$BQ$2:$BQ$198,"NOT FOUND!!!!")</f>
        <v>Biomass based estimate using Blim</v>
      </c>
    </row>
    <row r="281" spans="1:18" x14ac:dyDescent="0.3">
      <c r="A281" t="s">
        <v>1205</v>
      </c>
      <c r="B281" s="2">
        <v>67</v>
      </c>
      <c r="C281" s="4">
        <v>2022</v>
      </c>
      <c r="D281" s="4" t="s">
        <v>1273</v>
      </c>
      <c r="E281" s="4">
        <v>10585</v>
      </c>
      <c r="F281" s="4" t="s">
        <v>1125</v>
      </c>
      <c r="G281" s="4" t="s">
        <v>1126</v>
      </c>
      <c r="H281" s="4" t="s">
        <v>843</v>
      </c>
      <c r="I281" s="4" t="s">
        <v>844</v>
      </c>
      <c r="J281" t="str">
        <f>_xlfn.XLOOKUP($E281,USA_SA_2023!$D$2:$D$198,USA_SA_2023!$BN$2:$BN$198,"NOT FOUND!!!!")</f>
        <v>N</v>
      </c>
      <c r="K281" t="str">
        <f>_xlfn.XLOOKUP($E281,USA_SA_2023!$D$2:$D$198,USA_SA_2023!$BL$2:$BL$198,"NOT FOUND!!!!")</f>
        <v>Bmsy_Adult Spawners - Hatchery</v>
      </c>
      <c r="L281">
        <f>_xlfn.XLOOKUP($E281,USA_SA_2023!$D$2:$D$198,USA_SA_2023!$BM$2:$BM$198,"NOT FOUND!!!!")</f>
        <v>6200</v>
      </c>
      <c r="M281" t="str">
        <f>_xlfn.XLOOKUP($E281,USA_SA_2023!$D$2:$D$198,USA_SA_2023!$X$2:$X$198,"NOT FOUND!!!!")</f>
        <v>REVIEW OF 2021 OCEAN SALMON FISHERIES</v>
      </c>
      <c r="N281">
        <f>_xlfn.XLOOKUP($E281,USA_SA_2023!$D$2:$D$198,USA_SA_2023!$BP$2:$BP$198,"NOT FOUND!!!!")</f>
        <v>1</v>
      </c>
      <c r="O281" s="2">
        <f t="shared" si="32"/>
        <v>3</v>
      </c>
      <c r="P281">
        <f t="shared" si="33"/>
        <v>18600</v>
      </c>
      <c r="Q281">
        <f t="shared" si="34"/>
        <v>6200</v>
      </c>
      <c r="R281" t="str">
        <f>_xlfn.XLOOKUP($E281,USA_SA_2023!$D$2:$D$198,USA_SA_2023!$BQ$2:$BQ$198,"NOT FOUND!!!!")</f>
        <v>Biomass based estimate using Blim</v>
      </c>
    </row>
    <row r="282" spans="1:18" x14ac:dyDescent="0.3">
      <c r="A282" t="s">
        <v>1205</v>
      </c>
      <c r="B282" s="2">
        <v>67</v>
      </c>
      <c r="C282" s="4">
        <v>2022</v>
      </c>
      <c r="D282" s="4" t="s">
        <v>1273</v>
      </c>
      <c r="E282" s="4">
        <v>10586</v>
      </c>
      <c r="F282" s="4" t="s">
        <v>1129</v>
      </c>
      <c r="G282" s="4" t="s">
        <v>1130</v>
      </c>
      <c r="H282" s="4" t="s">
        <v>843</v>
      </c>
      <c r="I282" s="4" t="s">
        <v>844</v>
      </c>
      <c r="J282" t="str">
        <f>_xlfn.XLOOKUP($E282,USA_SA_2023!$D$2:$D$198,USA_SA_2023!$BN$2:$BN$198,"NOT FOUND!!!!")</f>
        <v>F</v>
      </c>
      <c r="K282" t="str">
        <f>_xlfn.XLOOKUP($E282,USA_SA_2023!$D$2:$D$198,USA_SA_2023!$BL$2:$BL$198,"NOT FOUND!!!!")</f>
        <v>Bmsy_Adult Spawners - Natural</v>
      </c>
      <c r="L282">
        <f>_xlfn.XLOOKUP($E282,USA_SA_2023!$D$2:$D$198,USA_SA_2023!$BM$2:$BM$198,"NOT FOUND!!!!")</f>
        <v>70500</v>
      </c>
      <c r="M282" t="str">
        <f>_xlfn.XLOOKUP($E282,USA_SA_2023!$D$2:$D$198,USA_SA_2023!$X$2:$X$198,"NOT FOUND!!!!")</f>
        <v>REVIEW OF 2021 OCEAN SALMON FISHERIES</v>
      </c>
      <c r="N282">
        <f>_xlfn.XLOOKUP($E282,USA_SA_2023!$D$2:$D$198,USA_SA_2023!$BP$2:$BP$198,"NOT FOUND!!!!")</f>
        <v>3</v>
      </c>
      <c r="O282" s="2">
        <f t="shared" si="32"/>
        <v>2</v>
      </c>
      <c r="P282">
        <f t="shared" si="33"/>
        <v>141000</v>
      </c>
      <c r="Q282">
        <f t="shared" si="34"/>
        <v>211500</v>
      </c>
      <c r="R282" t="str">
        <f>_xlfn.XLOOKUP($E282,USA_SA_2023!$D$2:$D$198,USA_SA_2023!$BQ$2:$BQ$198,"NOT FOUND!!!!")</f>
        <v>F (limit) based estimate using Fmsy (F/Flimit &lt; 1)</v>
      </c>
    </row>
    <row r="283" spans="1:18" x14ac:dyDescent="0.3">
      <c r="A283" t="s">
        <v>1205</v>
      </c>
      <c r="B283" s="2">
        <v>67</v>
      </c>
      <c r="C283" s="4">
        <v>2022</v>
      </c>
      <c r="D283" s="4" t="s">
        <v>1273</v>
      </c>
      <c r="E283" s="4">
        <v>10587</v>
      </c>
      <c r="F283" s="4" t="s">
        <v>1168</v>
      </c>
      <c r="G283" s="4" t="s">
        <v>1169</v>
      </c>
      <c r="H283" s="4" t="s">
        <v>843</v>
      </c>
      <c r="I283" s="4" t="s">
        <v>844</v>
      </c>
      <c r="J283" t="str">
        <f>_xlfn.XLOOKUP($E283,USA_SA_2023!$D$2:$D$198,USA_SA_2023!$BN$2:$BN$198,"NOT FOUND!!!!")</f>
        <v>N</v>
      </c>
      <c r="K283" t="str">
        <f>_xlfn.XLOOKUP($E283,USA_SA_2023!$D$2:$D$198,USA_SA_2023!$BL$2:$BL$198,"NOT FOUND!!!!")</f>
        <v>Bmsy_Adult Spawners - Hatchery</v>
      </c>
      <c r="L283">
        <f>_xlfn.XLOOKUP($E283,USA_SA_2023!$D$2:$D$198,USA_SA_2023!$BM$2:$BM$198,"NOT FOUND!!!!")</f>
        <v>6100</v>
      </c>
      <c r="M283" t="str">
        <f>_xlfn.XLOOKUP($E283,USA_SA_2023!$D$2:$D$198,USA_SA_2023!$X$2:$X$198,"NOT FOUND!!!!")</f>
        <v>REVIEW OF 2021 OCEAN SALMON FISHERIES</v>
      </c>
      <c r="N283">
        <f>_xlfn.XLOOKUP($E283,USA_SA_2023!$D$2:$D$198,USA_SA_2023!$BP$2:$BP$198,"NOT FOUND!!!!")</f>
        <v>1</v>
      </c>
      <c r="O283" s="2">
        <f t="shared" si="32"/>
        <v>3</v>
      </c>
      <c r="P283">
        <f t="shared" si="33"/>
        <v>18300</v>
      </c>
      <c r="Q283">
        <f t="shared" si="34"/>
        <v>6100</v>
      </c>
      <c r="R283" t="str">
        <f>_xlfn.XLOOKUP($E283,USA_SA_2023!$D$2:$D$198,USA_SA_2023!$BQ$2:$BQ$198,"NOT FOUND!!!!")</f>
        <v>Biomass based estimate using Blim</v>
      </c>
    </row>
    <row r="284" spans="1:18" x14ac:dyDescent="0.3">
      <c r="A284" t="s">
        <v>1205</v>
      </c>
      <c r="B284" s="2">
        <v>67</v>
      </c>
      <c r="C284" s="4">
        <v>2022</v>
      </c>
      <c r="D284" s="4" t="s">
        <v>1273</v>
      </c>
      <c r="E284" s="4">
        <v>10588</v>
      </c>
      <c r="F284" s="4" t="s">
        <v>1152</v>
      </c>
      <c r="G284" s="4" t="s">
        <v>1153</v>
      </c>
      <c r="H284" s="4" t="s">
        <v>843</v>
      </c>
      <c r="I284" s="4" t="s">
        <v>844</v>
      </c>
      <c r="J284" t="str">
        <f>_xlfn.XLOOKUP($E284,USA_SA_2023!$D$2:$D$198,USA_SA_2023!$BN$2:$BN$198,"NOT FOUND!!!!")</f>
        <v>F</v>
      </c>
      <c r="K284" t="str">
        <f>_xlfn.XLOOKUP($E284,USA_SA_2023!$D$2:$D$198,USA_SA_2023!$BL$2:$BL$198,"NOT FOUND!!!!")</f>
        <v>Bmsy_Adult Spawners - Natural</v>
      </c>
      <c r="L284">
        <f>_xlfn.XLOOKUP($E284,USA_SA_2023!$D$2:$D$198,USA_SA_2023!$BM$2:$BM$198,"NOT FOUND!!!!")</f>
        <v>24426</v>
      </c>
      <c r="M284" t="str">
        <f>_xlfn.XLOOKUP($E284,USA_SA_2023!$D$2:$D$198,USA_SA_2023!$X$2:$X$198,"NOT FOUND!!!!")</f>
        <v>REVIEW OF 2021 OCEAN SALMON FISHERIES</v>
      </c>
      <c r="N284">
        <f>_xlfn.XLOOKUP($E284,USA_SA_2023!$D$2:$D$198,USA_SA_2023!$BP$2:$BP$198,"NOT FOUND!!!!")</f>
        <v>1</v>
      </c>
      <c r="O284" s="2">
        <f t="shared" si="32"/>
        <v>2</v>
      </c>
      <c r="P284">
        <f t="shared" si="33"/>
        <v>48852</v>
      </c>
      <c r="Q284">
        <f t="shared" si="34"/>
        <v>24426</v>
      </c>
      <c r="R284" t="str">
        <f>_xlfn.XLOOKUP($E284,USA_SA_2023!$D$2:$D$198,USA_SA_2023!$BQ$2:$BQ$198,"NOT FOUND!!!!")</f>
        <v>Biomass based estimate using Blim</v>
      </c>
    </row>
    <row r="285" spans="1:18" x14ac:dyDescent="0.3">
      <c r="A285" t="s">
        <v>1205</v>
      </c>
      <c r="B285" s="2">
        <v>67</v>
      </c>
      <c r="C285" s="4">
        <v>2022</v>
      </c>
      <c r="D285" s="4" t="s">
        <v>1273</v>
      </c>
      <c r="E285" s="4">
        <v>10589</v>
      </c>
      <c r="F285" s="4" t="s">
        <v>1164</v>
      </c>
      <c r="G285" s="4" t="s">
        <v>1165</v>
      </c>
      <c r="H285" s="4" t="s">
        <v>843</v>
      </c>
      <c r="I285" s="4" t="s">
        <v>844</v>
      </c>
      <c r="J285" t="str">
        <f>_xlfn.XLOOKUP($E285,USA_SA_2023!$D$2:$D$198,USA_SA_2023!$BN$2:$BN$198,"NOT FOUND!!!!")</f>
        <v>U</v>
      </c>
      <c r="K285" t="str">
        <f>_xlfn.XLOOKUP($E285,USA_SA_2023!$D$2:$D$198,USA_SA_2023!$BL$2:$BL$198,"NOT FOUND!!!!")</f>
        <v>None</v>
      </c>
      <c r="L285" t="str">
        <f>_xlfn.XLOOKUP($E285,USA_SA_2023!$D$2:$D$198,USA_SA_2023!$BM$2:$BM$198,"NOT FOUND!!!!")</f>
        <v/>
      </c>
      <c r="M285" t="str">
        <f>_xlfn.XLOOKUP($E285,USA_SA_2023!$D$2:$D$198,USA_SA_2023!$X$2:$X$198,"NOT FOUND!!!!")</f>
        <v>REVIEW OF 2021 OCEAN SALMON FISHERIES</v>
      </c>
      <c r="N285">
        <f>_xlfn.XLOOKUP($E285,USA_SA_2023!$D$2:$D$198,USA_SA_2023!$BP$2:$BP$198,"NOT FOUND!!!!")</f>
        <v>3</v>
      </c>
      <c r="O285" s="2" t="str">
        <f t="shared" si="32"/>
        <v/>
      </c>
      <c r="R285" t="str">
        <f>_xlfn.XLOOKUP($E285,USA_SA_2023!$D$2:$D$198,USA_SA_2023!$BQ$2:$BQ$198,"NOT FOUND!!!!")</f>
        <v>No status information</v>
      </c>
    </row>
    <row r="286" spans="1:18" x14ac:dyDescent="0.3">
      <c r="A286" t="s">
        <v>1205</v>
      </c>
      <c r="B286" s="2">
        <v>67</v>
      </c>
      <c r="C286" s="4">
        <v>2022</v>
      </c>
      <c r="D286" s="4" t="s">
        <v>1273</v>
      </c>
      <c r="E286" s="4">
        <v>10590</v>
      </c>
      <c r="F286" s="4" t="s">
        <v>1156</v>
      </c>
      <c r="G286" s="4" t="s">
        <v>1157</v>
      </c>
      <c r="H286" s="4" t="s">
        <v>843</v>
      </c>
      <c r="I286" s="4" t="s">
        <v>844</v>
      </c>
      <c r="J286" t="str">
        <f>_xlfn.XLOOKUP($E286,USA_SA_2023!$D$2:$D$198,USA_SA_2023!$BN$2:$BN$198,"NOT FOUND!!!!")</f>
        <v>O</v>
      </c>
      <c r="K286" t="str">
        <f>_xlfn.XLOOKUP($E286,USA_SA_2023!$D$2:$D$198,USA_SA_2023!$BL$2:$BL$198,"NOT FOUND!!!!")</f>
        <v>Bmsy_Adult Spawners - Natural</v>
      </c>
      <c r="L286">
        <f>_xlfn.XLOOKUP($E286,USA_SA_2023!$D$2:$D$198,USA_SA_2023!$BM$2:$BM$198,"NOT FOUND!!!!")</f>
        <v>5800</v>
      </c>
      <c r="M286" t="str">
        <f>_xlfn.XLOOKUP($E286,USA_SA_2023!$D$2:$D$198,USA_SA_2023!$X$2:$X$198,"NOT FOUND!!!!")</f>
        <v>REVIEW OF 2021 OCEAN SALMON FISHERIES</v>
      </c>
      <c r="N286">
        <f>_xlfn.XLOOKUP($E286,USA_SA_2023!$D$2:$D$198,USA_SA_2023!$BP$2:$BP$198,"NOT FOUND!!!!")</f>
        <v>1</v>
      </c>
      <c r="O286" s="2">
        <f t="shared" si="32"/>
        <v>1</v>
      </c>
      <c r="P286">
        <f t="shared" ref="P286:P295" si="35">IF(O286="",0,O286*L286)</f>
        <v>5800</v>
      </c>
      <c r="Q286">
        <f t="shared" ref="Q286:Q295" si="36">L286*N286</f>
        <v>5800</v>
      </c>
      <c r="R286" t="str">
        <f>_xlfn.XLOOKUP($E286,USA_SA_2023!$D$2:$D$198,USA_SA_2023!$BQ$2:$BQ$198,"NOT FOUND!!!!")</f>
        <v>Biomass based estimate using Blim</v>
      </c>
    </row>
    <row r="287" spans="1:18" x14ac:dyDescent="0.3">
      <c r="A287" t="s">
        <v>1205</v>
      </c>
      <c r="B287" s="2">
        <v>67</v>
      </c>
      <c r="C287" s="4">
        <v>2022</v>
      </c>
      <c r="D287" s="4" t="s">
        <v>1273</v>
      </c>
      <c r="E287" s="4">
        <v>10591</v>
      </c>
      <c r="F287" s="4" t="s">
        <v>1154</v>
      </c>
      <c r="G287" s="4" t="s">
        <v>1155</v>
      </c>
      <c r="H287" s="4" t="s">
        <v>843</v>
      </c>
      <c r="I287" s="4" t="s">
        <v>844</v>
      </c>
      <c r="J287" t="str">
        <f>_xlfn.XLOOKUP($E287,USA_SA_2023!$D$2:$D$198,USA_SA_2023!$BN$2:$BN$198,"NOT FOUND!!!!")</f>
        <v>F</v>
      </c>
      <c r="K287" t="str">
        <f>_xlfn.XLOOKUP($E287,USA_SA_2023!$D$2:$D$198,USA_SA_2023!$BL$2:$BL$198,"NOT FOUND!!!!")</f>
        <v>Bmsy_Adult Spawners - Natural</v>
      </c>
      <c r="L287">
        <f>_xlfn.XLOOKUP($E287,USA_SA_2023!$D$2:$D$198,USA_SA_2023!$BM$2:$BM$198,"NOT FOUND!!!!")</f>
        <v>2520</v>
      </c>
      <c r="M287" t="str">
        <f>_xlfn.XLOOKUP($E287,USA_SA_2023!$D$2:$D$198,USA_SA_2023!$X$2:$X$198,"NOT FOUND!!!!")</f>
        <v>REVIEW OF 2021 OCEAN SALMON FISHERIES</v>
      </c>
      <c r="N287">
        <f>_xlfn.XLOOKUP($E287,USA_SA_2023!$D$2:$D$198,USA_SA_2023!$BP$2:$BP$198,"NOT FOUND!!!!")</f>
        <v>3</v>
      </c>
      <c r="O287" s="2">
        <f t="shared" si="32"/>
        <v>2</v>
      </c>
      <c r="P287">
        <f t="shared" si="35"/>
        <v>5040</v>
      </c>
      <c r="Q287">
        <f t="shared" si="36"/>
        <v>7560</v>
      </c>
      <c r="R287" t="str">
        <f>_xlfn.XLOOKUP($E287,USA_SA_2023!$D$2:$D$198,USA_SA_2023!$BQ$2:$BQ$198,"NOT FOUND!!!!")</f>
        <v>Biomass based estimate using Blim</v>
      </c>
    </row>
    <row r="288" spans="1:18" x14ac:dyDescent="0.3">
      <c r="A288" t="s">
        <v>1205</v>
      </c>
      <c r="B288" s="2">
        <v>67</v>
      </c>
      <c r="C288" s="4">
        <v>2022</v>
      </c>
      <c r="D288" s="4" t="s">
        <v>1273</v>
      </c>
      <c r="E288" s="4">
        <v>10592</v>
      </c>
      <c r="F288" s="4" t="s">
        <v>1160</v>
      </c>
      <c r="G288" s="4" t="s">
        <v>1113</v>
      </c>
      <c r="H288" s="4" t="s">
        <v>843</v>
      </c>
      <c r="I288" s="4" t="s">
        <v>844</v>
      </c>
      <c r="J288" t="str">
        <f>_xlfn.XLOOKUP($E288,USA_SA_2023!$D$2:$D$198,USA_SA_2023!$BN$2:$BN$198,"NOT FOUND!!!!")</f>
        <v>F</v>
      </c>
      <c r="K288" t="str">
        <f>_xlfn.XLOOKUP($E288,USA_SA_2023!$D$2:$D$198,USA_SA_2023!$BL$2:$BL$198,"NOT FOUND!!!!")</f>
        <v>Bmsy_Adult Spawners - Natural</v>
      </c>
      <c r="L288">
        <f>_xlfn.XLOOKUP($E288,USA_SA_2023!$D$2:$D$198,USA_SA_2023!$BM$2:$BM$198,"NOT FOUND!!!!")</f>
        <v>6300</v>
      </c>
      <c r="M288" t="str">
        <f>_xlfn.XLOOKUP($E288,USA_SA_2023!$D$2:$D$198,USA_SA_2023!$X$2:$X$198,"NOT FOUND!!!!")</f>
        <v>REVIEW OF 2021 OCEAN SALMON FISHERIES</v>
      </c>
      <c r="N288">
        <f>_xlfn.XLOOKUP($E288,USA_SA_2023!$D$2:$D$198,USA_SA_2023!$BP$2:$BP$198,"NOT FOUND!!!!")</f>
        <v>1</v>
      </c>
      <c r="O288" s="2">
        <f t="shared" si="32"/>
        <v>2</v>
      </c>
      <c r="P288">
        <f t="shared" si="35"/>
        <v>12600</v>
      </c>
      <c r="Q288">
        <f t="shared" si="36"/>
        <v>6300</v>
      </c>
      <c r="R288" t="str">
        <f>_xlfn.XLOOKUP($E288,USA_SA_2023!$D$2:$D$198,USA_SA_2023!$BQ$2:$BQ$198,"NOT FOUND!!!!")</f>
        <v>Biomass based estimate using Blim</v>
      </c>
    </row>
    <row r="289" spans="1:18" x14ac:dyDescent="0.3">
      <c r="A289" t="s">
        <v>1205</v>
      </c>
      <c r="B289" s="2">
        <v>67</v>
      </c>
      <c r="C289" s="4">
        <v>2022</v>
      </c>
      <c r="D289" s="4" t="s">
        <v>1273</v>
      </c>
      <c r="E289" s="4">
        <v>10593</v>
      </c>
      <c r="F289" s="4" t="s">
        <v>1162</v>
      </c>
      <c r="G289" s="4" t="s">
        <v>1163</v>
      </c>
      <c r="H289" s="4" t="s">
        <v>843</v>
      </c>
      <c r="I289" s="4" t="s">
        <v>844</v>
      </c>
      <c r="J289" t="str">
        <f>_xlfn.XLOOKUP($E289,USA_SA_2023!$D$2:$D$198,USA_SA_2023!$BN$2:$BN$198,"NOT FOUND!!!!")</f>
        <v>N</v>
      </c>
      <c r="K289" t="str">
        <f>_xlfn.XLOOKUP($E289,USA_SA_2023!$D$2:$D$198,USA_SA_2023!$BL$2:$BL$198,"NOT FOUND!!!!")</f>
        <v>Bmsy_Adult Spawners - Hatchery</v>
      </c>
      <c r="L289">
        <f>_xlfn.XLOOKUP($E289,USA_SA_2023!$D$2:$D$198,USA_SA_2023!$BM$2:$BM$198,"NOT FOUND!!!!")</f>
        <v>300</v>
      </c>
      <c r="M289" t="str">
        <f>_xlfn.XLOOKUP($E289,USA_SA_2023!$D$2:$D$198,USA_SA_2023!$X$2:$X$198,"NOT FOUND!!!!")</f>
        <v>REVIEW OF 2021 OCEAN SALMON FISHERIES</v>
      </c>
      <c r="N289">
        <f>_xlfn.XLOOKUP($E289,USA_SA_2023!$D$2:$D$198,USA_SA_2023!$BP$2:$BP$198,"NOT FOUND!!!!")</f>
        <v>1</v>
      </c>
      <c r="O289" s="2">
        <f t="shared" si="32"/>
        <v>3</v>
      </c>
      <c r="P289">
        <f t="shared" si="35"/>
        <v>900</v>
      </c>
      <c r="Q289">
        <f t="shared" si="36"/>
        <v>300</v>
      </c>
      <c r="R289" t="str">
        <f>_xlfn.XLOOKUP($E289,USA_SA_2023!$D$2:$D$198,USA_SA_2023!$BQ$2:$BQ$198,"NOT FOUND!!!!")</f>
        <v>Biomass based estimate using Bmsy</v>
      </c>
    </row>
    <row r="290" spans="1:18" x14ac:dyDescent="0.3">
      <c r="A290" t="s">
        <v>1205</v>
      </c>
      <c r="B290" s="2">
        <v>67</v>
      </c>
      <c r="C290" s="4">
        <v>2022</v>
      </c>
      <c r="D290" s="4" t="s">
        <v>1273</v>
      </c>
      <c r="E290" s="4">
        <v>10596</v>
      </c>
      <c r="F290" s="4" t="s">
        <v>1138</v>
      </c>
      <c r="G290" s="4" t="s">
        <v>1139</v>
      </c>
      <c r="H290" s="4" t="s">
        <v>843</v>
      </c>
      <c r="I290" s="4" t="s">
        <v>844</v>
      </c>
      <c r="J290" t="str">
        <f>_xlfn.XLOOKUP($E290,USA_SA_2023!$D$2:$D$198,USA_SA_2023!$BN$2:$BN$198,"NOT FOUND!!!!")</f>
        <v>O</v>
      </c>
      <c r="K290" t="str">
        <f>_xlfn.XLOOKUP($E290,USA_SA_2023!$D$2:$D$198,USA_SA_2023!$BL$2:$BL$198,"NOT FOUND!!!!")</f>
        <v>Bmsy_Adult Spawners - Natural</v>
      </c>
      <c r="L290">
        <f>_xlfn.XLOOKUP($E290,USA_SA_2023!$D$2:$D$198,USA_SA_2023!$BM$2:$BM$198,"NOT FOUND!!!!")</f>
        <v>14350</v>
      </c>
      <c r="M290" t="str">
        <f>_xlfn.XLOOKUP($E290,USA_SA_2023!$D$2:$D$198,USA_SA_2023!$X$2:$X$198,"NOT FOUND!!!!")</f>
        <v>REVIEW OF 2021 OCEAN SALMON FISHERIES</v>
      </c>
      <c r="N290">
        <f>_xlfn.XLOOKUP($E290,USA_SA_2023!$D$2:$D$198,USA_SA_2023!$BP$2:$BP$198,"NOT FOUND!!!!")</f>
        <v>1</v>
      </c>
      <c r="O290" s="2">
        <f t="shared" si="32"/>
        <v>1</v>
      </c>
      <c r="P290">
        <f t="shared" si="35"/>
        <v>14350</v>
      </c>
      <c r="Q290">
        <f t="shared" si="36"/>
        <v>14350</v>
      </c>
      <c r="R290" t="str">
        <f>_xlfn.XLOOKUP($E290,USA_SA_2023!$D$2:$D$198,USA_SA_2023!$BQ$2:$BQ$198,"NOT FOUND!!!!")</f>
        <v>Biomass based estimate using Blim</v>
      </c>
    </row>
    <row r="291" spans="1:18" x14ac:dyDescent="0.3">
      <c r="A291" t="s">
        <v>1205</v>
      </c>
      <c r="B291" s="2">
        <v>67</v>
      </c>
      <c r="C291" s="4">
        <v>2022</v>
      </c>
      <c r="D291" s="4" t="s">
        <v>1273</v>
      </c>
      <c r="E291" s="4">
        <v>10597</v>
      </c>
      <c r="F291" s="4" t="s">
        <v>1141</v>
      </c>
      <c r="G291" s="4" t="s">
        <v>1142</v>
      </c>
      <c r="H291" s="4" t="s">
        <v>843</v>
      </c>
      <c r="I291" s="4" t="s">
        <v>844</v>
      </c>
      <c r="J291" t="str">
        <f>_xlfn.XLOOKUP($E291,USA_SA_2023!$D$2:$D$198,USA_SA_2023!$BN$2:$BN$198,"NOT FOUND!!!!")</f>
        <v>F</v>
      </c>
      <c r="K291" t="str">
        <f>_xlfn.XLOOKUP($E291,USA_SA_2023!$D$2:$D$198,USA_SA_2023!$BL$2:$BL$198,"NOT FOUND!!!!")</f>
        <v>Bmsy_Adult Spawners - Natural</v>
      </c>
      <c r="L291">
        <f>_xlfn.XLOOKUP($E291,USA_SA_2023!$D$2:$D$198,USA_SA_2023!$BM$2:$BM$198,"NOT FOUND!!!!")</f>
        <v>25000</v>
      </c>
      <c r="M291" t="str">
        <f>_xlfn.XLOOKUP($E291,USA_SA_2023!$D$2:$D$198,USA_SA_2023!$X$2:$X$198,"NOT FOUND!!!!")</f>
        <v>REVIEW OF 2021 OCEAN SALMON FISHERIES</v>
      </c>
      <c r="N291">
        <f>_xlfn.XLOOKUP($E291,USA_SA_2023!$D$2:$D$198,USA_SA_2023!$BP$2:$BP$198,"NOT FOUND!!!!")</f>
        <v>1</v>
      </c>
      <c r="O291" s="2">
        <f t="shared" si="32"/>
        <v>2</v>
      </c>
      <c r="P291">
        <f t="shared" si="35"/>
        <v>50000</v>
      </c>
      <c r="Q291">
        <f t="shared" si="36"/>
        <v>25000</v>
      </c>
      <c r="R291" t="str">
        <f>_xlfn.XLOOKUP($E291,USA_SA_2023!$D$2:$D$198,USA_SA_2023!$BQ$2:$BQ$198,"NOT FOUND!!!!")</f>
        <v>Biomass based estimate using Blim</v>
      </c>
    </row>
    <row r="292" spans="1:18" x14ac:dyDescent="0.3">
      <c r="A292" t="s">
        <v>1205</v>
      </c>
      <c r="B292" s="2">
        <v>67</v>
      </c>
      <c r="C292" s="4">
        <v>2022</v>
      </c>
      <c r="D292" s="4" t="s">
        <v>1273</v>
      </c>
      <c r="E292" s="4">
        <v>10598</v>
      </c>
      <c r="F292" s="4" t="s">
        <v>1149</v>
      </c>
      <c r="G292" s="4" t="s">
        <v>1150</v>
      </c>
      <c r="H292" s="4" t="s">
        <v>843</v>
      </c>
      <c r="I292" s="4" t="s">
        <v>844</v>
      </c>
      <c r="J292" t="str">
        <f>_xlfn.XLOOKUP($E292,USA_SA_2023!$D$2:$D$198,USA_SA_2023!$BN$2:$BN$198,"NOT FOUND!!!!")</f>
        <v>N</v>
      </c>
      <c r="K292" t="str">
        <f>_xlfn.XLOOKUP($E292,USA_SA_2023!$D$2:$D$198,USA_SA_2023!$BL$2:$BL$198,"NOT FOUND!!!!")</f>
        <v>Bmsy_Adult Spawners - Natural</v>
      </c>
      <c r="L292">
        <f>_xlfn.XLOOKUP($E292,USA_SA_2023!$D$2:$D$198,USA_SA_2023!$BM$2:$BM$198,"NOT FOUND!!!!")</f>
        <v>10000</v>
      </c>
      <c r="M292" t="str">
        <f>_xlfn.XLOOKUP($E292,USA_SA_2023!$D$2:$D$198,USA_SA_2023!$X$2:$X$198,"NOT FOUND!!!!")</f>
        <v>REVIEW OF 2021 OCEAN SALMON FISHERIES</v>
      </c>
      <c r="N292">
        <f>_xlfn.XLOOKUP($E292,USA_SA_2023!$D$2:$D$198,USA_SA_2023!$BP$2:$BP$198,"NOT FOUND!!!!")</f>
        <v>1</v>
      </c>
      <c r="O292" s="2">
        <f t="shared" si="32"/>
        <v>3</v>
      </c>
      <c r="P292">
        <f t="shared" si="35"/>
        <v>30000</v>
      </c>
      <c r="Q292">
        <f t="shared" si="36"/>
        <v>10000</v>
      </c>
      <c r="R292" t="str">
        <f>_xlfn.XLOOKUP($E292,USA_SA_2023!$D$2:$D$198,USA_SA_2023!$BQ$2:$BQ$198,"NOT FOUND!!!!")</f>
        <v>Biomass based estimate using Blim</v>
      </c>
    </row>
    <row r="293" spans="1:18" x14ac:dyDescent="0.3">
      <c r="A293" t="s">
        <v>1205</v>
      </c>
      <c r="B293" s="2">
        <v>67</v>
      </c>
      <c r="C293" s="4">
        <v>2022</v>
      </c>
      <c r="D293" s="4" t="s">
        <v>1273</v>
      </c>
      <c r="E293" s="4">
        <v>10599</v>
      </c>
      <c r="F293" s="4" t="s">
        <v>1144</v>
      </c>
      <c r="G293" s="4" t="s">
        <v>1145</v>
      </c>
      <c r="H293" s="4" t="s">
        <v>843</v>
      </c>
      <c r="I293" s="4" t="s">
        <v>844</v>
      </c>
      <c r="J293" t="str">
        <f>_xlfn.XLOOKUP($E293,USA_SA_2023!$D$2:$D$198,USA_SA_2023!$BN$2:$BN$198,"NOT FOUND!!!!")</f>
        <v>F</v>
      </c>
      <c r="K293" t="str">
        <f>_xlfn.XLOOKUP($E293,USA_SA_2023!$D$2:$D$198,USA_SA_2023!$BL$2:$BL$198,"NOT FOUND!!!!")</f>
        <v>Bmsy_Adult Spawners - Natural</v>
      </c>
      <c r="L293">
        <f>_xlfn.XLOOKUP($E293,USA_SA_2023!$D$2:$D$198,USA_SA_2023!$BM$2:$BM$198,"NOT FOUND!!!!")</f>
        <v>50000</v>
      </c>
      <c r="M293" t="str">
        <f>_xlfn.XLOOKUP($E293,USA_SA_2023!$D$2:$D$198,USA_SA_2023!$X$2:$X$198,"NOT FOUND!!!!")</f>
        <v>REVIEW OF 2021 OCEAN SALMON FISHERIES</v>
      </c>
      <c r="N293">
        <f>_xlfn.XLOOKUP($E293,USA_SA_2023!$D$2:$D$198,USA_SA_2023!$BP$2:$BP$198,"NOT FOUND!!!!")</f>
        <v>1</v>
      </c>
      <c r="O293" s="2">
        <f t="shared" si="32"/>
        <v>2</v>
      </c>
      <c r="P293">
        <f t="shared" si="35"/>
        <v>100000</v>
      </c>
      <c r="Q293">
        <f t="shared" si="36"/>
        <v>50000</v>
      </c>
      <c r="R293" t="str">
        <f>_xlfn.XLOOKUP($E293,USA_SA_2023!$D$2:$D$198,USA_SA_2023!$BQ$2:$BQ$198,"NOT FOUND!!!!")</f>
        <v>Biomass based estimate using Blim</v>
      </c>
    </row>
    <row r="294" spans="1:18" x14ac:dyDescent="0.3">
      <c r="A294" t="s">
        <v>1205</v>
      </c>
      <c r="B294" s="2">
        <v>67</v>
      </c>
      <c r="C294" s="4">
        <v>2022</v>
      </c>
      <c r="D294" s="4" t="s">
        <v>1273</v>
      </c>
      <c r="E294" s="4">
        <v>10600</v>
      </c>
      <c r="F294" s="4" t="s">
        <v>1147</v>
      </c>
      <c r="G294" s="4" t="s">
        <v>1148</v>
      </c>
      <c r="H294" s="4" t="s">
        <v>843</v>
      </c>
      <c r="I294" s="4" t="s">
        <v>844</v>
      </c>
      <c r="J294" t="str">
        <f>_xlfn.XLOOKUP($E294,USA_SA_2023!$D$2:$D$198,USA_SA_2023!$BN$2:$BN$198,"NOT FOUND!!!!")</f>
        <v>F</v>
      </c>
      <c r="K294" t="str">
        <f>_xlfn.XLOOKUP($E294,USA_SA_2023!$D$2:$D$198,USA_SA_2023!$BL$2:$BL$198,"NOT FOUND!!!!")</f>
        <v>Bmsy_Adult Spawners - Hatchery</v>
      </c>
      <c r="L294">
        <f>_xlfn.XLOOKUP($E294,USA_SA_2023!$D$2:$D$198,USA_SA_2023!$BM$2:$BM$198,"NOT FOUND!!!!")</f>
        <v>52000</v>
      </c>
      <c r="M294" t="str">
        <f>_xlfn.XLOOKUP($E294,USA_SA_2023!$D$2:$D$198,USA_SA_2023!$X$2:$X$198,"NOT FOUND!!!!")</f>
        <v>REVIEW OF 2021 OCEAN SALMON FISHERIES</v>
      </c>
      <c r="N294">
        <f>_xlfn.XLOOKUP($E294,USA_SA_2023!$D$2:$D$198,USA_SA_2023!$BP$2:$BP$198,"NOT FOUND!!!!")</f>
        <v>1</v>
      </c>
      <c r="O294" s="2">
        <f t="shared" si="32"/>
        <v>2</v>
      </c>
      <c r="P294">
        <f t="shared" si="35"/>
        <v>104000</v>
      </c>
      <c r="Q294">
        <f t="shared" si="36"/>
        <v>52000</v>
      </c>
      <c r="R294" t="str">
        <f>_xlfn.XLOOKUP($E294,USA_SA_2023!$D$2:$D$198,USA_SA_2023!$BQ$2:$BQ$198,"NOT FOUND!!!!")</f>
        <v>Biomass based estimate using Bmsy</v>
      </c>
    </row>
    <row r="295" spans="1:18" x14ac:dyDescent="0.3">
      <c r="A295" t="s">
        <v>1205</v>
      </c>
      <c r="B295" s="2">
        <v>67</v>
      </c>
      <c r="C295" s="4">
        <v>2022</v>
      </c>
      <c r="D295" s="4" t="s">
        <v>1273</v>
      </c>
      <c r="E295" s="4">
        <v>11869</v>
      </c>
      <c r="F295" s="4" t="s">
        <v>1166</v>
      </c>
      <c r="G295" s="4" t="s">
        <v>1167</v>
      </c>
      <c r="H295" s="4" t="s">
        <v>843</v>
      </c>
      <c r="I295" s="4" t="s">
        <v>844</v>
      </c>
      <c r="J295" t="str">
        <f>_xlfn.XLOOKUP($E295,USA_SA_2023!$D$2:$D$198,USA_SA_2023!$BN$2:$BN$198,"NOT FOUND!!!!")</f>
        <v>O</v>
      </c>
      <c r="K295" t="str">
        <f>_xlfn.XLOOKUP($E295,USA_SA_2023!$D$2:$D$198,USA_SA_2023!$BL$2:$BL$198,"NOT FOUND!!!!")</f>
        <v>Bmsy_Adult Spawners - Natural</v>
      </c>
      <c r="L295">
        <f>_xlfn.XLOOKUP($E295,USA_SA_2023!$D$2:$D$198,USA_SA_2023!$BM$2:$BM$198,"NOT FOUND!!!!")</f>
        <v>11000</v>
      </c>
      <c r="M295" t="str">
        <f>_xlfn.XLOOKUP($E295,USA_SA_2023!$D$2:$D$198,USA_SA_2023!$X$2:$X$198,"NOT FOUND!!!!")</f>
        <v>REVIEW OF 2021 OCEAN SALMON FISHERIES</v>
      </c>
      <c r="N295">
        <f>_xlfn.XLOOKUP($E295,USA_SA_2023!$D$2:$D$198,USA_SA_2023!$BP$2:$BP$198,"NOT FOUND!!!!")</f>
        <v>1</v>
      </c>
      <c r="O295" s="2">
        <f t="shared" si="32"/>
        <v>1</v>
      </c>
      <c r="P295">
        <f t="shared" si="35"/>
        <v>11000</v>
      </c>
      <c r="Q295">
        <f t="shared" si="36"/>
        <v>11000</v>
      </c>
      <c r="R295" t="str">
        <f>_xlfn.XLOOKUP($E295,USA_SA_2023!$D$2:$D$198,USA_SA_2023!$BQ$2:$BQ$198,"NOT FOUND!!!!")</f>
        <v>Biomass based estimate using Blim</v>
      </c>
    </row>
    <row r="296" spans="1:18" x14ac:dyDescent="0.3">
      <c r="A296" t="s">
        <v>1205</v>
      </c>
      <c r="B296" s="2">
        <v>67</v>
      </c>
      <c r="C296" s="4">
        <v>2022</v>
      </c>
      <c r="D296" s="4" t="s">
        <v>1273</v>
      </c>
      <c r="E296" s="4">
        <v>11874</v>
      </c>
      <c r="F296" s="4" t="s">
        <v>1132</v>
      </c>
      <c r="G296" s="4" t="s">
        <v>1133</v>
      </c>
      <c r="H296" s="4" t="s">
        <v>843</v>
      </c>
      <c r="I296" s="4" t="s">
        <v>844</v>
      </c>
      <c r="J296" t="str">
        <f>_xlfn.XLOOKUP($E296,USA_SA_2023!$D$2:$D$198,USA_SA_2023!$BN$2:$BN$198,"NOT FOUND!!!!")</f>
        <v>U</v>
      </c>
      <c r="K296" t="str">
        <f>_xlfn.XLOOKUP($E296,USA_SA_2023!$D$2:$D$198,USA_SA_2023!$BL$2:$BL$198,"NOT FOUND!!!!")</f>
        <v>None</v>
      </c>
      <c r="L296" t="str">
        <f>_xlfn.XLOOKUP($E296,USA_SA_2023!$D$2:$D$198,USA_SA_2023!$BM$2:$BM$198,"NOT FOUND!!!!")</f>
        <v/>
      </c>
      <c r="M296" t="str">
        <f>_xlfn.XLOOKUP($E296,USA_SA_2023!$D$2:$D$198,USA_SA_2023!$X$2:$X$198,"NOT FOUND!!!!")</f>
        <v>REVIEW OF 2021 OCEAN SALMON FISHERIES</v>
      </c>
      <c r="N296">
        <f>_xlfn.XLOOKUP($E296,USA_SA_2023!$D$2:$D$198,USA_SA_2023!$BP$2:$BP$198,"NOT FOUND!!!!")</f>
        <v>1</v>
      </c>
      <c r="O296" s="2" t="str">
        <f t="shared" si="32"/>
        <v/>
      </c>
      <c r="R296" t="str">
        <f>_xlfn.XLOOKUP($E296,USA_SA_2023!$D$2:$D$198,USA_SA_2023!$BQ$2:$BQ$198,"NOT FOUND!!!!")</f>
        <v>No status information</v>
      </c>
    </row>
    <row r="297" spans="1:18" x14ac:dyDescent="0.3">
      <c r="A297" t="s">
        <v>1205</v>
      </c>
      <c r="B297" s="2">
        <v>67</v>
      </c>
      <c r="C297" s="4">
        <v>2022</v>
      </c>
      <c r="D297" s="4" t="s">
        <v>1273</v>
      </c>
      <c r="E297" s="4">
        <v>11875</v>
      </c>
      <c r="F297" s="4" t="s">
        <v>1170</v>
      </c>
      <c r="G297" s="4" t="s">
        <v>1171</v>
      </c>
      <c r="H297" s="4" t="s">
        <v>843</v>
      </c>
      <c r="I297" s="4" t="s">
        <v>844</v>
      </c>
      <c r="J297" t="str">
        <f>_xlfn.XLOOKUP($E297,USA_SA_2023!$D$2:$D$198,USA_SA_2023!$BN$2:$BN$198,"NOT FOUND!!!!")</f>
        <v>F</v>
      </c>
      <c r="K297" t="str">
        <f>_xlfn.XLOOKUP($E297,USA_SA_2023!$D$2:$D$198,USA_SA_2023!$BL$2:$BL$198,"NOT FOUND!!!!")</f>
        <v>Bmsy_Adult Spawners - Natural</v>
      </c>
      <c r="L297">
        <f>_xlfn.XLOOKUP($E297,USA_SA_2023!$D$2:$D$198,USA_SA_2023!$BM$2:$BM$198,"NOT FOUND!!!!")</f>
        <v>17200</v>
      </c>
      <c r="M297" t="str">
        <f>_xlfn.XLOOKUP($E297,USA_SA_2023!$D$2:$D$198,USA_SA_2023!$X$2:$X$198,"NOT FOUND!!!!")</f>
        <v>REVIEW OF 2021 OCEAN SALMON FISHERIES</v>
      </c>
      <c r="N297">
        <f>_xlfn.XLOOKUP($E297,USA_SA_2023!$D$2:$D$198,USA_SA_2023!$BP$2:$BP$198,"NOT FOUND!!!!")</f>
        <v>1</v>
      </c>
      <c r="O297" s="2">
        <f t="shared" si="32"/>
        <v>2</v>
      </c>
      <c r="P297">
        <f>IF(O297="",0,O297*L297)</f>
        <v>34400</v>
      </c>
      <c r="Q297">
        <f>L297*N297</f>
        <v>17200</v>
      </c>
      <c r="R297" t="str">
        <f>_xlfn.XLOOKUP($E297,USA_SA_2023!$D$2:$D$198,USA_SA_2023!$BQ$2:$BQ$198,"NOT FOUND!!!!")</f>
        <v>Biomass based estimate using Blim</v>
      </c>
    </row>
    <row r="298" spans="1:18" x14ac:dyDescent="0.3">
      <c r="A298" s="14" t="s">
        <v>1205</v>
      </c>
      <c r="B298" s="14">
        <v>67</v>
      </c>
      <c r="C298" s="14">
        <v>2021</v>
      </c>
      <c r="D298" t="s">
        <v>1279</v>
      </c>
      <c r="E298" s="4">
        <v>32</v>
      </c>
      <c r="F298" t="s">
        <v>1453</v>
      </c>
      <c r="G298" t="s">
        <v>1432</v>
      </c>
      <c r="H298" s="2" t="s">
        <v>843</v>
      </c>
      <c r="I298" s="22" t="s">
        <v>844</v>
      </c>
      <c r="J298" t="str">
        <f>_xlfn.XLOOKUP($E298,Canada_SA_2023!$D$2:$D$183,Canada_SA_2023!$R$2:$R$183,"NOT FOUND!!!!")</f>
        <v>U</v>
      </c>
      <c r="K298" t="s">
        <v>2195</v>
      </c>
      <c r="L298">
        <f>_xlfn.XLOOKUP($E298,Canada_SA_2023!$D$2:$D$183,Canada_SA_2023!$Q$2:$Q$183,"NOT FOUND!!!!")</f>
        <v>1000</v>
      </c>
      <c r="N298">
        <f>_xlfn.XLOOKUP($E298,Canada_SA_2023!$D$2:$D$183,Canada_SA_2023!$T$2:$T$183,"NOT FOUND!!!!")</f>
        <v>1</v>
      </c>
      <c r="Q298">
        <f t="shared" ref="Q298:Q307" si="37">IF(N298="",0,N298*$L298)</f>
        <v>1000</v>
      </c>
      <c r="R298">
        <f>_xlfn.XLOOKUP($E298,Canada_SA_2023!$D$2:$D$183,Canada_SA_2023!$U$2:$U$183,"NOT FOUND!!!!")</f>
        <v>0</v>
      </c>
    </row>
    <row r="299" spans="1:18" x14ac:dyDescent="0.3">
      <c r="A299" s="14" t="s">
        <v>1205</v>
      </c>
      <c r="B299" s="14">
        <v>67</v>
      </c>
      <c r="C299" s="14">
        <v>2021</v>
      </c>
      <c r="D299" t="s">
        <v>1279</v>
      </c>
      <c r="E299" s="4">
        <v>33</v>
      </c>
      <c r="F299" t="s">
        <v>1454</v>
      </c>
      <c r="G299" t="s">
        <v>1455</v>
      </c>
      <c r="H299" s="2" t="s">
        <v>843</v>
      </c>
      <c r="I299" s="22" t="s">
        <v>844</v>
      </c>
      <c r="J299" t="str">
        <f>_xlfn.XLOOKUP($E299,Canada_SA_2023!$D$2:$D$183,Canada_SA_2023!$R$2:$R$183,"NOT FOUND!!!!")</f>
        <v>F</v>
      </c>
      <c r="K299" t="s">
        <v>2195</v>
      </c>
      <c r="L299">
        <f>_xlfn.XLOOKUP($E299,Canada_SA_2023!$D$2:$D$183,Canada_SA_2023!$Q$2:$Q$183,"NOT FOUND!!!!")</f>
        <v>1000</v>
      </c>
      <c r="N299">
        <f>_xlfn.XLOOKUP($E299,Canada_SA_2023!$D$2:$D$183,Canada_SA_2023!$T$2:$T$183,"NOT FOUND!!!!")</f>
        <v>1</v>
      </c>
      <c r="O299">
        <f>_xlfn.XLOOKUP($E299,Canada_SA_2023!$D$2:$D$183,Canada_SA_2023!$S$2:$S$183,"NOT FOUND!!!!")</f>
        <v>2</v>
      </c>
      <c r="P299">
        <f t="shared" ref="P299:P306" si="38">IF(O299="",0,O299*L299)</f>
        <v>2000</v>
      </c>
      <c r="Q299">
        <f t="shared" si="37"/>
        <v>1000</v>
      </c>
      <c r="R299" t="str">
        <f>_xlfn.XLOOKUP($E299,Canada_SA_2023!$D$2:$D$183,Canada_SA_2023!$U$2:$U$183,"NOT FOUND!!!!")</f>
        <v>No catch info. Arbitrary weight.</v>
      </c>
    </row>
    <row r="300" spans="1:18" x14ac:dyDescent="0.3">
      <c r="A300" s="14" t="s">
        <v>1205</v>
      </c>
      <c r="B300" s="14">
        <v>67</v>
      </c>
      <c r="C300" s="14">
        <v>2021</v>
      </c>
      <c r="D300" t="s">
        <v>1279</v>
      </c>
      <c r="E300" s="4">
        <v>140</v>
      </c>
      <c r="F300" t="s">
        <v>1831</v>
      </c>
      <c r="G300" t="s">
        <v>1833</v>
      </c>
      <c r="H300" s="2" t="s">
        <v>2194</v>
      </c>
      <c r="I300" s="22" t="s">
        <v>1832</v>
      </c>
      <c r="J300" t="str">
        <f>_xlfn.XLOOKUP($E300,Canada_SA_2023!$D$2:$D$183,Canada_SA_2023!$R$2:$R$183,"NOT FOUND!!!!")</f>
        <v>O</v>
      </c>
      <c r="K300" t="s">
        <v>2195</v>
      </c>
      <c r="L300">
        <f>_xlfn.XLOOKUP($E300,Canada_SA_2023!$D$2:$D$183,Canada_SA_2023!$Q$2:$Q$183,"NOT FOUND!!!!")</f>
        <v>1000</v>
      </c>
      <c r="N300">
        <f>_xlfn.XLOOKUP($E300,Canada_SA_2023!$D$2:$D$183,Canada_SA_2023!$T$2:$T$183,"NOT FOUND!!!!")</f>
        <v>1</v>
      </c>
      <c r="O300">
        <f>_xlfn.XLOOKUP($E300,Canada_SA_2023!$D$2:$D$183,Canada_SA_2023!$S$2:$S$183,"NOT FOUND!!!!")</f>
        <v>1</v>
      </c>
      <c r="P300">
        <f t="shared" si="38"/>
        <v>1000</v>
      </c>
      <c r="Q300">
        <f t="shared" si="37"/>
        <v>1000</v>
      </c>
      <c r="R300" t="str">
        <f>_xlfn.XLOOKUP($E300,Canada_SA_2023!$D$2:$D$183,Canada_SA_2023!$U$2:$U$183,"NOT FOUND!!!!")</f>
        <v>Equal treatment</v>
      </c>
    </row>
    <row r="301" spans="1:18" x14ac:dyDescent="0.3">
      <c r="A301" s="14" t="s">
        <v>1205</v>
      </c>
      <c r="B301" s="14">
        <v>67</v>
      </c>
      <c r="C301" s="14">
        <v>2021</v>
      </c>
      <c r="D301" t="s">
        <v>1279</v>
      </c>
      <c r="E301" s="4">
        <v>141</v>
      </c>
      <c r="F301" t="s">
        <v>1835</v>
      </c>
      <c r="G301" t="s">
        <v>1836</v>
      </c>
      <c r="H301" s="2" t="s">
        <v>2194</v>
      </c>
      <c r="I301" s="22" t="s">
        <v>1832</v>
      </c>
      <c r="J301" t="str">
        <f>_xlfn.XLOOKUP($E301,Canada_SA_2023!$D$2:$D$183,Canada_SA_2023!$R$2:$R$183,"NOT FOUND!!!!")</f>
        <v>F</v>
      </c>
      <c r="K301" t="s">
        <v>2195</v>
      </c>
      <c r="L301">
        <f>_xlfn.XLOOKUP($E301,Canada_SA_2023!$D$2:$D$183,Canada_SA_2023!$Q$2:$Q$183,"NOT FOUND!!!!")</f>
        <v>1000</v>
      </c>
      <c r="N301">
        <f>_xlfn.XLOOKUP($E301,Canada_SA_2023!$D$2:$D$183,Canada_SA_2023!$T$2:$T$183,"NOT FOUND!!!!")</f>
        <v>1</v>
      </c>
      <c r="O301">
        <f>_xlfn.XLOOKUP($E301,Canada_SA_2023!$D$2:$D$183,Canada_SA_2023!$S$2:$S$183,"NOT FOUND!!!!")</f>
        <v>2</v>
      </c>
      <c r="P301">
        <f t="shared" si="38"/>
        <v>2000</v>
      </c>
      <c r="Q301">
        <f t="shared" si="37"/>
        <v>1000</v>
      </c>
      <c r="R301" t="str">
        <f>_xlfn.XLOOKUP($E301,Canada_SA_2023!$D$2:$D$183,Canada_SA_2023!$U$2:$U$183,"NOT FOUND!!!!")</f>
        <v>Equal treatment</v>
      </c>
    </row>
    <row r="302" spans="1:18" x14ac:dyDescent="0.3">
      <c r="A302" s="14" t="s">
        <v>1205</v>
      </c>
      <c r="B302" s="14">
        <v>67</v>
      </c>
      <c r="C302" s="14">
        <v>2021</v>
      </c>
      <c r="D302" t="s">
        <v>1279</v>
      </c>
      <c r="E302" s="4">
        <v>142</v>
      </c>
      <c r="F302" t="s">
        <v>1837</v>
      </c>
      <c r="G302" t="s">
        <v>1838</v>
      </c>
      <c r="H302" s="2" t="s">
        <v>2194</v>
      </c>
      <c r="I302" s="22" t="s">
        <v>1832</v>
      </c>
      <c r="J302" t="str">
        <f>_xlfn.XLOOKUP($E302,Canada_SA_2023!$D$2:$D$183,Canada_SA_2023!$R$2:$R$183,"NOT FOUND!!!!")</f>
        <v>F</v>
      </c>
      <c r="K302" t="s">
        <v>2195</v>
      </c>
      <c r="L302">
        <f>_xlfn.XLOOKUP($E302,Canada_SA_2023!$D$2:$D$183,Canada_SA_2023!$Q$2:$Q$183,"NOT FOUND!!!!")</f>
        <v>1000</v>
      </c>
      <c r="N302">
        <f>_xlfn.XLOOKUP($E302,Canada_SA_2023!$D$2:$D$183,Canada_SA_2023!$T$2:$T$183,"NOT FOUND!!!!")</f>
        <v>1</v>
      </c>
      <c r="O302">
        <f>_xlfn.XLOOKUP($E302,Canada_SA_2023!$D$2:$D$183,Canada_SA_2023!$S$2:$S$183,"NOT FOUND!!!!")</f>
        <v>2</v>
      </c>
      <c r="P302">
        <f t="shared" si="38"/>
        <v>2000</v>
      </c>
      <c r="Q302">
        <f t="shared" si="37"/>
        <v>1000</v>
      </c>
      <c r="R302" t="str">
        <f>_xlfn.XLOOKUP($E302,Canada_SA_2023!$D$2:$D$183,Canada_SA_2023!$U$2:$U$183,"NOT FOUND!!!!")</f>
        <v>Equal treatment</v>
      </c>
    </row>
    <row r="303" spans="1:18" x14ac:dyDescent="0.3">
      <c r="A303" s="14" t="s">
        <v>1205</v>
      </c>
      <c r="B303" s="14">
        <v>67</v>
      </c>
      <c r="C303" s="14">
        <v>2021</v>
      </c>
      <c r="D303" t="s">
        <v>1279</v>
      </c>
      <c r="E303" s="4">
        <v>143</v>
      </c>
      <c r="F303" t="s">
        <v>1839</v>
      </c>
      <c r="G303" t="s">
        <v>1840</v>
      </c>
      <c r="H303" s="2" t="s">
        <v>2194</v>
      </c>
      <c r="I303" s="22" t="s">
        <v>1832</v>
      </c>
      <c r="J303" t="str">
        <f>_xlfn.XLOOKUP($E303,Canada_SA_2023!$D$2:$D$183,Canada_SA_2023!$R$2:$R$183,"NOT FOUND!!!!")</f>
        <v>F</v>
      </c>
      <c r="K303" t="s">
        <v>2195</v>
      </c>
      <c r="L303">
        <f>_xlfn.XLOOKUP($E303,Canada_SA_2023!$D$2:$D$183,Canada_SA_2023!$Q$2:$Q$183,"NOT FOUND!!!!")</f>
        <v>1000</v>
      </c>
      <c r="N303">
        <f>_xlfn.XLOOKUP($E303,Canada_SA_2023!$D$2:$D$183,Canada_SA_2023!$T$2:$T$183,"NOT FOUND!!!!")</f>
        <v>1</v>
      </c>
      <c r="O303">
        <f>_xlfn.XLOOKUP($E303,Canada_SA_2023!$D$2:$D$183,Canada_SA_2023!$S$2:$S$183,"NOT FOUND!!!!")</f>
        <v>2</v>
      </c>
      <c r="P303">
        <f t="shared" si="38"/>
        <v>2000</v>
      </c>
      <c r="Q303">
        <f t="shared" si="37"/>
        <v>1000</v>
      </c>
      <c r="R303" t="str">
        <f>_xlfn.XLOOKUP($E303,Canada_SA_2023!$D$2:$D$183,Canada_SA_2023!$U$2:$U$183,"NOT FOUND!!!!")</f>
        <v>Equal treatment</v>
      </c>
    </row>
    <row r="304" spans="1:18" x14ac:dyDescent="0.3">
      <c r="A304" s="14" t="s">
        <v>1205</v>
      </c>
      <c r="B304" s="14">
        <v>67</v>
      </c>
      <c r="C304" s="14">
        <v>2021</v>
      </c>
      <c r="D304" t="s">
        <v>1279</v>
      </c>
      <c r="E304" s="4">
        <v>144</v>
      </c>
      <c r="F304" t="s">
        <v>1841</v>
      </c>
      <c r="G304" t="s">
        <v>1842</v>
      </c>
      <c r="H304" s="2" t="s">
        <v>2194</v>
      </c>
      <c r="I304" s="22" t="s">
        <v>1832</v>
      </c>
      <c r="J304" t="str">
        <f>_xlfn.XLOOKUP($E304,Canada_SA_2023!$D$2:$D$183,Canada_SA_2023!$R$2:$R$183,"NOT FOUND!!!!")</f>
        <v>F</v>
      </c>
      <c r="K304" t="s">
        <v>2195</v>
      </c>
      <c r="L304">
        <f>_xlfn.XLOOKUP($E304,Canada_SA_2023!$D$2:$D$183,Canada_SA_2023!$Q$2:$Q$183,"NOT FOUND!!!!")</f>
        <v>1000</v>
      </c>
      <c r="N304">
        <f>_xlfn.XLOOKUP($E304,Canada_SA_2023!$D$2:$D$183,Canada_SA_2023!$T$2:$T$183,"NOT FOUND!!!!")</f>
        <v>1</v>
      </c>
      <c r="O304">
        <f>_xlfn.XLOOKUP($E304,Canada_SA_2023!$D$2:$D$183,Canada_SA_2023!$S$2:$S$183,"NOT FOUND!!!!")</f>
        <v>2</v>
      </c>
      <c r="P304">
        <f t="shared" si="38"/>
        <v>2000</v>
      </c>
      <c r="Q304">
        <f t="shared" si="37"/>
        <v>1000</v>
      </c>
      <c r="R304" t="str">
        <f>_xlfn.XLOOKUP($E304,Canada_SA_2023!$D$2:$D$183,Canada_SA_2023!$U$2:$U$183,"NOT FOUND!!!!")</f>
        <v>Equal treatment</v>
      </c>
    </row>
    <row r="305" spans="1:18" x14ac:dyDescent="0.3">
      <c r="A305" s="14" t="s">
        <v>1205</v>
      </c>
      <c r="B305" s="14">
        <v>67</v>
      </c>
      <c r="C305" s="14">
        <v>2021</v>
      </c>
      <c r="D305" t="s">
        <v>1279</v>
      </c>
      <c r="E305" s="4">
        <v>145</v>
      </c>
      <c r="F305" t="s">
        <v>1843</v>
      </c>
      <c r="G305" t="s">
        <v>1844</v>
      </c>
      <c r="H305" s="2" t="s">
        <v>2194</v>
      </c>
      <c r="I305" s="22" t="s">
        <v>1832</v>
      </c>
      <c r="J305" t="str">
        <f>_xlfn.XLOOKUP($E305,Canada_SA_2023!$D$2:$D$183,Canada_SA_2023!$R$2:$R$183,"NOT FOUND!!!!")</f>
        <v>F</v>
      </c>
      <c r="K305" t="s">
        <v>2195</v>
      </c>
      <c r="L305">
        <f>_xlfn.XLOOKUP($E305,Canada_SA_2023!$D$2:$D$183,Canada_SA_2023!$Q$2:$Q$183,"NOT FOUND!!!!")</f>
        <v>1000</v>
      </c>
      <c r="N305">
        <f>_xlfn.XLOOKUP($E305,Canada_SA_2023!$D$2:$D$183,Canada_SA_2023!$T$2:$T$183,"NOT FOUND!!!!")</f>
        <v>1</v>
      </c>
      <c r="O305">
        <f>_xlfn.XLOOKUP($E305,Canada_SA_2023!$D$2:$D$183,Canada_SA_2023!$S$2:$S$183,"NOT FOUND!!!!")</f>
        <v>2</v>
      </c>
      <c r="P305">
        <f t="shared" si="38"/>
        <v>2000</v>
      </c>
      <c r="Q305">
        <f t="shared" si="37"/>
        <v>1000</v>
      </c>
      <c r="R305" t="str">
        <f>_xlfn.XLOOKUP($E305,Canada_SA_2023!$D$2:$D$183,Canada_SA_2023!$U$2:$U$183,"NOT FOUND!!!!")</f>
        <v>Equal treatment</v>
      </c>
    </row>
    <row r="306" spans="1:18" x14ac:dyDescent="0.3">
      <c r="A306" s="14" t="s">
        <v>1205</v>
      </c>
      <c r="B306" s="14">
        <v>67</v>
      </c>
      <c r="C306" s="14">
        <v>2021</v>
      </c>
      <c r="D306" t="s">
        <v>1279</v>
      </c>
      <c r="E306" s="4">
        <v>146</v>
      </c>
      <c r="F306" t="s">
        <v>1845</v>
      </c>
      <c r="G306" t="s">
        <v>1846</v>
      </c>
      <c r="H306" s="2" t="s">
        <v>2194</v>
      </c>
      <c r="I306" s="22" t="s">
        <v>1832</v>
      </c>
      <c r="J306" t="str">
        <f>_xlfn.XLOOKUP($E306,Canada_SA_2023!$D$2:$D$183,Canada_SA_2023!$R$2:$R$183,"NOT FOUND!!!!")</f>
        <v>F</v>
      </c>
      <c r="K306" t="s">
        <v>2195</v>
      </c>
      <c r="L306">
        <f>_xlfn.XLOOKUP($E306,Canada_SA_2023!$D$2:$D$183,Canada_SA_2023!$Q$2:$Q$183,"NOT FOUND!!!!")</f>
        <v>1000</v>
      </c>
      <c r="N306">
        <f>_xlfn.XLOOKUP($E306,Canada_SA_2023!$D$2:$D$183,Canada_SA_2023!$T$2:$T$183,"NOT FOUND!!!!")</f>
        <v>1</v>
      </c>
      <c r="O306">
        <f>_xlfn.XLOOKUP($E306,Canada_SA_2023!$D$2:$D$183,Canada_SA_2023!$S$2:$S$183,"NOT FOUND!!!!")</f>
        <v>2</v>
      </c>
      <c r="P306">
        <f t="shared" si="38"/>
        <v>2000</v>
      </c>
      <c r="Q306">
        <f t="shared" si="37"/>
        <v>1000</v>
      </c>
      <c r="R306" t="str">
        <f>_xlfn.XLOOKUP($E306,Canada_SA_2023!$D$2:$D$183,Canada_SA_2023!$U$2:$U$183,"NOT FOUND!!!!")</f>
        <v>Equal treatment</v>
      </c>
    </row>
    <row r="307" spans="1:18" x14ac:dyDescent="0.3">
      <c r="A307" s="14" t="s">
        <v>1205</v>
      </c>
      <c r="B307" s="14">
        <v>67</v>
      </c>
      <c r="C307" s="14">
        <v>2021</v>
      </c>
      <c r="D307" t="s">
        <v>1279</v>
      </c>
      <c r="E307" s="4">
        <v>147</v>
      </c>
      <c r="F307" t="s">
        <v>1847</v>
      </c>
      <c r="G307" t="s">
        <v>1848</v>
      </c>
      <c r="H307" s="2" t="s">
        <v>2194</v>
      </c>
      <c r="I307" s="22" t="s">
        <v>1832</v>
      </c>
      <c r="J307" t="str">
        <f>_xlfn.XLOOKUP($E307,Canada_SA_2023!$D$2:$D$183,Canada_SA_2023!$R$2:$R$183,"NOT FOUND!!!!")</f>
        <v>U</v>
      </c>
      <c r="K307" t="s">
        <v>2195</v>
      </c>
      <c r="L307">
        <f>_xlfn.XLOOKUP($E307,Canada_SA_2023!$D$2:$D$183,Canada_SA_2023!$Q$2:$Q$183,"NOT FOUND!!!!")</f>
        <v>1000</v>
      </c>
      <c r="N307">
        <f>_xlfn.XLOOKUP($E307,Canada_SA_2023!$D$2:$D$183,Canada_SA_2023!$T$2:$T$183,"NOT FOUND!!!!")</f>
        <v>1</v>
      </c>
      <c r="Q307">
        <f t="shared" si="37"/>
        <v>1000</v>
      </c>
      <c r="R307">
        <f>_xlfn.XLOOKUP($E307,Canada_SA_2023!$D$2:$D$183,Canada_SA_2023!$U$2:$U$183,"NOT FOUND!!!!")</f>
        <v>0</v>
      </c>
    </row>
    <row r="308" spans="1:18" x14ac:dyDescent="0.3">
      <c r="A308" t="s">
        <v>1205</v>
      </c>
      <c r="B308" s="2">
        <v>67</v>
      </c>
      <c r="C308" s="4">
        <v>2021</v>
      </c>
      <c r="D308" s="4" t="s">
        <v>1273</v>
      </c>
      <c r="E308" s="4">
        <v>10604</v>
      </c>
      <c r="F308" s="4" t="s">
        <v>826</v>
      </c>
      <c r="G308" s="4" t="s">
        <v>830</v>
      </c>
      <c r="H308" s="4" t="s">
        <v>828</v>
      </c>
      <c r="I308" s="4" t="s">
        <v>829</v>
      </c>
      <c r="J308" t="str">
        <f>_xlfn.XLOOKUP($E308,USA_SA_2023!$D$2:$D$198,USA_SA_2023!$BN$2:$BN$198,"NOT FOUND!!!!")</f>
        <v>F</v>
      </c>
      <c r="K308" t="str">
        <f>_xlfn.XLOOKUP($E308,USA_SA_2023!$D$2:$D$198,USA_SA_2023!$BL$2:$BL$198,"NOT FOUND!!!!")</f>
        <v>Bmsy_Adult Spawners - Natural</v>
      </c>
      <c r="L308">
        <f>_xlfn.XLOOKUP($E308,USA_SA_2023!$D$2:$D$198,USA_SA_2023!$BM$2:$BM$198,"NOT FOUND!!!!")</f>
        <v>1409515</v>
      </c>
      <c r="M308" t="str">
        <f>_xlfn.XLOOKUP($E308,USA_SA_2023!$D$2:$D$198,USA_SA_2023!$X$2:$X$198,"NOT FOUND!!!!")</f>
        <v/>
      </c>
      <c r="N308">
        <f>_xlfn.XLOOKUP($E308,USA_SA_2023!$D$2:$D$198,USA_SA_2023!$BP$2:$BP$198,"NOT FOUND!!!!")</f>
        <v>3</v>
      </c>
      <c r="O308" s="2">
        <f t="shared" ref="O308:O347" si="39">IF(J308="U","",IF(J308="O",1,IF(J308="F",2,IF(J308="N",3,""))))</f>
        <v>2</v>
      </c>
      <c r="P308">
        <f>IF(O308="",0,O308*L308)</f>
        <v>2819030</v>
      </c>
      <c r="Q308">
        <f>L308*N308</f>
        <v>4228545</v>
      </c>
      <c r="R308" t="str">
        <f>_xlfn.XLOOKUP($E308,USA_SA_2023!$D$2:$D$198,USA_SA_2023!$BQ$2:$BQ$198,"NOT FOUND!!!!")</f>
        <v>Biomass based estimate using Blim</v>
      </c>
    </row>
    <row r="309" spans="1:18" x14ac:dyDescent="0.3">
      <c r="A309" t="s">
        <v>1205</v>
      </c>
      <c r="B309" s="2">
        <v>67</v>
      </c>
      <c r="C309" s="4">
        <v>2022</v>
      </c>
      <c r="D309" s="4" t="s">
        <v>1273</v>
      </c>
      <c r="E309" s="4">
        <v>10483</v>
      </c>
      <c r="F309" s="4" t="s">
        <v>1106</v>
      </c>
      <c r="G309" s="4" t="s">
        <v>1107</v>
      </c>
      <c r="H309" s="4" t="s">
        <v>828</v>
      </c>
      <c r="I309" s="4" t="s">
        <v>829</v>
      </c>
      <c r="J309" t="str">
        <f>_xlfn.XLOOKUP($E309,USA_SA_2023!$D$2:$D$198,USA_SA_2023!$BN$2:$BN$198,"NOT FOUND!!!!")</f>
        <v>N</v>
      </c>
      <c r="K309" t="str">
        <f>_xlfn.XLOOKUP($E309,USA_SA_2023!$D$2:$D$198,USA_SA_2023!$BL$2:$BL$198,"NOT FOUND!!!!")</f>
        <v>Bmsy_Adult Spawners (hatchery + natural)</v>
      </c>
      <c r="L309">
        <f>_xlfn.XLOOKUP($E309,USA_SA_2023!$D$2:$D$198,USA_SA_2023!$BM$2:$BM$198,"NOT FOUND!!!!")</f>
        <v>850</v>
      </c>
      <c r="M309" t="str">
        <f>_xlfn.XLOOKUP($E309,USA_SA_2023!$D$2:$D$198,USA_SA_2023!$X$2:$X$198,"NOT FOUND!!!!")</f>
        <v>REVIEW OF 2021 OCEAN SALMON FISHERIES</v>
      </c>
      <c r="N309">
        <f>_xlfn.XLOOKUP($E309,USA_SA_2023!$D$2:$D$198,USA_SA_2023!$BP$2:$BP$198,"NOT FOUND!!!!")</f>
        <v>1</v>
      </c>
      <c r="O309" s="2">
        <f t="shared" si="39"/>
        <v>3</v>
      </c>
      <c r="P309">
        <f>IF(O309="",0,O309*L309)</f>
        <v>2550</v>
      </c>
      <c r="Q309">
        <f>L309*N309</f>
        <v>850</v>
      </c>
      <c r="R309" t="str">
        <f>_xlfn.XLOOKUP($E309,USA_SA_2023!$D$2:$D$198,USA_SA_2023!$BQ$2:$BQ$198,"NOT FOUND!!!!")</f>
        <v>Biomass based estimate using Blim</v>
      </c>
    </row>
    <row r="310" spans="1:18" x14ac:dyDescent="0.3">
      <c r="A310" t="s">
        <v>1205</v>
      </c>
      <c r="B310" s="2">
        <v>67</v>
      </c>
      <c r="C310" s="4">
        <v>2022</v>
      </c>
      <c r="D310" s="4" t="s">
        <v>1273</v>
      </c>
      <c r="E310" s="4">
        <v>10486</v>
      </c>
      <c r="F310" s="4" t="s">
        <v>1083</v>
      </c>
      <c r="G310" s="4" t="s">
        <v>1084</v>
      </c>
      <c r="H310" s="4" t="s">
        <v>828</v>
      </c>
      <c r="I310" s="4" t="s">
        <v>829</v>
      </c>
      <c r="J310" t="str">
        <f>_xlfn.XLOOKUP($E310,USA_SA_2023!$D$2:$D$198,USA_SA_2023!$BN$2:$BN$198,"NOT FOUND!!!!")</f>
        <v>U</v>
      </c>
      <c r="K310" t="str">
        <f>_xlfn.XLOOKUP($E310,USA_SA_2023!$D$2:$D$198,USA_SA_2023!$BL$2:$BL$198,"NOT FOUND!!!!")</f>
        <v>None</v>
      </c>
      <c r="L310" t="str">
        <f>_xlfn.XLOOKUP($E310,USA_SA_2023!$D$2:$D$198,USA_SA_2023!$BM$2:$BM$198,"NOT FOUND!!!!")</f>
        <v/>
      </c>
      <c r="M310" t="str">
        <f>_xlfn.XLOOKUP($E310,USA_SA_2023!$D$2:$D$198,USA_SA_2023!$X$2:$X$198,"NOT FOUND!!!!")</f>
        <v>REVIEW OF 2021 OCEAN SALMON FISHERIES</v>
      </c>
      <c r="N310">
        <f>_xlfn.XLOOKUP($E310,USA_SA_2023!$D$2:$D$198,USA_SA_2023!$BP$2:$BP$198,"NOT FOUND!!!!")</f>
        <v>1</v>
      </c>
      <c r="O310" s="2" t="str">
        <f t="shared" si="39"/>
        <v/>
      </c>
      <c r="R310" t="str">
        <f>_xlfn.XLOOKUP($E310,USA_SA_2023!$D$2:$D$198,USA_SA_2023!$BQ$2:$BQ$198,"NOT FOUND!!!!")</f>
        <v>No status information</v>
      </c>
    </row>
    <row r="311" spans="1:18" x14ac:dyDescent="0.3">
      <c r="A311" t="s">
        <v>1205</v>
      </c>
      <c r="B311" s="2">
        <v>67</v>
      </c>
      <c r="C311" s="4">
        <v>2022</v>
      </c>
      <c r="D311" s="4" t="s">
        <v>1273</v>
      </c>
      <c r="E311" s="4">
        <v>10487</v>
      </c>
      <c r="F311" s="4" t="s">
        <v>1089</v>
      </c>
      <c r="G311" s="4" t="s">
        <v>1090</v>
      </c>
      <c r="H311" s="4" t="s">
        <v>828</v>
      </c>
      <c r="I311" s="4" t="s">
        <v>829</v>
      </c>
      <c r="J311" t="str">
        <f>_xlfn.XLOOKUP($E311,USA_SA_2023!$D$2:$D$198,USA_SA_2023!$BN$2:$BN$198,"NOT FOUND!!!!")</f>
        <v>U</v>
      </c>
      <c r="K311" t="str">
        <f>_xlfn.XLOOKUP($E311,USA_SA_2023!$D$2:$D$198,USA_SA_2023!$BL$2:$BL$198,"NOT FOUND!!!!")</f>
        <v>None</v>
      </c>
      <c r="L311" t="str">
        <f>_xlfn.XLOOKUP($E311,USA_SA_2023!$D$2:$D$198,USA_SA_2023!$BM$2:$BM$198,"NOT FOUND!!!!")</f>
        <v/>
      </c>
      <c r="M311" t="str">
        <f>_xlfn.XLOOKUP($E311,USA_SA_2023!$D$2:$D$198,USA_SA_2023!$X$2:$X$198,"NOT FOUND!!!!")</f>
        <v>REVIEW OF 2021 OCEAN SALMON FISHERIES</v>
      </c>
      <c r="N311">
        <f>_xlfn.XLOOKUP($E311,USA_SA_2023!$D$2:$D$198,USA_SA_2023!$BP$2:$BP$198,"NOT FOUND!!!!")</f>
        <v>1</v>
      </c>
      <c r="O311" s="2" t="str">
        <f t="shared" si="39"/>
        <v/>
      </c>
      <c r="R311" t="str">
        <f>_xlfn.XLOOKUP($E311,USA_SA_2023!$D$2:$D$198,USA_SA_2023!$BQ$2:$BQ$198,"NOT FOUND!!!!")</f>
        <v>No status information</v>
      </c>
    </row>
    <row r="312" spans="1:18" x14ac:dyDescent="0.3">
      <c r="A312" t="s">
        <v>1205</v>
      </c>
      <c r="B312" s="2">
        <v>67</v>
      </c>
      <c r="C312" s="4">
        <v>2022</v>
      </c>
      <c r="D312" s="4" t="s">
        <v>1273</v>
      </c>
      <c r="E312" s="4">
        <v>10488</v>
      </c>
      <c r="F312" s="4" t="s">
        <v>1087</v>
      </c>
      <c r="G312" s="4" t="s">
        <v>1088</v>
      </c>
      <c r="H312" s="4" t="s">
        <v>828</v>
      </c>
      <c r="I312" s="4" t="s">
        <v>829</v>
      </c>
      <c r="J312" t="str">
        <f>_xlfn.XLOOKUP($E312,USA_SA_2023!$D$2:$D$198,USA_SA_2023!$BN$2:$BN$198,"NOT FOUND!!!!")</f>
        <v>U</v>
      </c>
      <c r="K312" t="str">
        <f>_xlfn.XLOOKUP($E312,USA_SA_2023!$D$2:$D$198,USA_SA_2023!$BL$2:$BL$198,"NOT FOUND!!!!")</f>
        <v>None</v>
      </c>
      <c r="L312" t="str">
        <f>_xlfn.XLOOKUP($E312,USA_SA_2023!$D$2:$D$198,USA_SA_2023!$BM$2:$BM$198,"NOT FOUND!!!!")</f>
        <v/>
      </c>
      <c r="M312" t="str">
        <f>_xlfn.XLOOKUP($E312,USA_SA_2023!$D$2:$D$198,USA_SA_2023!$X$2:$X$198,"NOT FOUND!!!!")</f>
        <v>REVIEW OF 2021 OCEAN SALMON FISHERIES</v>
      </c>
      <c r="N312">
        <f>_xlfn.XLOOKUP($E312,USA_SA_2023!$D$2:$D$198,USA_SA_2023!$BP$2:$BP$198,"NOT FOUND!!!!")</f>
        <v>1</v>
      </c>
      <c r="O312" s="2" t="str">
        <f t="shared" si="39"/>
        <v/>
      </c>
      <c r="R312" t="str">
        <f>_xlfn.XLOOKUP($E312,USA_SA_2023!$D$2:$D$198,USA_SA_2023!$BQ$2:$BQ$198,"NOT FOUND!!!!")</f>
        <v>No status information</v>
      </c>
    </row>
    <row r="313" spans="1:18" x14ac:dyDescent="0.3">
      <c r="A313" t="s">
        <v>1205</v>
      </c>
      <c r="B313" s="2">
        <v>67</v>
      </c>
      <c r="C313" s="4">
        <v>2022</v>
      </c>
      <c r="D313" s="4" t="s">
        <v>1273</v>
      </c>
      <c r="E313" s="4">
        <v>10489</v>
      </c>
      <c r="F313" s="4" t="s">
        <v>1094</v>
      </c>
      <c r="G313" s="4" t="s">
        <v>1095</v>
      </c>
      <c r="H313" s="4" t="s">
        <v>828</v>
      </c>
      <c r="I313" s="4" t="s">
        <v>829</v>
      </c>
      <c r="J313" t="str">
        <f>_xlfn.XLOOKUP($E313,USA_SA_2023!$D$2:$D$198,USA_SA_2023!$BN$2:$BN$198,"NOT FOUND!!!!")</f>
        <v>U</v>
      </c>
      <c r="K313" t="str">
        <f>_xlfn.XLOOKUP($E313,USA_SA_2023!$D$2:$D$198,USA_SA_2023!$BL$2:$BL$198,"NOT FOUND!!!!")</f>
        <v>None</v>
      </c>
      <c r="L313" t="str">
        <f>_xlfn.XLOOKUP($E313,USA_SA_2023!$D$2:$D$198,USA_SA_2023!$BM$2:$BM$198,"NOT FOUND!!!!")</f>
        <v/>
      </c>
      <c r="M313" t="str">
        <f>_xlfn.XLOOKUP($E313,USA_SA_2023!$D$2:$D$198,USA_SA_2023!$X$2:$X$198,"NOT FOUND!!!!")</f>
        <v>REVIEW OF 2021 OCEAN SALMON FISHERIES</v>
      </c>
      <c r="N313">
        <f>_xlfn.XLOOKUP($E313,USA_SA_2023!$D$2:$D$198,USA_SA_2023!$BP$2:$BP$198,"NOT FOUND!!!!")</f>
        <v>1</v>
      </c>
      <c r="O313" s="2" t="str">
        <f t="shared" si="39"/>
        <v/>
      </c>
      <c r="R313" t="str">
        <f>_xlfn.XLOOKUP($E313,USA_SA_2023!$D$2:$D$198,USA_SA_2023!$BQ$2:$BQ$198,"NOT FOUND!!!!")</f>
        <v>No status information</v>
      </c>
    </row>
    <row r="314" spans="1:18" x14ac:dyDescent="0.3">
      <c r="A314" t="s">
        <v>1205</v>
      </c>
      <c r="B314" s="2">
        <v>67</v>
      </c>
      <c r="C314" s="4">
        <v>2022</v>
      </c>
      <c r="D314" s="4" t="s">
        <v>1273</v>
      </c>
      <c r="E314" s="4">
        <v>10490</v>
      </c>
      <c r="F314" s="4" t="s">
        <v>1092</v>
      </c>
      <c r="G314" s="4" t="s">
        <v>1093</v>
      </c>
      <c r="H314" s="4" t="s">
        <v>828</v>
      </c>
      <c r="I314" s="4" t="s">
        <v>829</v>
      </c>
      <c r="J314" t="str">
        <f>_xlfn.XLOOKUP($E314,USA_SA_2023!$D$2:$D$198,USA_SA_2023!$BN$2:$BN$198,"NOT FOUND!!!!")</f>
        <v>U</v>
      </c>
      <c r="K314" t="str">
        <f>_xlfn.XLOOKUP($E314,USA_SA_2023!$D$2:$D$198,USA_SA_2023!$BL$2:$BL$198,"NOT FOUND!!!!")</f>
        <v>None</v>
      </c>
      <c r="L314" t="str">
        <f>_xlfn.XLOOKUP($E314,USA_SA_2023!$D$2:$D$198,USA_SA_2023!$BM$2:$BM$198,"NOT FOUND!!!!")</f>
        <v/>
      </c>
      <c r="M314" t="str">
        <f>_xlfn.XLOOKUP($E314,USA_SA_2023!$D$2:$D$198,USA_SA_2023!$X$2:$X$198,"NOT FOUND!!!!")</f>
        <v>REVIEW OF 2021 OCEAN SALMON FISHERIES</v>
      </c>
      <c r="N314">
        <f>_xlfn.XLOOKUP($E314,USA_SA_2023!$D$2:$D$198,USA_SA_2023!$BP$2:$BP$198,"NOT FOUND!!!!")</f>
        <v>1</v>
      </c>
      <c r="O314" s="2" t="str">
        <f t="shared" si="39"/>
        <v/>
      </c>
      <c r="R314" t="str">
        <f>_xlfn.XLOOKUP($E314,USA_SA_2023!$D$2:$D$198,USA_SA_2023!$BQ$2:$BQ$198,"NOT FOUND!!!!")</f>
        <v>No status information</v>
      </c>
    </row>
    <row r="315" spans="1:18" x14ac:dyDescent="0.3">
      <c r="A315" t="s">
        <v>1205</v>
      </c>
      <c r="B315" s="2">
        <v>67</v>
      </c>
      <c r="C315" s="4">
        <v>2022</v>
      </c>
      <c r="D315" s="4" t="s">
        <v>1273</v>
      </c>
      <c r="E315" s="4">
        <v>10491</v>
      </c>
      <c r="F315" s="4" t="s">
        <v>1073</v>
      </c>
      <c r="G315" s="4" t="s">
        <v>1074</v>
      </c>
      <c r="H315" s="4" t="s">
        <v>828</v>
      </c>
      <c r="I315" s="4" t="s">
        <v>829</v>
      </c>
      <c r="J315" t="str">
        <f>_xlfn.XLOOKUP($E315,USA_SA_2023!$D$2:$D$198,USA_SA_2023!$BN$2:$BN$198,"NOT FOUND!!!!")</f>
        <v>U</v>
      </c>
      <c r="K315" t="str">
        <f>_xlfn.XLOOKUP($E315,USA_SA_2023!$D$2:$D$198,USA_SA_2023!$BL$2:$BL$198,"NOT FOUND!!!!")</f>
        <v>None</v>
      </c>
      <c r="L315" t="str">
        <f>_xlfn.XLOOKUP($E315,USA_SA_2023!$D$2:$D$198,USA_SA_2023!$BM$2:$BM$198,"NOT FOUND!!!!")</f>
        <v/>
      </c>
      <c r="M315" t="str">
        <f>_xlfn.XLOOKUP($E315,USA_SA_2023!$D$2:$D$198,USA_SA_2023!$X$2:$X$198,"NOT FOUND!!!!")</f>
        <v>REVIEW OF 2021 OCEAN SALMON FISHERIES</v>
      </c>
      <c r="N315">
        <f>_xlfn.XLOOKUP($E315,USA_SA_2023!$D$2:$D$198,USA_SA_2023!$BP$2:$BP$198,"NOT FOUND!!!!")</f>
        <v>1</v>
      </c>
      <c r="O315" s="2" t="str">
        <f t="shared" si="39"/>
        <v/>
      </c>
      <c r="R315" t="str">
        <f>_xlfn.XLOOKUP($E315,USA_SA_2023!$D$2:$D$198,USA_SA_2023!$BQ$2:$BQ$198,"NOT FOUND!!!!")</f>
        <v>No status information</v>
      </c>
    </row>
    <row r="316" spans="1:18" x14ac:dyDescent="0.3">
      <c r="A316" t="s">
        <v>1205</v>
      </c>
      <c r="B316" s="2">
        <v>67</v>
      </c>
      <c r="C316" s="4">
        <v>2022</v>
      </c>
      <c r="D316" s="4" t="s">
        <v>1273</v>
      </c>
      <c r="E316" s="4">
        <v>10492</v>
      </c>
      <c r="F316" s="4" t="s">
        <v>1096</v>
      </c>
      <c r="G316" s="4" t="s">
        <v>1097</v>
      </c>
      <c r="H316" s="4" t="s">
        <v>828</v>
      </c>
      <c r="I316" s="4" t="s">
        <v>829</v>
      </c>
      <c r="J316" t="str">
        <f>_xlfn.XLOOKUP($E316,USA_SA_2023!$D$2:$D$198,USA_SA_2023!$BN$2:$BN$198,"NOT FOUND!!!!")</f>
        <v>U</v>
      </c>
      <c r="K316" t="str">
        <f>_xlfn.XLOOKUP($E316,USA_SA_2023!$D$2:$D$198,USA_SA_2023!$BL$2:$BL$198,"NOT FOUND!!!!")</f>
        <v>None</v>
      </c>
      <c r="L316" t="str">
        <f>_xlfn.XLOOKUP($E316,USA_SA_2023!$D$2:$D$198,USA_SA_2023!$BM$2:$BM$198,"NOT FOUND!!!!")</f>
        <v/>
      </c>
      <c r="M316" t="str">
        <f>_xlfn.XLOOKUP($E316,USA_SA_2023!$D$2:$D$198,USA_SA_2023!$X$2:$X$198,"NOT FOUND!!!!")</f>
        <v>REVIEW OF 2021 OCEAN SALMON FISHERIES</v>
      </c>
      <c r="N316">
        <f>_xlfn.XLOOKUP($E316,USA_SA_2023!$D$2:$D$198,USA_SA_2023!$BP$2:$BP$198,"NOT FOUND!!!!")</f>
        <v>1</v>
      </c>
      <c r="O316" s="2" t="str">
        <f t="shared" si="39"/>
        <v/>
      </c>
      <c r="R316" t="str">
        <f>_xlfn.XLOOKUP($E316,USA_SA_2023!$D$2:$D$198,USA_SA_2023!$BQ$2:$BQ$198,"NOT FOUND!!!!")</f>
        <v>No status information</v>
      </c>
    </row>
    <row r="317" spans="1:18" x14ac:dyDescent="0.3">
      <c r="A317" t="s">
        <v>1205</v>
      </c>
      <c r="B317" s="2">
        <v>67</v>
      </c>
      <c r="C317" s="4">
        <v>2022</v>
      </c>
      <c r="D317" s="4" t="s">
        <v>1273</v>
      </c>
      <c r="E317" s="4">
        <v>10493</v>
      </c>
      <c r="F317" s="4" t="s">
        <v>1077</v>
      </c>
      <c r="G317" s="4" t="s">
        <v>1078</v>
      </c>
      <c r="H317" s="4" t="s">
        <v>828</v>
      </c>
      <c r="I317" s="4" t="s">
        <v>829</v>
      </c>
      <c r="J317" t="str">
        <f>_xlfn.XLOOKUP($E317,USA_SA_2023!$D$2:$D$198,USA_SA_2023!$BN$2:$BN$198,"NOT FOUND!!!!")</f>
        <v>U</v>
      </c>
      <c r="K317" t="str">
        <f>_xlfn.XLOOKUP($E317,USA_SA_2023!$D$2:$D$198,USA_SA_2023!$BL$2:$BL$198,"NOT FOUND!!!!")</f>
        <v>None</v>
      </c>
      <c r="L317" t="str">
        <f>_xlfn.XLOOKUP($E317,USA_SA_2023!$D$2:$D$198,USA_SA_2023!$BM$2:$BM$198,"NOT FOUND!!!!")</f>
        <v/>
      </c>
      <c r="M317" t="str">
        <f>_xlfn.XLOOKUP($E317,USA_SA_2023!$D$2:$D$198,USA_SA_2023!$X$2:$X$198,"NOT FOUND!!!!")</f>
        <v>REVIEW OF 2021 OCEAN SALMON FISHERIES</v>
      </c>
      <c r="N317">
        <f>_xlfn.XLOOKUP($E317,USA_SA_2023!$D$2:$D$198,USA_SA_2023!$BP$2:$BP$198,"NOT FOUND!!!!")</f>
        <v>1</v>
      </c>
      <c r="O317" s="2" t="str">
        <f t="shared" si="39"/>
        <v/>
      </c>
      <c r="R317" t="str">
        <f>_xlfn.XLOOKUP($E317,USA_SA_2023!$D$2:$D$198,USA_SA_2023!$BQ$2:$BQ$198,"NOT FOUND!!!!")</f>
        <v>No status information</v>
      </c>
    </row>
    <row r="318" spans="1:18" x14ac:dyDescent="0.3">
      <c r="A318" t="s">
        <v>1205</v>
      </c>
      <c r="B318" s="2">
        <v>67</v>
      </c>
      <c r="C318" s="4">
        <v>2022</v>
      </c>
      <c r="D318" s="4" t="s">
        <v>1273</v>
      </c>
      <c r="E318" s="4">
        <v>10494</v>
      </c>
      <c r="F318" s="4" t="s">
        <v>1081</v>
      </c>
      <c r="G318" s="4" t="s">
        <v>1082</v>
      </c>
      <c r="H318" s="4" t="s">
        <v>828</v>
      </c>
      <c r="I318" s="4" t="s">
        <v>829</v>
      </c>
      <c r="J318" t="str">
        <f>_xlfn.XLOOKUP($E318,USA_SA_2023!$D$2:$D$198,USA_SA_2023!$BN$2:$BN$198,"NOT FOUND!!!!")</f>
        <v>U</v>
      </c>
      <c r="K318" t="str">
        <f>_xlfn.XLOOKUP($E318,USA_SA_2023!$D$2:$D$198,USA_SA_2023!$BL$2:$BL$198,"NOT FOUND!!!!")</f>
        <v>None</v>
      </c>
      <c r="L318" t="str">
        <f>_xlfn.XLOOKUP($E318,USA_SA_2023!$D$2:$D$198,USA_SA_2023!$BM$2:$BM$198,"NOT FOUND!!!!")</f>
        <v/>
      </c>
      <c r="M318" t="str">
        <f>_xlfn.XLOOKUP($E318,USA_SA_2023!$D$2:$D$198,USA_SA_2023!$X$2:$X$198,"NOT FOUND!!!!")</f>
        <v>REVIEW OF 2021 OCEAN SALMON FISHERIES</v>
      </c>
      <c r="N318">
        <f>_xlfn.XLOOKUP($E318,USA_SA_2023!$D$2:$D$198,USA_SA_2023!$BP$2:$BP$198,"NOT FOUND!!!!")</f>
        <v>1</v>
      </c>
      <c r="O318" s="2" t="str">
        <f t="shared" si="39"/>
        <v/>
      </c>
      <c r="R318" t="str">
        <f>_xlfn.XLOOKUP($E318,USA_SA_2023!$D$2:$D$198,USA_SA_2023!$BQ$2:$BQ$198,"NOT FOUND!!!!")</f>
        <v>No status information</v>
      </c>
    </row>
    <row r="319" spans="1:18" x14ac:dyDescent="0.3">
      <c r="A319" t="s">
        <v>1205</v>
      </c>
      <c r="B319" s="2">
        <v>67</v>
      </c>
      <c r="C319" s="4">
        <v>2022</v>
      </c>
      <c r="D319" s="4" t="s">
        <v>1273</v>
      </c>
      <c r="E319" s="4">
        <v>10609</v>
      </c>
      <c r="F319" s="4" t="s">
        <v>1062</v>
      </c>
      <c r="G319" s="4" t="s">
        <v>1063</v>
      </c>
      <c r="H319" s="4" t="s">
        <v>828</v>
      </c>
      <c r="I319" s="4" t="s">
        <v>829</v>
      </c>
      <c r="J319" t="str">
        <f>_xlfn.XLOOKUP($E319,USA_SA_2023!$D$2:$D$198,USA_SA_2023!$BN$2:$BN$198,"NOT FOUND!!!!")</f>
        <v>O</v>
      </c>
      <c r="K319" t="str">
        <f>_xlfn.XLOOKUP($E319,USA_SA_2023!$D$2:$D$198,USA_SA_2023!$BL$2:$BL$198,"NOT FOUND!!!!")</f>
        <v>Bmsy_Adult Spawners - Natural</v>
      </c>
      <c r="L319">
        <f>_xlfn.XLOOKUP($E319,USA_SA_2023!$D$2:$D$198,USA_SA_2023!$BM$2:$BM$198,"NOT FOUND!!!!")</f>
        <v>40700</v>
      </c>
      <c r="M319" t="str">
        <f>_xlfn.XLOOKUP($E319,USA_SA_2023!$D$2:$D$198,USA_SA_2023!$X$2:$X$198,"NOT FOUND!!!!")</f>
        <v>REVIEW OF 2021 OCEAN SALMON FISHERIES</v>
      </c>
      <c r="N319">
        <f>_xlfn.XLOOKUP($E319,USA_SA_2023!$D$2:$D$198,USA_SA_2023!$BP$2:$BP$198,"NOT FOUND!!!!")</f>
        <v>1</v>
      </c>
      <c r="O319" s="2">
        <f t="shared" si="39"/>
        <v>1</v>
      </c>
      <c r="P319">
        <f>IF(O319="",0,O319*L319)</f>
        <v>40700</v>
      </c>
      <c r="Q319">
        <f>L319*N319</f>
        <v>40700</v>
      </c>
      <c r="R319" t="str">
        <f>_xlfn.XLOOKUP($E319,USA_SA_2023!$D$2:$D$198,USA_SA_2023!$BQ$2:$BQ$198,"NOT FOUND!!!!")</f>
        <v>Biomass based estimate using Blim</v>
      </c>
    </row>
    <row r="320" spans="1:18" x14ac:dyDescent="0.3">
      <c r="A320" t="s">
        <v>1205</v>
      </c>
      <c r="B320" s="2">
        <v>67</v>
      </c>
      <c r="C320" s="4">
        <v>2022</v>
      </c>
      <c r="D320" s="4" t="s">
        <v>1273</v>
      </c>
      <c r="E320" s="4">
        <v>10611</v>
      </c>
      <c r="F320" s="4" t="s">
        <v>1071</v>
      </c>
      <c r="G320" s="4" t="s">
        <v>1072</v>
      </c>
      <c r="H320" s="4" t="s">
        <v>828</v>
      </c>
      <c r="I320" s="4" t="s">
        <v>829</v>
      </c>
      <c r="J320" t="str">
        <f>_xlfn.XLOOKUP($E320,USA_SA_2023!$D$2:$D$198,USA_SA_2023!$BN$2:$BN$198,"NOT FOUND!!!!")</f>
        <v>F</v>
      </c>
      <c r="K320" t="str">
        <f>_xlfn.XLOOKUP($E320,USA_SA_2023!$D$2:$D$198,USA_SA_2023!$BL$2:$BL$198,"NOT FOUND!!!!")</f>
        <v>Bmsy_Adult Spawners - Natural</v>
      </c>
      <c r="L320">
        <f>_xlfn.XLOOKUP($E320,USA_SA_2023!$D$2:$D$198,USA_SA_2023!$BM$2:$BM$198,"NOT FOUND!!!!")</f>
        <v>34992</v>
      </c>
      <c r="M320" t="str">
        <f>_xlfn.XLOOKUP($E320,USA_SA_2023!$D$2:$D$198,USA_SA_2023!$X$2:$X$198,"NOT FOUND!!!!")</f>
        <v>REVIEW OF 2021 OCEAN SALMON FISHERIES</v>
      </c>
      <c r="N320">
        <f>_xlfn.XLOOKUP($E320,USA_SA_2023!$D$2:$D$198,USA_SA_2023!$BP$2:$BP$198,"NOT FOUND!!!!")</f>
        <v>1</v>
      </c>
      <c r="O320" s="2">
        <f t="shared" si="39"/>
        <v>2</v>
      </c>
      <c r="P320">
        <f>IF(O320="",0,O320*L320)</f>
        <v>69984</v>
      </c>
      <c r="Q320">
        <f>L320*N320</f>
        <v>34992</v>
      </c>
      <c r="R320" t="str">
        <f>_xlfn.XLOOKUP($E320,USA_SA_2023!$D$2:$D$198,USA_SA_2023!$BQ$2:$BQ$198,"NOT FOUND!!!!")</f>
        <v>Biomass based estimate using Blim</v>
      </c>
    </row>
    <row r="321" spans="1:18" x14ac:dyDescent="0.3">
      <c r="A321" t="s">
        <v>1205</v>
      </c>
      <c r="B321" s="2">
        <v>67</v>
      </c>
      <c r="C321" s="4">
        <v>2022</v>
      </c>
      <c r="D321" s="4" t="s">
        <v>1273</v>
      </c>
      <c r="E321" s="4">
        <v>10612</v>
      </c>
      <c r="F321" s="4" t="s">
        <v>1065</v>
      </c>
      <c r="G321" s="4" t="s">
        <v>1066</v>
      </c>
      <c r="H321" s="4" t="s">
        <v>828</v>
      </c>
      <c r="I321" s="4" t="s">
        <v>829</v>
      </c>
      <c r="J321" t="str">
        <f>_xlfn.XLOOKUP($E321,USA_SA_2023!$D$2:$D$198,USA_SA_2023!$BN$2:$BN$198,"NOT FOUND!!!!")</f>
        <v>F</v>
      </c>
      <c r="K321" t="str">
        <f>_xlfn.XLOOKUP($E321,USA_SA_2023!$D$2:$D$198,USA_SA_2023!$BL$2:$BL$198,"NOT FOUND!!!!")</f>
        <v>Bmsy_Spawners per Mile</v>
      </c>
      <c r="L321">
        <f>_xlfn.XLOOKUP($E321,USA_SA_2023!$D$2:$D$198,USA_SA_2023!$BM$2:$BM$198,"NOT FOUND!!!!")</f>
        <v>60</v>
      </c>
      <c r="M321" t="str">
        <f>_xlfn.XLOOKUP($E321,USA_SA_2023!$D$2:$D$198,USA_SA_2023!$X$2:$X$198,"NOT FOUND!!!!")</f>
        <v>REVIEW OF 2021 OCEAN SALMON FISHERIES</v>
      </c>
      <c r="N321">
        <f>_xlfn.XLOOKUP($E321,USA_SA_2023!$D$2:$D$198,USA_SA_2023!$BP$2:$BP$198,"NOT FOUND!!!!")</f>
        <v>1</v>
      </c>
      <c r="O321" s="2">
        <f t="shared" si="39"/>
        <v>2</v>
      </c>
      <c r="P321">
        <f>IF(O321="",0,O321*L321)</f>
        <v>120</v>
      </c>
      <c r="Q321">
        <f>L321*N321</f>
        <v>60</v>
      </c>
      <c r="R321" t="str">
        <f>_xlfn.XLOOKUP($E321,USA_SA_2023!$D$2:$D$198,USA_SA_2023!$BQ$2:$BQ$198,"NOT FOUND!!!!")</f>
        <v>Biomass based estimate using Blim</v>
      </c>
    </row>
    <row r="322" spans="1:18" x14ac:dyDescent="0.3">
      <c r="A322" t="s">
        <v>1205</v>
      </c>
      <c r="B322" s="2">
        <v>67</v>
      </c>
      <c r="C322" s="4">
        <v>2022</v>
      </c>
      <c r="D322" s="4" t="s">
        <v>1273</v>
      </c>
      <c r="E322" s="4">
        <v>10613</v>
      </c>
      <c r="F322" s="4" t="s">
        <v>1035</v>
      </c>
      <c r="G322" s="4" t="s">
        <v>1036</v>
      </c>
      <c r="H322" s="4" t="s">
        <v>828</v>
      </c>
      <c r="I322" s="4" t="s">
        <v>829</v>
      </c>
      <c r="J322" t="str">
        <f>_xlfn.XLOOKUP($E322,USA_SA_2023!$D$2:$D$198,USA_SA_2023!$BN$2:$BN$198,"NOT FOUND!!!!")</f>
        <v>N</v>
      </c>
      <c r="K322" t="str">
        <f>_xlfn.XLOOKUP($E322,USA_SA_2023!$D$2:$D$198,USA_SA_2023!$BL$2:$BL$198,"NOT FOUND!!!!")</f>
        <v>Bmsy_Adult Spawners - Natural</v>
      </c>
      <c r="L322">
        <f>_xlfn.XLOOKUP($E322,USA_SA_2023!$D$2:$D$198,USA_SA_2023!$BM$2:$BM$198,"NOT FOUND!!!!")</f>
        <v>5700</v>
      </c>
      <c r="M322" t="str">
        <f>_xlfn.XLOOKUP($E322,USA_SA_2023!$D$2:$D$198,USA_SA_2023!$X$2:$X$198,"NOT FOUND!!!!")</f>
        <v>REVIEW OF 2021 OCEAN SALMON FISHERIES</v>
      </c>
      <c r="N322">
        <f>_xlfn.XLOOKUP($E322,USA_SA_2023!$D$2:$D$198,USA_SA_2023!$BP$2:$BP$198,"NOT FOUND!!!!")</f>
        <v>1</v>
      </c>
      <c r="O322" s="2">
        <f t="shared" si="39"/>
        <v>3</v>
      </c>
      <c r="P322">
        <f>IF(O322="",0,O322*L322)</f>
        <v>17100</v>
      </c>
      <c r="Q322">
        <f>L322*N322</f>
        <v>5700</v>
      </c>
      <c r="R322" t="str">
        <f>_xlfn.XLOOKUP($E322,USA_SA_2023!$D$2:$D$198,USA_SA_2023!$BQ$2:$BQ$198,"NOT FOUND!!!!")</f>
        <v>Biomass based estimate using Bmsy</v>
      </c>
    </row>
    <row r="323" spans="1:18" x14ac:dyDescent="0.3">
      <c r="A323" t="s">
        <v>1205</v>
      </c>
      <c r="B323" s="2">
        <v>67</v>
      </c>
      <c r="C323" s="4">
        <v>2022</v>
      </c>
      <c r="D323" s="4" t="s">
        <v>1273</v>
      </c>
      <c r="E323" s="4">
        <v>10614</v>
      </c>
      <c r="F323" s="4" t="s">
        <v>1025</v>
      </c>
      <c r="G323" s="4" t="s">
        <v>1026</v>
      </c>
      <c r="H323" s="4" t="s">
        <v>828</v>
      </c>
      <c r="I323" s="4" t="s">
        <v>829</v>
      </c>
      <c r="J323" t="str">
        <f>_xlfn.XLOOKUP($E323,USA_SA_2023!$D$2:$D$198,USA_SA_2023!$BN$2:$BN$198,"NOT FOUND!!!!")</f>
        <v>U</v>
      </c>
      <c r="K323" t="str">
        <f>_xlfn.XLOOKUP($E323,USA_SA_2023!$D$2:$D$198,USA_SA_2023!$BL$2:$BL$198,"NOT FOUND!!!!")</f>
        <v>None</v>
      </c>
      <c r="L323" t="str">
        <f>_xlfn.XLOOKUP($E323,USA_SA_2023!$D$2:$D$198,USA_SA_2023!$BM$2:$BM$198,"NOT FOUND!!!!")</f>
        <v/>
      </c>
      <c r="M323" t="str">
        <f>_xlfn.XLOOKUP($E323,USA_SA_2023!$D$2:$D$198,USA_SA_2023!$X$2:$X$198,"NOT FOUND!!!!")</f>
        <v>REVIEW OF 2021 OCEAN SALMON FISHERIES</v>
      </c>
      <c r="N323">
        <f>_xlfn.XLOOKUP($E323,USA_SA_2023!$D$2:$D$198,USA_SA_2023!$BP$2:$BP$198,"NOT FOUND!!!!")</f>
        <v>1</v>
      </c>
      <c r="O323" s="2" t="str">
        <f t="shared" si="39"/>
        <v/>
      </c>
      <c r="R323" t="str">
        <f>_xlfn.XLOOKUP($E323,USA_SA_2023!$D$2:$D$198,USA_SA_2023!$BQ$2:$BQ$198,"NOT FOUND!!!!")</f>
        <v>No status information</v>
      </c>
    </row>
    <row r="324" spans="1:18" x14ac:dyDescent="0.3">
      <c r="A324" t="s">
        <v>1205</v>
      </c>
      <c r="B324" s="2">
        <v>67</v>
      </c>
      <c r="C324" s="4">
        <v>2022</v>
      </c>
      <c r="D324" s="4" t="s">
        <v>1273</v>
      </c>
      <c r="E324" s="4">
        <v>10615</v>
      </c>
      <c r="F324" s="4" t="s">
        <v>1031</v>
      </c>
      <c r="G324" s="4" t="s">
        <v>1032</v>
      </c>
      <c r="H324" s="4" t="s">
        <v>828</v>
      </c>
      <c r="I324" s="4" t="s">
        <v>829</v>
      </c>
      <c r="J324" t="str">
        <f>_xlfn.XLOOKUP($E324,USA_SA_2023!$D$2:$D$198,USA_SA_2023!$BN$2:$BN$198,"NOT FOUND!!!!")</f>
        <v>U</v>
      </c>
      <c r="K324" t="str">
        <f>_xlfn.XLOOKUP($E324,USA_SA_2023!$D$2:$D$198,USA_SA_2023!$BL$2:$BL$198,"NOT FOUND!!!!")</f>
        <v>None</v>
      </c>
      <c r="L324" t="str">
        <f>_xlfn.XLOOKUP($E324,USA_SA_2023!$D$2:$D$198,USA_SA_2023!$BM$2:$BM$198,"NOT FOUND!!!!")</f>
        <v/>
      </c>
      <c r="M324" t="str">
        <f>_xlfn.XLOOKUP($E324,USA_SA_2023!$D$2:$D$198,USA_SA_2023!$X$2:$X$198,"NOT FOUND!!!!")</f>
        <v>REVIEW OF 2021 OCEAN SALMON FISHERIES</v>
      </c>
      <c r="N324">
        <f>_xlfn.XLOOKUP($E324,USA_SA_2023!$D$2:$D$198,USA_SA_2023!$BP$2:$BP$198,"NOT FOUND!!!!")</f>
        <v>3</v>
      </c>
      <c r="O324" s="2" t="str">
        <f t="shared" si="39"/>
        <v/>
      </c>
      <c r="R324" t="str">
        <f>_xlfn.XLOOKUP($E324,USA_SA_2023!$D$2:$D$198,USA_SA_2023!$BQ$2:$BQ$198,"NOT FOUND!!!!")</f>
        <v>No status information</v>
      </c>
    </row>
    <row r="325" spans="1:18" x14ac:dyDescent="0.3">
      <c r="A325" t="s">
        <v>1205</v>
      </c>
      <c r="B325" s="2">
        <v>67</v>
      </c>
      <c r="C325" s="4">
        <v>2022</v>
      </c>
      <c r="D325" s="4" t="s">
        <v>1273</v>
      </c>
      <c r="E325" s="4">
        <v>10616</v>
      </c>
      <c r="F325" s="4" t="s">
        <v>1056</v>
      </c>
      <c r="G325" s="4" t="s">
        <v>1057</v>
      </c>
      <c r="H325" s="4" t="s">
        <v>828</v>
      </c>
      <c r="I325" s="4" t="s">
        <v>829</v>
      </c>
      <c r="J325" t="str">
        <f>_xlfn.XLOOKUP($E325,USA_SA_2023!$D$2:$D$198,USA_SA_2023!$BN$2:$BN$198,"NOT FOUND!!!!")</f>
        <v>U</v>
      </c>
      <c r="K325" t="str">
        <f>_xlfn.XLOOKUP($E325,USA_SA_2023!$D$2:$D$198,USA_SA_2023!$BL$2:$BL$198,"NOT FOUND!!!!")</f>
        <v>None</v>
      </c>
      <c r="L325" t="str">
        <f>_xlfn.XLOOKUP($E325,USA_SA_2023!$D$2:$D$198,USA_SA_2023!$BM$2:$BM$198,"NOT FOUND!!!!")</f>
        <v/>
      </c>
      <c r="M325" t="str">
        <f>_xlfn.XLOOKUP($E325,USA_SA_2023!$D$2:$D$198,USA_SA_2023!$X$2:$X$198,"NOT FOUND!!!!")</f>
        <v>REVIEW OF 2021 OCEAN SALMON FISHERIES</v>
      </c>
      <c r="N325">
        <f>_xlfn.XLOOKUP($E325,USA_SA_2023!$D$2:$D$198,USA_SA_2023!$BP$2:$BP$198,"NOT FOUND!!!!")</f>
        <v>1</v>
      </c>
      <c r="O325" s="2" t="str">
        <f t="shared" si="39"/>
        <v/>
      </c>
      <c r="R325" t="str">
        <f>_xlfn.XLOOKUP($E325,USA_SA_2023!$D$2:$D$198,USA_SA_2023!$BQ$2:$BQ$198,"NOT FOUND!!!!")</f>
        <v>No status information</v>
      </c>
    </row>
    <row r="326" spans="1:18" x14ac:dyDescent="0.3">
      <c r="A326" t="s">
        <v>1205</v>
      </c>
      <c r="B326" s="2">
        <v>67</v>
      </c>
      <c r="C326" s="4">
        <v>2022</v>
      </c>
      <c r="D326" s="4" t="s">
        <v>1273</v>
      </c>
      <c r="E326" s="4">
        <v>10617</v>
      </c>
      <c r="F326" s="4" t="s">
        <v>1033</v>
      </c>
      <c r="G326" s="4" t="s">
        <v>1034</v>
      </c>
      <c r="H326" s="4" t="s">
        <v>828</v>
      </c>
      <c r="I326" s="4" t="s">
        <v>829</v>
      </c>
      <c r="J326" t="str">
        <f>_xlfn.XLOOKUP($E326,USA_SA_2023!$D$2:$D$198,USA_SA_2023!$BN$2:$BN$198,"NOT FOUND!!!!")</f>
        <v>U</v>
      </c>
      <c r="K326" t="str">
        <f>_xlfn.XLOOKUP($E326,USA_SA_2023!$D$2:$D$198,USA_SA_2023!$BL$2:$BL$198,"NOT FOUND!!!!")</f>
        <v>None</v>
      </c>
      <c r="L326" t="str">
        <f>_xlfn.XLOOKUP($E326,USA_SA_2023!$D$2:$D$198,USA_SA_2023!$BM$2:$BM$198,"NOT FOUND!!!!")</f>
        <v/>
      </c>
      <c r="M326" t="str">
        <f>_xlfn.XLOOKUP($E326,USA_SA_2023!$D$2:$D$198,USA_SA_2023!$X$2:$X$198,"NOT FOUND!!!!")</f>
        <v>REVIEW OF 2021 OCEAN SALMON FISHERIES</v>
      </c>
      <c r="N326">
        <f>_xlfn.XLOOKUP($E326,USA_SA_2023!$D$2:$D$198,USA_SA_2023!$BP$2:$BP$198,"NOT FOUND!!!!")</f>
        <v>1</v>
      </c>
      <c r="O326" s="2" t="str">
        <f t="shared" si="39"/>
        <v/>
      </c>
      <c r="R326" t="str">
        <f>_xlfn.XLOOKUP($E326,USA_SA_2023!$D$2:$D$198,USA_SA_2023!$BQ$2:$BQ$198,"NOT FOUND!!!!")</f>
        <v>No status information</v>
      </c>
    </row>
    <row r="327" spans="1:18" x14ac:dyDescent="0.3">
      <c r="A327" t="s">
        <v>1205</v>
      </c>
      <c r="B327" s="2">
        <v>67</v>
      </c>
      <c r="C327" s="4">
        <v>2022</v>
      </c>
      <c r="D327" s="4" t="s">
        <v>1273</v>
      </c>
      <c r="E327" s="4">
        <v>10618</v>
      </c>
      <c r="F327" s="4" t="s">
        <v>1041</v>
      </c>
      <c r="G327" s="4" t="s">
        <v>1042</v>
      </c>
      <c r="H327" s="4" t="s">
        <v>828</v>
      </c>
      <c r="I327" s="4" t="s">
        <v>829</v>
      </c>
      <c r="J327" t="str">
        <f>_xlfn.XLOOKUP($E327,USA_SA_2023!$D$2:$D$198,USA_SA_2023!$BN$2:$BN$198,"NOT FOUND!!!!")</f>
        <v>N</v>
      </c>
      <c r="K327" t="str">
        <f>_xlfn.XLOOKUP($E327,USA_SA_2023!$D$2:$D$198,USA_SA_2023!$BL$2:$BL$198,"NOT FOUND!!!!")</f>
        <v>Bmsy_Adult Spawners - Hatchery</v>
      </c>
      <c r="L327">
        <f>_xlfn.XLOOKUP($E327,USA_SA_2023!$D$2:$D$198,USA_SA_2023!$BM$2:$BM$198,"NOT FOUND!!!!")</f>
        <v>7000</v>
      </c>
      <c r="M327" t="str">
        <f>_xlfn.XLOOKUP($E327,USA_SA_2023!$D$2:$D$198,USA_SA_2023!$X$2:$X$198,"NOT FOUND!!!!")</f>
        <v>REVIEW OF 2021 OCEAN SALMON FISHERIES</v>
      </c>
      <c r="N327">
        <f>_xlfn.XLOOKUP($E327,USA_SA_2023!$D$2:$D$198,USA_SA_2023!$BP$2:$BP$198,"NOT FOUND!!!!")</f>
        <v>1</v>
      </c>
      <c r="O327" s="2">
        <f t="shared" si="39"/>
        <v>3</v>
      </c>
      <c r="P327">
        <f>IF(O327="",0,O327*L327)</f>
        <v>21000</v>
      </c>
      <c r="Q327">
        <f>L327*N327</f>
        <v>7000</v>
      </c>
      <c r="R327" t="str">
        <f>_xlfn.XLOOKUP($E327,USA_SA_2023!$D$2:$D$198,USA_SA_2023!$BQ$2:$BQ$198,"NOT FOUND!!!!")</f>
        <v>Biomass based estimate using Bmsy</v>
      </c>
    </row>
    <row r="328" spans="1:18" x14ac:dyDescent="0.3">
      <c r="A328" t="s">
        <v>1205</v>
      </c>
      <c r="B328" s="2">
        <v>67</v>
      </c>
      <c r="C328" s="4">
        <v>2022</v>
      </c>
      <c r="D328" s="4" t="s">
        <v>1273</v>
      </c>
      <c r="E328" s="4">
        <v>10620</v>
      </c>
      <c r="F328" s="4" t="s">
        <v>1037</v>
      </c>
      <c r="G328" s="4" t="s">
        <v>1038</v>
      </c>
      <c r="H328" s="4" t="s">
        <v>828</v>
      </c>
      <c r="I328" s="4" t="s">
        <v>829</v>
      </c>
      <c r="J328" t="str">
        <f>_xlfn.XLOOKUP($E328,USA_SA_2023!$D$2:$D$198,USA_SA_2023!$BN$2:$BN$198,"NOT FOUND!!!!")</f>
        <v>U</v>
      </c>
      <c r="K328" t="str">
        <f>_xlfn.XLOOKUP($E328,USA_SA_2023!$D$2:$D$198,USA_SA_2023!$BL$2:$BL$198,"NOT FOUND!!!!")</f>
        <v>None</v>
      </c>
      <c r="L328" t="str">
        <f>_xlfn.XLOOKUP($E328,USA_SA_2023!$D$2:$D$198,USA_SA_2023!$BM$2:$BM$198,"NOT FOUND!!!!")</f>
        <v/>
      </c>
      <c r="M328" t="str">
        <f>_xlfn.XLOOKUP($E328,USA_SA_2023!$D$2:$D$198,USA_SA_2023!$X$2:$X$198,"NOT FOUND!!!!")</f>
        <v>REVIEW OF 2021 OCEAN SALMON FISHERIES</v>
      </c>
      <c r="N328">
        <f>_xlfn.XLOOKUP($E328,USA_SA_2023!$D$2:$D$198,USA_SA_2023!$BP$2:$BP$198,"NOT FOUND!!!!")</f>
        <v>1</v>
      </c>
      <c r="O328" s="2" t="str">
        <f t="shared" si="39"/>
        <v/>
      </c>
      <c r="R328" t="str">
        <f>_xlfn.XLOOKUP($E328,USA_SA_2023!$D$2:$D$198,USA_SA_2023!$BQ$2:$BQ$198,"NOT FOUND!!!!")</f>
        <v>No status information</v>
      </c>
    </row>
    <row r="329" spans="1:18" x14ac:dyDescent="0.3">
      <c r="A329" t="s">
        <v>1205</v>
      </c>
      <c r="B329" s="2">
        <v>67</v>
      </c>
      <c r="C329" s="4">
        <v>2022</v>
      </c>
      <c r="D329" s="4" t="s">
        <v>1273</v>
      </c>
      <c r="E329" s="4">
        <v>10621</v>
      </c>
      <c r="F329" s="4" t="s">
        <v>1039</v>
      </c>
      <c r="G329" s="4" t="s">
        <v>1040</v>
      </c>
      <c r="H329" s="4" t="s">
        <v>828</v>
      </c>
      <c r="I329" s="4" t="s">
        <v>829</v>
      </c>
      <c r="J329" t="str">
        <f>_xlfn.XLOOKUP($E329,USA_SA_2023!$D$2:$D$198,USA_SA_2023!$BN$2:$BN$198,"NOT FOUND!!!!")</f>
        <v>U</v>
      </c>
      <c r="K329" t="str">
        <f>_xlfn.XLOOKUP($E329,USA_SA_2023!$D$2:$D$198,USA_SA_2023!$BL$2:$BL$198,"NOT FOUND!!!!")</f>
        <v>None</v>
      </c>
      <c r="L329" t="str">
        <f>_xlfn.XLOOKUP($E329,USA_SA_2023!$D$2:$D$198,USA_SA_2023!$BM$2:$BM$198,"NOT FOUND!!!!")</f>
        <v/>
      </c>
      <c r="M329" t="str">
        <f>_xlfn.XLOOKUP($E329,USA_SA_2023!$D$2:$D$198,USA_SA_2023!$X$2:$X$198,"NOT FOUND!!!!")</f>
        <v>REVIEW OF 2021 OCEAN SALMON FISHERIES</v>
      </c>
      <c r="N329">
        <f>_xlfn.XLOOKUP($E329,USA_SA_2023!$D$2:$D$198,USA_SA_2023!$BP$2:$BP$198,"NOT FOUND!!!!")</f>
        <v>1</v>
      </c>
      <c r="O329" s="2" t="str">
        <f t="shared" si="39"/>
        <v/>
      </c>
      <c r="R329" t="str">
        <f>_xlfn.XLOOKUP($E329,USA_SA_2023!$D$2:$D$198,USA_SA_2023!$BQ$2:$BQ$198,"NOT FOUND!!!!")</f>
        <v>No status information</v>
      </c>
    </row>
    <row r="330" spans="1:18" x14ac:dyDescent="0.3">
      <c r="A330" t="s">
        <v>1205</v>
      </c>
      <c r="B330" s="2">
        <v>67</v>
      </c>
      <c r="C330" s="4">
        <v>2022</v>
      </c>
      <c r="D330" s="4" t="s">
        <v>1273</v>
      </c>
      <c r="E330" s="4">
        <v>10622</v>
      </c>
      <c r="F330" s="4" t="s">
        <v>1045</v>
      </c>
      <c r="G330" s="4" t="s">
        <v>1046</v>
      </c>
      <c r="H330" s="4" t="s">
        <v>828</v>
      </c>
      <c r="I330" s="4" t="s">
        <v>829</v>
      </c>
      <c r="J330" t="str">
        <f>_xlfn.XLOOKUP($E330,USA_SA_2023!$D$2:$D$198,USA_SA_2023!$BN$2:$BN$198,"NOT FOUND!!!!")</f>
        <v>N</v>
      </c>
      <c r="K330" t="str">
        <f>_xlfn.XLOOKUP($E330,USA_SA_2023!$D$2:$D$198,USA_SA_2023!$BL$2:$BL$198,"NOT FOUND!!!!")</f>
        <v>Bmsy_Adult Spawners (hatchery + natural)</v>
      </c>
      <c r="L330">
        <f>_xlfn.XLOOKUP($E330,USA_SA_2023!$D$2:$D$198,USA_SA_2023!$BM$2:$BM$198,"NOT FOUND!!!!")</f>
        <v>39625</v>
      </c>
      <c r="M330" t="str">
        <f>_xlfn.XLOOKUP($E330,USA_SA_2023!$D$2:$D$198,USA_SA_2023!$X$2:$X$198,"NOT FOUND!!!!")</f>
        <v>REVIEW OF 2021 OCEAN SALMON FISHERIES</v>
      </c>
      <c r="N330">
        <f>_xlfn.XLOOKUP($E330,USA_SA_2023!$D$2:$D$198,USA_SA_2023!$BP$2:$BP$198,"NOT FOUND!!!!")</f>
        <v>1</v>
      </c>
      <c r="O330" s="2">
        <f t="shared" si="39"/>
        <v>3</v>
      </c>
      <c r="P330">
        <f>IF(O330="",0,O330*L330)</f>
        <v>118875</v>
      </c>
      <c r="Q330">
        <f>L330*N330</f>
        <v>39625</v>
      </c>
      <c r="R330" t="str">
        <f>_xlfn.XLOOKUP($E330,USA_SA_2023!$D$2:$D$198,USA_SA_2023!$BQ$2:$BQ$198,"NOT FOUND!!!!")</f>
        <v>Biomass based estimate using Blim</v>
      </c>
    </row>
    <row r="331" spans="1:18" x14ac:dyDescent="0.3">
      <c r="A331" t="s">
        <v>1205</v>
      </c>
      <c r="B331" s="2">
        <v>67</v>
      </c>
      <c r="C331" s="4">
        <v>2022</v>
      </c>
      <c r="D331" s="4" t="s">
        <v>1273</v>
      </c>
      <c r="E331" s="4">
        <v>10623</v>
      </c>
      <c r="F331" s="4" t="s">
        <v>1051</v>
      </c>
      <c r="G331" s="4" t="s">
        <v>1052</v>
      </c>
      <c r="H331" s="4" t="s">
        <v>828</v>
      </c>
      <c r="I331" s="4" t="s">
        <v>829</v>
      </c>
      <c r="J331" t="str">
        <f>_xlfn.XLOOKUP($E331,USA_SA_2023!$D$2:$D$198,USA_SA_2023!$BN$2:$BN$198,"NOT FOUND!!!!")</f>
        <v>N</v>
      </c>
      <c r="K331" t="str">
        <f>_xlfn.XLOOKUP($E331,USA_SA_2023!$D$2:$D$198,USA_SA_2023!$BL$2:$BL$198,"NOT FOUND!!!!")</f>
        <v>Bmsy_Adult Spawners (hatchery + natural)</v>
      </c>
      <c r="L331">
        <f>_xlfn.XLOOKUP($E331,USA_SA_2023!$D$2:$D$198,USA_SA_2023!$BM$2:$BM$198,"NOT FOUND!!!!")</f>
        <v>12143</v>
      </c>
      <c r="M331" t="str">
        <f>_xlfn.XLOOKUP($E331,USA_SA_2023!$D$2:$D$198,USA_SA_2023!$X$2:$X$198,"NOT FOUND!!!!")</f>
        <v>REVIEW OF 2021 OCEAN SALMON FISHERIES</v>
      </c>
      <c r="N331">
        <f>_xlfn.XLOOKUP($E331,USA_SA_2023!$D$2:$D$198,USA_SA_2023!$BP$2:$BP$198,"NOT FOUND!!!!")</f>
        <v>1</v>
      </c>
      <c r="O331" s="2">
        <f t="shared" si="39"/>
        <v>3</v>
      </c>
      <c r="P331">
        <f>IF(O331="",0,O331*L331)</f>
        <v>36429</v>
      </c>
      <c r="Q331">
        <f>L331*N331</f>
        <v>12143</v>
      </c>
      <c r="R331" t="str">
        <f>_xlfn.XLOOKUP($E331,USA_SA_2023!$D$2:$D$198,USA_SA_2023!$BQ$2:$BQ$198,"NOT FOUND!!!!")</f>
        <v>Biomass based estimate using Blim</v>
      </c>
    </row>
    <row r="332" spans="1:18" x14ac:dyDescent="0.3">
      <c r="A332" t="s">
        <v>1205</v>
      </c>
      <c r="B332" s="2">
        <v>67</v>
      </c>
      <c r="C332" s="4">
        <v>2022</v>
      </c>
      <c r="D332" s="4" t="s">
        <v>1273</v>
      </c>
      <c r="E332" s="4">
        <v>10624</v>
      </c>
      <c r="F332" s="4" t="s">
        <v>1049</v>
      </c>
      <c r="G332" s="4" t="s">
        <v>1050</v>
      </c>
      <c r="H332" s="4" t="s">
        <v>828</v>
      </c>
      <c r="I332" s="4" t="s">
        <v>829</v>
      </c>
      <c r="J332" t="str">
        <f>_xlfn.XLOOKUP($E332,USA_SA_2023!$D$2:$D$198,USA_SA_2023!$BN$2:$BN$198,"NOT FOUND!!!!")</f>
        <v>U</v>
      </c>
      <c r="K332" t="str">
        <f>_xlfn.XLOOKUP($E332,USA_SA_2023!$D$2:$D$198,USA_SA_2023!$BL$2:$BL$198,"NOT FOUND!!!!")</f>
        <v>None</v>
      </c>
      <c r="L332" t="str">
        <f>_xlfn.XLOOKUP($E332,USA_SA_2023!$D$2:$D$198,USA_SA_2023!$BM$2:$BM$198,"NOT FOUND!!!!")</f>
        <v/>
      </c>
      <c r="M332" t="str">
        <f>_xlfn.XLOOKUP($E332,USA_SA_2023!$D$2:$D$198,USA_SA_2023!$X$2:$X$198,"NOT FOUND!!!!")</f>
        <v>REVIEW OF 2021 OCEAN SALMON FISHERIES</v>
      </c>
      <c r="N332">
        <f>_xlfn.XLOOKUP($E332,USA_SA_2023!$D$2:$D$198,USA_SA_2023!$BP$2:$BP$198,"NOT FOUND!!!!")</f>
        <v>1</v>
      </c>
      <c r="O332" s="2" t="str">
        <f t="shared" si="39"/>
        <v/>
      </c>
      <c r="R332" t="str">
        <f>_xlfn.XLOOKUP($E332,USA_SA_2023!$D$2:$D$198,USA_SA_2023!$BQ$2:$BQ$198,"NOT FOUND!!!!")</f>
        <v>No status information</v>
      </c>
    </row>
    <row r="333" spans="1:18" x14ac:dyDescent="0.3">
      <c r="A333" t="s">
        <v>1205</v>
      </c>
      <c r="B333" s="2">
        <v>67</v>
      </c>
      <c r="C333" s="4">
        <v>2022</v>
      </c>
      <c r="D333" s="4" t="s">
        <v>1273</v>
      </c>
      <c r="E333" s="4">
        <v>10626</v>
      </c>
      <c r="F333" s="4" t="s">
        <v>1098</v>
      </c>
      <c r="G333" s="4" t="s">
        <v>1099</v>
      </c>
      <c r="H333" s="4" t="s">
        <v>828</v>
      </c>
      <c r="I333" s="4" t="s">
        <v>829</v>
      </c>
      <c r="J333" t="str">
        <f>_xlfn.XLOOKUP($E333,USA_SA_2023!$D$2:$D$198,USA_SA_2023!$BN$2:$BN$198,"NOT FOUND!!!!")</f>
        <v>F</v>
      </c>
      <c r="K333" t="str">
        <f>_xlfn.XLOOKUP($E333,USA_SA_2023!$D$2:$D$198,USA_SA_2023!$BL$2:$BL$198,"NOT FOUND!!!!")</f>
        <v>Bmsy_Adult Spawners - Natural</v>
      </c>
      <c r="L333">
        <f>_xlfn.XLOOKUP($E333,USA_SA_2023!$D$2:$D$198,USA_SA_2023!$BM$2:$BM$198,"NOT FOUND!!!!")</f>
        <v>13326</v>
      </c>
      <c r="M333" t="str">
        <f>_xlfn.XLOOKUP($E333,USA_SA_2023!$D$2:$D$198,USA_SA_2023!$X$2:$X$198,"NOT FOUND!!!!")</f>
        <v>REVIEW OF 2021 OCEAN SALMON FISHERIES</v>
      </c>
      <c r="N333">
        <f>_xlfn.XLOOKUP($E333,USA_SA_2023!$D$2:$D$198,USA_SA_2023!$BP$2:$BP$198,"NOT FOUND!!!!")</f>
        <v>1</v>
      </c>
      <c r="O333" s="2">
        <f t="shared" si="39"/>
        <v>2</v>
      </c>
      <c r="P333">
        <f>IF(O333="",0,O333*L333)</f>
        <v>26652</v>
      </c>
      <c r="Q333">
        <f>L333*N333</f>
        <v>13326</v>
      </c>
      <c r="R333" t="str">
        <f>_xlfn.XLOOKUP($E333,USA_SA_2023!$D$2:$D$198,USA_SA_2023!$BQ$2:$BQ$198,"NOT FOUND!!!!")</f>
        <v>Biomass based estimate using Blim</v>
      </c>
    </row>
    <row r="334" spans="1:18" x14ac:dyDescent="0.3">
      <c r="A334" t="s">
        <v>1205</v>
      </c>
      <c r="B334" s="2">
        <v>67</v>
      </c>
      <c r="C334" s="4">
        <v>2022</v>
      </c>
      <c r="D334" s="4" t="s">
        <v>1273</v>
      </c>
      <c r="E334" s="4">
        <v>10627</v>
      </c>
      <c r="F334" s="4" t="s">
        <v>1100</v>
      </c>
      <c r="G334" s="4" t="s">
        <v>1101</v>
      </c>
      <c r="H334" s="4" t="s">
        <v>828</v>
      </c>
      <c r="I334" s="4" t="s">
        <v>829</v>
      </c>
      <c r="J334" t="str">
        <f>_xlfn.XLOOKUP($E334,USA_SA_2023!$D$2:$D$198,USA_SA_2023!$BN$2:$BN$198,"NOT FOUND!!!!")</f>
        <v>F</v>
      </c>
      <c r="K334" t="str">
        <f>_xlfn.XLOOKUP($E334,USA_SA_2023!$D$2:$D$198,USA_SA_2023!$BL$2:$BL$198,"NOT FOUND!!!!")</f>
        <v>Bmsy_Adult Spawners - Natural</v>
      </c>
      <c r="L334">
        <f>_xlfn.XLOOKUP($E334,USA_SA_2023!$D$2:$D$198,USA_SA_2023!$BM$2:$BM$198,"NOT FOUND!!!!")</f>
        <v>1400</v>
      </c>
      <c r="M334" t="str">
        <f>_xlfn.XLOOKUP($E334,USA_SA_2023!$D$2:$D$198,USA_SA_2023!$X$2:$X$198,"NOT FOUND!!!!")</f>
        <v>REVIEW OF 2021 OCEAN SALMON FISHERIES</v>
      </c>
      <c r="N334">
        <f>_xlfn.XLOOKUP($E334,USA_SA_2023!$D$2:$D$198,USA_SA_2023!$BP$2:$BP$198,"NOT FOUND!!!!")</f>
        <v>1</v>
      </c>
      <c r="O334" s="2">
        <f t="shared" si="39"/>
        <v>2</v>
      </c>
      <c r="P334">
        <f>IF(O334="",0,O334*L334)</f>
        <v>2800</v>
      </c>
      <c r="Q334">
        <f>L334*N334</f>
        <v>1400</v>
      </c>
      <c r="R334" t="str">
        <f>_xlfn.XLOOKUP($E334,USA_SA_2023!$D$2:$D$198,USA_SA_2023!$BQ$2:$BQ$198,"NOT FOUND!!!!")</f>
        <v>Biomass based estimate using Blim</v>
      </c>
    </row>
    <row r="335" spans="1:18" x14ac:dyDescent="0.3">
      <c r="A335" t="s">
        <v>1205</v>
      </c>
      <c r="B335" s="2">
        <v>67</v>
      </c>
      <c r="C335" s="4">
        <v>2022</v>
      </c>
      <c r="D335" s="4" t="s">
        <v>1273</v>
      </c>
      <c r="E335" s="4">
        <v>10628</v>
      </c>
      <c r="F335" s="4" t="s">
        <v>1116</v>
      </c>
      <c r="G335" s="4" t="s">
        <v>1117</v>
      </c>
      <c r="H335" s="4" t="s">
        <v>828</v>
      </c>
      <c r="I335" s="4" t="s">
        <v>829</v>
      </c>
      <c r="J335" t="str">
        <f>_xlfn.XLOOKUP($E335,USA_SA_2023!$D$2:$D$198,USA_SA_2023!$BN$2:$BN$198,"NOT FOUND!!!!")</f>
        <v>U</v>
      </c>
      <c r="K335" t="str">
        <f>_xlfn.XLOOKUP($E335,USA_SA_2023!$D$2:$D$198,USA_SA_2023!$BL$2:$BL$198,"NOT FOUND!!!!")</f>
        <v>None</v>
      </c>
      <c r="L335" t="str">
        <f>_xlfn.XLOOKUP($E335,USA_SA_2023!$D$2:$D$198,USA_SA_2023!$BM$2:$BM$198,"NOT FOUND!!!!")</f>
        <v/>
      </c>
      <c r="M335" t="str">
        <f>_xlfn.XLOOKUP($E335,USA_SA_2023!$D$2:$D$198,USA_SA_2023!$X$2:$X$198,"NOT FOUND!!!!")</f>
        <v>REVIEW OF 2021 OCEAN SALMON FISHERIES</v>
      </c>
      <c r="N335">
        <f>_xlfn.XLOOKUP($E335,USA_SA_2023!$D$2:$D$198,USA_SA_2023!$BP$2:$BP$198,"NOT FOUND!!!!")</f>
        <v>1</v>
      </c>
      <c r="O335" s="2" t="str">
        <f t="shared" si="39"/>
        <v/>
      </c>
      <c r="R335" t="str">
        <f>_xlfn.XLOOKUP($E335,USA_SA_2023!$D$2:$D$198,USA_SA_2023!$BQ$2:$BQ$198,"NOT FOUND!!!!")</f>
        <v>No status information</v>
      </c>
    </row>
    <row r="336" spans="1:18" x14ac:dyDescent="0.3">
      <c r="A336" t="s">
        <v>1205</v>
      </c>
      <c r="B336" s="2">
        <v>67</v>
      </c>
      <c r="C336" s="4">
        <v>2022</v>
      </c>
      <c r="D336" s="4" t="s">
        <v>1273</v>
      </c>
      <c r="E336" s="4">
        <v>10629</v>
      </c>
      <c r="F336" s="4" t="s">
        <v>1108</v>
      </c>
      <c r="G336" s="4" t="s">
        <v>1109</v>
      </c>
      <c r="H336" s="4" t="s">
        <v>828</v>
      </c>
      <c r="I336" s="4" t="s">
        <v>829</v>
      </c>
      <c r="J336" t="str">
        <f>_xlfn.XLOOKUP($E336,USA_SA_2023!$D$2:$D$198,USA_SA_2023!$BN$2:$BN$198,"NOT FOUND!!!!")</f>
        <v>F</v>
      </c>
      <c r="K336" t="str">
        <f>_xlfn.XLOOKUP($E336,USA_SA_2023!$D$2:$D$198,USA_SA_2023!$BL$2:$BL$198,"NOT FOUND!!!!")</f>
        <v>Bmsy_Adult Spawners - Natural</v>
      </c>
      <c r="L336">
        <f>_xlfn.XLOOKUP($E336,USA_SA_2023!$D$2:$D$198,USA_SA_2023!$BM$2:$BM$198,"NOT FOUND!!!!")</f>
        <v>2500</v>
      </c>
      <c r="M336" t="str">
        <f>_xlfn.XLOOKUP($E336,USA_SA_2023!$D$2:$D$198,USA_SA_2023!$X$2:$X$198,"NOT FOUND!!!!")</f>
        <v>REVIEW OF 2021 OCEAN SALMON FISHERIES</v>
      </c>
      <c r="N336">
        <f>_xlfn.XLOOKUP($E336,USA_SA_2023!$D$2:$D$198,USA_SA_2023!$BP$2:$BP$198,"NOT FOUND!!!!")</f>
        <v>1</v>
      </c>
      <c r="O336" s="2">
        <f t="shared" si="39"/>
        <v>2</v>
      </c>
      <c r="P336">
        <f t="shared" ref="P336:P343" si="40">IF(O336="",0,O336*L336)</f>
        <v>5000</v>
      </c>
      <c r="Q336">
        <f t="shared" ref="Q336:Q343" si="41">L336*N336</f>
        <v>2500</v>
      </c>
      <c r="R336" t="str">
        <f>_xlfn.XLOOKUP($E336,USA_SA_2023!$D$2:$D$198,USA_SA_2023!$BQ$2:$BQ$198,"NOT FOUND!!!!")</f>
        <v>Biomass based estimate using Blim</v>
      </c>
    </row>
    <row r="337" spans="1:18" x14ac:dyDescent="0.3">
      <c r="A337" t="s">
        <v>1205</v>
      </c>
      <c r="B337" s="2">
        <v>67</v>
      </c>
      <c r="C337" s="4">
        <v>2022</v>
      </c>
      <c r="D337" s="4" t="s">
        <v>1273</v>
      </c>
      <c r="E337" s="4">
        <v>10630</v>
      </c>
      <c r="F337" s="4" t="s">
        <v>1110</v>
      </c>
      <c r="G337" s="4" t="s">
        <v>1111</v>
      </c>
      <c r="H337" s="4" t="s">
        <v>828</v>
      </c>
      <c r="I337" s="4" t="s">
        <v>829</v>
      </c>
      <c r="J337" t="str">
        <f>_xlfn.XLOOKUP($E337,USA_SA_2023!$D$2:$D$198,USA_SA_2023!$BN$2:$BN$198,"NOT FOUND!!!!")</f>
        <v>F</v>
      </c>
      <c r="K337" t="str">
        <f>_xlfn.XLOOKUP($E337,USA_SA_2023!$D$2:$D$198,USA_SA_2023!$BL$2:$BL$198,"NOT FOUND!!!!")</f>
        <v>Bmsy_Adult Spawners - Natural</v>
      </c>
      <c r="L337">
        <f>_xlfn.XLOOKUP($E337,USA_SA_2023!$D$2:$D$198,USA_SA_2023!$BM$2:$BM$198,"NOT FOUND!!!!")</f>
        <v>700</v>
      </c>
      <c r="M337" t="str">
        <f>_xlfn.XLOOKUP($E337,USA_SA_2023!$D$2:$D$198,USA_SA_2023!$X$2:$X$198,"NOT FOUND!!!!")</f>
        <v>REVIEW OF 2021 OCEAN SALMON FISHERIES</v>
      </c>
      <c r="N337">
        <f>_xlfn.XLOOKUP($E337,USA_SA_2023!$D$2:$D$198,USA_SA_2023!$BP$2:$BP$198,"NOT FOUND!!!!")</f>
        <v>1</v>
      </c>
      <c r="O337" s="2">
        <f t="shared" si="39"/>
        <v>2</v>
      </c>
      <c r="P337">
        <f t="shared" si="40"/>
        <v>1400</v>
      </c>
      <c r="Q337">
        <f t="shared" si="41"/>
        <v>700</v>
      </c>
      <c r="R337" t="str">
        <f>_xlfn.XLOOKUP($E337,USA_SA_2023!$D$2:$D$198,USA_SA_2023!$BQ$2:$BQ$198,"NOT FOUND!!!!")</f>
        <v>Biomass based estimate using Blim</v>
      </c>
    </row>
    <row r="338" spans="1:18" x14ac:dyDescent="0.3">
      <c r="A338" t="s">
        <v>1205</v>
      </c>
      <c r="B338" s="2">
        <v>67</v>
      </c>
      <c r="C338" s="4">
        <v>2022</v>
      </c>
      <c r="D338" s="4" t="s">
        <v>1273</v>
      </c>
      <c r="E338" s="4">
        <v>10631</v>
      </c>
      <c r="F338" s="4" t="s">
        <v>1102</v>
      </c>
      <c r="G338" s="4" t="s">
        <v>1103</v>
      </c>
      <c r="H338" s="4" t="s">
        <v>828</v>
      </c>
      <c r="I338" s="4" t="s">
        <v>829</v>
      </c>
      <c r="J338" t="str">
        <f>_xlfn.XLOOKUP($E338,USA_SA_2023!$D$2:$D$198,USA_SA_2023!$BN$2:$BN$198,"NOT FOUND!!!!")</f>
        <v>N</v>
      </c>
      <c r="K338" t="str">
        <f>_xlfn.XLOOKUP($E338,USA_SA_2023!$D$2:$D$198,USA_SA_2023!$BL$2:$BL$198,"NOT FOUND!!!!")</f>
        <v>Bmsy_Adult Spawners - Natural</v>
      </c>
      <c r="L338">
        <f>_xlfn.XLOOKUP($E338,USA_SA_2023!$D$2:$D$198,USA_SA_2023!$BM$2:$BM$198,"NOT FOUND!!!!")</f>
        <v>1200</v>
      </c>
      <c r="M338" t="str">
        <f>_xlfn.XLOOKUP($E338,USA_SA_2023!$D$2:$D$198,USA_SA_2023!$X$2:$X$198,"NOT FOUND!!!!")</f>
        <v>REVIEW OF 2021 OCEAN SALMON FISHERIES</v>
      </c>
      <c r="N338">
        <f>_xlfn.XLOOKUP($E338,USA_SA_2023!$D$2:$D$198,USA_SA_2023!$BP$2:$BP$198,"NOT FOUND!!!!")</f>
        <v>1</v>
      </c>
      <c r="O338" s="2">
        <f t="shared" si="39"/>
        <v>3</v>
      </c>
      <c r="P338">
        <f t="shared" si="40"/>
        <v>3600</v>
      </c>
      <c r="Q338">
        <f t="shared" si="41"/>
        <v>1200</v>
      </c>
      <c r="R338" t="str">
        <f>_xlfn.XLOOKUP($E338,USA_SA_2023!$D$2:$D$198,USA_SA_2023!$BQ$2:$BQ$198,"NOT FOUND!!!!")</f>
        <v>Biomass based estimate using Blim</v>
      </c>
    </row>
    <row r="339" spans="1:18" x14ac:dyDescent="0.3">
      <c r="A339" t="s">
        <v>1205</v>
      </c>
      <c r="B339" s="2">
        <v>67</v>
      </c>
      <c r="C339" s="4">
        <v>2022</v>
      </c>
      <c r="D339" s="4" t="s">
        <v>1273</v>
      </c>
      <c r="E339" s="4">
        <v>10632</v>
      </c>
      <c r="F339" s="4" t="s">
        <v>1104</v>
      </c>
      <c r="G339" s="4" t="s">
        <v>1105</v>
      </c>
      <c r="H339" s="4" t="s">
        <v>828</v>
      </c>
      <c r="I339" s="4" t="s">
        <v>829</v>
      </c>
      <c r="J339" t="str">
        <f>_xlfn.XLOOKUP($E339,USA_SA_2023!$D$2:$D$198,USA_SA_2023!$BN$2:$BN$198,"NOT FOUND!!!!")</f>
        <v>F</v>
      </c>
      <c r="K339" t="str">
        <f>_xlfn.XLOOKUP($E339,USA_SA_2023!$D$2:$D$198,USA_SA_2023!$BL$2:$BL$198,"NOT FOUND!!!!")</f>
        <v>Bmsy_Adult Spawners - Natural</v>
      </c>
      <c r="L339">
        <f>_xlfn.XLOOKUP($E339,USA_SA_2023!$D$2:$D$198,USA_SA_2023!$BM$2:$BM$198,"NOT FOUND!!!!")</f>
        <v>900</v>
      </c>
      <c r="M339" t="str">
        <f>_xlfn.XLOOKUP($E339,USA_SA_2023!$D$2:$D$198,USA_SA_2023!$X$2:$X$198,"NOT FOUND!!!!")</f>
        <v>REVIEW OF 2021 OCEAN SALMON FISHERIES</v>
      </c>
      <c r="N339">
        <f>_xlfn.XLOOKUP($E339,USA_SA_2023!$D$2:$D$198,USA_SA_2023!$BP$2:$BP$198,"NOT FOUND!!!!")</f>
        <v>1</v>
      </c>
      <c r="O339" s="2">
        <f t="shared" si="39"/>
        <v>2</v>
      </c>
      <c r="P339">
        <f t="shared" si="40"/>
        <v>1800</v>
      </c>
      <c r="Q339">
        <f t="shared" si="41"/>
        <v>900</v>
      </c>
      <c r="R339" t="str">
        <f>_xlfn.XLOOKUP($E339,USA_SA_2023!$D$2:$D$198,USA_SA_2023!$BQ$2:$BQ$198,"NOT FOUND!!!!")</f>
        <v>Biomass based estimate using Blim</v>
      </c>
    </row>
    <row r="340" spans="1:18" x14ac:dyDescent="0.3">
      <c r="A340" t="s">
        <v>1205</v>
      </c>
      <c r="B340" s="2">
        <v>67</v>
      </c>
      <c r="C340" s="4">
        <v>2022</v>
      </c>
      <c r="D340" s="4" t="s">
        <v>1273</v>
      </c>
      <c r="E340" s="4">
        <v>10633</v>
      </c>
      <c r="F340" s="4" t="s">
        <v>1112</v>
      </c>
      <c r="G340" s="4" t="s">
        <v>1113</v>
      </c>
      <c r="H340" s="4" t="s">
        <v>828</v>
      </c>
      <c r="I340" s="4" t="s">
        <v>829</v>
      </c>
      <c r="J340" t="str">
        <f>_xlfn.XLOOKUP($E340,USA_SA_2023!$D$2:$D$198,USA_SA_2023!$BN$2:$BN$198,"NOT FOUND!!!!")</f>
        <v>N</v>
      </c>
      <c r="K340" t="str">
        <f>_xlfn.XLOOKUP($E340,USA_SA_2023!$D$2:$D$198,USA_SA_2023!$BL$2:$BL$198,"NOT FOUND!!!!")</f>
        <v>Bmsy_Adult Spawners - Natural</v>
      </c>
      <c r="L340">
        <f>_xlfn.XLOOKUP($E340,USA_SA_2023!$D$2:$D$198,USA_SA_2023!$BM$2:$BM$198,"NOT FOUND!!!!")</f>
        <v>3000</v>
      </c>
      <c r="M340" t="str">
        <f>_xlfn.XLOOKUP($E340,USA_SA_2023!$D$2:$D$198,USA_SA_2023!$X$2:$X$198,"NOT FOUND!!!!")</f>
        <v>REVIEW OF 2021 OCEAN SALMON FISHERIES</v>
      </c>
      <c r="N340">
        <f>_xlfn.XLOOKUP($E340,USA_SA_2023!$D$2:$D$198,USA_SA_2023!$BP$2:$BP$198,"NOT FOUND!!!!")</f>
        <v>1</v>
      </c>
      <c r="O340" s="2">
        <f t="shared" si="39"/>
        <v>3</v>
      </c>
      <c r="P340">
        <f t="shared" si="40"/>
        <v>9000</v>
      </c>
      <c r="Q340">
        <f t="shared" si="41"/>
        <v>3000</v>
      </c>
      <c r="R340" t="str">
        <f>_xlfn.XLOOKUP($E340,USA_SA_2023!$D$2:$D$198,USA_SA_2023!$BQ$2:$BQ$198,"NOT FOUND!!!!")</f>
        <v>Biomass based estimate using Blim</v>
      </c>
    </row>
    <row r="341" spans="1:18" x14ac:dyDescent="0.3">
      <c r="A341" t="s">
        <v>1205</v>
      </c>
      <c r="B341" s="2">
        <v>67</v>
      </c>
      <c r="C341" s="4">
        <v>2022</v>
      </c>
      <c r="D341" s="4" t="s">
        <v>1273</v>
      </c>
      <c r="E341" s="4">
        <v>10634</v>
      </c>
      <c r="F341" s="4" t="s">
        <v>1114</v>
      </c>
      <c r="G341" s="4" t="s">
        <v>1115</v>
      </c>
      <c r="H341" s="4" t="s">
        <v>828</v>
      </c>
      <c r="I341" s="4" t="s">
        <v>829</v>
      </c>
      <c r="J341" t="str">
        <f>_xlfn.XLOOKUP($E341,USA_SA_2023!$D$2:$D$198,USA_SA_2023!$BN$2:$BN$198,"NOT FOUND!!!!")</f>
        <v>F</v>
      </c>
      <c r="K341" t="str">
        <f>_xlfn.XLOOKUP($E341,USA_SA_2023!$D$2:$D$198,USA_SA_2023!$BL$2:$BL$198,"NOT FOUND!!!!")</f>
        <v>Bmsy_Adult Spawners - Natural</v>
      </c>
      <c r="L341">
        <f>_xlfn.XLOOKUP($E341,USA_SA_2023!$D$2:$D$198,USA_SA_2023!$BM$2:$BM$198,"NOT FOUND!!!!")</f>
        <v>1200</v>
      </c>
      <c r="M341" t="str">
        <f>_xlfn.XLOOKUP($E341,USA_SA_2023!$D$2:$D$198,USA_SA_2023!$X$2:$X$198,"NOT FOUND!!!!")</f>
        <v>REVIEW OF 2021 OCEAN SALMON FISHERIES</v>
      </c>
      <c r="N341">
        <f>_xlfn.XLOOKUP($E341,USA_SA_2023!$D$2:$D$198,USA_SA_2023!$BP$2:$BP$198,"NOT FOUND!!!!")</f>
        <v>1</v>
      </c>
      <c r="O341" s="2">
        <f t="shared" si="39"/>
        <v>2</v>
      </c>
      <c r="P341">
        <f t="shared" si="40"/>
        <v>2400</v>
      </c>
      <c r="Q341">
        <f t="shared" si="41"/>
        <v>1200</v>
      </c>
      <c r="R341" t="str">
        <f>_xlfn.XLOOKUP($E341,USA_SA_2023!$D$2:$D$198,USA_SA_2023!$BQ$2:$BQ$198,"NOT FOUND!!!!")</f>
        <v>Biomass based estimate using Blim</v>
      </c>
    </row>
    <row r="342" spans="1:18" x14ac:dyDescent="0.3">
      <c r="A342" t="s">
        <v>1205</v>
      </c>
      <c r="B342" s="2">
        <v>67</v>
      </c>
      <c r="C342" s="4">
        <v>2022</v>
      </c>
      <c r="D342" s="4" t="s">
        <v>1273</v>
      </c>
      <c r="E342" s="4">
        <v>11034</v>
      </c>
      <c r="F342" s="4" t="s">
        <v>1118</v>
      </c>
      <c r="G342" s="4" t="s">
        <v>1119</v>
      </c>
      <c r="H342" s="4" t="s">
        <v>828</v>
      </c>
      <c r="I342" s="4" t="s">
        <v>829</v>
      </c>
      <c r="J342" t="str">
        <f>_xlfn.XLOOKUP($E342,USA_SA_2023!$D$2:$D$198,USA_SA_2023!$BN$2:$BN$198,"NOT FOUND!!!!")</f>
        <v>N</v>
      </c>
      <c r="K342" t="str">
        <f>_xlfn.XLOOKUP($E342,USA_SA_2023!$D$2:$D$198,USA_SA_2023!$BL$2:$BL$198,"NOT FOUND!!!!")</f>
        <v>Bmsy_Adult Spawners - Hatchery</v>
      </c>
      <c r="L342">
        <f>_xlfn.XLOOKUP($E342,USA_SA_2023!$D$2:$D$198,USA_SA_2023!$BM$2:$BM$198,"NOT FOUND!!!!")</f>
        <v>9800</v>
      </c>
      <c r="M342" t="str">
        <f>_xlfn.XLOOKUP($E342,USA_SA_2023!$D$2:$D$198,USA_SA_2023!$X$2:$X$198,"NOT FOUND!!!!")</f>
        <v>REVIEW OF 2021 OCEAN SALMON FISHERIES</v>
      </c>
      <c r="N342">
        <f>_xlfn.XLOOKUP($E342,USA_SA_2023!$D$2:$D$198,USA_SA_2023!$BP$2:$BP$198,"NOT FOUND!!!!")</f>
        <v>1</v>
      </c>
      <c r="O342" s="2">
        <f t="shared" si="39"/>
        <v>3</v>
      </c>
      <c r="P342">
        <f t="shared" si="40"/>
        <v>29400</v>
      </c>
      <c r="Q342">
        <f t="shared" si="41"/>
        <v>9800</v>
      </c>
      <c r="R342" t="str">
        <f>_xlfn.XLOOKUP($E342,USA_SA_2023!$D$2:$D$198,USA_SA_2023!$BQ$2:$BQ$198,"NOT FOUND!!!!")</f>
        <v>Biomass based estimate using Bmsy</v>
      </c>
    </row>
    <row r="343" spans="1:18" x14ac:dyDescent="0.3">
      <c r="A343" t="s">
        <v>1205</v>
      </c>
      <c r="B343" s="2">
        <v>67</v>
      </c>
      <c r="C343" s="4">
        <v>2022</v>
      </c>
      <c r="D343" s="4" t="s">
        <v>1273</v>
      </c>
      <c r="E343" s="4">
        <v>11035</v>
      </c>
      <c r="F343" s="4" t="s">
        <v>1120</v>
      </c>
      <c r="G343" s="4" t="s">
        <v>1121</v>
      </c>
      <c r="H343" s="4" t="s">
        <v>828</v>
      </c>
      <c r="I343" s="4" t="s">
        <v>829</v>
      </c>
      <c r="J343" t="str">
        <f>_xlfn.XLOOKUP($E343,USA_SA_2023!$D$2:$D$198,USA_SA_2023!$BN$2:$BN$198,"NOT FOUND!!!!")</f>
        <v>F</v>
      </c>
      <c r="K343" t="str">
        <f>_xlfn.XLOOKUP($E343,USA_SA_2023!$D$2:$D$198,USA_SA_2023!$BL$2:$BL$198,"NOT FOUND!!!!")</f>
        <v>Bmsy_Adult Spawners - Natural</v>
      </c>
      <c r="L343">
        <f>_xlfn.XLOOKUP($E343,USA_SA_2023!$D$2:$D$198,USA_SA_2023!$BM$2:$BM$198,"NOT FOUND!!!!")</f>
        <v>3393</v>
      </c>
      <c r="M343" t="str">
        <f>_xlfn.XLOOKUP($E343,USA_SA_2023!$D$2:$D$198,USA_SA_2023!$X$2:$X$198,"NOT FOUND!!!!")</f>
        <v>REVIEW OF 2021 OCEAN SALMON FISHERIES</v>
      </c>
      <c r="N343">
        <f>_xlfn.XLOOKUP($E343,USA_SA_2023!$D$2:$D$198,USA_SA_2023!$BP$2:$BP$198,"NOT FOUND!!!!")</f>
        <v>1</v>
      </c>
      <c r="O343" s="2">
        <f t="shared" si="39"/>
        <v>2</v>
      </c>
      <c r="P343">
        <f t="shared" si="40"/>
        <v>6786</v>
      </c>
      <c r="Q343">
        <f t="shared" si="41"/>
        <v>3393</v>
      </c>
      <c r="R343" t="str">
        <f>_xlfn.XLOOKUP($E343,USA_SA_2023!$D$2:$D$198,USA_SA_2023!$BQ$2:$BQ$198,"NOT FOUND!!!!")</f>
        <v>Biomass based estimate using Blim</v>
      </c>
    </row>
    <row r="344" spans="1:18" x14ac:dyDescent="0.3">
      <c r="A344" t="s">
        <v>1205</v>
      </c>
      <c r="B344" s="2">
        <v>67</v>
      </c>
      <c r="C344" s="4">
        <v>2022</v>
      </c>
      <c r="D344" s="4" t="s">
        <v>1273</v>
      </c>
      <c r="E344" s="4">
        <v>11870</v>
      </c>
      <c r="F344" s="4" t="s">
        <v>1079</v>
      </c>
      <c r="G344" s="4" t="s">
        <v>1080</v>
      </c>
      <c r="H344" s="4" t="s">
        <v>828</v>
      </c>
      <c r="I344" s="4" t="s">
        <v>829</v>
      </c>
      <c r="J344" t="str">
        <f>_xlfn.XLOOKUP($E344,USA_SA_2023!$D$2:$D$198,USA_SA_2023!$BN$2:$BN$198,"NOT FOUND!!!!")</f>
        <v>U</v>
      </c>
      <c r="K344" t="str">
        <f>_xlfn.XLOOKUP($E344,USA_SA_2023!$D$2:$D$198,USA_SA_2023!$BL$2:$BL$198,"NOT FOUND!!!!")</f>
        <v>None</v>
      </c>
      <c r="L344" t="str">
        <f>_xlfn.XLOOKUP($E344,USA_SA_2023!$D$2:$D$198,USA_SA_2023!$BM$2:$BM$198,"NOT FOUND!!!!")</f>
        <v/>
      </c>
      <c r="M344" t="str">
        <f>_xlfn.XLOOKUP($E344,USA_SA_2023!$D$2:$D$198,USA_SA_2023!$X$2:$X$198,"NOT FOUND!!!!")</f>
        <v>REVIEW OF 2021 OCEAN SALMON FISHERIES</v>
      </c>
      <c r="N344">
        <f>_xlfn.XLOOKUP($E344,USA_SA_2023!$D$2:$D$198,USA_SA_2023!$BP$2:$BP$198,"NOT FOUND!!!!")</f>
        <v>1</v>
      </c>
      <c r="O344" s="2" t="str">
        <f t="shared" si="39"/>
        <v/>
      </c>
      <c r="R344" t="str">
        <f>_xlfn.XLOOKUP($E344,USA_SA_2023!$D$2:$D$198,USA_SA_2023!$BQ$2:$BQ$198,"NOT FOUND!!!!")</f>
        <v>No status information</v>
      </c>
    </row>
    <row r="345" spans="1:18" x14ac:dyDescent="0.3">
      <c r="A345" t="s">
        <v>1205</v>
      </c>
      <c r="B345" s="2">
        <v>67</v>
      </c>
      <c r="C345" s="4">
        <v>2022</v>
      </c>
      <c r="D345" s="4" t="s">
        <v>1273</v>
      </c>
      <c r="E345" s="4">
        <v>11872</v>
      </c>
      <c r="F345" s="4" t="s">
        <v>1085</v>
      </c>
      <c r="G345" s="4" t="s">
        <v>1086</v>
      </c>
      <c r="H345" s="4" t="s">
        <v>828</v>
      </c>
      <c r="I345" s="4" t="s">
        <v>829</v>
      </c>
      <c r="J345" t="str">
        <f>_xlfn.XLOOKUP($E345,USA_SA_2023!$D$2:$D$198,USA_SA_2023!$BN$2:$BN$198,"NOT FOUND!!!!")</f>
        <v>U</v>
      </c>
      <c r="K345" t="str">
        <f>_xlfn.XLOOKUP($E345,USA_SA_2023!$D$2:$D$198,USA_SA_2023!$BL$2:$BL$198,"NOT FOUND!!!!")</f>
        <v>None</v>
      </c>
      <c r="L345" t="str">
        <f>_xlfn.XLOOKUP($E345,USA_SA_2023!$D$2:$D$198,USA_SA_2023!$BM$2:$BM$198,"NOT FOUND!!!!")</f>
        <v/>
      </c>
      <c r="M345" t="str">
        <f>_xlfn.XLOOKUP($E345,USA_SA_2023!$D$2:$D$198,USA_SA_2023!$X$2:$X$198,"NOT FOUND!!!!")</f>
        <v>REVIEW OF 2021 OCEAN SALMON FISHERIES</v>
      </c>
      <c r="N345">
        <f>_xlfn.XLOOKUP($E345,USA_SA_2023!$D$2:$D$198,USA_SA_2023!$BP$2:$BP$198,"NOT FOUND!!!!")</f>
        <v>1</v>
      </c>
      <c r="O345" s="2" t="str">
        <f t="shared" si="39"/>
        <v/>
      </c>
      <c r="R345" t="str">
        <f>_xlfn.XLOOKUP($E345,USA_SA_2023!$D$2:$D$198,USA_SA_2023!$BQ$2:$BQ$198,"NOT FOUND!!!!")</f>
        <v>No status information</v>
      </c>
    </row>
    <row r="346" spans="1:18" x14ac:dyDescent="0.3">
      <c r="A346" t="s">
        <v>1205</v>
      </c>
      <c r="B346" s="2">
        <v>67</v>
      </c>
      <c r="C346" s="4">
        <v>2022</v>
      </c>
      <c r="D346" s="4" t="s">
        <v>1273</v>
      </c>
      <c r="E346" s="4">
        <v>11873</v>
      </c>
      <c r="F346" s="4" t="s">
        <v>1058</v>
      </c>
      <c r="G346" s="4" t="s">
        <v>1059</v>
      </c>
      <c r="H346" s="4" t="s">
        <v>828</v>
      </c>
      <c r="I346" s="4" t="s">
        <v>829</v>
      </c>
      <c r="J346" t="str">
        <f>_xlfn.XLOOKUP($E346,USA_SA_2023!$D$2:$D$198,USA_SA_2023!$BN$2:$BN$198,"NOT FOUND!!!!")</f>
        <v>O</v>
      </c>
      <c r="K346" t="str">
        <f>_xlfn.XLOOKUP($E346,USA_SA_2023!$D$2:$D$198,USA_SA_2023!$BL$2:$BL$198,"NOT FOUND!!!!")</f>
        <v>Bmsy_Spawners_Average</v>
      </c>
      <c r="L346">
        <f>_xlfn.XLOOKUP($E346,USA_SA_2023!$D$2:$D$198,USA_SA_2023!$BM$2:$BM$198,"NOT FOUND!!!!")</f>
        <v>3000</v>
      </c>
      <c r="M346" t="str">
        <f>_xlfn.XLOOKUP($E346,USA_SA_2023!$D$2:$D$198,USA_SA_2023!$X$2:$X$198,"NOT FOUND!!!!")</f>
        <v>REVIEW OF 2021 OCEAN SALMON FISHERIES</v>
      </c>
      <c r="N346">
        <f>_xlfn.XLOOKUP($E346,USA_SA_2023!$D$2:$D$198,USA_SA_2023!$BP$2:$BP$198,"NOT FOUND!!!!")</f>
        <v>3</v>
      </c>
      <c r="O346" s="2">
        <f t="shared" si="39"/>
        <v>1</v>
      </c>
      <c r="P346">
        <f>IF(O346="",0,O346*L346)</f>
        <v>3000</v>
      </c>
      <c r="Q346">
        <f>L346*N346</f>
        <v>9000</v>
      </c>
      <c r="R346" t="str">
        <f>_xlfn.XLOOKUP($E346,USA_SA_2023!$D$2:$D$198,USA_SA_2023!$BQ$2:$BQ$198,"NOT FOUND!!!!")</f>
        <v>F (MSY) based estimate using Fmsy (F/Fmsy &gt; 1.5) and ESA listed</v>
      </c>
    </row>
    <row r="347" spans="1:18" x14ac:dyDescent="0.3">
      <c r="A347" t="s">
        <v>1205</v>
      </c>
      <c r="B347" s="2">
        <v>67</v>
      </c>
      <c r="C347" s="4">
        <v>2020</v>
      </c>
      <c r="D347" s="4" t="s">
        <v>1273</v>
      </c>
      <c r="E347" s="4">
        <v>10484</v>
      </c>
      <c r="F347" s="4" t="s">
        <v>1075</v>
      </c>
      <c r="G347" s="4" t="s">
        <v>1076</v>
      </c>
      <c r="H347" s="4" t="s">
        <v>828</v>
      </c>
      <c r="I347" s="4" t="s">
        <v>829</v>
      </c>
      <c r="J347" t="str">
        <f>_xlfn.XLOOKUP($E347,USA_SA_2023!$D$2:$D$198,USA_SA_2023!$BN$2:$BN$198,"NOT FOUND!!!!")</f>
        <v>U</v>
      </c>
      <c r="K347" t="str">
        <f>_xlfn.XLOOKUP($E347,USA_SA_2023!$D$2:$D$198,USA_SA_2023!$BL$2:$BL$198,"NOT FOUND!!!!")</f>
        <v>None</v>
      </c>
      <c r="L347" t="str">
        <f>_xlfn.XLOOKUP($E347,USA_SA_2023!$D$2:$D$198,USA_SA_2023!$BM$2:$BM$198,"NOT FOUND!!!!")</f>
        <v/>
      </c>
      <c r="M347" t="str">
        <f>_xlfn.XLOOKUP($E347,USA_SA_2023!$D$2:$D$198,USA_SA_2023!$X$2:$X$198,"NOT FOUND!!!!")</f>
        <v>REVIEW OF 2019 OCEAN SALMON FISHERIES</v>
      </c>
      <c r="N347">
        <f>_xlfn.XLOOKUP($E347,USA_SA_2023!$D$2:$D$198,USA_SA_2023!$BP$2:$BP$198,"NOT FOUND!!!!")</f>
        <v>1</v>
      </c>
      <c r="O347" s="2" t="str">
        <f t="shared" si="39"/>
        <v/>
      </c>
      <c r="R347" t="str">
        <f>_xlfn.XLOOKUP($E347,USA_SA_2023!$D$2:$D$198,USA_SA_2023!$BQ$2:$BQ$198,"NOT FOUND!!!!")</f>
        <v>No status information</v>
      </c>
    </row>
    <row r="348" spans="1:18" x14ac:dyDescent="0.3">
      <c r="A348" s="14" t="s">
        <v>1205</v>
      </c>
      <c r="B348" s="14">
        <v>67</v>
      </c>
      <c r="C348" s="14">
        <v>2021</v>
      </c>
      <c r="D348" t="s">
        <v>1279</v>
      </c>
      <c r="E348" s="4">
        <v>26</v>
      </c>
      <c r="F348" t="s">
        <v>1431</v>
      </c>
      <c r="G348" t="s">
        <v>1432</v>
      </c>
      <c r="H348" s="2" t="s">
        <v>828</v>
      </c>
      <c r="I348" s="22" t="s">
        <v>829</v>
      </c>
      <c r="J348" t="str">
        <f>_xlfn.XLOOKUP($E348,Canada_SA_2023!$D$2:$D$183,Canada_SA_2023!$R$2:$R$183,"NOT FOUND!!!!")</f>
        <v>U</v>
      </c>
      <c r="K348" t="s">
        <v>2195</v>
      </c>
      <c r="L348">
        <f>_xlfn.XLOOKUP($E348,Canada_SA_2023!$D$2:$D$183,Canada_SA_2023!$Q$2:$Q$183,"NOT FOUND!!!!")</f>
        <v>1000</v>
      </c>
      <c r="N348">
        <f>_xlfn.XLOOKUP($E348,Canada_SA_2023!$D$2:$D$183,Canada_SA_2023!$T$2:$T$183,"NOT FOUND!!!!")</f>
        <v>0</v>
      </c>
      <c r="R348" t="str">
        <f>_xlfn.XLOOKUP($E348,Canada_SA_2023!$D$2:$D$183,Canada_SA_2023!$U$2:$U$183,"NOT FOUND!!!!")</f>
        <v>No catch info - arbitrary weight.</v>
      </c>
    </row>
    <row r="349" spans="1:18" x14ac:dyDescent="0.3">
      <c r="A349" s="14" t="s">
        <v>1205</v>
      </c>
      <c r="B349" s="14">
        <v>67</v>
      </c>
      <c r="C349" s="14">
        <v>2021</v>
      </c>
      <c r="D349" t="s">
        <v>1279</v>
      </c>
      <c r="E349" s="4">
        <v>27</v>
      </c>
      <c r="F349" t="s">
        <v>1434</v>
      </c>
      <c r="G349" t="s">
        <v>1435</v>
      </c>
      <c r="H349" s="2" t="s">
        <v>828</v>
      </c>
      <c r="I349" s="22" t="s">
        <v>829</v>
      </c>
      <c r="J349" t="str">
        <f>_xlfn.XLOOKUP($E349,Canada_SA_2023!$D$2:$D$183,Canada_SA_2023!$R$2:$R$183,"NOT FOUND!!!!")</f>
        <v>O</v>
      </c>
      <c r="K349" t="s">
        <v>2195</v>
      </c>
      <c r="L349">
        <f>_xlfn.XLOOKUP($E349,Canada_SA_2023!$D$2:$D$183,Canada_SA_2023!$Q$2:$Q$183,"NOT FOUND!!!!")</f>
        <v>1000</v>
      </c>
      <c r="N349">
        <f>_xlfn.XLOOKUP($E349,Canada_SA_2023!$D$2:$D$183,Canada_SA_2023!$T$2:$T$183,"NOT FOUND!!!!")</f>
        <v>1</v>
      </c>
      <c r="O349">
        <f>_xlfn.XLOOKUP($E349,Canada_SA_2023!$D$2:$D$183,Canada_SA_2023!$S$2:$S$183,"NOT FOUND!!!!")</f>
        <v>1</v>
      </c>
      <c r="P349">
        <f t="shared" ref="P349:P354" si="42">IF(O349="",0,O349*L349)</f>
        <v>1000</v>
      </c>
      <c r="Q349">
        <f>IF(N349="",0,N349*$L349)</f>
        <v>1000</v>
      </c>
      <c r="R349" t="str">
        <f>_xlfn.XLOOKUP($E349,Canada_SA_2023!$D$2:$D$183,Canada_SA_2023!$U$2:$U$183,"NOT FOUND!!!!")</f>
        <v>No catch info - arbitrary weight.</v>
      </c>
    </row>
    <row r="350" spans="1:18" x14ac:dyDescent="0.3">
      <c r="A350" s="14" t="s">
        <v>1205</v>
      </c>
      <c r="B350" s="14">
        <v>67</v>
      </c>
      <c r="C350" s="14">
        <v>2021</v>
      </c>
      <c r="D350" t="s">
        <v>1279</v>
      </c>
      <c r="E350" s="4">
        <v>28</v>
      </c>
      <c r="F350" t="s">
        <v>1436</v>
      </c>
      <c r="G350" t="s">
        <v>1437</v>
      </c>
      <c r="H350" s="2" t="s">
        <v>828</v>
      </c>
      <c r="I350" s="22" t="s">
        <v>829</v>
      </c>
      <c r="J350" t="str">
        <f>_xlfn.XLOOKUP($E350,Canada_SA_2023!$D$2:$D$183,Canada_SA_2023!$R$2:$R$183,"NOT FOUND!!!!")</f>
        <v>F</v>
      </c>
      <c r="K350" t="s">
        <v>2195</v>
      </c>
      <c r="L350">
        <f>_xlfn.XLOOKUP($E350,Canada_SA_2023!$D$2:$D$183,Canada_SA_2023!$Q$2:$Q$183,"NOT FOUND!!!!")</f>
        <v>1000</v>
      </c>
      <c r="M350" t="str">
        <f>_xlfn.XLOOKUP($E350,Canada_SA_2023!$D$2:$D$183,Canada_SA_2023!$N$2:$N$183,"NOT FOUND!!!!")</f>
        <v>https://www.dfo-mpo.gc.ca/csas-sccs/Publications/SAR-AS/2022/2022_007-eng.html</v>
      </c>
      <c r="N350">
        <f>_xlfn.XLOOKUP($E350,Canada_SA_2023!$D$2:$D$183,Canada_SA_2023!$T$2:$T$183,"NOT FOUND!!!!")</f>
        <v>1</v>
      </c>
      <c r="O350">
        <f>_xlfn.XLOOKUP($E350,Canada_SA_2023!$D$2:$D$183,Canada_SA_2023!$S$2:$S$183,"NOT FOUND!!!!")</f>
        <v>2</v>
      </c>
      <c r="P350">
        <f t="shared" si="42"/>
        <v>2000</v>
      </c>
      <c r="Q350">
        <f>IF(N350="",0,N350*$L350)</f>
        <v>1000</v>
      </c>
      <c r="R350" t="str">
        <f>_xlfn.XLOOKUP($E350,Canada_SA_2023!$D$2:$D$183,Canada_SA_2023!$U$2:$U$183,"NOT FOUND!!!!")</f>
        <v>No catch info - arbitrary weight.</v>
      </c>
    </row>
    <row r="351" spans="1:18" x14ac:dyDescent="0.3">
      <c r="A351" s="14" t="s">
        <v>1205</v>
      </c>
      <c r="B351" s="14">
        <v>67</v>
      </c>
      <c r="C351" s="14">
        <v>2021</v>
      </c>
      <c r="D351" t="s">
        <v>1279</v>
      </c>
      <c r="E351" s="4">
        <v>29</v>
      </c>
      <c r="F351" t="s">
        <v>1441</v>
      </c>
      <c r="G351" t="s">
        <v>1442</v>
      </c>
      <c r="H351" s="2" t="s">
        <v>828</v>
      </c>
      <c r="I351" s="22" t="s">
        <v>829</v>
      </c>
      <c r="J351" t="str">
        <f>_xlfn.XLOOKUP($E351,Canada_SA_2023!$D$2:$D$183,Canada_SA_2023!$R$2:$R$183,"NOT FOUND!!!!")</f>
        <v>O</v>
      </c>
      <c r="K351" t="s">
        <v>2195</v>
      </c>
      <c r="L351">
        <f>_xlfn.XLOOKUP($E351,Canada_SA_2023!$D$2:$D$183,Canada_SA_2023!$Q$2:$Q$183,"NOT FOUND!!!!")</f>
        <v>1000</v>
      </c>
      <c r="M351" t="str">
        <f>_xlfn.XLOOKUP($E351,Canada_SA_2023!$D$2:$D$183,Canada_SA_2023!$N$2:$N$183,"NOT FOUND!!!!")</f>
        <v>http://www.dfo-mpo.gc.ca/csas-sccs/Publications/SAR-AS/2019/2019_052-eng.html</v>
      </c>
      <c r="N351">
        <f>_xlfn.XLOOKUP($E351,Canada_SA_2023!$D$2:$D$183,Canada_SA_2023!$T$2:$T$183,"NOT FOUND!!!!")</f>
        <v>1</v>
      </c>
      <c r="O351">
        <f>_xlfn.XLOOKUP($E351,Canada_SA_2023!$D$2:$D$183,Canada_SA_2023!$S$2:$S$183,"NOT FOUND!!!!")</f>
        <v>1</v>
      </c>
      <c r="P351">
        <f t="shared" si="42"/>
        <v>1000</v>
      </c>
      <c r="Q351">
        <f>IF(N351="",0,N351*$L351)</f>
        <v>1000</v>
      </c>
      <c r="R351" t="str">
        <f>_xlfn.XLOOKUP($E351,Canada_SA_2023!$D$2:$D$183,Canada_SA_2023!$U$2:$U$183,"NOT FOUND!!!!")</f>
        <v>No catch information - weight used is arbitrary. Fishing one of many threats. Population recovery remote.</v>
      </c>
    </row>
    <row r="352" spans="1:18" x14ac:dyDescent="0.3">
      <c r="A352" s="4" t="s">
        <v>1205</v>
      </c>
      <c r="B352" s="2">
        <v>67</v>
      </c>
      <c r="C352" s="2">
        <v>2022</v>
      </c>
      <c r="D352" t="s">
        <v>1279</v>
      </c>
      <c r="E352" s="4">
        <v>215</v>
      </c>
      <c r="F352" t="s">
        <v>2149</v>
      </c>
      <c r="G352" t="s">
        <v>1406</v>
      </c>
      <c r="H352" s="2" t="s">
        <v>828</v>
      </c>
      <c r="I352" s="2" t="s">
        <v>829</v>
      </c>
      <c r="J352" t="str">
        <f>_xlfn.XLOOKUP($E352,Canada_SA_2023!$D$2:$D$183,Canada_SA_2023!$R$2:$R$183,"NOT FOUND!!!!")</f>
        <v>U</v>
      </c>
      <c r="K352" t="s">
        <v>2195</v>
      </c>
      <c r="L352">
        <f>_xlfn.XLOOKUP($E352,Canada_SA_2023!$D$2:$D$183,Canada_SA_2023!$Q$2:$Q$183,"NOT FOUND!!!!")</f>
        <v>1000</v>
      </c>
      <c r="M352" t="str">
        <f>_xlfn.XLOOKUP($E352,Canada_SA_2023!$D$2:$D$183,Canada_SA_2023!$N$2:$N$183,"NOT FOUND!!!!")</f>
        <v>Proposed Changes to the Conservation Unit for Nanaimo River Watershed Spring Chinook</v>
      </c>
      <c r="N352">
        <f>_xlfn.XLOOKUP($E352,Canada_SA_2023!$D$2:$D$183,Canada_SA_2023!$T$2:$T$183,"NOT FOUND!!!!")</f>
        <v>1</v>
      </c>
      <c r="O352">
        <f>_xlfn.XLOOKUP($E352,Canada_SA_2023!$D$2:$D$183,Canada_SA_2023!$S$2:$S$183,"NOT FOUND!!!!")</f>
        <v>0</v>
      </c>
      <c r="P352">
        <f t="shared" si="42"/>
        <v>0</v>
      </c>
      <c r="Q352">
        <f>IF(N352="",0,N352*$L352)</f>
        <v>1000</v>
      </c>
      <c r="R352" t="str">
        <f>_xlfn.XLOOKUP($E352,Canada_SA_2023!$D$2:$D$183,Canada_SA_2023!$U$2:$U$183,"NOT FOUND!!!!")</f>
        <v>No (commercial) fisheries. Threatened populations from environmental factors.</v>
      </c>
    </row>
    <row r="353" spans="1:18" x14ac:dyDescent="0.3">
      <c r="A353" s="14" t="s">
        <v>1205</v>
      </c>
      <c r="B353" s="14">
        <v>67</v>
      </c>
      <c r="C353" s="14">
        <v>2021</v>
      </c>
      <c r="D353" t="s">
        <v>1279</v>
      </c>
      <c r="E353" s="4">
        <v>40</v>
      </c>
      <c r="F353" t="s">
        <v>1476</v>
      </c>
      <c r="G353" t="s">
        <v>1478</v>
      </c>
      <c r="H353" s="2" t="s">
        <v>2187</v>
      </c>
      <c r="I353" s="22" t="s">
        <v>1477</v>
      </c>
      <c r="J353" t="str">
        <f>_xlfn.XLOOKUP($E353,Canada_SA_2023!$D$2:$D$183,Canada_SA_2023!$R$2:$R$183,"NOT FOUND!!!!")</f>
        <v>U</v>
      </c>
      <c r="K353" t="s">
        <v>2195</v>
      </c>
      <c r="L353">
        <f>_xlfn.XLOOKUP($E353,Canada_SA_2023!$D$2:$D$183,Canada_SA_2023!$Q$2:$Q$183,"NOT FOUND!!!!")</f>
        <v>1000</v>
      </c>
      <c r="M353" t="str">
        <f>_xlfn.XLOOKUP($E353,Canada_SA_2023!$D$2:$D$183,Canada_SA_2023!$N$2:$N$183,"NOT FOUND!!!!")</f>
        <v>http://www.dfo-mpo.gc.ca/csas-sccs/Publications/SAR-AS/2015/2015_002-eng.html</v>
      </c>
      <c r="N353">
        <f>_xlfn.XLOOKUP($E353,Canada_SA_2023!$D$2:$D$183,Canada_SA_2023!$T$2:$T$183,"NOT FOUND!!!!")</f>
        <v>1</v>
      </c>
      <c r="O353">
        <f>_xlfn.XLOOKUP($E353,Canada_SA_2023!$D$2:$D$183,Canada_SA_2023!$S$2:$S$183,"NOT FOUND!!!!")</f>
        <v>0</v>
      </c>
      <c r="P353">
        <f t="shared" si="42"/>
        <v>0</v>
      </c>
      <c r="Q353">
        <f>IF(N353="",0,N353*$L353)</f>
        <v>1000</v>
      </c>
      <c r="R353" t="str">
        <f>_xlfn.XLOOKUP($E353,Canada_SA_2023!$D$2:$D$183,Canada_SA_2023!$U$2:$U$183,"NOT FOUND!!!!")</f>
        <v>Info from 2015. Current status uncertain.</v>
      </c>
    </row>
    <row r="354" spans="1:18" x14ac:dyDescent="0.3">
      <c r="A354" t="s">
        <v>1206</v>
      </c>
      <c r="B354" s="2">
        <v>67</v>
      </c>
      <c r="C354" s="4">
        <v>2022</v>
      </c>
      <c r="D354" s="4" t="s">
        <v>1273</v>
      </c>
      <c r="E354" s="4">
        <v>11201</v>
      </c>
      <c r="F354" s="4" t="s">
        <v>861</v>
      </c>
      <c r="G354" s="4" t="s">
        <v>865</v>
      </c>
      <c r="H354" s="4" t="s">
        <v>863</v>
      </c>
      <c r="I354" s="4" t="s">
        <v>864</v>
      </c>
      <c r="J354" t="str">
        <f>_xlfn.XLOOKUP($E354,USA_SA_2023!$D$2:$D$198,USA_SA_2023!$BN$2:$BN$198,"NOT FOUND!!!!")</f>
        <v>N</v>
      </c>
      <c r="K354" t="str">
        <f>_xlfn.XLOOKUP($E354,USA_SA_2023!$D$2:$D$198,USA_SA_2023!$BL$2:$BL$198,"NOT FOUND!!!!")</f>
        <v>MSY_Metric tonnes</v>
      </c>
      <c r="L354">
        <f>_xlfn.XLOOKUP($E354,USA_SA_2023!$D$2:$D$198,USA_SA_2023!$BM$2:$BM$198,"NOT FOUND!!!!")</f>
        <v>582.57713248638834</v>
      </c>
      <c r="M354" t="str">
        <f>_xlfn.XLOOKUP($E354,USA_SA_2023!$D$2:$D$198,USA_SA_2023!$X$2:$X$198,"NOT FOUND!!!!")</f>
        <v xml:space="preserve">STOCK ASSESSMENT AND FISHERY EVALUATION REPORT  FOR THE SCALLOP FISHERY OFF ALASKA </v>
      </c>
      <c r="N354">
        <f>_xlfn.XLOOKUP($E354,USA_SA_2023!$D$2:$D$198,USA_SA_2023!$BP$2:$BP$198,"NOT FOUND!!!!")</f>
        <v>3</v>
      </c>
      <c r="O354" s="2">
        <f>IF(J354="U","",IF(J354="O",1,IF(J354="F",2,IF(J354="N",3,""))))</f>
        <v>3</v>
      </c>
      <c r="P354">
        <f t="shared" si="42"/>
        <v>1747.731397459165</v>
      </c>
      <c r="Q354">
        <f>L354*N354</f>
        <v>1747.731397459165</v>
      </c>
      <c r="R354" t="str">
        <f>_xlfn.XLOOKUP($E354,USA_SA_2023!$D$2:$D$198,USA_SA_2023!$BQ$2:$BQ$198,"NOT FOUND!!!!")</f>
        <v>F (MSY) based estimate using Fmsy (F/Fmsy &gt; 0.5)</v>
      </c>
    </row>
    <row r="355" spans="1:18" x14ac:dyDescent="0.3">
      <c r="A355" s="22" t="s">
        <v>1206</v>
      </c>
      <c r="B355" s="14">
        <v>67</v>
      </c>
      <c r="C355" s="14">
        <v>2021</v>
      </c>
      <c r="D355" t="s">
        <v>1279</v>
      </c>
      <c r="E355" s="4">
        <v>101</v>
      </c>
      <c r="F355" t="s">
        <v>1677</v>
      </c>
      <c r="G355" t="s">
        <v>1406</v>
      </c>
      <c r="H355" s="2"/>
      <c r="I355" s="22" t="s">
        <v>1677</v>
      </c>
      <c r="J355" t="str">
        <f>_xlfn.XLOOKUP($E355,Canada_SA_2023!$D$2:$D$183,Canada_SA_2023!$R$2:$R$183,"NOT FOUND!!!!")</f>
        <v>U</v>
      </c>
      <c r="N355">
        <f>_xlfn.XLOOKUP($E355,Canada_SA_2023!$D$2:$D$183,Canada_SA_2023!$T$2:$T$183,"NOT FOUND!!!!")</f>
        <v>0</v>
      </c>
      <c r="R355">
        <f>_xlfn.XLOOKUP($E355,Canada_SA_2023!$D$2:$D$183,Canada_SA_2023!$U$2:$U$183,"NOT FOUND!!!!")</f>
        <v>0</v>
      </c>
    </row>
    <row r="356" spans="1:18" x14ac:dyDescent="0.3">
      <c r="A356" s="22" t="s">
        <v>2202</v>
      </c>
      <c r="B356" s="14">
        <v>67</v>
      </c>
      <c r="C356" s="14">
        <v>2022</v>
      </c>
      <c r="D356" t="s">
        <v>1279</v>
      </c>
      <c r="E356" s="4">
        <v>44</v>
      </c>
      <c r="F356" t="s">
        <v>1492</v>
      </c>
      <c r="G356" t="s">
        <v>1406</v>
      </c>
      <c r="H356" s="2" t="s">
        <v>1493</v>
      </c>
      <c r="I356" s="22" t="s">
        <v>1494</v>
      </c>
      <c r="J356" t="str">
        <f>_xlfn.XLOOKUP($E356,Canada_SA_2023!$D$2:$D$183,Canada_SA_2023!$R$2:$R$183,"NOT FOUND!!!!")</f>
        <v>F</v>
      </c>
      <c r="K356" t="s">
        <v>2195</v>
      </c>
      <c r="L356">
        <f>_xlfn.XLOOKUP($E356,Canada_SA_2023!$D$2:$D$183,Canada_SA_2023!$Q$2:$Q$183,"NOT FOUND!!!!")</f>
        <v>600</v>
      </c>
      <c r="M356" t="str">
        <f>_xlfn.XLOOKUP($E356,Canada_SA_2023!$D$2:$D$183,Canada_SA_2023!$N$2:$N$183,"NOT FOUND!!!!")</f>
        <v>https://www.dfo-mpo.gc.ca/csas-sccs/Publications/SAR-AS/2022/2022_051-eng.html</v>
      </c>
      <c r="N356">
        <f>_xlfn.XLOOKUP($E356,Canada_SA_2023!$D$2:$D$183,Canada_SA_2023!$T$2:$T$183,"NOT FOUND!!!!")</f>
        <v>1</v>
      </c>
      <c r="O356">
        <f>_xlfn.XLOOKUP($E356,Canada_SA_2023!$D$2:$D$183,Canada_SA_2023!$S$2:$S$183,"NOT FOUND!!!!")</f>
        <v>2</v>
      </c>
      <c r="P356">
        <f t="shared" ref="P356:P362" si="43">IF(O356="",0,O356*L356)</f>
        <v>1200</v>
      </c>
      <c r="Q356">
        <f>IF(N356="",0,N356*$L356)</f>
        <v>600</v>
      </c>
      <c r="R356" t="str">
        <f>_xlfn.XLOOKUP($E356,Canada_SA_2023!$D$2:$D$183,Canada_SA_2023!$U$2:$U$183,"NOT FOUND!!!!")</f>
        <v>Based on survey density.</v>
      </c>
    </row>
    <row r="357" spans="1:18" x14ac:dyDescent="0.3">
      <c r="A357" s="22" t="s">
        <v>2202</v>
      </c>
      <c r="B357" s="14">
        <v>67</v>
      </c>
      <c r="C357" s="14">
        <v>2021</v>
      </c>
      <c r="D357" t="s">
        <v>1279</v>
      </c>
      <c r="E357" s="4">
        <v>108</v>
      </c>
      <c r="F357" t="s">
        <v>1693</v>
      </c>
      <c r="G357" t="s">
        <v>1406</v>
      </c>
      <c r="H357" s="17" t="s">
        <v>1694</v>
      </c>
      <c r="I357" s="22" t="s">
        <v>1695</v>
      </c>
      <c r="J357" t="str">
        <f>_xlfn.XLOOKUP($E357,Canada_SA_2023!$D$2:$D$183,Canada_SA_2023!$R$2:$R$183,"NOT FOUND!!!!")</f>
        <v>F</v>
      </c>
      <c r="K357" t="s">
        <v>2195</v>
      </c>
      <c r="L357">
        <f>_xlfn.XLOOKUP($E357,Canada_SA_2023!$D$2:$D$183,Canada_SA_2023!$Q$2:$Q$183,"NOT FOUND!!!!")</f>
        <v>250</v>
      </c>
      <c r="M357" t="str">
        <f>_xlfn.XLOOKUP($E357,Canada_SA_2023!$D$2:$D$183,Canada_SA_2023!$N$2:$N$183,"NOT FOUND!!!!")</f>
        <v>http://www.dfo-mpo.gc.ca/csas-sccs/Publications/SAR-AS/2019/2019_036-eng.html</v>
      </c>
      <c r="N357">
        <f>_xlfn.XLOOKUP($E357,Canada_SA_2023!$D$2:$D$183,Canada_SA_2023!$T$2:$T$183,"NOT FOUND!!!!")</f>
        <v>1</v>
      </c>
      <c r="O357">
        <f>_xlfn.XLOOKUP($E357,Canada_SA_2023!$D$2:$D$183,Canada_SA_2023!$S$2:$S$183,"NOT FOUND!!!!")</f>
        <v>2</v>
      </c>
      <c r="P357">
        <f t="shared" si="43"/>
        <v>500</v>
      </c>
      <c r="Q357">
        <f>IF(N357="",0,N357*$L357)</f>
        <v>250</v>
      </c>
      <c r="R357" t="str">
        <f>_xlfn.XLOOKUP($E357,Canada_SA_2023!$D$2:$D$183,Canada_SA_2023!$U$2:$U$183,"NOT FOUND!!!!")</f>
        <v>Assessment based on survey density. Weight assumed same as green sea urchin</v>
      </c>
    </row>
    <row r="358" spans="1:18" x14ac:dyDescent="0.3">
      <c r="A358" s="22" t="s">
        <v>2202</v>
      </c>
      <c r="B358" s="14">
        <v>67</v>
      </c>
      <c r="C358" s="14">
        <v>2021</v>
      </c>
      <c r="D358" t="s">
        <v>1279</v>
      </c>
      <c r="E358" s="4">
        <v>45</v>
      </c>
      <c r="F358" t="s">
        <v>1499</v>
      </c>
      <c r="G358" t="s">
        <v>1406</v>
      </c>
      <c r="H358" s="2" t="s">
        <v>2189</v>
      </c>
      <c r="I358" s="22" t="s">
        <v>1500</v>
      </c>
      <c r="J358" t="str">
        <f>_xlfn.XLOOKUP($E358,Canada_SA_2023!$D$2:$D$183,Canada_SA_2023!$R$2:$R$183,"NOT FOUND!!!!")</f>
        <v>N</v>
      </c>
      <c r="K358" t="s">
        <v>2195</v>
      </c>
      <c r="L358">
        <f>_xlfn.XLOOKUP($E358,Canada_SA_2023!$D$2:$D$183,Canada_SA_2023!$Q$2:$Q$183,"NOT FOUND!!!!")</f>
        <v>250</v>
      </c>
      <c r="M358" t="str">
        <f>_xlfn.XLOOKUP($E358,Canada_SA_2023!$D$2:$D$183,Canada_SA_2023!$N$2:$N$183,"NOT FOUND!!!!")</f>
        <v>http://www.dfo-mpo.gc.ca/csas-sccs/Publications/ScR-RS/2021/2021_036-eng.html</v>
      </c>
      <c r="N358">
        <f>_xlfn.XLOOKUP($E358,Canada_SA_2023!$D$2:$D$183,Canada_SA_2023!$T$2:$T$183,"NOT FOUND!!!!")</f>
        <v>1</v>
      </c>
      <c r="O358">
        <f>_xlfn.XLOOKUP($E358,Canada_SA_2023!$D$2:$D$183,Canada_SA_2023!$S$2:$S$183,"NOT FOUND!!!!")</f>
        <v>3</v>
      </c>
      <c r="P358">
        <f t="shared" si="43"/>
        <v>750</v>
      </c>
      <c r="Q358">
        <f>IF(N358="",0,N358*$L358)</f>
        <v>250</v>
      </c>
      <c r="R358" t="str">
        <f>_xlfn.XLOOKUP($E358,Canada_SA_2023!$D$2:$D$183,Canada_SA_2023!$U$2:$U$183,"NOT FOUND!!!!")</f>
        <v>The estimated mean density of legal-sized urchins in 2018 was 3.8 urchins/m2 in PFMA 12 and 4.3 urchins/m2 in PFMA 19 in 2020. This places the Green Sea Urchin stock in the Healthy Zone in both management regions, about 4x USR.</v>
      </c>
    </row>
    <row r="359" spans="1:18" x14ac:dyDescent="0.3">
      <c r="A359" t="s">
        <v>1207</v>
      </c>
      <c r="B359" s="2">
        <v>67</v>
      </c>
      <c r="C359" s="4">
        <v>2022</v>
      </c>
      <c r="D359" s="4" t="s">
        <v>1273</v>
      </c>
      <c r="E359" s="4">
        <v>10736</v>
      </c>
      <c r="F359" s="4" t="s">
        <v>598</v>
      </c>
      <c r="G359" s="4" t="s">
        <v>592</v>
      </c>
      <c r="H359" s="4" t="s">
        <v>599</v>
      </c>
      <c r="I359" s="4" t="s">
        <v>600</v>
      </c>
      <c r="J359" t="str">
        <f>_xlfn.XLOOKUP($E359,USA_SA_2023!$D$2:$D$198,USA_SA_2023!$BN$2:$BN$198,"NOT FOUND!!!!")</f>
        <v>N</v>
      </c>
      <c r="K359" t="str">
        <f>_xlfn.XLOOKUP($E359,USA_SA_2023!$D$2:$D$198,USA_SA_2023!$BL$2:$BL$198,"NOT FOUND!!!!")</f>
        <v>Bmsy_Metric Tons</v>
      </c>
      <c r="L359">
        <f>_xlfn.XLOOKUP($E359,USA_SA_2023!$D$2:$D$198,USA_SA_2023!$BM$2:$BM$198,"NOT FOUND!!!!")</f>
        <v>62449</v>
      </c>
      <c r="M359" t="str">
        <f>_xlfn.XLOOKUP($E359,USA_SA_2023!$D$2:$D$198,USA_SA_2023!$X$2:$X$198,"NOT FOUND!!!!")</f>
        <v>Partial assessment of the skate stock complex in the Bering Sea and Aleutian Islands</v>
      </c>
      <c r="N359">
        <f>_xlfn.XLOOKUP($E359,USA_SA_2023!$D$2:$D$198,USA_SA_2023!$BP$2:$BP$198,"NOT FOUND!!!!")</f>
        <v>1</v>
      </c>
      <c r="O359" s="2">
        <f>IF(J359="U","",IF(J359="O",1,IF(J359="F",2,IF(J359="N",3,""))))</f>
        <v>3</v>
      </c>
      <c r="P359">
        <f t="shared" si="43"/>
        <v>187347</v>
      </c>
      <c r="Q359">
        <f>L359*N359</f>
        <v>62449</v>
      </c>
      <c r="R359" t="str">
        <f>_xlfn.XLOOKUP($E359,USA_SA_2023!$D$2:$D$198,USA_SA_2023!$BQ$2:$BQ$198,"NOT FOUND!!!!")</f>
        <v>Biomass based estimate using Bmsy</v>
      </c>
    </row>
    <row r="360" spans="1:18" x14ac:dyDescent="0.3">
      <c r="A360" s="22" t="s">
        <v>1207</v>
      </c>
      <c r="B360" s="2">
        <v>67</v>
      </c>
      <c r="C360" s="2">
        <v>2014</v>
      </c>
      <c r="D360" t="s">
        <v>1279</v>
      </c>
      <c r="E360" s="4">
        <v>214</v>
      </c>
      <c r="F360" t="s">
        <v>2142</v>
      </c>
      <c r="G360" t="s">
        <v>1406</v>
      </c>
      <c r="H360" s="2" t="s">
        <v>2143</v>
      </c>
      <c r="I360" s="2" t="s">
        <v>2144</v>
      </c>
      <c r="J360" t="str">
        <f>_xlfn.XLOOKUP($E360,Canada_SA_2023!$D$2:$D$183,Canada_SA_2023!$R$2:$R$183,"NOT FOUND!!!!")</f>
        <v>U</v>
      </c>
      <c r="K360" t="s">
        <v>2195</v>
      </c>
      <c r="L360">
        <f>_xlfn.XLOOKUP($E360,Canada_SA_2023!$D$2:$D$183,Canada_SA_2023!$Q$2:$Q$183,"NOT FOUND!!!!")</f>
        <v>0</v>
      </c>
      <c r="M360" t="str">
        <f>_xlfn.XLOOKUP($E360,Canada_SA_2023!$D$2:$D$183,Canada_SA_2023!$N$2:$N$183,"NOT FOUND!!!!")</f>
        <v>http://www.dfo-mpo.gc.ca/csas-sccs/Publications/SAR-AS/2014/2014_027-eng.html</v>
      </c>
      <c r="N360">
        <f>_xlfn.XLOOKUP($E360,Canada_SA_2023!$D$2:$D$183,Canada_SA_2023!$T$2:$T$183,"NOT FOUND!!!!")</f>
        <v>1</v>
      </c>
      <c r="O360">
        <f>_xlfn.XLOOKUP($E360,Canada_SA_2023!$D$2:$D$183,Canada_SA_2023!$S$2:$S$183,"NOT FOUND!!!!")</f>
        <v>0</v>
      </c>
      <c r="P360">
        <f t="shared" si="43"/>
        <v>0</v>
      </c>
      <c r="Q360">
        <f>IF(N360="",0,N360*$L360)</f>
        <v>0</v>
      </c>
      <c r="R360" t="str">
        <f>_xlfn.XLOOKUP($E360,Canada_SA_2023!$D$2:$D$183,Canada_SA_2023!$U$2:$U$183,"NOT FOUND!!!!")</f>
        <v>Probably neither stock overfished in 2014, but no recent information so current status uncertain.</v>
      </c>
    </row>
    <row r="361" spans="1:18" x14ac:dyDescent="0.3">
      <c r="A361" t="s">
        <v>1207</v>
      </c>
      <c r="B361" s="2">
        <v>67</v>
      </c>
      <c r="C361" s="4">
        <v>2021</v>
      </c>
      <c r="D361" s="4" t="s">
        <v>1273</v>
      </c>
      <c r="E361" s="4">
        <v>10727</v>
      </c>
      <c r="F361" s="4" t="s">
        <v>725</v>
      </c>
      <c r="G361" s="4" t="s">
        <v>722</v>
      </c>
      <c r="H361" s="4" t="s">
        <v>726</v>
      </c>
      <c r="I361" s="4" t="s">
        <v>727</v>
      </c>
      <c r="J361" t="str">
        <f>_xlfn.XLOOKUP($E361,USA_SA_2023!$D$2:$D$198,USA_SA_2023!$BN$2:$BN$198,"NOT FOUND!!!!")</f>
        <v>N</v>
      </c>
      <c r="K361" t="str">
        <f>_xlfn.XLOOKUP($E361,USA_SA_2023!$D$2:$D$198,USA_SA_2023!$BL$2:$BL$198,"NOT FOUND!!!!")</f>
        <v>Current Biomass_Metric Tons</v>
      </c>
      <c r="L361">
        <f>_xlfn.XLOOKUP($E361,USA_SA_2023!$D$2:$D$198,USA_SA_2023!$BM$2:$BM$198,"NOT FOUND!!!!")</f>
        <v>38220</v>
      </c>
      <c r="M361" t="str">
        <f>_xlfn.XLOOKUP($E361,USA_SA_2023!$D$2:$D$198,USA_SA_2023!$X$2:$X$198,"NOT FOUND!!!!")</f>
        <v>Assessment of the skate stock complex in the Gulf of Alaska</v>
      </c>
      <c r="N361">
        <f>_xlfn.XLOOKUP($E361,USA_SA_2023!$D$2:$D$198,USA_SA_2023!$BP$2:$BP$198,"NOT FOUND!!!!")</f>
        <v>3</v>
      </c>
      <c r="O361" s="2">
        <f>IF(J361="U","",IF(J361="O",1,IF(J361="F",2,IF(J361="N",3,""))))</f>
        <v>3</v>
      </c>
      <c r="P361">
        <f t="shared" si="43"/>
        <v>114660</v>
      </c>
      <c r="Q361">
        <f>L361*N361</f>
        <v>114660</v>
      </c>
      <c r="R361" t="str">
        <f>_xlfn.XLOOKUP($E361,USA_SA_2023!$D$2:$D$198,USA_SA_2023!$BQ$2:$BQ$198,"NOT FOUND!!!!")</f>
        <v>F based estimate using Fmsy (F/Fmsy &lt; 0.5)</v>
      </c>
    </row>
    <row r="362" spans="1:18" x14ac:dyDescent="0.3">
      <c r="A362" t="s">
        <v>1207</v>
      </c>
      <c r="B362" s="2">
        <v>67</v>
      </c>
      <c r="C362" s="4">
        <v>2021</v>
      </c>
      <c r="D362" s="4" t="s">
        <v>1273</v>
      </c>
      <c r="E362" s="4">
        <v>10730</v>
      </c>
      <c r="F362" s="4" t="s">
        <v>763</v>
      </c>
      <c r="G362" s="4" t="s">
        <v>722</v>
      </c>
      <c r="H362" s="4" t="s">
        <v>764</v>
      </c>
      <c r="I362" s="4" t="s">
        <v>765</v>
      </c>
      <c r="J362" t="str">
        <f>_xlfn.XLOOKUP($E362,USA_SA_2023!$D$2:$D$198,USA_SA_2023!$BN$2:$BN$198,"NOT FOUND!!!!")</f>
        <v>N</v>
      </c>
      <c r="K362" t="str">
        <f>_xlfn.XLOOKUP($E362,USA_SA_2023!$D$2:$D$198,USA_SA_2023!$BL$2:$BL$198,"NOT FOUND!!!!")</f>
        <v>Current Biomass_Metric Tons</v>
      </c>
      <c r="L362">
        <f>_xlfn.XLOOKUP($E362,USA_SA_2023!$D$2:$D$198,USA_SA_2023!$BM$2:$BM$198,"NOT FOUND!!!!")</f>
        <v>36162</v>
      </c>
      <c r="M362" t="str">
        <f>_xlfn.XLOOKUP($E362,USA_SA_2023!$D$2:$D$198,USA_SA_2023!$X$2:$X$198,"NOT FOUND!!!!")</f>
        <v>Assessment of the skate stock complex in the Gulf of Alaska</v>
      </c>
      <c r="N362">
        <f>_xlfn.XLOOKUP($E362,USA_SA_2023!$D$2:$D$198,USA_SA_2023!$BP$2:$BP$198,"NOT FOUND!!!!")</f>
        <v>3</v>
      </c>
      <c r="O362" s="2">
        <f>IF(J362="U","",IF(J362="O",1,IF(J362="F",2,IF(J362="N",3,""))))</f>
        <v>3</v>
      </c>
      <c r="P362">
        <f t="shared" si="43"/>
        <v>108486</v>
      </c>
      <c r="Q362">
        <f>L362*N362</f>
        <v>108486</v>
      </c>
      <c r="R362" t="str">
        <f>_xlfn.XLOOKUP($E362,USA_SA_2023!$D$2:$D$198,USA_SA_2023!$BQ$2:$BQ$198,"NOT FOUND!!!!")</f>
        <v>F based estimate using Fmsy (F/Fmsy &lt; 0.5)</v>
      </c>
    </row>
    <row r="363" spans="1:18" x14ac:dyDescent="0.3">
      <c r="A363" s="22" t="s">
        <v>1207</v>
      </c>
      <c r="B363" s="14">
        <v>67</v>
      </c>
      <c r="C363" s="14">
        <v>2021</v>
      </c>
      <c r="D363" t="s">
        <v>1279</v>
      </c>
      <c r="E363" s="4">
        <v>35</v>
      </c>
      <c r="F363" t="s">
        <v>1456</v>
      </c>
      <c r="G363" t="s">
        <v>1458</v>
      </c>
      <c r="H363" s="4" t="s">
        <v>997</v>
      </c>
      <c r="I363" s="22" t="s">
        <v>1457</v>
      </c>
      <c r="J363" t="str">
        <f>_xlfn.XLOOKUP($E363,Canada_SA_2023!$D$2:$D$183,Canada_SA_2023!$R$2:$R$183,"NOT FOUND!!!!")</f>
        <v>U</v>
      </c>
      <c r="K363" t="s">
        <v>2195</v>
      </c>
      <c r="N363">
        <f>_xlfn.XLOOKUP($E363,Canada_SA_2023!$D$2:$D$183,Canada_SA_2023!$T$2:$T$183,"NOT FOUND!!!!")</f>
        <v>0</v>
      </c>
      <c r="R363" t="str">
        <f>_xlfn.XLOOKUP($E363,Canada_SA_2023!$D$2:$D$183,Canada_SA_2023!$U$2:$U$183,"NOT FOUND!!!!")</f>
        <v>No recent assessment</v>
      </c>
    </row>
    <row r="364" spans="1:18" x14ac:dyDescent="0.3">
      <c r="A364" s="22" t="s">
        <v>1207</v>
      </c>
      <c r="B364" s="14">
        <v>67</v>
      </c>
      <c r="C364" s="14">
        <v>2021</v>
      </c>
      <c r="D364" t="s">
        <v>1279</v>
      </c>
      <c r="E364" s="4">
        <v>36</v>
      </c>
      <c r="F364" t="s">
        <v>1460</v>
      </c>
      <c r="G364" t="s">
        <v>1461</v>
      </c>
      <c r="H364" s="4" t="s">
        <v>997</v>
      </c>
      <c r="I364" s="22" t="s">
        <v>1457</v>
      </c>
      <c r="J364" t="str">
        <f>_xlfn.XLOOKUP($E364,Canada_SA_2023!$D$2:$D$183,Canada_SA_2023!$R$2:$R$183,"NOT FOUND!!!!")</f>
        <v>U</v>
      </c>
      <c r="K364" t="s">
        <v>2195</v>
      </c>
      <c r="N364">
        <f>_xlfn.XLOOKUP($E364,Canada_SA_2023!$D$2:$D$183,Canada_SA_2023!$T$2:$T$183,"NOT FOUND!!!!")</f>
        <v>0</v>
      </c>
      <c r="R364" t="str">
        <f>_xlfn.XLOOKUP($E364,Canada_SA_2023!$D$2:$D$183,Canada_SA_2023!$U$2:$U$183,"NOT FOUND!!!!")</f>
        <v>No recent assessment</v>
      </c>
    </row>
    <row r="365" spans="1:18" x14ac:dyDescent="0.3">
      <c r="A365" t="s">
        <v>1207</v>
      </c>
      <c r="B365" s="2">
        <v>67</v>
      </c>
      <c r="C365" s="4">
        <v>2022</v>
      </c>
      <c r="D365" s="4" t="s">
        <v>1273</v>
      </c>
      <c r="E365" s="4">
        <v>10700</v>
      </c>
      <c r="F365" s="4" t="s">
        <v>768</v>
      </c>
      <c r="G365" s="4" t="s">
        <v>722</v>
      </c>
      <c r="H365" s="4" t="s">
        <v>769</v>
      </c>
      <c r="I365" s="4" t="s">
        <v>770</v>
      </c>
      <c r="J365" t="str">
        <f>_xlfn.XLOOKUP($E365,USA_SA_2023!$D$2:$D$198,USA_SA_2023!$BN$2:$BN$198,"NOT FOUND!!!!")</f>
        <v>F</v>
      </c>
      <c r="K365" t="str">
        <f>_xlfn.XLOOKUP($E365,USA_SA_2023!$D$2:$D$198,USA_SA_2023!$BL$2:$BL$198,"NOT FOUND!!!!")</f>
        <v>Current Biomass_Metric Tons</v>
      </c>
      <c r="L365">
        <f>_xlfn.XLOOKUP($E365,USA_SA_2023!$D$2:$D$198,USA_SA_2023!$BM$2:$BM$198,"NOT FOUND!!!!")</f>
        <v>31243</v>
      </c>
      <c r="M365" t="str">
        <f>_xlfn.XLOOKUP($E365,USA_SA_2023!$D$2:$D$198,USA_SA_2023!$X$2:$X$198,"NOT FOUND!!!!")</f>
        <v>Assessment of the Shark Stock Complex in the Bering Sea/Aleutian Islands and Gulf of Alaska</v>
      </c>
      <c r="N365">
        <f>_xlfn.XLOOKUP($E365,USA_SA_2023!$D$2:$D$198,USA_SA_2023!$BP$2:$BP$198,"NOT FOUND!!!!")</f>
        <v>3</v>
      </c>
      <c r="O365" s="2">
        <f>IF(J365="U","",IF(J365="O",1,IF(J365="F",2,IF(J365="N",3,""))))</f>
        <v>2</v>
      </c>
      <c r="P365">
        <f t="shared" ref="P365:P378" si="44">IF(O365="",0,O365*L365)</f>
        <v>62486</v>
      </c>
      <c r="Q365">
        <f>L365*N365</f>
        <v>93729</v>
      </c>
      <c r="R365" t="str">
        <f>_xlfn.XLOOKUP($E365,USA_SA_2023!$D$2:$D$198,USA_SA_2023!$BQ$2:$BQ$198,"NOT FOUND!!!!")</f>
        <v>F based estimate using Fmsy</v>
      </c>
    </row>
    <row r="366" spans="1:18" x14ac:dyDescent="0.3">
      <c r="A366" t="s">
        <v>1207</v>
      </c>
      <c r="B366" s="2">
        <v>67</v>
      </c>
      <c r="C366" s="4">
        <v>2022</v>
      </c>
      <c r="D366" s="4" t="s">
        <v>1273</v>
      </c>
      <c r="E366" s="4">
        <v>11444</v>
      </c>
      <c r="F366" s="4" t="s">
        <v>633</v>
      </c>
      <c r="G366" s="4" t="s">
        <v>592</v>
      </c>
      <c r="H366" s="4"/>
      <c r="I366" s="4" t="s">
        <v>1230</v>
      </c>
      <c r="J366" t="str">
        <f>_xlfn.XLOOKUP($E366,USA_SA_2023!$D$2:$D$198,USA_SA_2023!$BN$2:$BN$198,"NOT FOUND!!!!")</f>
        <v>F</v>
      </c>
      <c r="K366" t="str">
        <f>_xlfn.XLOOKUP($E366,USA_SA_2023!$D$2:$D$198,USA_SA_2023!$BL$2:$BL$198,"NOT FOUND!!!!")</f>
        <v>Current Biomass_Metric Tons</v>
      </c>
      <c r="L366">
        <f>_xlfn.XLOOKUP($E366,USA_SA_2023!$D$2:$D$198,USA_SA_2023!$BM$2:$BM$198,"NOT FOUND!!!!")</f>
        <v>107174</v>
      </c>
      <c r="M366" t="str">
        <f>_xlfn.XLOOKUP($E366,USA_SA_2023!$D$2:$D$198,USA_SA_2023!$X$2:$X$198,"NOT FOUND!!!!")</f>
        <v>Partial assessment of the skate stock complex in the Bering Sea and Aleutian Islands</v>
      </c>
      <c r="N366">
        <f>_xlfn.XLOOKUP($E366,USA_SA_2023!$D$2:$D$198,USA_SA_2023!$BP$2:$BP$198,"NOT FOUND!!!!")</f>
        <v>3</v>
      </c>
      <c r="O366" s="2">
        <f>IF(J366="U","",IF(J366="O",1,IF(J366="F",2,IF(J366="N",3,""))))</f>
        <v>2</v>
      </c>
      <c r="P366">
        <f t="shared" si="44"/>
        <v>214348</v>
      </c>
      <c r="Q366">
        <f>L366*N366</f>
        <v>321522</v>
      </c>
      <c r="R366" t="str">
        <f>_xlfn.XLOOKUP($E366,USA_SA_2023!$D$2:$D$198,USA_SA_2023!$BQ$2:$BQ$198,"NOT FOUND!!!!")</f>
        <v>Multispecies: F based estimate using Fmsy</v>
      </c>
    </row>
    <row r="367" spans="1:18" x14ac:dyDescent="0.3">
      <c r="A367" t="s">
        <v>1207</v>
      </c>
      <c r="B367" s="2">
        <v>67</v>
      </c>
      <c r="C367" s="4">
        <v>2021</v>
      </c>
      <c r="D367" s="4" t="s">
        <v>1273</v>
      </c>
      <c r="E367" s="4">
        <v>11005</v>
      </c>
      <c r="F367" s="4" t="s">
        <v>762</v>
      </c>
      <c r="G367" s="4" t="s">
        <v>722</v>
      </c>
      <c r="H367" s="4"/>
      <c r="I367" s="4" t="s">
        <v>1230</v>
      </c>
      <c r="J367" t="str">
        <f>_xlfn.XLOOKUP($E367,USA_SA_2023!$D$2:$D$198,USA_SA_2023!$BN$2:$BN$198,"NOT FOUND!!!!")</f>
        <v>N</v>
      </c>
      <c r="K367" t="str">
        <f>_xlfn.XLOOKUP($E367,USA_SA_2023!$D$2:$D$198,USA_SA_2023!$BL$2:$BL$198,"NOT FOUND!!!!")</f>
        <v>Current biomass</v>
      </c>
      <c r="L367">
        <f>_xlfn.XLOOKUP($E367,USA_SA_2023!$D$2:$D$198,USA_SA_2023!$BM$2:$BM$198,"NOT FOUND!!!!")</f>
        <v>13114</v>
      </c>
      <c r="M367" t="str">
        <f>_xlfn.XLOOKUP($E367,USA_SA_2023!$D$2:$D$198,USA_SA_2023!$X$2:$X$198,"NOT FOUND!!!!")</f>
        <v>Assessment of the skate stock complex in the Gulf of Alaska</v>
      </c>
      <c r="N367">
        <f>_xlfn.XLOOKUP($E367,USA_SA_2023!$D$2:$D$198,USA_SA_2023!$BP$2:$BP$198,"NOT FOUND!!!!")</f>
        <v>3</v>
      </c>
      <c r="O367" s="2">
        <f>IF(J367="U","",IF(J367="O",1,IF(J367="F",2,IF(J367="N",3,""))))</f>
        <v>3</v>
      </c>
      <c r="P367">
        <f t="shared" si="44"/>
        <v>39342</v>
      </c>
      <c r="Q367">
        <f>L367*N367</f>
        <v>39342</v>
      </c>
      <c r="R367" t="str">
        <f>_xlfn.XLOOKUP($E367,USA_SA_2023!$D$2:$D$198,USA_SA_2023!$BQ$2:$BQ$198,"NOT FOUND!!!!")</f>
        <v>Multispecies: F based estimate using Fmsy (F/Fmsy &lt; 0.5)</v>
      </c>
    </row>
    <row r="368" spans="1:18" x14ac:dyDescent="0.3">
      <c r="A368" t="s">
        <v>1207</v>
      </c>
      <c r="B368" s="2">
        <v>67</v>
      </c>
      <c r="C368" s="4">
        <v>2020</v>
      </c>
      <c r="D368" s="4" t="s">
        <v>1273</v>
      </c>
      <c r="E368" s="4">
        <v>11450</v>
      </c>
      <c r="F368" s="4" t="s">
        <v>758</v>
      </c>
      <c r="G368" s="4" t="s">
        <v>722</v>
      </c>
      <c r="H368" s="4"/>
      <c r="I368" s="4" t="s">
        <v>1233</v>
      </c>
      <c r="J368" t="str">
        <f>_xlfn.XLOOKUP($E368,USA_SA_2023!$D$2:$D$198,USA_SA_2023!$BN$2:$BN$198,"NOT FOUND!!!!")</f>
        <v>N</v>
      </c>
      <c r="K368" t="str">
        <f>_xlfn.XLOOKUP($E368,USA_SA_2023!$D$2:$D$198,USA_SA_2023!$BL$2:$BL$198,"NOT FOUND!!!!")</f>
        <v>Current Biomass_Metric Tons</v>
      </c>
      <c r="L368">
        <f>_xlfn.XLOOKUP($E368,USA_SA_2023!$D$2:$D$198,USA_SA_2023!$BM$2:$BM$198,"NOT FOUND!!!!")</f>
        <v>23289</v>
      </c>
      <c r="M368" t="str">
        <f>_xlfn.XLOOKUP($E368,USA_SA_2023!$D$2:$D$198,USA_SA_2023!$X$2:$X$198,"NOT FOUND!!!!")</f>
        <v>Assessment of the shark stock complex in the Gulf of Alaska</v>
      </c>
      <c r="N368">
        <f>_xlfn.XLOOKUP($E368,USA_SA_2023!$D$2:$D$198,USA_SA_2023!$BP$2:$BP$198,"NOT FOUND!!!!")</f>
        <v>3</v>
      </c>
      <c r="O368" s="2">
        <f>IF(J368="U","",IF(J368="O",1,IF(J368="F",2,IF(J368="N",3,""))))</f>
        <v>3</v>
      </c>
      <c r="P368">
        <f t="shared" si="44"/>
        <v>69867</v>
      </c>
      <c r="Q368">
        <f>L368*N368</f>
        <v>69867</v>
      </c>
      <c r="R368" t="str">
        <f>_xlfn.XLOOKUP($E368,USA_SA_2023!$D$2:$D$198,USA_SA_2023!$BQ$2:$BQ$198,"NOT FOUND!!!!")</f>
        <v>Multispecies: F based estimate using Fmsy (F/Fmsy &lt; 0.5)</v>
      </c>
    </row>
    <row r="369" spans="1:18" x14ac:dyDescent="0.3">
      <c r="A369" s="14" t="s">
        <v>2204</v>
      </c>
      <c r="B369" s="14">
        <v>67</v>
      </c>
      <c r="C369" s="14">
        <v>2021</v>
      </c>
      <c r="D369" t="s">
        <v>1279</v>
      </c>
      <c r="E369" s="4">
        <v>149</v>
      </c>
      <c r="F369" t="s">
        <v>1857</v>
      </c>
      <c r="G369" t="s">
        <v>1406</v>
      </c>
      <c r="H369" s="27" t="s">
        <v>1858</v>
      </c>
      <c r="I369" s="22" t="s">
        <v>1859</v>
      </c>
      <c r="J369" t="str">
        <f>_xlfn.XLOOKUP($E369,Canada_SA_2023!$D$2:$D$183,Canada_SA_2023!$R$2:$R$183,"NOT FOUND!!!!")</f>
        <v>F</v>
      </c>
      <c r="K369" t="s">
        <v>2195</v>
      </c>
      <c r="L369">
        <f>_xlfn.XLOOKUP($E369,Canada_SA_2023!$D$2:$D$183,Canada_SA_2023!$Q$2:$Q$183,"NOT FOUND!!!!")</f>
        <v>2000</v>
      </c>
      <c r="N369">
        <f>_xlfn.XLOOKUP($E369,Canada_SA_2023!$D$2:$D$183,Canada_SA_2023!$T$2:$T$183,"NOT FOUND!!!!")</f>
        <v>3</v>
      </c>
      <c r="O369">
        <f>_xlfn.XLOOKUP($E369,Canada_SA_2023!$D$2:$D$183,Canada_SA_2023!$S$2:$S$183,"NOT FOUND!!!!")</f>
        <v>2</v>
      </c>
      <c r="P369">
        <f t="shared" si="44"/>
        <v>4000</v>
      </c>
      <c r="Q369">
        <f>IF(N369="",0,N369*$L369)</f>
        <v>6000</v>
      </c>
      <c r="R369" t="str">
        <f>_xlfn.XLOOKUP($E369,Canada_SA_2023!$D$2:$D$183,Canada_SA_2023!$U$2:$U$183,"NOT FOUND!!!!")</f>
        <v>No direct info.</v>
      </c>
    </row>
    <row r="370" spans="1:18" x14ac:dyDescent="0.3">
      <c r="A370" s="14" t="s">
        <v>2204</v>
      </c>
      <c r="B370" s="14">
        <v>67</v>
      </c>
      <c r="C370" s="14">
        <v>2021</v>
      </c>
      <c r="D370" t="s">
        <v>1279</v>
      </c>
      <c r="E370" s="4">
        <v>125</v>
      </c>
      <c r="F370" t="s">
        <v>1792</v>
      </c>
      <c r="G370" t="s">
        <v>1406</v>
      </c>
      <c r="H370" s="2" t="s">
        <v>2230</v>
      </c>
      <c r="I370" s="22" t="s">
        <v>1786</v>
      </c>
      <c r="J370" t="str">
        <f>_xlfn.XLOOKUP($E370,Canada_SA_2023!$D$2:$D$183,Canada_SA_2023!$R$2:$R$183,"NOT FOUND!!!!")</f>
        <v>F</v>
      </c>
      <c r="K370" t="s">
        <v>2195</v>
      </c>
      <c r="L370">
        <f>_xlfn.XLOOKUP($E370,Canada_SA_2023!$D$2:$D$183,Canada_SA_2023!$Q$2:$Q$183,"NOT FOUND!!!!")</f>
        <v>2000</v>
      </c>
      <c r="N370">
        <f>_xlfn.XLOOKUP($E370,Canada_SA_2023!$D$2:$D$183,Canada_SA_2023!$T$2:$T$183,"NOT FOUND!!!!")</f>
        <v>3</v>
      </c>
      <c r="O370">
        <f>_xlfn.XLOOKUP($E370,Canada_SA_2023!$D$2:$D$183,Canada_SA_2023!$S$2:$S$183,"NOT FOUND!!!!")</f>
        <v>2</v>
      </c>
      <c r="P370">
        <f t="shared" si="44"/>
        <v>4000</v>
      </c>
      <c r="Q370">
        <f>IF(N370="",0,N370*$L370)</f>
        <v>6000</v>
      </c>
      <c r="R370" t="str">
        <f>_xlfn.XLOOKUP($E370,Canada_SA_2023!$D$2:$D$183,Canada_SA_2023!$U$2:$U$183,"NOT FOUND!!!!")</f>
        <v>No direct info. Multiple species and areas.</v>
      </c>
    </row>
    <row r="371" spans="1:18" x14ac:dyDescent="0.3">
      <c r="A371" t="s">
        <v>1208</v>
      </c>
      <c r="B371" s="2">
        <v>67</v>
      </c>
      <c r="C371" s="4">
        <v>2022</v>
      </c>
      <c r="D371" s="4" t="s">
        <v>1273</v>
      </c>
      <c r="E371" s="4">
        <v>10087</v>
      </c>
      <c r="F371" s="4" t="s">
        <v>644</v>
      </c>
      <c r="G371" s="4" t="s">
        <v>592</v>
      </c>
      <c r="H371" s="4" t="s">
        <v>645</v>
      </c>
      <c r="I371" s="4" t="s">
        <v>646</v>
      </c>
      <c r="J371" t="str">
        <f>_xlfn.XLOOKUP($E371,USA_SA_2023!$D$2:$D$198,USA_SA_2023!$BN$2:$BN$198,"NOT FOUND!!!!")</f>
        <v>N</v>
      </c>
      <c r="K371" t="str">
        <f>_xlfn.XLOOKUP($E371,USA_SA_2023!$D$2:$D$198,USA_SA_2023!$BL$2:$BL$198,"NOT FOUND!!!!")</f>
        <v>Catch at MSY_Metric Tons</v>
      </c>
      <c r="L371">
        <f>_xlfn.XLOOKUP($E371,USA_SA_2023!$D$2:$D$198,USA_SA_2023!$BM$2:$BM$198,"NOT FOUND!!!!")</f>
        <v>4769</v>
      </c>
      <c r="M371" t="str">
        <f>_xlfn.XLOOKUP($E371,USA_SA_2023!$D$2:$D$198,USA_SA_2023!$X$2:$X$198,"NOT FOUND!!!!")</f>
        <v>Assessment of the Octopus Stock Complex in the Bering Sea and Aleutian Islands</v>
      </c>
      <c r="N371">
        <f>_xlfn.XLOOKUP($E371,USA_SA_2023!$D$2:$D$198,USA_SA_2023!$BP$2:$BP$198,"NOT FOUND!!!!")</f>
        <v>3</v>
      </c>
      <c r="O371" s="2">
        <f t="shared" ref="O371:O378" si="45">IF(J371="U","",IF(J371="O",1,IF(J371="F",2,IF(J371="N",3,""))))</f>
        <v>3</v>
      </c>
      <c r="P371">
        <f t="shared" si="44"/>
        <v>14307</v>
      </c>
      <c r="Q371">
        <f t="shared" ref="Q371:Q378" si="46">L371*N371</f>
        <v>14307</v>
      </c>
      <c r="R371" t="str">
        <f>_xlfn.XLOOKUP($E371,USA_SA_2023!$D$2:$D$198,USA_SA_2023!$BQ$2:$BQ$198,"NOT FOUND!!!!")</f>
        <v>F based estimate using Fmsy</v>
      </c>
    </row>
    <row r="372" spans="1:18" x14ac:dyDescent="0.3">
      <c r="A372" t="s">
        <v>1197</v>
      </c>
      <c r="B372" s="2" t="s">
        <v>914</v>
      </c>
      <c r="C372" s="4">
        <v>2022</v>
      </c>
      <c r="D372" s="4" t="s">
        <v>1273</v>
      </c>
      <c r="E372" s="4">
        <v>10523</v>
      </c>
      <c r="F372" s="4" t="s">
        <v>965</v>
      </c>
      <c r="G372" s="4" t="s">
        <v>878</v>
      </c>
      <c r="H372" s="4" t="s">
        <v>966</v>
      </c>
      <c r="I372" s="4" t="s">
        <v>967</v>
      </c>
      <c r="J372" t="str">
        <f>_xlfn.XLOOKUP($E372,USA_SA_2023!$D$2:$D$198,USA_SA_2023!$BN$2:$BN$198,"NOT FOUND!!!!")</f>
        <v>F</v>
      </c>
      <c r="K372" t="str">
        <f>_xlfn.XLOOKUP($E372,USA_SA_2023!$D$2:$D$198,USA_SA_2023!$BL$2:$BL$198,"NOT FOUND!!!!")</f>
        <v>Bmsy_Metric Tons</v>
      </c>
      <c r="L372">
        <f>_xlfn.XLOOKUP($E372,USA_SA_2023!$D$2:$D$198,USA_SA_2023!$BM$2:$BM$198,"NOT FOUND!!!!")</f>
        <v>725000</v>
      </c>
      <c r="M372" t="str">
        <f>_xlfn.XLOOKUP($E372,USA_SA_2023!$D$2:$D$198,USA_SA_2023!$X$2:$X$198,"NOT FOUND!!!!")</f>
        <v>Status of the Pacifc Hake (whiting) stock in U.S. and Canadian waters in 2022</v>
      </c>
      <c r="N372">
        <f>_xlfn.XLOOKUP($E372,USA_SA_2023!$D$2:$D$198,USA_SA_2023!$BP$2:$BP$198,"NOT FOUND!!!!")</f>
        <v>1</v>
      </c>
      <c r="O372" s="2">
        <f t="shared" si="45"/>
        <v>2</v>
      </c>
      <c r="P372">
        <f t="shared" si="44"/>
        <v>1450000</v>
      </c>
      <c r="Q372">
        <f t="shared" si="46"/>
        <v>725000</v>
      </c>
      <c r="R372" t="str">
        <f>_xlfn.XLOOKUP($E372,USA_SA_2023!$D$2:$D$198,USA_SA_2023!$BQ$2:$BQ$198,"NOT FOUND!!!!")</f>
        <v>Biomass based estimate using Blim: Shared with 77, but mostly in area 67</v>
      </c>
    </row>
    <row r="373" spans="1:18" x14ac:dyDescent="0.3">
      <c r="A373" t="s">
        <v>1199</v>
      </c>
      <c r="B373" s="2" t="s">
        <v>914</v>
      </c>
      <c r="C373" s="4">
        <v>2021</v>
      </c>
      <c r="D373" s="4" t="s">
        <v>1273</v>
      </c>
      <c r="E373" s="4">
        <v>10011</v>
      </c>
      <c r="F373" s="4" t="s">
        <v>976</v>
      </c>
      <c r="G373" s="4" t="s">
        <v>878</v>
      </c>
      <c r="H373" s="4" t="s">
        <v>977</v>
      </c>
      <c r="I373" s="4" t="s">
        <v>978</v>
      </c>
      <c r="J373" t="str">
        <f>_xlfn.XLOOKUP($E373,USA_SA_2023!$D$2:$D$198,USA_SA_2023!$BN$2:$BN$198,"NOT FOUND!!!!")</f>
        <v>F</v>
      </c>
      <c r="K373" t="str">
        <f>_xlfn.XLOOKUP($E373,USA_SA_2023!$D$2:$D$198,USA_SA_2023!$BL$2:$BL$198,"NOT FOUND!!!!")</f>
        <v>Bmsy_Metric Tons</v>
      </c>
      <c r="L373">
        <f>_xlfn.XLOOKUP($E373,USA_SA_2023!$D$2:$D$198,USA_SA_2023!$BM$2:$BM$198,"NOT FOUND!!!!")</f>
        <v>8374</v>
      </c>
      <c r="M373" t="str">
        <f>_xlfn.XLOOKUP($E373,USA_SA_2023!$D$2:$D$198,USA_SA_2023!$X$2:$X$198,"NOT FOUND!!!!")</f>
        <v>Catch Only Projection for Petrale Sole (Eopsetta jordani) in 2021</v>
      </c>
      <c r="N373">
        <f>_xlfn.XLOOKUP($E373,USA_SA_2023!$D$2:$D$198,USA_SA_2023!$BP$2:$BP$198,"NOT FOUND!!!!")</f>
        <v>1</v>
      </c>
      <c r="O373" s="2">
        <f t="shared" si="45"/>
        <v>2</v>
      </c>
      <c r="P373">
        <f t="shared" si="44"/>
        <v>16748</v>
      </c>
      <c r="Q373">
        <f t="shared" si="46"/>
        <v>8374</v>
      </c>
      <c r="R373" t="str">
        <f>_xlfn.XLOOKUP($E373,USA_SA_2023!$D$2:$D$198,USA_SA_2023!$BQ$2:$BQ$198,"NOT FOUND!!!!")</f>
        <v>Biomass based estimate using Blim: Shared with 77, but mostly in area 67</v>
      </c>
    </row>
    <row r="374" spans="1:18" x14ac:dyDescent="0.3">
      <c r="A374" t="s">
        <v>1199</v>
      </c>
      <c r="B374" s="2" t="s">
        <v>914</v>
      </c>
      <c r="C374" s="4">
        <v>2021</v>
      </c>
      <c r="D374" s="4" t="s">
        <v>1273</v>
      </c>
      <c r="E374" s="4">
        <v>10022</v>
      </c>
      <c r="F374" s="4" t="s">
        <v>955</v>
      </c>
      <c r="G374" s="4" t="s">
        <v>878</v>
      </c>
      <c r="H374" s="4" t="s">
        <v>731</v>
      </c>
      <c r="I374" s="4" t="s">
        <v>732</v>
      </c>
      <c r="J374" t="str">
        <f>_xlfn.XLOOKUP($E374,USA_SA_2023!$D$2:$D$198,USA_SA_2023!$BN$2:$BN$198,"NOT FOUND!!!!")</f>
        <v>N</v>
      </c>
      <c r="K374" t="str">
        <f>_xlfn.XLOOKUP($E374,USA_SA_2023!$D$2:$D$198,USA_SA_2023!$BL$2:$BL$198,"NOT FOUND!!!!")</f>
        <v>Bmsy_Metric Tons</v>
      </c>
      <c r="L374">
        <f>_xlfn.XLOOKUP($E374,USA_SA_2023!$D$2:$D$198,USA_SA_2023!$BM$2:$BM$198,"NOT FOUND!!!!")</f>
        <v>73518</v>
      </c>
      <c r="M374" t="str">
        <f>_xlfn.XLOOKUP($E374,USA_SA_2023!$D$2:$D$198,USA_SA_2023!$X$2:$X$198,"NOT FOUND!!!!")</f>
        <v/>
      </c>
      <c r="N374">
        <f>_xlfn.XLOOKUP($E374,USA_SA_2023!$D$2:$D$198,USA_SA_2023!$BP$2:$BP$198,"NOT FOUND!!!!")</f>
        <v>1</v>
      </c>
      <c r="O374" s="2">
        <f t="shared" si="45"/>
        <v>3</v>
      </c>
      <c r="P374">
        <f t="shared" si="44"/>
        <v>220554</v>
      </c>
      <c r="Q374">
        <f t="shared" si="46"/>
        <v>73518</v>
      </c>
      <c r="R374" t="str">
        <f>_xlfn.XLOOKUP($E374,USA_SA_2023!$D$2:$D$198,USA_SA_2023!$BQ$2:$BQ$198,"NOT FOUND!!!!")</f>
        <v>Biomass based estimate using Blim: Shared with 77, but mostly in area 67</v>
      </c>
    </row>
    <row r="375" spans="1:18" x14ac:dyDescent="0.3">
      <c r="A375" t="s">
        <v>1203</v>
      </c>
      <c r="B375" s="2" t="s">
        <v>914</v>
      </c>
      <c r="C375" s="4">
        <v>2021</v>
      </c>
      <c r="D375" s="4" t="s">
        <v>1273</v>
      </c>
      <c r="E375" s="4">
        <v>10466</v>
      </c>
      <c r="F375" s="4" t="s">
        <v>993</v>
      </c>
      <c r="G375" s="4" t="s">
        <v>878</v>
      </c>
      <c r="H375" s="4" t="s">
        <v>715</v>
      </c>
      <c r="I375" s="4" t="s">
        <v>716</v>
      </c>
      <c r="J375" t="str">
        <f>_xlfn.XLOOKUP($E375,USA_SA_2023!$D$2:$D$198,USA_SA_2023!$BN$2:$BN$198,"NOT FOUND!!!!")</f>
        <v>F</v>
      </c>
      <c r="K375" t="str">
        <f>_xlfn.XLOOKUP($E375,USA_SA_2023!$D$2:$D$198,USA_SA_2023!$BL$2:$BL$198,"NOT FOUND!!!!")</f>
        <v>Bmsy_Metric Tons</v>
      </c>
      <c r="L375">
        <f>_xlfn.XLOOKUP($E375,USA_SA_2023!$D$2:$D$198,USA_SA_2023!$BM$2:$BM$198,"NOT FOUND!!!!")</f>
        <v>67550</v>
      </c>
      <c r="M375" t="str">
        <f>_xlfn.XLOOKUP($E375,USA_SA_2023!$D$2:$D$198,USA_SA_2023!$X$2:$X$198,"NOT FOUND!!!!")</f>
        <v/>
      </c>
      <c r="N375">
        <f>_xlfn.XLOOKUP($E375,USA_SA_2023!$D$2:$D$198,USA_SA_2023!$BP$2:$BP$198,"NOT FOUND!!!!")</f>
        <v>1</v>
      </c>
      <c r="O375" s="2">
        <f t="shared" si="45"/>
        <v>2</v>
      </c>
      <c r="P375">
        <f t="shared" si="44"/>
        <v>135100</v>
      </c>
      <c r="Q375">
        <f t="shared" si="46"/>
        <v>67550</v>
      </c>
      <c r="R375" t="str">
        <f>_xlfn.XLOOKUP($E375,USA_SA_2023!$D$2:$D$198,USA_SA_2023!$BQ$2:$BQ$198,"NOT FOUND!!!!")</f>
        <v>Biomass based estimate using Blim: Shared with 77, but mostly in area 67</v>
      </c>
    </row>
    <row r="376" spans="1:18" x14ac:dyDescent="0.3">
      <c r="A376" t="s">
        <v>1203</v>
      </c>
      <c r="B376" s="2" t="s">
        <v>914</v>
      </c>
      <c r="C376" s="4">
        <v>2021</v>
      </c>
      <c r="D376" s="4" t="s">
        <v>1273</v>
      </c>
      <c r="E376" s="4">
        <v>15332</v>
      </c>
      <c r="F376" s="4" t="s">
        <v>936</v>
      </c>
      <c r="G376" s="4" t="s">
        <v>939</v>
      </c>
      <c r="H376" s="4" t="s">
        <v>937</v>
      </c>
      <c r="I376" s="4" t="s">
        <v>938</v>
      </c>
      <c r="J376" t="str">
        <f>_xlfn.XLOOKUP($E376,USA_SA_2023!$D$2:$D$198,USA_SA_2023!$BN$2:$BN$198,"NOT FOUND!!!!")</f>
        <v>F</v>
      </c>
      <c r="K376" t="str">
        <f>_xlfn.XLOOKUP($E376,USA_SA_2023!$D$2:$D$198,USA_SA_2023!$BL$2:$BL$198,"NOT FOUND!!!!")</f>
        <v>Bmsy_Million Eggs</v>
      </c>
      <c r="L376">
        <f>_xlfn.XLOOKUP($E376,USA_SA_2023!$D$2:$D$198,USA_SA_2023!$BM$2:$BM$198,"NOT FOUND!!!!")</f>
        <v>166</v>
      </c>
      <c r="M376" t="str">
        <f>_xlfn.XLOOKUP($E376,USA_SA_2023!$D$2:$D$198,USA_SA_2023!$X$2:$X$198,"NOT FOUND!!!!")</f>
        <v>The status of copper rockfish (Sebastes caurinus) in U.S. waters off the coast of California north of Point Conception in 2021 using catch and length data</v>
      </c>
      <c r="N376">
        <f>_xlfn.XLOOKUP($E376,USA_SA_2023!$D$2:$D$198,USA_SA_2023!$BP$2:$BP$198,"NOT FOUND!!!!")</f>
        <v>1</v>
      </c>
      <c r="O376" s="2">
        <f t="shared" si="45"/>
        <v>2</v>
      </c>
      <c r="P376">
        <f t="shared" si="44"/>
        <v>332</v>
      </c>
      <c r="Q376">
        <f t="shared" si="46"/>
        <v>166</v>
      </c>
      <c r="R376" t="str">
        <f>_xlfn.XLOOKUP($E376,USA_SA_2023!$D$2:$D$198,USA_SA_2023!$BQ$2:$BQ$198,"NOT FOUND!!!!")</f>
        <v>Biomass based estimate using Blim: Shared with 77, but mostly in area 67</v>
      </c>
    </row>
    <row r="377" spans="1:18" x14ac:dyDescent="0.3">
      <c r="A377" t="s">
        <v>1203</v>
      </c>
      <c r="B377" s="2" t="s">
        <v>914</v>
      </c>
      <c r="C377" s="4">
        <v>2021</v>
      </c>
      <c r="D377" s="4" t="s">
        <v>1273</v>
      </c>
      <c r="E377" s="4">
        <v>14407</v>
      </c>
      <c r="F377" s="4" t="s">
        <v>915</v>
      </c>
      <c r="G377" s="4" t="s">
        <v>918</v>
      </c>
      <c r="H377" s="4" t="s">
        <v>916</v>
      </c>
      <c r="I377" s="4" t="s">
        <v>917</v>
      </c>
      <c r="J377" t="str">
        <f>_xlfn.XLOOKUP($E377,USA_SA_2023!$D$2:$D$198,USA_SA_2023!$BN$2:$BN$198,"NOT FOUND!!!!")</f>
        <v>F</v>
      </c>
      <c r="K377" t="str">
        <f>_xlfn.XLOOKUP($E377,USA_SA_2023!$D$2:$D$198,USA_SA_2023!$BL$2:$BL$198,"NOT FOUND!!!!")</f>
        <v>Bmsy_Billion Eggs</v>
      </c>
      <c r="L377">
        <f>_xlfn.XLOOKUP($E377,USA_SA_2023!$D$2:$D$198,USA_SA_2023!$BM$2:$BM$198,"NOT FOUND!!!!")</f>
        <v>527.4000244140625</v>
      </c>
      <c r="M377" t="str">
        <f>_xlfn.XLOOKUP($E377,USA_SA_2023!$D$2:$D$198,USA_SA_2023!$X$2:$X$198,"NOT FOUND!!!!")</f>
        <v>Catch Only Projections for Black Rockfish (Sebastes melanops) off Oregon in 2021</v>
      </c>
      <c r="N377">
        <f>_xlfn.XLOOKUP($E377,USA_SA_2023!$D$2:$D$198,USA_SA_2023!$BP$2:$BP$198,"NOT FOUND!!!!")</f>
        <v>1</v>
      </c>
      <c r="O377" s="2">
        <f t="shared" si="45"/>
        <v>2</v>
      </c>
      <c r="P377">
        <f t="shared" si="44"/>
        <v>1054.800048828125</v>
      </c>
      <c r="Q377">
        <f t="shared" si="46"/>
        <v>527.4000244140625</v>
      </c>
      <c r="R377" t="str">
        <f>_xlfn.XLOOKUP($E377,USA_SA_2023!$D$2:$D$198,USA_SA_2023!$BQ$2:$BQ$198,"NOT FOUND!!!!")</f>
        <v>Biomass based estimate using Blim: Shared with 77, but mostly in area 67</v>
      </c>
    </row>
    <row r="378" spans="1:18" x14ac:dyDescent="0.3">
      <c r="A378" t="s">
        <v>1207</v>
      </c>
      <c r="B378" s="2" t="s">
        <v>914</v>
      </c>
      <c r="C378" s="4">
        <v>2021</v>
      </c>
      <c r="D378" s="4" t="s">
        <v>1273</v>
      </c>
      <c r="E378" s="4">
        <v>10702</v>
      </c>
      <c r="F378" s="4" t="s">
        <v>996</v>
      </c>
      <c r="G378" s="4" t="s">
        <v>878</v>
      </c>
      <c r="H378" s="4" t="s">
        <v>997</v>
      </c>
      <c r="I378" s="4" t="s">
        <v>998</v>
      </c>
      <c r="J378" t="str">
        <f>_xlfn.XLOOKUP($E378,USA_SA_2023!$D$2:$D$198,USA_SA_2023!$BN$2:$BN$198,"NOT FOUND!!!!")</f>
        <v>F</v>
      </c>
      <c r="K378" t="str">
        <f>_xlfn.XLOOKUP($E378,USA_SA_2023!$D$2:$D$198,USA_SA_2023!$BL$2:$BL$198,"NOT FOUND!!!!")</f>
        <v>Bmsy_Thousand Pups</v>
      </c>
      <c r="L378">
        <f>_xlfn.XLOOKUP($E378,USA_SA_2023!$D$2:$D$198,USA_SA_2023!$BM$2:$BM$198,"NOT FOUND!!!!")</f>
        <v>13028</v>
      </c>
      <c r="M378" t="str">
        <f>_xlfn.XLOOKUP($E378,USA_SA_2023!$D$2:$D$198,USA_SA_2023!$X$2:$X$198,"NOT FOUND!!!!")</f>
        <v/>
      </c>
      <c r="N378">
        <f>_xlfn.XLOOKUP($E378,USA_SA_2023!$D$2:$D$198,USA_SA_2023!$BP$2:$BP$198,"NOT FOUND!!!!")</f>
        <v>1</v>
      </c>
      <c r="O378" s="2">
        <f t="shared" si="45"/>
        <v>2</v>
      </c>
      <c r="P378">
        <f t="shared" si="44"/>
        <v>26056</v>
      </c>
      <c r="Q378">
        <f t="shared" si="46"/>
        <v>13028</v>
      </c>
      <c r="R378" t="str">
        <f>_xlfn.XLOOKUP($E378,USA_SA_2023!$D$2:$D$198,USA_SA_2023!$BQ$2:$BQ$198,"NOT FOUND!!!!")</f>
        <v>Biomass based estimate using Blim: Shared with 77, but mostly in area 67</v>
      </c>
    </row>
    <row r="379" spans="1:18" x14ac:dyDescent="0.3">
      <c r="E379" s="4"/>
    </row>
    <row r="380" spans="1:18" x14ac:dyDescent="0.3">
      <c r="E380" s="4"/>
    </row>
    <row r="381" spans="1:18" x14ac:dyDescent="0.3">
      <c r="E381" s="4"/>
    </row>
    <row r="382" spans="1:18" x14ac:dyDescent="0.3">
      <c r="E382" s="4"/>
    </row>
    <row r="383" spans="1:18" x14ac:dyDescent="0.3">
      <c r="E383" s="4"/>
    </row>
    <row r="384" spans="1:18" x14ac:dyDescent="0.3">
      <c r="E384" s="4"/>
    </row>
    <row r="385" spans="5:5" x14ac:dyDescent="0.3">
      <c r="E385" s="4"/>
    </row>
    <row r="386" spans="5:5" x14ac:dyDescent="0.3">
      <c r="E386" s="4"/>
    </row>
    <row r="387" spans="5:5" x14ac:dyDescent="0.3">
      <c r="E387" s="4"/>
    </row>
    <row r="388" spans="5:5" x14ac:dyDescent="0.3">
      <c r="E388" s="4"/>
    </row>
    <row r="389" spans="5:5" x14ac:dyDescent="0.3">
      <c r="E389" s="4"/>
    </row>
    <row r="390" spans="5:5" x14ac:dyDescent="0.3">
      <c r="E390" s="4"/>
    </row>
    <row r="391" spans="5:5" x14ac:dyDescent="0.3">
      <c r="E391" s="4"/>
    </row>
    <row r="392" spans="5:5" x14ac:dyDescent="0.3">
      <c r="E392" s="4"/>
    </row>
    <row r="393" spans="5:5" x14ac:dyDescent="0.3">
      <c r="E393" s="4"/>
    </row>
    <row r="394" spans="5:5" x14ac:dyDescent="0.3">
      <c r="E394" s="4"/>
    </row>
    <row r="395" spans="5:5" x14ac:dyDescent="0.3">
      <c r="E395" s="4"/>
    </row>
    <row r="396" spans="5:5" x14ac:dyDescent="0.3">
      <c r="E396" s="4"/>
    </row>
    <row r="397" spans="5:5" x14ac:dyDescent="0.3">
      <c r="E397" s="4"/>
    </row>
    <row r="398" spans="5:5" x14ac:dyDescent="0.3">
      <c r="E398" s="4"/>
    </row>
    <row r="399" spans="5:5" x14ac:dyDescent="0.3">
      <c r="E399" s="4"/>
    </row>
    <row r="400" spans="5:5" x14ac:dyDescent="0.3">
      <c r="E400" s="4"/>
    </row>
    <row r="401" spans="5:5" x14ac:dyDescent="0.3">
      <c r="E401" s="4"/>
    </row>
    <row r="402" spans="5:5" x14ac:dyDescent="0.3">
      <c r="E402" s="4"/>
    </row>
    <row r="403" spans="5:5" x14ac:dyDescent="0.3">
      <c r="E403" s="4"/>
    </row>
    <row r="404" spans="5:5" x14ac:dyDescent="0.3">
      <c r="E404" s="4"/>
    </row>
    <row r="405" spans="5:5" x14ac:dyDescent="0.3">
      <c r="E405" s="4"/>
    </row>
    <row r="406" spans="5:5" x14ac:dyDescent="0.3">
      <c r="E406" s="4"/>
    </row>
    <row r="407" spans="5:5" x14ac:dyDescent="0.3">
      <c r="E407" s="4"/>
    </row>
    <row r="408" spans="5:5" x14ac:dyDescent="0.3">
      <c r="E408" s="4"/>
    </row>
    <row r="409" spans="5:5" x14ac:dyDescent="0.3">
      <c r="E409" s="4"/>
    </row>
    <row r="410" spans="5:5" x14ac:dyDescent="0.3">
      <c r="E410" s="4"/>
    </row>
    <row r="411" spans="5:5" x14ac:dyDescent="0.3">
      <c r="E411" s="4"/>
    </row>
    <row r="412" spans="5:5" x14ac:dyDescent="0.3">
      <c r="E412" s="4"/>
    </row>
    <row r="413" spans="5:5" x14ac:dyDescent="0.3">
      <c r="E413" s="4"/>
    </row>
    <row r="414" spans="5:5" x14ac:dyDescent="0.3">
      <c r="E414" s="4"/>
    </row>
    <row r="415" spans="5:5" x14ac:dyDescent="0.3">
      <c r="E415" s="4"/>
    </row>
    <row r="416" spans="5:5" x14ac:dyDescent="0.3">
      <c r="E416" s="4"/>
    </row>
    <row r="417" spans="5:5" x14ac:dyDescent="0.3">
      <c r="E417" s="4"/>
    </row>
    <row r="418" spans="5:5" x14ac:dyDescent="0.3">
      <c r="E418" s="4"/>
    </row>
    <row r="419" spans="5:5" x14ac:dyDescent="0.3">
      <c r="E419" s="4"/>
    </row>
    <row r="420" spans="5:5" x14ac:dyDescent="0.3">
      <c r="E420" s="4"/>
    </row>
    <row r="421" spans="5:5" x14ac:dyDescent="0.3">
      <c r="E421" s="4"/>
    </row>
    <row r="422" spans="5:5" x14ac:dyDescent="0.3">
      <c r="E422" s="4"/>
    </row>
    <row r="423" spans="5:5" x14ac:dyDescent="0.3">
      <c r="E423" s="4"/>
    </row>
    <row r="424" spans="5:5" x14ac:dyDescent="0.3">
      <c r="E424" s="4"/>
    </row>
    <row r="425" spans="5:5" x14ac:dyDescent="0.3">
      <c r="E425" s="4"/>
    </row>
    <row r="426" spans="5:5" x14ac:dyDescent="0.3">
      <c r="E426" s="4"/>
    </row>
    <row r="427" spans="5:5" x14ac:dyDescent="0.3">
      <c r="E427" s="4"/>
    </row>
    <row r="428" spans="5:5" x14ac:dyDescent="0.3">
      <c r="E428" s="4"/>
    </row>
    <row r="429" spans="5:5" x14ac:dyDescent="0.3">
      <c r="E429" s="4"/>
    </row>
    <row r="430" spans="5:5" x14ac:dyDescent="0.3">
      <c r="E430" s="4"/>
    </row>
    <row r="431" spans="5:5" x14ac:dyDescent="0.3">
      <c r="E431" s="4"/>
    </row>
    <row r="432" spans="5:5" x14ac:dyDescent="0.3">
      <c r="E432" s="4"/>
    </row>
    <row r="433" spans="5:5" x14ac:dyDescent="0.3">
      <c r="E433" s="4"/>
    </row>
    <row r="434" spans="5:5" x14ac:dyDescent="0.3">
      <c r="E434" s="4"/>
    </row>
    <row r="435" spans="5:5" x14ac:dyDescent="0.3">
      <c r="E435" s="4"/>
    </row>
    <row r="436" spans="5:5" x14ac:dyDescent="0.3">
      <c r="E436" s="4"/>
    </row>
    <row r="437" spans="5:5" x14ac:dyDescent="0.3">
      <c r="E437" s="4"/>
    </row>
    <row r="438" spans="5:5" x14ac:dyDescent="0.3">
      <c r="E438" s="4"/>
    </row>
    <row r="439" spans="5:5" x14ac:dyDescent="0.3">
      <c r="E439" s="4"/>
    </row>
    <row r="440" spans="5:5" x14ac:dyDescent="0.3">
      <c r="E440" s="4"/>
    </row>
    <row r="441" spans="5:5" x14ac:dyDescent="0.3">
      <c r="E441" s="4"/>
    </row>
    <row r="442" spans="5:5" x14ac:dyDescent="0.3">
      <c r="E442" s="4"/>
    </row>
    <row r="443" spans="5:5" x14ac:dyDescent="0.3">
      <c r="E443" s="4"/>
    </row>
    <row r="444" spans="5:5" x14ac:dyDescent="0.3">
      <c r="E444" s="4"/>
    </row>
    <row r="445" spans="5:5" x14ac:dyDescent="0.3">
      <c r="E445" s="4"/>
    </row>
    <row r="446" spans="5:5" x14ac:dyDescent="0.3">
      <c r="E446" s="4"/>
    </row>
    <row r="447" spans="5:5" x14ac:dyDescent="0.3">
      <c r="E447" s="4"/>
    </row>
    <row r="448" spans="5:5" x14ac:dyDescent="0.3">
      <c r="E448" s="4"/>
    </row>
    <row r="449" spans="5:5" x14ac:dyDescent="0.3">
      <c r="E449" s="4"/>
    </row>
    <row r="450" spans="5:5" x14ac:dyDescent="0.3">
      <c r="E450" s="4"/>
    </row>
    <row r="451" spans="5:5" x14ac:dyDescent="0.3">
      <c r="E451" s="4"/>
    </row>
    <row r="452" spans="5:5" x14ac:dyDescent="0.3">
      <c r="E452" s="4"/>
    </row>
    <row r="453" spans="5:5" x14ac:dyDescent="0.3">
      <c r="E453" s="4"/>
    </row>
    <row r="454" spans="5:5" x14ac:dyDescent="0.3">
      <c r="E454" s="4"/>
    </row>
    <row r="455" spans="5:5" x14ac:dyDescent="0.3">
      <c r="E455" s="4"/>
    </row>
    <row r="456" spans="5:5" x14ac:dyDescent="0.3">
      <c r="E456" s="4"/>
    </row>
    <row r="457" spans="5:5" x14ac:dyDescent="0.3">
      <c r="E457" s="4"/>
    </row>
    <row r="458" spans="5:5" x14ac:dyDescent="0.3">
      <c r="E458" s="4"/>
    </row>
    <row r="459" spans="5:5" x14ac:dyDescent="0.3">
      <c r="E459" s="4"/>
    </row>
    <row r="460" spans="5:5" x14ac:dyDescent="0.3">
      <c r="E460" s="4"/>
    </row>
    <row r="461" spans="5:5" x14ac:dyDescent="0.3">
      <c r="E461" s="4"/>
    </row>
    <row r="462" spans="5:5" x14ac:dyDescent="0.3">
      <c r="E462" s="4"/>
    </row>
  </sheetData>
  <sortState xmlns:xlrd2="http://schemas.microsoft.com/office/spreadsheetml/2017/richdata2" ref="A4:R378">
    <sortCondition ref="B4:B378"/>
    <sortCondition ref="A4:A378"/>
    <sortCondition ref="H4:H378"/>
  </sortState>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4CACC7-3B45-49F5-AA73-35E95229B8E7}">
  <dimension ref="A1:K48"/>
  <sheetViews>
    <sheetView workbookViewId="0">
      <selection activeCell="A25" sqref="A25"/>
    </sheetView>
  </sheetViews>
  <sheetFormatPr defaultRowHeight="11.4" x14ac:dyDescent="0.2"/>
  <cols>
    <col min="1" max="1" width="13.77734375" style="33" bestFit="1" customWidth="1"/>
    <col min="2" max="2" width="21.6640625" style="33" bestFit="1" customWidth="1"/>
    <col min="3" max="3" width="2.5546875" style="33" bestFit="1" customWidth="1"/>
    <col min="4" max="5" width="2" style="33" bestFit="1" customWidth="1"/>
    <col min="6" max="6" width="10.109375" style="33" bestFit="1" customWidth="1"/>
    <col min="7" max="7" width="19.88671875" style="33" bestFit="1" customWidth="1"/>
    <col min="8" max="8" width="12.109375" style="33" bestFit="1" customWidth="1"/>
    <col min="9" max="9" width="19.88671875" style="33" bestFit="1" customWidth="1"/>
    <col min="10" max="10" width="16.6640625" style="33" bestFit="1" customWidth="1"/>
    <col min="11" max="11" width="24.44140625" style="33" bestFit="1" customWidth="1"/>
    <col min="12" max="16384" width="8.88671875" style="33"/>
  </cols>
  <sheetData>
    <row r="1" spans="1:11" x14ac:dyDescent="0.2">
      <c r="A1" s="41" t="s">
        <v>13</v>
      </c>
      <c r="B1" s="42">
        <v>21</v>
      </c>
    </row>
    <row r="2" spans="1:11" x14ac:dyDescent="0.2">
      <c r="A2" s="41" t="s">
        <v>2</v>
      </c>
      <c r="B2" s="33" t="s">
        <v>1199</v>
      </c>
    </row>
    <row r="3" spans="1:11" ht="14.4" x14ac:dyDescent="0.3">
      <c r="A3"/>
      <c r="B3"/>
      <c r="C3"/>
      <c r="D3"/>
      <c r="E3"/>
      <c r="F3"/>
      <c r="G3"/>
    </row>
    <row r="4" spans="1:11" ht="14.4" x14ac:dyDescent="0.3">
      <c r="A4" s="41" t="s">
        <v>2213</v>
      </c>
      <c r="B4" s="41" t="s">
        <v>2211</v>
      </c>
      <c r="G4"/>
      <c r="H4"/>
      <c r="I4"/>
      <c r="J4"/>
      <c r="K4"/>
    </row>
    <row r="5" spans="1:11" ht="14.4" x14ac:dyDescent="0.3">
      <c r="A5" s="41" t="s">
        <v>2197</v>
      </c>
      <c r="B5" s="33" t="s">
        <v>1194</v>
      </c>
      <c r="C5" s="33" t="s">
        <v>1193</v>
      </c>
      <c r="D5" s="33" t="s">
        <v>79</v>
      </c>
      <c r="E5" s="33" t="s">
        <v>1247</v>
      </c>
      <c r="F5" s="33" t="s">
        <v>2198</v>
      </c>
      <c r="G5"/>
      <c r="H5"/>
      <c r="I5"/>
      <c r="J5"/>
      <c r="K5"/>
    </row>
    <row r="6" spans="1:11" ht="14.4" x14ac:dyDescent="0.3">
      <c r="A6" s="42" t="s">
        <v>308</v>
      </c>
      <c r="B6" s="33">
        <v>4</v>
      </c>
      <c r="C6" s="33">
        <v>1</v>
      </c>
      <c r="F6" s="33">
        <v>5</v>
      </c>
      <c r="G6"/>
      <c r="H6"/>
      <c r="I6"/>
      <c r="J6"/>
      <c r="K6"/>
    </row>
    <row r="7" spans="1:11" ht="14.4" x14ac:dyDescent="0.3">
      <c r="A7" s="42" t="s">
        <v>338</v>
      </c>
      <c r="C7" s="33">
        <v>2</v>
      </c>
      <c r="E7" s="33">
        <v>1</v>
      </c>
      <c r="F7" s="33">
        <v>3</v>
      </c>
      <c r="G7"/>
      <c r="H7"/>
      <c r="I7"/>
      <c r="J7"/>
      <c r="K7"/>
    </row>
    <row r="8" spans="1:11" ht="14.4" x14ac:dyDescent="0.3">
      <c r="A8" s="42" t="s">
        <v>653</v>
      </c>
      <c r="C8" s="33">
        <v>2</v>
      </c>
      <c r="E8" s="33">
        <v>2</v>
      </c>
      <c r="F8" s="33">
        <v>4</v>
      </c>
      <c r="G8"/>
      <c r="H8"/>
      <c r="I8"/>
      <c r="J8"/>
      <c r="K8"/>
    </row>
    <row r="9" spans="1:11" ht="14.4" x14ac:dyDescent="0.3">
      <c r="A9" s="42" t="s">
        <v>251</v>
      </c>
      <c r="C9" s="33">
        <v>1</v>
      </c>
      <c r="F9" s="33">
        <v>1</v>
      </c>
      <c r="G9"/>
      <c r="H9"/>
      <c r="I9"/>
      <c r="J9"/>
      <c r="K9"/>
    </row>
    <row r="10" spans="1:11" ht="14.4" x14ac:dyDescent="0.3">
      <c r="A10" s="42" t="s">
        <v>416</v>
      </c>
      <c r="C10" s="33">
        <v>1</v>
      </c>
      <c r="D10" s="33">
        <v>1</v>
      </c>
      <c r="F10" s="33">
        <v>2</v>
      </c>
      <c r="G10"/>
      <c r="H10"/>
      <c r="I10"/>
      <c r="J10"/>
      <c r="K10"/>
    </row>
    <row r="11" spans="1:11" ht="14.4" x14ac:dyDescent="0.3">
      <c r="A11" s="42" t="s">
        <v>429</v>
      </c>
      <c r="B11" s="33">
        <v>1</v>
      </c>
      <c r="C11" s="33">
        <v>2</v>
      </c>
      <c r="E11" s="33">
        <v>1</v>
      </c>
      <c r="F11" s="33">
        <v>4</v>
      </c>
      <c r="G11"/>
      <c r="H11"/>
      <c r="I11"/>
      <c r="J11"/>
      <c r="K11"/>
    </row>
    <row r="12" spans="1:11" ht="14.4" x14ac:dyDescent="0.3">
      <c r="A12" s="42" t="s">
        <v>448</v>
      </c>
      <c r="B12" s="33">
        <v>1</v>
      </c>
      <c r="C12" s="33">
        <v>3</v>
      </c>
      <c r="E12" s="33">
        <v>1</v>
      </c>
      <c r="F12" s="33">
        <v>5</v>
      </c>
      <c r="G12"/>
      <c r="H12"/>
      <c r="I12"/>
      <c r="J12"/>
      <c r="K12"/>
    </row>
    <row r="13" spans="1:11" ht="14.4" x14ac:dyDescent="0.3">
      <c r="A13" s="42" t="s">
        <v>457</v>
      </c>
      <c r="B13" s="33">
        <v>3</v>
      </c>
      <c r="C13" s="33">
        <v>2</v>
      </c>
      <c r="D13" s="33">
        <v>1</v>
      </c>
      <c r="F13" s="33">
        <v>6</v>
      </c>
      <c r="G13"/>
      <c r="H13"/>
      <c r="I13"/>
      <c r="J13"/>
      <c r="K13"/>
    </row>
    <row r="14" spans="1:11" ht="14.4" x14ac:dyDescent="0.3">
      <c r="A14" s="42" t="s">
        <v>2198</v>
      </c>
      <c r="B14" s="33">
        <v>9</v>
      </c>
      <c r="C14" s="33">
        <v>14</v>
      </c>
      <c r="D14" s="33">
        <v>2</v>
      </c>
      <c r="E14" s="33">
        <v>5</v>
      </c>
      <c r="F14" s="33">
        <v>30</v>
      </c>
      <c r="G14"/>
    </row>
    <row r="15" spans="1:11" ht="14.4" x14ac:dyDescent="0.3">
      <c r="A15"/>
      <c r="B15"/>
      <c r="C15"/>
      <c r="D15"/>
      <c r="E15"/>
      <c r="F15"/>
      <c r="G15"/>
    </row>
    <row r="16" spans="1:11" ht="14.4" x14ac:dyDescent="0.3">
      <c r="A16"/>
      <c r="B16"/>
      <c r="C16"/>
      <c r="D16"/>
      <c r="E16"/>
      <c r="F16"/>
      <c r="G16"/>
    </row>
    <row r="17" spans="1:7" ht="14.4" x14ac:dyDescent="0.3">
      <c r="A17"/>
      <c r="B17"/>
      <c r="C17"/>
      <c r="D17"/>
      <c r="E17"/>
      <c r="F17"/>
      <c r="G17"/>
    </row>
    <row r="18" spans="1:7" ht="14.4" x14ac:dyDescent="0.3">
      <c r="A18"/>
      <c r="B18"/>
      <c r="C18"/>
      <c r="D18"/>
      <c r="E18"/>
      <c r="F18"/>
      <c r="G18"/>
    </row>
    <row r="19" spans="1:7" ht="14.4" x14ac:dyDescent="0.3">
      <c r="A19"/>
      <c r="B19"/>
      <c r="C19"/>
      <c r="D19"/>
      <c r="E19"/>
      <c r="F19"/>
      <c r="G19"/>
    </row>
    <row r="20" spans="1:7" ht="14.4" x14ac:dyDescent="0.3">
      <c r="A20"/>
      <c r="B20"/>
      <c r="C20"/>
      <c r="D20"/>
      <c r="E20"/>
      <c r="F20"/>
      <c r="G20"/>
    </row>
    <row r="21" spans="1:7" ht="14.4" x14ac:dyDescent="0.3">
      <c r="A21"/>
      <c r="B21"/>
      <c r="C21"/>
      <c r="D21"/>
      <c r="E21"/>
      <c r="F21"/>
      <c r="G21"/>
    </row>
    <row r="22" spans="1:7" ht="14.4" x14ac:dyDescent="0.3">
      <c r="A22"/>
      <c r="B22"/>
      <c r="C22"/>
      <c r="D22"/>
      <c r="E22"/>
      <c r="F22"/>
      <c r="G22"/>
    </row>
    <row r="23" spans="1:7" ht="14.4" x14ac:dyDescent="0.3">
      <c r="A23"/>
      <c r="B23"/>
      <c r="C23"/>
      <c r="D23"/>
      <c r="E23"/>
      <c r="F23"/>
      <c r="G23"/>
    </row>
    <row r="24" spans="1:7" ht="14.4" x14ac:dyDescent="0.3">
      <c r="A24"/>
      <c r="B24"/>
      <c r="C24"/>
      <c r="D24"/>
      <c r="E24"/>
      <c r="F24"/>
      <c r="G24"/>
    </row>
    <row r="25" spans="1:7" ht="14.4" x14ac:dyDescent="0.3">
      <c r="A25"/>
      <c r="B25"/>
      <c r="C25"/>
      <c r="D25"/>
      <c r="E25"/>
      <c r="F25"/>
      <c r="G25"/>
    </row>
    <row r="26" spans="1:7" ht="14.4" x14ac:dyDescent="0.3">
      <c r="A26"/>
      <c r="B26"/>
      <c r="C26"/>
      <c r="D26"/>
      <c r="E26"/>
      <c r="F26"/>
    </row>
    <row r="27" spans="1:7" ht="14.4" x14ac:dyDescent="0.3">
      <c r="A27"/>
      <c r="B27"/>
      <c r="C27"/>
      <c r="D27"/>
      <c r="E27"/>
      <c r="F27"/>
    </row>
    <row r="28" spans="1:7" ht="14.4" x14ac:dyDescent="0.3">
      <c r="A28"/>
      <c r="B28"/>
      <c r="C28"/>
      <c r="D28"/>
      <c r="E28"/>
      <c r="F28"/>
    </row>
    <row r="29" spans="1:7" ht="14.4" x14ac:dyDescent="0.3">
      <c r="A29"/>
      <c r="B29"/>
      <c r="C29"/>
      <c r="D29"/>
      <c r="E29"/>
      <c r="F29"/>
    </row>
    <row r="30" spans="1:7" ht="14.4" x14ac:dyDescent="0.3">
      <c r="A30"/>
      <c r="B30"/>
      <c r="C30"/>
      <c r="D30"/>
      <c r="E30"/>
      <c r="F30"/>
    </row>
    <row r="31" spans="1:7" ht="14.4" x14ac:dyDescent="0.3">
      <c r="A31"/>
      <c r="B31"/>
      <c r="C31"/>
      <c r="D31"/>
      <c r="E31"/>
      <c r="F31"/>
    </row>
    <row r="32" spans="1:7" ht="14.4" x14ac:dyDescent="0.3">
      <c r="A32"/>
      <c r="B32"/>
      <c r="C32"/>
      <c r="D32"/>
      <c r="E32"/>
      <c r="F32"/>
    </row>
    <row r="33" spans="1:6" ht="14.4" x14ac:dyDescent="0.3">
      <c r="A33"/>
      <c r="B33"/>
      <c r="C33"/>
      <c r="D33"/>
      <c r="E33"/>
      <c r="F33"/>
    </row>
    <row r="34" spans="1:6" ht="14.4" x14ac:dyDescent="0.3">
      <c r="A34"/>
      <c r="B34"/>
      <c r="C34"/>
      <c r="D34"/>
      <c r="E34"/>
      <c r="F34"/>
    </row>
    <row r="35" spans="1:6" ht="14.4" x14ac:dyDescent="0.3">
      <c r="A35"/>
      <c r="B35"/>
      <c r="C35"/>
      <c r="D35"/>
      <c r="E35"/>
      <c r="F35"/>
    </row>
    <row r="36" spans="1:6" ht="14.4" x14ac:dyDescent="0.3">
      <c r="A36"/>
      <c r="B36"/>
      <c r="C36"/>
      <c r="D36"/>
      <c r="E36"/>
      <c r="F36"/>
    </row>
    <row r="37" spans="1:6" ht="14.4" x14ac:dyDescent="0.3">
      <c r="A37"/>
      <c r="B37"/>
      <c r="C37"/>
      <c r="D37"/>
      <c r="E37"/>
      <c r="F37"/>
    </row>
    <row r="38" spans="1:6" ht="14.4" x14ac:dyDescent="0.3">
      <c r="A38"/>
      <c r="B38"/>
      <c r="C38"/>
      <c r="D38"/>
      <c r="E38"/>
      <c r="F38"/>
    </row>
    <row r="39" spans="1:6" ht="14.4" x14ac:dyDescent="0.3">
      <c r="A39"/>
      <c r="B39"/>
      <c r="C39"/>
      <c r="D39"/>
      <c r="E39"/>
      <c r="F39"/>
    </row>
    <row r="40" spans="1:6" ht="14.4" x14ac:dyDescent="0.3">
      <c r="A40"/>
      <c r="B40"/>
      <c r="C40"/>
      <c r="D40"/>
      <c r="E40"/>
      <c r="F40"/>
    </row>
    <row r="41" spans="1:6" ht="14.4" x14ac:dyDescent="0.3">
      <c r="A41"/>
      <c r="B41"/>
      <c r="C41"/>
      <c r="D41"/>
      <c r="E41"/>
      <c r="F41"/>
    </row>
    <row r="42" spans="1:6" ht="14.4" x14ac:dyDescent="0.3">
      <c r="A42"/>
      <c r="B42"/>
      <c r="C42"/>
      <c r="D42"/>
      <c r="E42"/>
      <c r="F42"/>
    </row>
    <row r="43" spans="1:6" ht="14.4" x14ac:dyDescent="0.3">
      <c r="A43"/>
      <c r="B43"/>
      <c r="C43"/>
      <c r="D43"/>
      <c r="E43"/>
      <c r="F43"/>
    </row>
    <row r="44" spans="1:6" ht="14.4" x14ac:dyDescent="0.3">
      <c r="A44"/>
      <c r="B44"/>
      <c r="C44"/>
      <c r="D44"/>
      <c r="E44"/>
      <c r="F44"/>
    </row>
    <row r="45" spans="1:6" ht="14.4" x14ac:dyDescent="0.3">
      <c r="A45"/>
      <c r="B45"/>
      <c r="C45"/>
      <c r="D45"/>
      <c r="E45"/>
      <c r="F45"/>
    </row>
    <row r="46" spans="1:6" ht="14.4" x14ac:dyDescent="0.3">
      <c r="A46"/>
      <c r="B46"/>
      <c r="C46"/>
      <c r="D46"/>
      <c r="E46"/>
      <c r="F46"/>
    </row>
    <row r="47" spans="1:6" ht="14.4" x14ac:dyDescent="0.3">
      <c r="A47"/>
      <c r="B47"/>
      <c r="C47"/>
      <c r="D47"/>
      <c r="E47"/>
      <c r="F47"/>
    </row>
    <row r="48" spans="1:6" ht="14.4" x14ac:dyDescent="0.3">
      <c r="A48"/>
      <c r="B48"/>
      <c r="C48"/>
      <c r="D48"/>
      <c r="E48"/>
      <c r="F48"/>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3A922E-C5BE-4CFE-A426-748A5BF0C1C1}">
  <dimension ref="A1:E43"/>
  <sheetViews>
    <sheetView workbookViewId="0">
      <selection activeCell="E7" sqref="E7"/>
    </sheetView>
  </sheetViews>
  <sheetFormatPr defaultRowHeight="14.4" x14ac:dyDescent="0.3"/>
  <cols>
    <col min="1" max="1" width="26.6640625" bestFit="1" customWidth="1"/>
    <col min="2" max="2" width="26.5546875" bestFit="1" customWidth="1"/>
    <col min="3" max="3" width="13.5546875" bestFit="1" customWidth="1"/>
    <col min="4" max="4" width="21.5546875" bestFit="1" customWidth="1"/>
  </cols>
  <sheetData>
    <row r="1" spans="1:5" x14ac:dyDescent="0.3">
      <c r="A1" s="28" t="s">
        <v>13</v>
      </c>
      <c r="B1" t="s">
        <v>2225</v>
      </c>
    </row>
    <row r="2" spans="1:5" x14ac:dyDescent="0.3">
      <c r="A2" s="28" t="s">
        <v>2</v>
      </c>
      <c r="B2" t="s">
        <v>1202</v>
      </c>
    </row>
    <row r="4" spans="1:5" x14ac:dyDescent="0.3">
      <c r="A4" s="28" t="s">
        <v>2197</v>
      </c>
      <c r="B4" t="s">
        <v>2210</v>
      </c>
      <c r="C4" t="s">
        <v>2208</v>
      </c>
      <c r="D4" t="s">
        <v>2209</v>
      </c>
    </row>
    <row r="5" spans="1:5" x14ac:dyDescent="0.3">
      <c r="A5" s="29" t="s">
        <v>959</v>
      </c>
      <c r="B5">
        <v>2</v>
      </c>
      <c r="C5" s="43">
        <v>10864</v>
      </c>
      <c r="D5">
        <v>21728</v>
      </c>
      <c r="E5">
        <f t="shared" ref="E5:E8" si="0">D5/C5</f>
        <v>2</v>
      </c>
    </row>
    <row r="6" spans="1:5" x14ac:dyDescent="0.3">
      <c r="A6" s="29" t="s">
        <v>613</v>
      </c>
      <c r="B6">
        <v>1</v>
      </c>
      <c r="C6" s="43">
        <v>97535.703125</v>
      </c>
      <c r="D6">
        <v>195071.40625</v>
      </c>
      <c r="E6">
        <f t="shared" si="0"/>
        <v>2</v>
      </c>
    </row>
    <row r="7" spans="1:5" x14ac:dyDescent="0.3">
      <c r="A7" s="29" t="s">
        <v>2198</v>
      </c>
      <c r="B7">
        <v>3</v>
      </c>
      <c r="C7" s="43">
        <v>108399.703125</v>
      </c>
      <c r="D7">
        <v>216799.40625</v>
      </c>
      <c r="E7">
        <f t="shared" si="0"/>
        <v>2</v>
      </c>
    </row>
    <row r="8" spans="1:5" x14ac:dyDescent="0.3">
      <c r="E8" t="e">
        <f t="shared" si="0"/>
        <v>#DIV/0!</v>
      </c>
    </row>
    <row r="9" spans="1:5" x14ac:dyDescent="0.3">
      <c r="E9" t="e">
        <f>D9/C9</f>
        <v>#DIV/0!</v>
      </c>
    </row>
    <row r="10" spans="1:5" x14ac:dyDescent="0.3">
      <c r="E10" t="e">
        <f t="shared" ref="E10" si="1">D10/C10</f>
        <v>#DIV/0!</v>
      </c>
    </row>
    <row r="28" spans="1:4" x14ac:dyDescent="0.3">
      <c r="A28" t="str">
        <f>A4</f>
        <v>Row Labels</v>
      </c>
      <c r="B28" t="str">
        <f>B4</f>
        <v>Count of Weighted_Score</v>
      </c>
      <c r="C28" s="30" t="e">
        <f>D4/C4</f>
        <v>#VALUE!</v>
      </c>
      <c r="D28" t="s">
        <v>1193</v>
      </c>
    </row>
    <row r="29" spans="1:4" x14ac:dyDescent="0.3">
      <c r="A29" t="str">
        <f t="shared" ref="A29:B41" si="2">A5</f>
        <v>Ophiodon elongatus</v>
      </c>
      <c r="B29">
        <f t="shared" si="2"/>
        <v>2</v>
      </c>
      <c r="C29" s="30">
        <f t="shared" ref="C29:C41" si="3">D5/C5</f>
        <v>2</v>
      </c>
      <c r="D29" t="s">
        <v>1193</v>
      </c>
    </row>
    <row r="30" spans="1:4" x14ac:dyDescent="0.3">
      <c r="A30" t="str">
        <f t="shared" si="2"/>
        <v>Pleurogrammus monopterygius</v>
      </c>
      <c r="B30">
        <f t="shared" si="2"/>
        <v>1</v>
      </c>
      <c r="C30" s="30">
        <f t="shared" si="3"/>
        <v>2</v>
      </c>
      <c r="D30" t="s">
        <v>79</v>
      </c>
    </row>
    <row r="31" spans="1:4" x14ac:dyDescent="0.3">
      <c r="A31" t="str">
        <f t="shared" si="2"/>
        <v>Grand Total</v>
      </c>
      <c r="B31">
        <f t="shared" si="2"/>
        <v>3</v>
      </c>
      <c r="C31" s="30">
        <f t="shared" si="3"/>
        <v>2</v>
      </c>
      <c r="D31" t="s">
        <v>1193</v>
      </c>
    </row>
    <row r="32" spans="1:4" x14ac:dyDescent="0.3">
      <c r="A32">
        <f t="shared" si="2"/>
        <v>0</v>
      </c>
      <c r="B32">
        <f t="shared" si="2"/>
        <v>0</v>
      </c>
      <c r="C32" s="30" t="e">
        <f t="shared" si="3"/>
        <v>#DIV/0!</v>
      </c>
      <c r="D32" t="s">
        <v>79</v>
      </c>
    </row>
    <row r="33" spans="1:4" x14ac:dyDescent="0.3">
      <c r="A33">
        <f t="shared" si="2"/>
        <v>0</v>
      </c>
      <c r="B33">
        <f t="shared" si="2"/>
        <v>0</v>
      </c>
      <c r="C33" s="30" t="e">
        <f t="shared" si="3"/>
        <v>#DIV/0!</v>
      </c>
      <c r="D33" t="s">
        <v>1194</v>
      </c>
    </row>
    <row r="34" spans="1:4" x14ac:dyDescent="0.3">
      <c r="A34">
        <f t="shared" si="2"/>
        <v>0</v>
      </c>
      <c r="B34">
        <f t="shared" si="2"/>
        <v>0</v>
      </c>
      <c r="C34" s="30" t="e">
        <f t="shared" si="3"/>
        <v>#DIV/0!</v>
      </c>
      <c r="D34" t="s">
        <v>1193</v>
      </c>
    </row>
    <row r="35" spans="1:4" x14ac:dyDescent="0.3">
      <c r="A35">
        <f t="shared" si="2"/>
        <v>0</v>
      </c>
      <c r="B35">
        <f t="shared" si="2"/>
        <v>0</v>
      </c>
      <c r="C35" s="30" t="e">
        <f t="shared" si="3"/>
        <v>#DIV/0!</v>
      </c>
      <c r="D35" t="s">
        <v>1193</v>
      </c>
    </row>
    <row r="36" spans="1:4" x14ac:dyDescent="0.3">
      <c r="A36">
        <f t="shared" si="2"/>
        <v>0</v>
      </c>
      <c r="B36">
        <f t="shared" si="2"/>
        <v>0</v>
      </c>
      <c r="C36" s="30" t="e">
        <f t="shared" si="3"/>
        <v>#DIV/0!</v>
      </c>
      <c r="D36" t="s">
        <v>1194</v>
      </c>
    </row>
    <row r="37" spans="1:4" x14ac:dyDescent="0.3">
      <c r="A37">
        <f t="shared" si="2"/>
        <v>0</v>
      </c>
      <c r="B37">
        <f t="shared" si="2"/>
        <v>0</v>
      </c>
      <c r="C37" s="30" t="e">
        <f t="shared" si="3"/>
        <v>#DIV/0!</v>
      </c>
      <c r="D37" t="s">
        <v>79</v>
      </c>
    </row>
    <row r="38" spans="1:4" x14ac:dyDescent="0.3">
      <c r="A38">
        <f t="shared" si="2"/>
        <v>0</v>
      </c>
      <c r="B38">
        <f t="shared" si="2"/>
        <v>0</v>
      </c>
      <c r="C38" s="30" t="e">
        <f t="shared" si="3"/>
        <v>#DIV/0!</v>
      </c>
      <c r="D38" t="s">
        <v>1193</v>
      </c>
    </row>
    <row r="39" spans="1:4" x14ac:dyDescent="0.3">
      <c r="A39">
        <f t="shared" si="2"/>
        <v>0</v>
      </c>
      <c r="B39">
        <f t="shared" si="2"/>
        <v>0</v>
      </c>
      <c r="C39" s="30" t="e">
        <f t="shared" si="3"/>
        <v>#DIV/0!</v>
      </c>
      <c r="D39" t="s">
        <v>1193</v>
      </c>
    </row>
    <row r="40" spans="1:4" x14ac:dyDescent="0.3">
      <c r="A40">
        <f t="shared" si="2"/>
        <v>0</v>
      </c>
      <c r="B40">
        <f t="shared" si="2"/>
        <v>0</v>
      </c>
      <c r="C40" s="30" t="e">
        <f t="shared" si="3"/>
        <v>#DIV/0!</v>
      </c>
      <c r="D40" t="s">
        <v>1193</v>
      </c>
    </row>
    <row r="41" spans="1:4" x14ac:dyDescent="0.3">
      <c r="A41">
        <f t="shared" si="2"/>
        <v>0</v>
      </c>
      <c r="B41">
        <f t="shared" si="2"/>
        <v>0</v>
      </c>
      <c r="C41" s="30" t="e">
        <f t="shared" si="3"/>
        <v>#DIV/0!</v>
      </c>
      <c r="D41" t="s">
        <v>79</v>
      </c>
    </row>
    <row r="42" spans="1:4" x14ac:dyDescent="0.3">
      <c r="A42" s="44">
        <f>A20</f>
        <v>0</v>
      </c>
      <c r="B42" s="44">
        <f>B25</f>
        <v>0</v>
      </c>
      <c r="C42" s="45" t="e">
        <f>D20/C20</f>
        <v>#DIV/0!</v>
      </c>
      <c r="D42" s="44" t="s">
        <v>1193</v>
      </c>
    </row>
    <row r="43" spans="1:4" x14ac:dyDescent="0.3">
      <c r="C43"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Canada_SA_2023</vt:lpstr>
      <vt:lpstr>USA_SA_2023</vt:lpstr>
      <vt:lpstr>Species</vt:lpstr>
      <vt:lpstr>AverageStatus</vt:lpstr>
      <vt:lpstr>StatusSummary</vt:lpstr>
      <vt:lpstr>Individual Stocks</vt:lpstr>
      <vt:lpstr>MainTable</vt:lpstr>
      <vt:lpstr>SpeciesSummary</vt:lpstr>
      <vt:lpstr>AverageSpeciesStatus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paulahmedley@gmail.com</dc:creator>
  <cp:lastModifiedBy>paulahmedley@gmail.com</cp:lastModifiedBy>
  <dcterms:created xsi:type="dcterms:W3CDTF">2023-09-08T07:43:47Z</dcterms:created>
  <dcterms:modified xsi:type="dcterms:W3CDTF">2023-09-23T18:19:24Z</dcterms:modified>
</cp:coreProperties>
</file>