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1aa91707ac96d2/Courseware/Data Specialist L3/Module 4/other_stuff/Mean^J median and mode on a histogram/"/>
    </mc:Choice>
  </mc:AlternateContent>
  <xr:revisionPtr revIDLastSave="4" documentId="8_{E799CAB8-AB36-4683-8B3F-304560A0C2C7}" xr6:coauthVersionLast="47" xr6:coauthVersionMax="47" xr10:uidLastSave="{39E1D374-566A-4C3E-8501-BAB4EA08808A}"/>
  <bookViews>
    <workbookView xWindow="-108" yWindow="-108" windowWidth="23256" windowHeight="12720" xr2:uid="{31430B1D-2F0B-4BD2-8A8E-8C5ECB9C3558}"/>
  </bookViews>
  <sheets>
    <sheet name="Mean, median, mode" sheetId="10" r:id="rId1"/>
    <sheet name="Continuous distributions" sheetId="6" r:id="rId2"/>
    <sheet name="Help" sheetId="3" r:id="rId3"/>
    <sheet name="Dev" sheetId="9" state="hidden" r:id="rId4"/>
  </sheets>
  <definedNames>
    <definedName name="lognormal_mu">'Continuous distributions'!$H$18</definedName>
    <definedName name="lognormal_sigma">'Continuous distributions'!$H$19</definedName>
    <definedName name="showLabels">Dev!$L$19</definedName>
    <definedName name="showLabelsRadioSelection">Dev!$L$18</definedName>
    <definedName name="yLabelThreshDist">Dev!$H$8</definedName>
    <definedName name="yMax">Dev!$H$7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9" l="1"/>
  <c r="G23" i="9" s="1"/>
  <c r="C38" i="6"/>
  <c r="C37" i="6"/>
  <c r="C36" i="6"/>
  <c r="H3" i="9"/>
  <c r="H4" i="9" s="1"/>
  <c r="H5" i="9" s="1"/>
  <c r="H25" i="9"/>
  <c r="H26" i="9" s="1"/>
  <c r="I26" i="9" s="1"/>
  <c r="H7" i="9" s="1"/>
  <c r="H8" i="9" s="1"/>
  <c r="H19" i="9"/>
  <c r="H36" i="6" s="1"/>
  <c r="H14" i="9"/>
  <c r="H22" i="9"/>
  <c r="H37" i="6" s="1"/>
  <c r="H12" i="9"/>
  <c r="A20" i="9"/>
  <c r="G26" i="9" l="1"/>
  <c r="G20" i="9"/>
  <c r="H38" i="6"/>
  <c r="H23" i="9"/>
  <c r="I23" i="9" s="1"/>
  <c r="B19" i="9"/>
  <c r="B20" i="9" s="1"/>
  <c r="C20" i="9" s="1"/>
  <c r="H13" i="9"/>
  <c r="I13" i="9" s="1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A31" i="9"/>
  <c r="C31" i="9" s="1"/>
  <c r="A32" i="9"/>
  <c r="C32" i="9" s="1"/>
  <c r="A33" i="9"/>
  <c r="C33" i="9" s="1"/>
  <c r="A34" i="9"/>
  <c r="C34" i="9" s="1"/>
  <c r="A35" i="9"/>
  <c r="C35" i="9" s="1"/>
  <c r="A36" i="9"/>
  <c r="C36" i="9" s="1"/>
  <c r="A37" i="9"/>
  <c r="C37" i="9" s="1"/>
  <c r="A38" i="9"/>
  <c r="C38" i="9" s="1"/>
  <c r="A39" i="9"/>
  <c r="C39" i="9" s="1"/>
  <c r="A40" i="9"/>
  <c r="C40" i="9" s="1"/>
  <c r="A41" i="9"/>
  <c r="C41" i="9" s="1"/>
  <c r="A42" i="9"/>
  <c r="C42" i="9" s="1"/>
  <c r="A43" i="9"/>
  <c r="C43" i="9" s="1"/>
  <c r="A44" i="9"/>
  <c r="C44" i="9" s="1"/>
  <c r="A45" i="9"/>
  <c r="C45" i="9" s="1"/>
  <c r="A46" i="9"/>
  <c r="C46" i="9" s="1"/>
  <c r="A47" i="9"/>
  <c r="C47" i="9" s="1"/>
  <c r="A48" i="9"/>
  <c r="C48" i="9" s="1"/>
  <c r="A49" i="9"/>
  <c r="C49" i="9" s="1"/>
  <c r="A50" i="9"/>
  <c r="C50" i="9" s="1"/>
  <c r="A51" i="9"/>
  <c r="C51" i="9" s="1"/>
  <c r="A52" i="9"/>
  <c r="C52" i="9" s="1"/>
  <c r="A53" i="9"/>
  <c r="C53" i="9" s="1"/>
  <c r="A54" i="9"/>
  <c r="C54" i="9" s="1"/>
  <c r="A55" i="9"/>
  <c r="C55" i="9" s="1"/>
  <c r="A56" i="9"/>
  <c r="C56" i="9" s="1"/>
  <c r="A57" i="9"/>
  <c r="C57" i="9" s="1"/>
  <c r="A58" i="9"/>
  <c r="C58" i="9" s="1"/>
  <c r="A59" i="9"/>
  <c r="C59" i="9" s="1"/>
  <c r="A60" i="9"/>
  <c r="C60" i="9" s="1"/>
  <c r="A61" i="9"/>
  <c r="C61" i="9" s="1"/>
  <c r="A62" i="9"/>
  <c r="C62" i="9" s="1"/>
  <c r="A63" i="9"/>
  <c r="C63" i="9" s="1"/>
  <c r="A64" i="9"/>
  <c r="C64" i="9" s="1"/>
  <c r="A65" i="9"/>
  <c r="C65" i="9" s="1"/>
  <c r="A66" i="9"/>
  <c r="C66" i="9" s="1"/>
  <c r="A67" i="9"/>
  <c r="C67" i="9" s="1"/>
  <c r="A68" i="9"/>
  <c r="C68" i="9" s="1"/>
  <c r="A69" i="9"/>
  <c r="C69" i="9" s="1"/>
  <c r="A70" i="9"/>
  <c r="C70" i="9" s="1"/>
  <c r="A71" i="9"/>
  <c r="C71" i="9" s="1"/>
  <c r="A72" i="9"/>
  <c r="C72" i="9" s="1"/>
  <c r="A73" i="9"/>
  <c r="C73" i="9" s="1"/>
  <c r="A74" i="9"/>
  <c r="C74" i="9" s="1"/>
  <c r="A75" i="9"/>
  <c r="C75" i="9" s="1"/>
  <c r="A76" i="9"/>
  <c r="C76" i="9" s="1"/>
  <c r="A77" i="9"/>
  <c r="C77" i="9" s="1"/>
  <c r="A78" i="9"/>
  <c r="C78" i="9" s="1"/>
  <c r="A79" i="9"/>
  <c r="C79" i="9" s="1"/>
  <c r="A80" i="9"/>
  <c r="C80" i="9" s="1"/>
  <c r="A81" i="9"/>
  <c r="C81" i="9" s="1"/>
  <c r="A82" i="9"/>
  <c r="C82" i="9" s="1"/>
  <c r="A83" i="9"/>
  <c r="C83" i="9" s="1"/>
  <c r="A84" i="9"/>
  <c r="C84" i="9" s="1"/>
  <c r="A85" i="9"/>
  <c r="C85" i="9" s="1"/>
  <c r="A86" i="9"/>
  <c r="C86" i="9" s="1"/>
  <c r="A87" i="9"/>
  <c r="C87" i="9" s="1"/>
  <c r="A88" i="9"/>
  <c r="C88" i="9" s="1"/>
  <c r="A89" i="9"/>
  <c r="C89" i="9" s="1"/>
  <c r="A90" i="9"/>
  <c r="C90" i="9" s="1"/>
  <c r="A91" i="9"/>
  <c r="C91" i="9" s="1"/>
  <c r="A92" i="9"/>
  <c r="C92" i="9" s="1"/>
  <c r="A93" i="9"/>
  <c r="C93" i="9" s="1"/>
  <c r="A94" i="9"/>
  <c r="C94" i="9" s="1"/>
  <c r="A95" i="9"/>
  <c r="C95" i="9" s="1"/>
  <c r="A96" i="9"/>
  <c r="C96" i="9" s="1"/>
  <c r="A97" i="9"/>
  <c r="C97" i="9" s="1"/>
  <c r="A98" i="9"/>
  <c r="C98" i="9" s="1"/>
  <c r="A99" i="9"/>
  <c r="C99" i="9" s="1"/>
  <c r="A100" i="9"/>
  <c r="C100" i="9" s="1"/>
  <c r="A101" i="9"/>
  <c r="C101" i="9" s="1"/>
  <c r="A102" i="9"/>
  <c r="C102" i="9" s="1"/>
  <c r="A103" i="9"/>
  <c r="C103" i="9" s="1"/>
  <c r="A104" i="9"/>
  <c r="C104" i="9" s="1"/>
  <c r="A105" i="9"/>
  <c r="C105" i="9" s="1"/>
  <c r="A106" i="9"/>
  <c r="C106" i="9" s="1"/>
  <c r="A107" i="9"/>
  <c r="C107" i="9" s="1"/>
  <c r="A108" i="9"/>
  <c r="C108" i="9" s="1"/>
  <c r="A109" i="9"/>
  <c r="C109" i="9" s="1"/>
  <c r="A110" i="9"/>
  <c r="C110" i="9" s="1"/>
  <c r="A111" i="9"/>
  <c r="C111" i="9" s="1"/>
  <c r="A112" i="9"/>
  <c r="C112" i="9" s="1"/>
  <c r="A113" i="9"/>
  <c r="C113" i="9" s="1"/>
  <c r="A114" i="9"/>
  <c r="C114" i="9" s="1"/>
  <c r="A115" i="9"/>
  <c r="C115" i="9" s="1"/>
  <c r="A116" i="9"/>
  <c r="C116" i="9" s="1"/>
  <c r="A117" i="9"/>
  <c r="C117" i="9" s="1"/>
  <c r="A118" i="9"/>
  <c r="C118" i="9" s="1"/>
  <c r="A119" i="9"/>
  <c r="C119" i="9" s="1"/>
  <c r="A120" i="9"/>
  <c r="C120" i="9" s="1"/>
  <c r="A121" i="9"/>
  <c r="C121" i="9" s="1"/>
  <c r="A122" i="9"/>
  <c r="C122" i="9" s="1"/>
  <c r="A123" i="9"/>
  <c r="C123" i="9" s="1"/>
  <c r="A124" i="9"/>
  <c r="C124" i="9" s="1"/>
  <c r="A125" i="9"/>
  <c r="C125" i="9" s="1"/>
  <c r="A126" i="9"/>
  <c r="C126" i="9" s="1"/>
  <c r="A127" i="9"/>
  <c r="C127" i="9" s="1"/>
  <c r="A128" i="9"/>
  <c r="C128" i="9" s="1"/>
  <c r="A129" i="9"/>
  <c r="C129" i="9" s="1"/>
  <c r="A130" i="9"/>
  <c r="C130" i="9" s="1"/>
  <c r="A131" i="9"/>
  <c r="C131" i="9" s="1"/>
  <c r="A132" i="9"/>
  <c r="C132" i="9" s="1"/>
  <c r="A133" i="9"/>
  <c r="C133" i="9" s="1"/>
  <c r="A134" i="9"/>
  <c r="C134" i="9" s="1"/>
  <c r="A135" i="9"/>
  <c r="C135" i="9" s="1"/>
  <c r="A136" i="9"/>
  <c r="C136" i="9" s="1"/>
  <c r="A137" i="9"/>
  <c r="C137" i="9" s="1"/>
  <c r="A138" i="9"/>
  <c r="C138" i="9" s="1"/>
  <c r="A139" i="9"/>
  <c r="C139" i="9" s="1"/>
  <c r="A140" i="9"/>
  <c r="C140" i="9" s="1"/>
  <c r="A141" i="9"/>
  <c r="C141" i="9" s="1"/>
  <c r="A142" i="9"/>
  <c r="C142" i="9" s="1"/>
  <c r="A143" i="9"/>
  <c r="C143" i="9" s="1"/>
  <c r="A144" i="9"/>
  <c r="C144" i="9" s="1"/>
  <c r="A145" i="9"/>
  <c r="C145" i="9" s="1"/>
  <c r="A146" i="9"/>
  <c r="C146" i="9" s="1"/>
  <c r="A147" i="9"/>
  <c r="C147" i="9" s="1"/>
  <c r="A148" i="9"/>
  <c r="C148" i="9" s="1"/>
  <c r="A149" i="9"/>
  <c r="C149" i="9" s="1"/>
  <c r="A150" i="9"/>
  <c r="C150" i="9" s="1"/>
  <c r="A151" i="9"/>
  <c r="C151" i="9" s="1"/>
  <c r="A152" i="9"/>
  <c r="C152" i="9" s="1"/>
  <c r="A153" i="9"/>
  <c r="C153" i="9" s="1"/>
  <c r="A154" i="9"/>
  <c r="C154" i="9" s="1"/>
  <c r="A155" i="9"/>
  <c r="C155" i="9" s="1"/>
  <c r="A156" i="9"/>
  <c r="C156" i="9" s="1"/>
  <c r="A157" i="9"/>
  <c r="C157" i="9" s="1"/>
  <c r="A158" i="9"/>
  <c r="C158" i="9" s="1"/>
  <c r="A159" i="9"/>
  <c r="C159" i="9" s="1"/>
  <c r="A160" i="9"/>
  <c r="C160" i="9" s="1"/>
  <c r="A161" i="9"/>
  <c r="C161" i="9" s="1"/>
  <c r="A162" i="9"/>
  <c r="C162" i="9" s="1"/>
  <c r="A163" i="9"/>
  <c r="C163" i="9" s="1"/>
  <c r="A164" i="9"/>
  <c r="C164" i="9" s="1"/>
  <c r="A165" i="9"/>
  <c r="C165" i="9" s="1"/>
  <c r="A166" i="9"/>
  <c r="C166" i="9" s="1"/>
  <c r="A167" i="9"/>
  <c r="C167" i="9" s="1"/>
  <c r="A168" i="9"/>
  <c r="C168" i="9" s="1"/>
  <c r="A169" i="9"/>
  <c r="C169" i="9" s="1"/>
  <c r="A170" i="9"/>
  <c r="C170" i="9" s="1"/>
  <c r="A171" i="9"/>
  <c r="C171" i="9" s="1"/>
  <c r="B12" i="9"/>
  <c r="A13" i="9"/>
  <c r="G168" i="9" l="1"/>
  <c r="I168" i="9" s="1"/>
  <c r="H168" i="9"/>
  <c r="G156" i="9"/>
  <c r="I156" i="9" s="1"/>
  <c r="H156" i="9"/>
  <c r="G144" i="9"/>
  <c r="I144" i="9" s="1"/>
  <c r="H144" i="9"/>
  <c r="G128" i="9"/>
  <c r="I128" i="9" s="1"/>
  <c r="H128" i="9"/>
  <c r="G120" i="9"/>
  <c r="I120" i="9" s="1"/>
  <c r="H120" i="9"/>
  <c r="G108" i="9"/>
  <c r="I108" i="9" s="1"/>
  <c r="H108" i="9"/>
  <c r="H96" i="9"/>
  <c r="G96" i="9"/>
  <c r="I96" i="9" s="1"/>
  <c r="H80" i="9"/>
  <c r="G80" i="9"/>
  <c r="I80" i="9" s="1"/>
  <c r="G68" i="9"/>
  <c r="I68" i="9" s="1"/>
  <c r="H68" i="9"/>
  <c r="H56" i="9"/>
  <c r="G56" i="9"/>
  <c r="I56" i="9" s="1"/>
  <c r="H44" i="9"/>
  <c r="G44" i="9"/>
  <c r="I44" i="9" s="1"/>
  <c r="H36" i="9"/>
  <c r="G36" i="9"/>
  <c r="I36" i="9" s="1"/>
  <c r="H167" i="9"/>
  <c r="G167" i="9"/>
  <c r="I167" i="9" s="1"/>
  <c r="H163" i="9"/>
  <c r="G163" i="9"/>
  <c r="I163" i="9" s="1"/>
  <c r="H159" i="9"/>
  <c r="G159" i="9"/>
  <c r="I159" i="9" s="1"/>
  <c r="H155" i="9"/>
  <c r="G155" i="9"/>
  <c r="I155" i="9" s="1"/>
  <c r="H151" i="9"/>
  <c r="G151" i="9"/>
  <c r="I151" i="9" s="1"/>
  <c r="H147" i="9"/>
  <c r="G147" i="9"/>
  <c r="I147" i="9" s="1"/>
  <c r="H143" i="9"/>
  <c r="G143" i="9"/>
  <c r="I143" i="9" s="1"/>
  <c r="H139" i="9"/>
  <c r="G139" i="9"/>
  <c r="I139" i="9" s="1"/>
  <c r="H135" i="9"/>
  <c r="G135" i="9"/>
  <c r="I135" i="9" s="1"/>
  <c r="H131" i="9"/>
  <c r="G131" i="9"/>
  <c r="I131" i="9" s="1"/>
  <c r="H127" i="9"/>
  <c r="G127" i="9"/>
  <c r="I127" i="9" s="1"/>
  <c r="H123" i="9"/>
  <c r="G123" i="9"/>
  <c r="I123" i="9" s="1"/>
  <c r="H119" i="9"/>
  <c r="G119" i="9"/>
  <c r="I119" i="9" s="1"/>
  <c r="H115" i="9"/>
  <c r="G115" i="9"/>
  <c r="I115" i="9" s="1"/>
  <c r="H111" i="9"/>
  <c r="G111" i="9"/>
  <c r="I111" i="9" s="1"/>
  <c r="H107" i="9"/>
  <c r="G107" i="9"/>
  <c r="I107" i="9" s="1"/>
  <c r="H103" i="9"/>
  <c r="G103" i="9"/>
  <c r="I103" i="9" s="1"/>
  <c r="H99" i="9"/>
  <c r="G99" i="9"/>
  <c r="I99" i="9" s="1"/>
  <c r="H95" i="9"/>
  <c r="G95" i="9"/>
  <c r="I95" i="9" s="1"/>
  <c r="H91" i="9"/>
  <c r="G91" i="9"/>
  <c r="I91" i="9" s="1"/>
  <c r="H87" i="9"/>
  <c r="G87" i="9"/>
  <c r="I87" i="9" s="1"/>
  <c r="H83" i="9"/>
  <c r="G83" i="9"/>
  <c r="I83" i="9" s="1"/>
  <c r="H79" i="9"/>
  <c r="G79" i="9"/>
  <c r="I79" i="9" s="1"/>
  <c r="H75" i="9"/>
  <c r="G75" i="9"/>
  <c r="I75" i="9" s="1"/>
  <c r="H71" i="9"/>
  <c r="G71" i="9"/>
  <c r="I71" i="9" s="1"/>
  <c r="H67" i="9"/>
  <c r="G67" i="9"/>
  <c r="I67" i="9" s="1"/>
  <c r="H63" i="9"/>
  <c r="G63" i="9"/>
  <c r="I63" i="9" s="1"/>
  <c r="H59" i="9"/>
  <c r="G59" i="9"/>
  <c r="I59" i="9" s="1"/>
  <c r="G55" i="9"/>
  <c r="I55" i="9" s="1"/>
  <c r="H55" i="9"/>
  <c r="G51" i="9"/>
  <c r="I51" i="9" s="1"/>
  <c r="H51" i="9"/>
  <c r="G47" i="9"/>
  <c r="I47" i="9" s="1"/>
  <c r="H47" i="9"/>
  <c r="G43" i="9"/>
  <c r="I43" i="9" s="1"/>
  <c r="H43" i="9"/>
  <c r="G39" i="9"/>
  <c r="I39" i="9" s="1"/>
  <c r="H39" i="9"/>
  <c r="G35" i="9"/>
  <c r="I35" i="9" s="1"/>
  <c r="H35" i="9"/>
  <c r="G31" i="9"/>
  <c r="I31" i="9"/>
  <c r="H31" i="9"/>
  <c r="G160" i="9"/>
  <c r="I160" i="9" s="1"/>
  <c r="H160" i="9"/>
  <c r="G148" i="9"/>
  <c r="I148" i="9" s="1"/>
  <c r="H148" i="9"/>
  <c r="G136" i="9"/>
  <c r="I136" i="9" s="1"/>
  <c r="H136" i="9"/>
  <c r="G124" i="9"/>
  <c r="I124" i="9" s="1"/>
  <c r="H124" i="9"/>
  <c r="H112" i="9"/>
  <c r="G112" i="9"/>
  <c r="I112" i="9" s="1"/>
  <c r="G100" i="9"/>
  <c r="I100" i="9" s="1"/>
  <c r="H100" i="9"/>
  <c r="G88" i="9"/>
  <c r="I88" i="9" s="1"/>
  <c r="H88" i="9"/>
  <c r="H76" i="9"/>
  <c r="G76" i="9"/>
  <c r="I76" i="9" s="1"/>
  <c r="H64" i="9"/>
  <c r="G64" i="9"/>
  <c r="I64" i="9" s="1"/>
  <c r="H52" i="9"/>
  <c r="G52" i="9"/>
  <c r="I52" i="9" s="1"/>
  <c r="H40" i="9"/>
  <c r="G40" i="9"/>
  <c r="I40" i="9" s="1"/>
  <c r="H170" i="9"/>
  <c r="G170" i="9"/>
  <c r="I170" i="9" s="1"/>
  <c r="H166" i="9"/>
  <c r="G166" i="9"/>
  <c r="I166" i="9" s="1"/>
  <c r="H162" i="9"/>
  <c r="G162" i="9"/>
  <c r="I162" i="9" s="1"/>
  <c r="H158" i="9"/>
  <c r="G158" i="9"/>
  <c r="I158" i="9" s="1"/>
  <c r="H154" i="9"/>
  <c r="G154" i="9"/>
  <c r="I154" i="9" s="1"/>
  <c r="H150" i="9"/>
  <c r="G150" i="9"/>
  <c r="I150" i="9" s="1"/>
  <c r="H146" i="9"/>
  <c r="G146" i="9"/>
  <c r="I146" i="9" s="1"/>
  <c r="H142" i="9"/>
  <c r="G142" i="9"/>
  <c r="I142" i="9" s="1"/>
  <c r="H138" i="9"/>
  <c r="G138" i="9"/>
  <c r="I138" i="9" s="1"/>
  <c r="H134" i="9"/>
  <c r="G134" i="9"/>
  <c r="I134" i="9" s="1"/>
  <c r="H130" i="9"/>
  <c r="G130" i="9"/>
  <c r="I130" i="9" s="1"/>
  <c r="H126" i="9"/>
  <c r="G126" i="9"/>
  <c r="I126" i="9" s="1"/>
  <c r="H122" i="9"/>
  <c r="G122" i="9"/>
  <c r="I122" i="9" s="1"/>
  <c r="H118" i="9"/>
  <c r="G118" i="9"/>
  <c r="I118" i="9" s="1"/>
  <c r="G114" i="9"/>
  <c r="I114" i="9" s="1"/>
  <c r="H114" i="9"/>
  <c r="G110" i="9"/>
  <c r="I110" i="9" s="1"/>
  <c r="H110" i="9"/>
  <c r="G106" i="9"/>
  <c r="I106" i="9" s="1"/>
  <c r="H106" i="9"/>
  <c r="G102" i="9"/>
  <c r="I102" i="9" s="1"/>
  <c r="H102" i="9"/>
  <c r="G98" i="9"/>
  <c r="I98" i="9" s="1"/>
  <c r="H98" i="9"/>
  <c r="G94" i="9"/>
  <c r="I94" i="9" s="1"/>
  <c r="H94" i="9"/>
  <c r="G90" i="9"/>
  <c r="I90" i="9" s="1"/>
  <c r="H90" i="9"/>
  <c r="G86" i="9"/>
  <c r="I86" i="9" s="1"/>
  <c r="H86" i="9"/>
  <c r="G82" i="9"/>
  <c r="I82" i="9" s="1"/>
  <c r="H82" i="9"/>
  <c r="G78" i="9"/>
  <c r="I78" i="9" s="1"/>
  <c r="H78" i="9"/>
  <c r="G74" i="9"/>
  <c r="I74" i="9" s="1"/>
  <c r="H74" i="9"/>
  <c r="G70" i="9"/>
  <c r="I70" i="9" s="1"/>
  <c r="H70" i="9"/>
  <c r="G66" i="9"/>
  <c r="I66" i="9" s="1"/>
  <c r="H66" i="9"/>
  <c r="G62" i="9"/>
  <c r="I62" i="9" s="1"/>
  <c r="H62" i="9"/>
  <c r="H58" i="9"/>
  <c r="G58" i="9"/>
  <c r="I58" i="9" s="1"/>
  <c r="G54" i="9"/>
  <c r="I54" i="9" s="1"/>
  <c r="H54" i="9"/>
  <c r="H50" i="9"/>
  <c r="G50" i="9"/>
  <c r="I50" i="9" s="1"/>
  <c r="G46" i="9"/>
  <c r="I46" i="9" s="1"/>
  <c r="H46" i="9"/>
  <c r="H42" i="9"/>
  <c r="G42" i="9"/>
  <c r="I42" i="9" s="1"/>
  <c r="H38" i="9"/>
  <c r="G38" i="9"/>
  <c r="I38" i="9" s="1"/>
  <c r="H34" i="9"/>
  <c r="G34" i="9"/>
  <c r="I34" i="9" s="1"/>
  <c r="G164" i="9"/>
  <c r="I164" i="9" s="1"/>
  <c r="H164" i="9"/>
  <c r="G152" i="9"/>
  <c r="I152" i="9" s="1"/>
  <c r="H152" i="9"/>
  <c r="G140" i="9"/>
  <c r="I140" i="9" s="1"/>
  <c r="H140" i="9"/>
  <c r="G132" i="9"/>
  <c r="I132" i="9" s="1"/>
  <c r="H132" i="9"/>
  <c r="G116" i="9"/>
  <c r="I116" i="9" s="1"/>
  <c r="H116" i="9"/>
  <c r="H104" i="9"/>
  <c r="G104" i="9"/>
  <c r="I104" i="9" s="1"/>
  <c r="G92" i="9"/>
  <c r="I92" i="9" s="1"/>
  <c r="H92" i="9"/>
  <c r="G84" i="9"/>
  <c r="I84" i="9" s="1"/>
  <c r="H84" i="9"/>
  <c r="H72" i="9"/>
  <c r="G72" i="9"/>
  <c r="I72" i="9" s="1"/>
  <c r="H60" i="9"/>
  <c r="G60" i="9"/>
  <c r="I60" i="9" s="1"/>
  <c r="H48" i="9"/>
  <c r="G48" i="9"/>
  <c r="I48" i="9" s="1"/>
  <c r="H32" i="9"/>
  <c r="G32" i="9"/>
  <c r="I32" i="9" s="1"/>
  <c r="H171" i="9"/>
  <c r="G171" i="9"/>
  <c r="I171" i="9" s="1"/>
  <c r="G169" i="9"/>
  <c r="I169" i="9" s="1"/>
  <c r="H169" i="9"/>
  <c r="G165" i="9"/>
  <c r="I165" i="9" s="1"/>
  <c r="H165" i="9"/>
  <c r="G161" i="9"/>
  <c r="I161" i="9" s="1"/>
  <c r="H161" i="9"/>
  <c r="G157" i="9"/>
  <c r="I157" i="9" s="1"/>
  <c r="H157" i="9"/>
  <c r="G153" i="9"/>
  <c r="I153" i="9" s="1"/>
  <c r="H153" i="9"/>
  <c r="G149" i="9"/>
  <c r="I149" i="9" s="1"/>
  <c r="H149" i="9"/>
  <c r="G145" i="9"/>
  <c r="I145" i="9" s="1"/>
  <c r="H145" i="9"/>
  <c r="G141" i="9"/>
  <c r="I141" i="9" s="1"/>
  <c r="H141" i="9"/>
  <c r="G137" i="9"/>
  <c r="I137" i="9" s="1"/>
  <c r="H137" i="9"/>
  <c r="G133" i="9"/>
  <c r="I133" i="9" s="1"/>
  <c r="H133" i="9"/>
  <c r="G129" i="9"/>
  <c r="I129" i="9" s="1"/>
  <c r="H129" i="9"/>
  <c r="G125" i="9"/>
  <c r="I125" i="9" s="1"/>
  <c r="H125" i="9"/>
  <c r="G121" i="9"/>
  <c r="I121" i="9" s="1"/>
  <c r="H121" i="9"/>
  <c r="G117" i="9"/>
  <c r="I117" i="9" s="1"/>
  <c r="H117" i="9"/>
  <c r="H113" i="9"/>
  <c r="G113" i="9"/>
  <c r="I113" i="9" s="1"/>
  <c r="G109" i="9"/>
  <c r="I109" i="9" s="1"/>
  <c r="H109" i="9"/>
  <c r="H105" i="9"/>
  <c r="G105" i="9"/>
  <c r="I105" i="9" s="1"/>
  <c r="G101" i="9"/>
  <c r="I101" i="9" s="1"/>
  <c r="H101" i="9"/>
  <c r="H97" i="9"/>
  <c r="G97" i="9"/>
  <c r="I97" i="9" s="1"/>
  <c r="G93" i="9"/>
  <c r="I93" i="9" s="1"/>
  <c r="H93" i="9"/>
  <c r="H89" i="9"/>
  <c r="G89" i="9"/>
  <c r="I89" i="9" s="1"/>
  <c r="G85" i="9"/>
  <c r="I85" i="9" s="1"/>
  <c r="H85" i="9"/>
  <c r="H81" i="9"/>
  <c r="G81" i="9"/>
  <c r="I81" i="9" s="1"/>
  <c r="G77" i="9"/>
  <c r="I77" i="9" s="1"/>
  <c r="H77" i="9"/>
  <c r="H73" i="9"/>
  <c r="G73" i="9"/>
  <c r="I73" i="9" s="1"/>
  <c r="H69" i="9"/>
  <c r="G69" i="9"/>
  <c r="I69" i="9" s="1"/>
  <c r="H65" i="9"/>
  <c r="G65" i="9"/>
  <c r="I65" i="9" s="1"/>
  <c r="G61" i="9"/>
  <c r="I61" i="9" s="1"/>
  <c r="H61" i="9"/>
  <c r="H57" i="9"/>
  <c r="G57" i="9"/>
  <c r="I57" i="9" s="1"/>
  <c r="H53" i="9"/>
  <c r="G53" i="9"/>
  <c r="I53" i="9" s="1"/>
  <c r="H49" i="9"/>
  <c r="G49" i="9"/>
  <c r="I49" i="9" s="1"/>
  <c r="H45" i="9"/>
  <c r="G45" i="9"/>
  <c r="I45" i="9" s="1"/>
  <c r="G41" i="9"/>
  <c r="I41" i="9" s="1"/>
  <c r="H41" i="9"/>
  <c r="G37" i="9"/>
  <c r="I37" i="9" s="1"/>
  <c r="H37" i="9"/>
  <c r="H33" i="9"/>
  <c r="G33" i="9"/>
  <c r="I33" i="9" s="1"/>
  <c r="H20" i="9"/>
  <c r="I20" i="9" s="1"/>
  <c r="H15" i="9"/>
  <c r="I15" i="9" s="1"/>
  <c r="D54" i="9" l="1"/>
  <c r="B136" i="9"/>
  <c r="B144" i="9"/>
  <c r="B146" i="9"/>
  <c r="D147" i="9"/>
  <c r="B148" i="9"/>
  <c r="D152" i="9"/>
  <c r="D154" i="9"/>
  <c r="B156" i="9"/>
  <c r="B160" i="9"/>
  <c r="B162" i="9"/>
  <c r="B164" i="9"/>
  <c r="B166" i="9"/>
  <c r="B168" i="9"/>
  <c r="B170" i="9"/>
  <c r="D170" i="9" l="1"/>
  <c r="D166" i="9"/>
  <c r="D162" i="9"/>
  <c r="D158" i="9"/>
  <c r="D150" i="9"/>
  <c r="D146" i="9"/>
  <c r="D142" i="9"/>
  <c r="D58" i="9"/>
  <c r="D50" i="9"/>
  <c r="D46" i="9"/>
  <c r="D42" i="9"/>
  <c r="D38" i="9"/>
  <c r="D34" i="9"/>
  <c r="D169" i="9"/>
  <c r="D165" i="9"/>
  <c r="D161" i="9"/>
  <c r="D157" i="9"/>
  <c r="D153" i="9"/>
  <c r="D149" i="9"/>
  <c r="D145" i="9"/>
  <c r="D141" i="9"/>
  <c r="D61" i="9"/>
  <c r="D57" i="9"/>
  <c r="D53" i="9"/>
  <c r="D49" i="9"/>
  <c r="D45" i="9"/>
  <c r="D41" i="9"/>
  <c r="D37" i="9"/>
  <c r="D33" i="9"/>
  <c r="D168" i="9"/>
  <c r="D164" i="9"/>
  <c r="D160" i="9"/>
  <c r="D156" i="9"/>
  <c r="D148" i="9"/>
  <c r="D144" i="9"/>
  <c r="D136" i="9"/>
  <c r="D60" i="9"/>
  <c r="D56" i="9"/>
  <c r="D52" i="9"/>
  <c r="D48" i="9"/>
  <c r="D44" i="9"/>
  <c r="D40" i="9"/>
  <c r="D36" i="9"/>
  <c r="D32" i="9"/>
  <c r="D171" i="9"/>
  <c r="D167" i="9"/>
  <c r="D163" i="9"/>
  <c r="D159" i="9"/>
  <c r="D155" i="9"/>
  <c r="D151" i="9"/>
  <c r="D143" i="9"/>
  <c r="D59" i="9"/>
  <c r="D55" i="9"/>
  <c r="D51" i="9"/>
  <c r="D47" i="9"/>
  <c r="D43" i="9"/>
  <c r="D39" i="9"/>
  <c r="D35" i="9"/>
  <c r="D31" i="9"/>
  <c r="B158" i="9"/>
  <c r="B163" i="9"/>
  <c r="B165" i="9"/>
  <c r="B157" i="9"/>
  <c r="B169" i="9"/>
  <c r="B161" i="9"/>
  <c r="B159" i="9"/>
  <c r="B167" i="9"/>
  <c r="B171" i="9"/>
  <c r="B155" i="9"/>
  <c r="B139" i="9"/>
  <c r="D139" i="9" s="1"/>
  <c r="B152" i="9"/>
  <c r="B147" i="9"/>
  <c r="B128" i="9"/>
  <c r="D128" i="9" s="1"/>
  <c r="B124" i="9"/>
  <c r="D124" i="9" s="1"/>
  <c r="B49" i="9"/>
  <c r="B75" i="9"/>
  <c r="D75" i="9" s="1"/>
  <c r="B78" i="9"/>
  <c r="D78" i="9" s="1"/>
  <c r="B86" i="9"/>
  <c r="D86" i="9" s="1"/>
  <c r="B105" i="9"/>
  <c r="D105" i="9" s="1"/>
  <c r="B115" i="9"/>
  <c r="D115" i="9" s="1"/>
  <c r="B129" i="9"/>
  <c r="D129" i="9" s="1"/>
  <c r="B37" i="9"/>
  <c r="B44" i="9"/>
  <c r="B56" i="9"/>
  <c r="B69" i="9"/>
  <c r="D69" i="9" s="1"/>
  <c r="B70" i="9"/>
  <c r="D70" i="9" s="1"/>
  <c r="B84" i="9"/>
  <c r="D84" i="9" s="1"/>
  <c r="B92" i="9"/>
  <c r="D92" i="9" s="1"/>
  <c r="B99" i="9"/>
  <c r="D99" i="9" s="1"/>
  <c r="B107" i="9"/>
  <c r="D107" i="9" s="1"/>
  <c r="B116" i="9"/>
  <c r="D116" i="9" s="1"/>
  <c r="B142" i="9"/>
  <c r="B151" i="9"/>
  <c r="B33" i="9"/>
  <c r="B43" i="9"/>
  <c r="B50" i="9"/>
  <c r="B55" i="9"/>
  <c r="B58" i="9"/>
  <c r="B68" i="9"/>
  <c r="D68" i="9" s="1"/>
  <c r="B76" i="9"/>
  <c r="D76" i="9" s="1"/>
  <c r="B94" i="9"/>
  <c r="D94" i="9" s="1"/>
  <c r="B121" i="9"/>
  <c r="D121" i="9" s="1"/>
  <c r="B31" i="9"/>
  <c r="B38" i="9"/>
  <c r="B47" i="9"/>
  <c r="B53" i="9"/>
  <c r="B60" i="9"/>
  <c r="B32" i="9"/>
  <c r="B35" i="9"/>
  <c r="B41" i="9"/>
  <c r="B42" i="9"/>
  <c r="B48" i="9"/>
  <c r="B51" i="9"/>
  <c r="B54" i="9"/>
  <c r="B61" i="9"/>
  <c r="B71" i="9"/>
  <c r="D71" i="9" s="1"/>
  <c r="B72" i="9"/>
  <c r="D72" i="9" s="1"/>
  <c r="B82" i="9"/>
  <c r="D82" i="9" s="1"/>
  <c r="B90" i="9"/>
  <c r="D90" i="9" s="1"/>
  <c r="B98" i="9"/>
  <c r="D98" i="9" s="1"/>
  <c r="B106" i="9"/>
  <c r="D106" i="9" s="1"/>
  <c r="B137" i="9"/>
  <c r="D137" i="9" s="1"/>
  <c r="B34" i="9"/>
  <c r="B40" i="9"/>
  <c r="B36" i="9"/>
  <c r="B39" i="9"/>
  <c r="B45" i="9"/>
  <c r="B46" i="9"/>
  <c r="B52" i="9"/>
  <c r="B57" i="9"/>
  <c r="B63" i="9"/>
  <c r="D63" i="9" s="1"/>
  <c r="B64" i="9"/>
  <c r="D64" i="9" s="1"/>
  <c r="B65" i="9"/>
  <c r="D65" i="9" s="1"/>
  <c r="B66" i="9"/>
  <c r="D66" i="9" s="1"/>
  <c r="B73" i="9"/>
  <c r="D73" i="9" s="1"/>
  <c r="B74" i="9"/>
  <c r="D74" i="9" s="1"/>
  <c r="B80" i="9"/>
  <c r="D80" i="9" s="1"/>
  <c r="B88" i="9"/>
  <c r="D88" i="9" s="1"/>
  <c r="B96" i="9"/>
  <c r="D96" i="9" s="1"/>
  <c r="B100" i="9"/>
  <c r="D100" i="9" s="1"/>
  <c r="B108" i="9"/>
  <c r="D108" i="9" s="1"/>
  <c r="B77" i="9"/>
  <c r="D77" i="9" s="1"/>
  <c r="B79" i="9"/>
  <c r="D79" i="9" s="1"/>
  <c r="B81" i="9"/>
  <c r="D81" i="9" s="1"/>
  <c r="B83" i="9"/>
  <c r="D83" i="9" s="1"/>
  <c r="B85" i="9"/>
  <c r="D85" i="9" s="1"/>
  <c r="B87" i="9"/>
  <c r="D87" i="9" s="1"/>
  <c r="B89" i="9"/>
  <c r="D89" i="9" s="1"/>
  <c r="B91" i="9"/>
  <c r="D91" i="9" s="1"/>
  <c r="B93" i="9"/>
  <c r="D93" i="9" s="1"/>
  <c r="B95" i="9"/>
  <c r="D95" i="9" s="1"/>
  <c r="B97" i="9"/>
  <c r="D97" i="9" s="1"/>
  <c r="B101" i="9"/>
  <c r="D101" i="9" s="1"/>
  <c r="B102" i="9"/>
  <c r="D102" i="9" s="1"/>
  <c r="B109" i="9"/>
  <c r="D109" i="9" s="1"/>
  <c r="B110" i="9"/>
  <c r="D110" i="9" s="1"/>
  <c r="B117" i="9"/>
  <c r="D117" i="9" s="1"/>
  <c r="B119" i="9"/>
  <c r="D119" i="9" s="1"/>
  <c r="B127" i="9"/>
  <c r="D127" i="9" s="1"/>
  <c r="B134" i="9"/>
  <c r="D134" i="9" s="1"/>
  <c r="B143" i="9"/>
  <c r="B132" i="9"/>
  <c r="D132" i="9" s="1"/>
  <c r="B59" i="9"/>
  <c r="B62" i="9"/>
  <c r="D62" i="9" s="1"/>
  <c r="B67" i="9"/>
  <c r="D67" i="9" s="1"/>
  <c r="B103" i="9"/>
  <c r="D103" i="9" s="1"/>
  <c r="B104" i="9"/>
  <c r="D104" i="9" s="1"/>
  <c r="B111" i="9"/>
  <c r="D111" i="9" s="1"/>
  <c r="B112" i="9"/>
  <c r="D112" i="9" s="1"/>
  <c r="B125" i="9"/>
  <c r="D125" i="9" s="1"/>
  <c r="B135" i="9"/>
  <c r="D135" i="9" s="1"/>
  <c r="B153" i="9"/>
  <c r="B140" i="9"/>
  <c r="D140" i="9" s="1"/>
  <c r="B113" i="9"/>
  <c r="D113" i="9" s="1"/>
  <c r="B114" i="9"/>
  <c r="D114" i="9" s="1"/>
  <c r="B123" i="9"/>
  <c r="D123" i="9" s="1"/>
  <c r="B145" i="9"/>
  <c r="B150" i="9"/>
  <c r="B154" i="9"/>
  <c r="B138" i="9"/>
  <c r="D138" i="9" s="1"/>
  <c r="B130" i="9"/>
  <c r="D130" i="9" s="1"/>
  <c r="B126" i="9"/>
  <c r="D126" i="9" s="1"/>
  <c r="B122" i="9"/>
  <c r="D122" i="9" s="1"/>
  <c r="B118" i="9"/>
  <c r="D118" i="9" s="1"/>
  <c r="B149" i="9"/>
  <c r="B141" i="9"/>
  <c r="B133" i="9"/>
  <c r="D133" i="9" s="1"/>
  <c r="B120" i="9"/>
  <c r="D120" i="9" s="1"/>
  <c r="B131" i="9"/>
  <c r="D131" i="9" s="1"/>
  <c r="B13" i="9" l="1"/>
  <c r="D13" i="9" s="1"/>
  <c r="C12" i="9"/>
  <c r="C13" i="9" s="1"/>
</calcChain>
</file>

<file path=xl/sharedStrings.xml><?xml version="1.0" encoding="utf-8"?>
<sst xmlns="http://schemas.openxmlformats.org/spreadsheetml/2006/main" count="97" uniqueCount="57">
  <si>
    <t>Mean</t>
  </si>
  <si>
    <t>x</t>
  </si>
  <si>
    <t>y</t>
  </si>
  <si>
    <t>For help or further information about this workbook, or to report an issue, please contact Andrew Alvin at andrew.alvin@qa.com.</t>
  </si>
  <si>
    <t>z</t>
  </si>
  <si>
    <t>Median</t>
  </si>
  <si>
    <t>µ</t>
  </si>
  <si>
    <t>σ</t>
  </si>
  <si>
    <t>zRange</t>
  </si>
  <si>
    <t>zStep</t>
  </si>
  <si>
    <r>
      <t xml:space="preserve">Normal distribution with </t>
    </r>
    <r>
      <rPr>
        <i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σ</t>
    </r>
    <r>
      <rPr>
        <sz val="11"/>
        <color theme="1"/>
        <rFont val="Calibri"/>
        <family val="2"/>
        <scheme val="minor"/>
      </rPr>
      <t xml:space="preserve"> = 1</t>
    </r>
  </si>
  <si>
    <t>Label 95%</t>
  </si>
  <si>
    <t>Fill 95%</t>
  </si>
  <si>
    <r>
      <t xml:space="preserve">Lognormal distribution with </t>
    </r>
    <r>
      <rPr>
        <i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σ</t>
    </r>
    <r>
      <rPr>
        <sz val="11"/>
        <color theme="1"/>
        <rFont val="Calibri"/>
        <family val="2"/>
        <scheme val="minor"/>
      </rPr>
      <t xml:space="preserve"> = 1</t>
    </r>
  </si>
  <si>
    <r>
      <rPr>
        <b/>
        <i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limits for plotting dashed lines</t>
    </r>
  </si>
  <si>
    <t>x lower</t>
  </si>
  <si>
    <t>x upper</t>
  </si>
  <si>
    <t>Lower</t>
  </si>
  <si>
    <t>Upper</t>
  </si>
  <si>
    <t>Invisible labelled series</t>
  </si>
  <si>
    <t>Mean and median</t>
  </si>
  <si>
    <t>zStep init</t>
  </si>
  <si>
    <t>yMax</t>
  </si>
  <si>
    <t>yLabelThreshDist</t>
  </si>
  <si>
    <t>Mode</t>
  </si>
  <si>
    <t>Try values between 0 and 10</t>
  </si>
  <si>
    <t>Asymmetric distribution</t>
  </si>
  <si>
    <t>Symmetric distribution</t>
  </si>
  <si>
    <t>Try values between 0.1 and 1.5</t>
  </si>
  <si>
    <t>If the water is divided equally amongst the jugs, each jug contains the mean amount.</t>
  </si>
  <si>
    <t>The mean is the value obtained by summing the values and dividing by the count.</t>
  </si>
  <si>
    <t>Excel formula</t>
  </si>
  <si>
    <t>=AVERAGE()</t>
  </si>
  <si>
    <t>=MEDIAN()</t>
  </si>
  <si>
    <t>If the list has an even number of values then the median is the mean of the two middle values.</t>
  </si>
  <si>
    <t>The median is the value in the middle when the list is arranged in numerical order.</t>
  </si>
  <si>
    <t>The mode is the most common value in the list.</t>
  </si>
  <si>
    <t>Calculate the mean of the list below using the AVERAGE() formula.</t>
  </si>
  <si>
    <t>If the list contains no duplicates, the mode is not well defined: either every value is the mode or no value is. Excel will return #N/A.</t>
  </si>
  <si>
    <t>Continuous distributions</t>
  </si>
  <si>
    <t>The mean, median, and mode can be calculated for continuous distributions in much the same way as for discrete lists of numbers.</t>
  </si>
  <si>
    <t>We can think of a continuous distribution as like a histogram with infinitely thin bins.</t>
  </si>
  <si>
    <t>=MODE.MULT()</t>
  </si>
  <si>
    <r>
      <t xml:space="preserve">If there is a tie for the most common value, we have a choice: we can report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tied values, or we can report </t>
    </r>
    <r>
      <rPr>
        <b/>
        <sz val="11"/>
        <color theme="1"/>
        <rFont val="Calibri"/>
        <family val="2"/>
        <scheme val="minor"/>
      </rPr>
      <t>just one</t>
    </r>
    <r>
      <rPr>
        <sz val="11"/>
        <color theme="1"/>
        <rFont val="Calibri"/>
        <family val="2"/>
        <scheme val="minor"/>
      </rPr>
      <t xml:space="preserve"> of the tied values selected according to some rule of thumb. Excel provides the MODE.MULT() and MODE.SNGL() functions to cater to this choice. Note: in older versions of Excel, there is only the MODE() function, which is equivalent to MODE.SNGL().</t>
    </r>
  </si>
  <si>
    <t>=MODE.SNGL()</t>
  </si>
  <si>
    <t>=MODE()</t>
  </si>
  <si>
    <t>Return mode or all ties</t>
  </si>
  <si>
    <t>Return mode or first tie</t>
  </si>
  <si>
    <t>Excel formula (legacy)</t>
  </si>
  <si>
    <t>Calculate the median of each list below using the MEDIAN() formula.</t>
  </si>
  <si>
    <t>Calculate the mode of each list below using the MODE.MULT() formula. (Skip this question if MODE.MULT() is not included in your version of Excel.)</t>
  </si>
  <si>
    <t>Mode (with ties)</t>
  </si>
  <si>
    <t>Calculate the mode of each list below using the MODE.SNGL() formula. (If MODE.SNGL() is not included in your version of Excel, use MODE(), which is identical.)</t>
  </si>
  <si>
    <t>Mode (first tie)</t>
  </si>
  <si>
    <t>Show/hide radio buttons</t>
  </si>
  <si>
    <t>showLabels</t>
  </si>
  <si>
    <t>showLabelsRadioSelection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</si>
</sst>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#,##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C9FFFF"/>
      <name val="Calibri"/>
      <family val="2"/>
      <scheme val="minor"/>
    </font>
    <font>
      <b/>
      <sz val="16"/>
      <color rgb="FF004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sz val="11"/>
      <color rgb="FFBF1B1B"/>
      <name val="Calibri"/>
      <family val="2"/>
      <scheme val="minor"/>
    </font>
    <font>
      <sz val="11"/>
      <color rgb="FFBF1B1B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8"/>
      <color rgb="FF000000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4050"/>
        <bgColor indexed="64"/>
      </patternFill>
    </fill>
    <fill>
      <patternFill patternType="solid">
        <fgColor rgb="FF217EA7"/>
        <bgColor indexed="64"/>
      </patternFill>
    </fill>
    <fill>
      <patternFill patternType="solid">
        <fgColor rgb="FFF8D23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2C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3622C"/>
      </left>
      <right style="thick">
        <color rgb="FFF3622C"/>
      </right>
      <top style="thick">
        <color rgb="FFF3622C"/>
      </top>
      <bottom style="thick">
        <color rgb="FFF3622C"/>
      </bottom>
      <diagonal/>
    </border>
    <border>
      <left style="thick">
        <color rgb="FF217346"/>
      </left>
      <right/>
      <top style="thick">
        <color rgb="FF217346"/>
      </top>
      <bottom style="thick">
        <color rgb="FF217346"/>
      </bottom>
      <diagonal/>
    </border>
    <border>
      <left/>
      <right style="thick">
        <color rgb="FF217346"/>
      </right>
      <top style="thick">
        <color rgb="FF217346"/>
      </top>
      <bottom style="thick">
        <color rgb="FF217346"/>
      </bottom>
      <diagonal/>
    </border>
    <border>
      <left style="thick">
        <color rgb="FF305496"/>
      </left>
      <right/>
      <top style="thick">
        <color rgb="FF305496"/>
      </top>
      <bottom style="thick">
        <color rgb="FF305496"/>
      </bottom>
      <diagonal/>
    </border>
    <border>
      <left/>
      <right/>
      <top style="thick">
        <color rgb="FF305496"/>
      </top>
      <bottom style="thick">
        <color rgb="FF305496"/>
      </bottom>
      <diagonal/>
    </border>
    <border>
      <left/>
      <right style="thick">
        <color rgb="FF305496"/>
      </right>
      <top style="thick">
        <color rgb="FF305496"/>
      </top>
      <bottom style="thick">
        <color rgb="FF305496"/>
      </bottom>
      <diagonal/>
    </border>
    <border>
      <left style="thick">
        <color rgb="FF305496"/>
      </left>
      <right/>
      <top style="thick">
        <color rgb="FF305496"/>
      </top>
      <bottom/>
      <diagonal/>
    </border>
    <border>
      <left/>
      <right/>
      <top style="thick">
        <color rgb="FF305496"/>
      </top>
      <bottom/>
      <diagonal/>
    </border>
    <border>
      <left/>
      <right style="thick">
        <color rgb="FF305496"/>
      </right>
      <top style="thick">
        <color rgb="FF305496"/>
      </top>
      <bottom/>
      <diagonal/>
    </border>
    <border>
      <left style="thick">
        <color rgb="FF305496"/>
      </left>
      <right/>
      <top/>
      <bottom style="thick">
        <color rgb="FF305496"/>
      </bottom>
      <diagonal/>
    </border>
    <border>
      <left/>
      <right/>
      <top/>
      <bottom style="thick">
        <color rgb="FF305496"/>
      </bottom>
      <diagonal/>
    </border>
    <border>
      <left/>
      <right style="thick">
        <color rgb="FF305496"/>
      </right>
      <top/>
      <bottom style="thick">
        <color rgb="FF305496"/>
      </bottom>
      <diagonal/>
    </border>
    <border>
      <left style="thin">
        <color rgb="FFEFCB31"/>
      </left>
      <right style="thin">
        <color rgb="FFEFCB31"/>
      </right>
      <top style="thick">
        <color rgb="FFF3622C"/>
      </top>
      <bottom style="thin">
        <color rgb="FFEFCB31"/>
      </bottom>
      <diagonal/>
    </border>
  </borders>
  <cellStyleXfs count="11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8" fillId="0" borderId="0" xfId="0" applyFont="1"/>
    <xf numFmtId="0" fontId="19" fillId="33" borderId="0" xfId="0" applyFont="1" applyFill="1" applyProtection="1">
      <protection hidden="1"/>
    </xf>
    <xf numFmtId="0" fontId="20" fillId="34" borderId="0" xfId="0" applyFont="1" applyFill="1" applyProtection="1">
      <protection hidden="1"/>
    </xf>
    <xf numFmtId="0" fontId="0" fillId="35" borderId="10" xfId="0" applyFill="1" applyBorder="1" applyProtection="1">
      <protection locked="0" hidden="1"/>
    </xf>
    <xf numFmtId="0" fontId="23" fillId="0" borderId="0" xfId="0" applyFont="1" applyAlignment="1">
      <alignment horizontal="left" indent="3"/>
    </xf>
    <xf numFmtId="0" fontId="21" fillId="0" borderId="0" xfId="0" applyFont="1"/>
    <xf numFmtId="164" fontId="25" fillId="0" borderId="0" xfId="0" applyNumberFormat="1" applyFont="1"/>
    <xf numFmtId="0" fontId="24" fillId="0" borderId="0" xfId="0" applyFont="1" applyAlignment="1">
      <alignment horizontal="left" indent="3"/>
    </xf>
    <xf numFmtId="0" fontId="0" fillId="36" borderId="13" xfId="0" applyFill="1" applyBorder="1"/>
    <xf numFmtId="0" fontId="0" fillId="36" borderId="14" xfId="0" applyFill="1" applyBorder="1"/>
    <xf numFmtId="0" fontId="0" fillId="36" borderId="15" xfId="0" applyFill="1" applyBorder="1"/>
    <xf numFmtId="0" fontId="28" fillId="35" borderId="10" xfId="0" applyFont="1" applyFill="1" applyBorder="1" applyAlignment="1" applyProtection="1">
      <alignment vertical="top" wrapText="1" shrinkToFit="1"/>
      <protection locked="0" hidden="1"/>
    </xf>
    <xf numFmtId="0" fontId="0" fillId="37" borderId="22" xfId="0" applyFill="1" applyBorder="1"/>
    <xf numFmtId="0" fontId="0" fillId="36" borderId="16" xfId="0" applyFill="1" applyBorder="1" applyAlignment="1">
      <alignment horizontal="left" vertical="top" wrapText="1"/>
    </xf>
    <xf numFmtId="0" fontId="0" fillId="36" borderId="17" xfId="0" applyFill="1" applyBorder="1" applyAlignment="1">
      <alignment horizontal="left" vertical="top" wrapText="1"/>
    </xf>
    <xf numFmtId="0" fontId="0" fillId="36" borderId="18" xfId="0" applyFill="1" applyBorder="1" applyAlignment="1">
      <alignment horizontal="left" vertical="top" wrapText="1"/>
    </xf>
    <xf numFmtId="0" fontId="0" fillId="36" borderId="19" xfId="0" applyFill="1" applyBorder="1" applyAlignment="1">
      <alignment horizontal="left" vertical="top" wrapText="1"/>
    </xf>
    <xf numFmtId="0" fontId="0" fillId="36" borderId="20" xfId="0" applyFill="1" applyBorder="1" applyAlignment="1">
      <alignment horizontal="left" vertical="top" wrapText="1"/>
    </xf>
    <xf numFmtId="0" fontId="0" fillId="36" borderId="21" xfId="0" applyFill="1" applyBorder="1" applyAlignment="1">
      <alignment horizontal="left" vertical="top" wrapText="1"/>
    </xf>
    <xf numFmtId="0" fontId="27" fillId="0" borderId="11" xfId="0" quotePrefix="1" applyFont="1" applyBorder="1" applyAlignment="1">
      <alignment horizontal="left" indent="1"/>
    </xf>
    <xf numFmtId="0" fontId="27" fillId="0" borderId="12" xfId="0" applyFont="1" applyBorder="1" applyAlignment="1">
      <alignment horizontal="left" indent="1"/>
    </xf>
    <xf numFmtId="0" fontId="0" fillId="0" borderId="0" xfId="0" applyAlignment="1">
      <alignment horizontal="left" vertical="top" wrapText="1"/>
    </xf>
    <xf numFmtId="0" fontId="0" fillId="36" borderId="13" xfId="0" applyFill="1" applyBorder="1" applyAlignment="1">
      <alignment horizontal="left"/>
    </xf>
    <xf numFmtId="0" fontId="0" fillId="36" borderId="14" xfId="0" applyFill="1" applyBorder="1" applyAlignment="1">
      <alignment horizontal="left"/>
    </xf>
    <xf numFmtId="0" fontId="0" fillId="36" borderId="15" xfId="0" applyFill="1" applyBorder="1" applyAlignment="1">
      <alignment horizontal="left"/>
    </xf>
  </cellXfs>
  <cellStyles count="11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119" xr:uid="{5FDECFE1-B7D9-4651-9691-E29AE056C4AA}"/>
    <cellStyle name="Comma 2 10" xfId="567" xr:uid="{AC770D50-23E4-43BC-B436-C07337453CEA}"/>
    <cellStyle name="Comma 2 10 2" xfId="1015" xr:uid="{81611CB4-5A52-44F0-BEFC-BAA9E17B7263}"/>
    <cellStyle name="Comma 2 11" xfId="343" xr:uid="{EE72B552-0087-4107-B1E3-63BE2325462D}"/>
    <cellStyle name="Comma 2 12" xfId="791" xr:uid="{03486AB1-97C1-4F1A-9654-7AE49CEB8B04}"/>
    <cellStyle name="Comma 2 2" xfId="42" xr:uid="{907EEB82-434D-4A27-9AF5-DC72FF04DDB5}"/>
    <cellStyle name="Comma 2 2 10" xfId="267" xr:uid="{D98E8838-33DF-4081-8C26-2CAA113C1F81}"/>
    <cellStyle name="Comma 2 2 11" xfId="715" xr:uid="{51DA1986-D8CC-40EC-A12E-3CF02629CC11}"/>
    <cellStyle name="Comma 2 2 2" xfId="44" xr:uid="{018960AA-BD35-4E47-A9C1-09A987818263}"/>
    <cellStyle name="Comma 2 2 2 2" xfId="50" xr:uid="{B7CF052C-745A-4C61-BC61-6B6C733EE500}"/>
    <cellStyle name="Comma 2 2 2 2 2" xfId="62" xr:uid="{7781D1BC-F11C-4EF4-BA11-677BAA3FE3A0}"/>
    <cellStyle name="Comma 2 2 2 2 2 2" xfId="85" xr:uid="{31478261-B922-4B70-976F-7E0F4A16CC44}"/>
    <cellStyle name="Comma 2 2 2 2 2 2 2" xfId="140" xr:uid="{8E885E1D-CAD5-4BCF-8A26-17A77063806E}"/>
    <cellStyle name="Comma 2 2 2 2 2 2 2 2" xfId="252" xr:uid="{9C890AD1-3003-4E5D-9979-EEB9625F741F}"/>
    <cellStyle name="Comma 2 2 2 2 2 2 2 2 2" xfId="700" xr:uid="{3C57BA39-779D-4F00-8552-E3B5849E1BAE}"/>
    <cellStyle name="Comma 2 2 2 2 2 2 2 2 2 2" xfId="1148" xr:uid="{B2E282DC-96C9-49A2-8953-5FB67390B113}"/>
    <cellStyle name="Comma 2 2 2 2 2 2 2 2 3" xfId="476" xr:uid="{E414A7CD-63F6-468C-A76D-3537BBF67175}"/>
    <cellStyle name="Comma 2 2 2 2 2 2 2 2 4" xfId="924" xr:uid="{1B56AD96-0AD8-4A97-A083-6C6C79E53D0E}"/>
    <cellStyle name="Comma 2 2 2 2 2 2 2 3" xfId="588" xr:uid="{AF050C46-3F10-44A9-93F2-76C0302AC76E}"/>
    <cellStyle name="Comma 2 2 2 2 2 2 2 3 2" xfId="1036" xr:uid="{D774990E-2949-4DFC-83F4-9226C9B4FEE4}"/>
    <cellStyle name="Comma 2 2 2 2 2 2 2 4" xfId="364" xr:uid="{5A5C867C-0C8C-4AEE-9510-D01CD006B2EC}"/>
    <cellStyle name="Comma 2 2 2 2 2 2 2 5" xfId="812" xr:uid="{F42E68DC-1ABD-4BC9-AD9E-C196BD7A19B9}"/>
    <cellStyle name="Comma 2 2 2 2 2 2 3" xfId="198" xr:uid="{7A8F15B3-A407-4F2E-AD37-FAEF880FF301}"/>
    <cellStyle name="Comma 2 2 2 2 2 2 3 2" xfId="646" xr:uid="{604BC6B5-EBB3-40CD-87AF-7C8BF0B39F46}"/>
    <cellStyle name="Comma 2 2 2 2 2 2 3 2 2" xfId="1094" xr:uid="{D4ADF1AB-7D51-477B-8312-33243B3147B0}"/>
    <cellStyle name="Comma 2 2 2 2 2 2 3 3" xfId="422" xr:uid="{26732916-89B7-4A6B-A1E5-FB8B0F207C8E}"/>
    <cellStyle name="Comma 2 2 2 2 2 2 3 4" xfId="870" xr:uid="{18F3AE53-D88C-48EC-A438-32BD383D83BF}"/>
    <cellStyle name="Comma 2 2 2 2 2 2 4" xfId="534" xr:uid="{B75DFE75-3A80-418A-B509-6C1E91358BEE}"/>
    <cellStyle name="Comma 2 2 2 2 2 2 4 2" xfId="982" xr:uid="{9EE64B46-2A6C-4298-8944-1947CBD18A55}"/>
    <cellStyle name="Comma 2 2 2 2 2 2 5" xfId="310" xr:uid="{AA1FE183-7372-48BD-AACB-0D08C292996D}"/>
    <cellStyle name="Comma 2 2 2 2 2 2 6" xfId="758" xr:uid="{E9DE84B2-8163-44CE-AA5F-8B85606E4F02}"/>
    <cellStyle name="Comma 2 2 2 2 2 3" xfId="114" xr:uid="{B1CB7701-AC35-4449-9054-E2BA8A011A3A}"/>
    <cellStyle name="Comma 2 2 2 2 2 3 2" xfId="227" xr:uid="{A5FFC6F9-14C2-400E-9F89-B8CD84BD3FDF}"/>
    <cellStyle name="Comma 2 2 2 2 2 3 2 2" xfId="675" xr:uid="{C8ADCA0F-1FE7-4551-8F69-D2B4B4D53903}"/>
    <cellStyle name="Comma 2 2 2 2 2 3 2 2 2" xfId="1123" xr:uid="{4BBA3C23-7347-421A-B825-9B275B40B994}"/>
    <cellStyle name="Comma 2 2 2 2 2 3 2 3" xfId="451" xr:uid="{F071B463-FAA0-4C3D-B433-C76F9A99E540}"/>
    <cellStyle name="Comma 2 2 2 2 2 3 2 4" xfId="899" xr:uid="{860D981A-8BB3-4138-BA2A-638F02EF095D}"/>
    <cellStyle name="Comma 2 2 2 2 2 3 3" xfId="563" xr:uid="{F7C4DBEE-0044-42EB-950E-4FD25D711AB1}"/>
    <cellStyle name="Comma 2 2 2 2 2 3 3 2" xfId="1011" xr:uid="{2DEAECBF-6749-47D1-93B6-FAF28E4E1694}"/>
    <cellStyle name="Comma 2 2 2 2 2 3 4" xfId="339" xr:uid="{726FAEF4-639D-420E-8A0C-C1E5F89F824A}"/>
    <cellStyle name="Comma 2 2 2 2 2 3 5" xfId="787" xr:uid="{6278B141-5F2C-45D2-9CD8-9F8B88734CB7}"/>
    <cellStyle name="Comma 2 2 2 2 2 4" xfId="175" xr:uid="{E26C2EBA-49D4-48F9-A65B-0C2664BCF94D}"/>
    <cellStyle name="Comma 2 2 2 2 2 4 2" xfId="623" xr:uid="{C4B96DA5-F83C-4923-831D-7FFD9135C664}"/>
    <cellStyle name="Comma 2 2 2 2 2 4 2 2" xfId="1071" xr:uid="{DBB72249-F3F2-4D94-AE44-C28C616B2AEE}"/>
    <cellStyle name="Comma 2 2 2 2 2 4 3" xfId="399" xr:uid="{DA42D2C4-8B3E-4E08-B262-9A80EAE871AD}"/>
    <cellStyle name="Comma 2 2 2 2 2 4 4" xfId="847" xr:uid="{AE2F47DC-019E-4D7A-B8F8-FD1A9AE8EC0E}"/>
    <cellStyle name="Comma 2 2 2 2 2 5" xfId="511" xr:uid="{0976D61C-944B-4717-A297-1405D4BF3EDC}"/>
    <cellStyle name="Comma 2 2 2 2 2 5 2" xfId="959" xr:uid="{E5B5DD0B-F771-496B-A277-D08024840E9A}"/>
    <cellStyle name="Comma 2 2 2 2 2 6" xfId="287" xr:uid="{CDEC9656-8BAE-4C6A-BBCC-0C09B5A0D285}"/>
    <cellStyle name="Comma 2 2 2 2 2 7" xfId="735" xr:uid="{5D625BB0-73DB-4EF2-86ED-45CCEA3469DF}"/>
    <cellStyle name="Comma 2 2 2 2 3" xfId="73" xr:uid="{FE9EFCA8-5009-4A6C-9156-3948A4340EEC}"/>
    <cellStyle name="Comma 2 2 2 2 3 2" xfId="128" xr:uid="{78DA7985-979B-42D5-898C-B115FBBEF38A}"/>
    <cellStyle name="Comma 2 2 2 2 3 2 2" xfId="240" xr:uid="{53C6C395-BB80-4704-B3B9-08D58A0957AD}"/>
    <cellStyle name="Comma 2 2 2 2 3 2 2 2" xfId="688" xr:uid="{639802D4-85D1-4D8B-BD5F-968BF0C56E33}"/>
    <cellStyle name="Comma 2 2 2 2 3 2 2 2 2" xfId="1136" xr:uid="{712A5CC0-68E6-45D8-9350-DBE3DD7233AA}"/>
    <cellStyle name="Comma 2 2 2 2 3 2 2 3" xfId="464" xr:uid="{8F1952EF-803B-4495-8FA3-1CAC05982DAE}"/>
    <cellStyle name="Comma 2 2 2 2 3 2 2 4" xfId="912" xr:uid="{192F661A-99F9-4B8C-8350-DA7F8339DAC1}"/>
    <cellStyle name="Comma 2 2 2 2 3 2 3" xfId="576" xr:uid="{4C5DF66F-61E0-4B4B-B535-74C295AF68ED}"/>
    <cellStyle name="Comma 2 2 2 2 3 2 3 2" xfId="1024" xr:uid="{20F6B2B1-E11E-43E3-8C69-A45B48BF3C62}"/>
    <cellStyle name="Comma 2 2 2 2 3 2 4" xfId="352" xr:uid="{3EAEB321-0440-4679-AA5E-D3316B6D177D}"/>
    <cellStyle name="Comma 2 2 2 2 3 2 5" xfId="800" xr:uid="{4F831BDA-658F-49CE-9F75-9E6F57C42163}"/>
    <cellStyle name="Comma 2 2 2 2 3 3" xfId="186" xr:uid="{B9566371-4BB7-4210-924D-ADC1C516C48F}"/>
    <cellStyle name="Comma 2 2 2 2 3 3 2" xfId="634" xr:uid="{C7C95A3C-0D8A-44D8-9158-96D66468BF63}"/>
    <cellStyle name="Comma 2 2 2 2 3 3 2 2" xfId="1082" xr:uid="{4FA55633-0DA2-4745-9D84-2EC3ADD7374B}"/>
    <cellStyle name="Comma 2 2 2 2 3 3 3" xfId="410" xr:uid="{892962A2-E59A-4C8B-8C02-3EBAEC975AA1}"/>
    <cellStyle name="Comma 2 2 2 2 3 3 4" xfId="858" xr:uid="{389CB903-C151-4AF4-B62F-8BDC9CCFD23C}"/>
    <cellStyle name="Comma 2 2 2 2 3 4" xfId="522" xr:uid="{783AFF37-5FB3-452B-911F-D03E78485DF3}"/>
    <cellStyle name="Comma 2 2 2 2 3 4 2" xfId="970" xr:uid="{9C8A0815-5EFB-45BE-B29D-66B7C633B97C}"/>
    <cellStyle name="Comma 2 2 2 2 3 5" xfId="298" xr:uid="{601D4CAB-3BCA-4E29-B61A-4F07097493AB}"/>
    <cellStyle name="Comma 2 2 2 2 3 6" xfId="746" xr:uid="{4493B8BB-BBC4-4E16-BF99-6842BD08CD49}"/>
    <cellStyle name="Comma 2 2 2 2 4" xfId="102" xr:uid="{F6B8DFA0-CD1B-4E5E-BB0C-4ADCD09B13E8}"/>
    <cellStyle name="Comma 2 2 2 2 4 2" xfId="215" xr:uid="{242CCEAE-5653-40B0-B595-545CC443F5A9}"/>
    <cellStyle name="Comma 2 2 2 2 4 2 2" xfId="663" xr:uid="{F39F8C7F-CA99-4EC5-9871-0EB3B36B2C6B}"/>
    <cellStyle name="Comma 2 2 2 2 4 2 2 2" xfId="1111" xr:uid="{B49882C2-AE91-487B-9218-12931CA1EC83}"/>
    <cellStyle name="Comma 2 2 2 2 4 2 3" xfId="439" xr:uid="{89001D88-0C43-4FCA-89B0-1A1DD62337A7}"/>
    <cellStyle name="Comma 2 2 2 2 4 2 4" xfId="887" xr:uid="{00C10110-6FC6-4486-85F6-478636CCE974}"/>
    <cellStyle name="Comma 2 2 2 2 4 3" xfId="551" xr:uid="{1E90AC74-714A-48BE-BE3E-48626E4E3CC4}"/>
    <cellStyle name="Comma 2 2 2 2 4 3 2" xfId="999" xr:uid="{72F95B99-67C4-4034-A949-7B1FF37DA967}"/>
    <cellStyle name="Comma 2 2 2 2 4 4" xfId="327" xr:uid="{85C16257-EF9D-4197-95C2-B883220BF748}"/>
    <cellStyle name="Comma 2 2 2 2 4 5" xfId="775" xr:uid="{30608989-97B7-4501-9234-95F3C8C3722F}"/>
    <cellStyle name="Comma 2 2 2 2 5" xfId="163" xr:uid="{6BB9036C-386A-42AF-A60F-358B8EB36934}"/>
    <cellStyle name="Comma 2 2 2 2 5 2" xfId="611" xr:uid="{72061EF1-CCA2-4C23-8589-5F27CBA0231D}"/>
    <cellStyle name="Comma 2 2 2 2 5 2 2" xfId="1059" xr:uid="{F099D137-E4A1-4363-B0F1-873CC1FE6AFF}"/>
    <cellStyle name="Comma 2 2 2 2 5 3" xfId="387" xr:uid="{31304538-0792-4C04-BB85-8E1D475AE39A}"/>
    <cellStyle name="Comma 2 2 2 2 5 4" xfId="835" xr:uid="{2B088DE1-F9D3-44F0-AD42-7C241C2DDCFC}"/>
    <cellStyle name="Comma 2 2 2 2 6" xfId="499" xr:uid="{69668C0E-30EF-46A0-BADA-25984A18DCCA}"/>
    <cellStyle name="Comma 2 2 2 2 6 2" xfId="947" xr:uid="{29841CE5-D689-4E77-A544-055AAEC2CC95}"/>
    <cellStyle name="Comma 2 2 2 2 7" xfId="275" xr:uid="{0C37F517-F1BE-4EE6-B423-139A4DAA45F9}"/>
    <cellStyle name="Comma 2 2 2 2 8" xfId="723" xr:uid="{7ED07BFC-AD58-4221-94EF-BB2290EF6B60}"/>
    <cellStyle name="Comma 2 2 2 3" xfId="56" xr:uid="{B3DBE5F4-032F-4A80-9584-B52253BFE098}"/>
    <cellStyle name="Comma 2 2 2 3 2" xfId="79" xr:uid="{90502A5A-CD81-4EB1-BDAD-73605D203287}"/>
    <cellStyle name="Comma 2 2 2 3 2 2" xfId="134" xr:uid="{DD032462-FE1E-480E-BCEF-91531A5345F2}"/>
    <cellStyle name="Comma 2 2 2 3 2 2 2" xfId="246" xr:uid="{62F7247B-FADF-4053-B88D-2F92D4416A69}"/>
    <cellStyle name="Comma 2 2 2 3 2 2 2 2" xfId="694" xr:uid="{D4E5EF67-159C-4443-8DD1-58575B034C7A}"/>
    <cellStyle name="Comma 2 2 2 3 2 2 2 2 2" xfId="1142" xr:uid="{57A7628F-AD2C-4107-834A-ED5B3CD7D52E}"/>
    <cellStyle name="Comma 2 2 2 3 2 2 2 3" xfId="470" xr:uid="{E456B66A-ABE2-413F-B860-722B2020ACC7}"/>
    <cellStyle name="Comma 2 2 2 3 2 2 2 4" xfId="918" xr:uid="{C9DE7939-872D-4B62-8B00-40537CCC0D62}"/>
    <cellStyle name="Comma 2 2 2 3 2 2 3" xfId="582" xr:uid="{7B969E38-16FF-43B8-827D-7776BB099399}"/>
    <cellStyle name="Comma 2 2 2 3 2 2 3 2" xfId="1030" xr:uid="{817F00D3-644D-4466-9F60-FCD8FA01C0F9}"/>
    <cellStyle name="Comma 2 2 2 3 2 2 4" xfId="358" xr:uid="{70B59004-66E6-47E2-88E2-F026D4713CC3}"/>
    <cellStyle name="Comma 2 2 2 3 2 2 5" xfId="806" xr:uid="{5CE7317B-2AE2-42C2-9095-F23D8E51F5E0}"/>
    <cellStyle name="Comma 2 2 2 3 2 3" xfId="192" xr:uid="{08C134FE-FD0C-4916-A6A1-9F9E1569A599}"/>
    <cellStyle name="Comma 2 2 2 3 2 3 2" xfId="640" xr:uid="{7B839867-9C1F-4CBE-87FB-B61388E340FF}"/>
    <cellStyle name="Comma 2 2 2 3 2 3 2 2" xfId="1088" xr:uid="{2E841C09-80BF-4E83-B699-550D786E984A}"/>
    <cellStyle name="Comma 2 2 2 3 2 3 3" xfId="416" xr:uid="{016857E9-4BE5-4EAE-BD24-9DBF3F1DC48A}"/>
    <cellStyle name="Comma 2 2 2 3 2 3 4" xfId="864" xr:uid="{632552F0-342B-4D35-BCAC-7AA73706F3D2}"/>
    <cellStyle name="Comma 2 2 2 3 2 4" xfId="528" xr:uid="{967A1F30-3370-4566-9849-F691DE50B84E}"/>
    <cellStyle name="Comma 2 2 2 3 2 4 2" xfId="976" xr:uid="{ADE4D4E3-A801-47A0-9A04-B1B5173B49A4}"/>
    <cellStyle name="Comma 2 2 2 3 2 5" xfId="304" xr:uid="{1BA09A5C-935B-4E8A-9FC5-E359F3056ECA}"/>
    <cellStyle name="Comma 2 2 2 3 2 6" xfId="752" xr:uid="{E53E277C-18C4-40CA-9F58-D5746D0425DE}"/>
    <cellStyle name="Comma 2 2 2 3 3" xfId="108" xr:uid="{822FCC30-D9C8-4A9D-91B8-A984FF9CF6FA}"/>
    <cellStyle name="Comma 2 2 2 3 3 2" xfId="221" xr:uid="{F6C050FA-1498-42F3-9AE0-A6BC255154F9}"/>
    <cellStyle name="Comma 2 2 2 3 3 2 2" xfId="669" xr:uid="{AAD62CEF-CAFB-4EBC-8907-6391F33D739C}"/>
    <cellStyle name="Comma 2 2 2 3 3 2 2 2" xfId="1117" xr:uid="{C2688902-5532-4A55-A6D2-BCD33D19C822}"/>
    <cellStyle name="Comma 2 2 2 3 3 2 3" xfId="445" xr:uid="{CAE7B6EF-C919-4D6B-9A9C-115FE9B78C6E}"/>
    <cellStyle name="Comma 2 2 2 3 3 2 4" xfId="893" xr:uid="{6A51B5D7-8B41-4BCD-BFB2-B6C3B3D4DEE2}"/>
    <cellStyle name="Comma 2 2 2 3 3 3" xfId="557" xr:uid="{636E0AD9-9AAB-4BF1-805B-CC8DED2B0475}"/>
    <cellStyle name="Comma 2 2 2 3 3 3 2" xfId="1005" xr:uid="{6824D488-50FC-4136-91A1-88047E083BB7}"/>
    <cellStyle name="Comma 2 2 2 3 3 4" xfId="333" xr:uid="{2E2C0537-F4F0-46BD-9F60-B43329F949B1}"/>
    <cellStyle name="Comma 2 2 2 3 3 5" xfId="781" xr:uid="{64A5FAE2-FD24-4E95-84D8-FAF0DD031285}"/>
    <cellStyle name="Comma 2 2 2 3 4" xfId="169" xr:uid="{37684B9B-EC12-4D60-82D0-15EE05DF730C}"/>
    <cellStyle name="Comma 2 2 2 3 4 2" xfId="617" xr:uid="{AE62D765-8C64-445B-BDE6-AF237DDAC2CE}"/>
    <cellStyle name="Comma 2 2 2 3 4 2 2" xfId="1065" xr:uid="{D3239220-106F-43EA-AAA9-8B3938C3298B}"/>
    <cellStyle name="Comma 2 2 2 3 4 3" xfId="393" xr:uid="{A544B4CB-40CB-4735-976D-536696EF2048}"/>
    <cellStyle name="Comma 2 2 2 3 4 4" xfId="841" xr:uid="{03A2F453-6400-4ACE-B916-824F3C7B7C8C}"/>
    <cellStyle name="Comma 2 2 2 3 5" xfId="505" xr:uid="{11BDA095-4FC0-4DD3-B4EB-5A766BDB463A}"/>
    <cellStyle name="Comma 2 2 2 3 5 2" xfId="953" xr:uid="{A10259E5-AD19-43B9-B4C9-56C6A3993FA1}"/>
    <cellStyle name="Comma 2 2 2 3 6" xfId="281" xr:uid="{EF7163B1-546E-43CB-9869-56602BABFE0B}"/>
    <cellStyle name="Comma 2 2 2 3 7" xfId="729" xr:uid="{E96ACE3B-DE7B-498E-A7C4-AD0811E36072}"/>
    <cellStyle name="Comma 2 2 2 4" xfId="67" xr:uid="{7FEC3A54-4B19-466A-868C-206A6497BCFB}"/>
    <cellStyle name="Comma 2 2 2 4 2" xfId="122" xr:uid="{9232E477-567B-40DA-836A-6BFE7C971D0F}"/>
    <cellStyle name="Comma 2 2 2 4 2 2" xfId="234" xr:uid="{293271BC-8FC1-4A53-A520-AB0F52C28282}"/>
    <cellStyle name="Comma 2 2 2 4 2 2 2" xfId="682" xr:uid="{D16412B0-B585-4489-9639-BA320045DBC5}"/>
    <cellStyle name="Comma 2 2 2 4 2 2 2 2" xfId="1130" xr:uid="{9FFB726D-4B38-4350-8B7D-4099A626BC59}"/>
    <cellStyle name="Comma 2 2 2 4 2 2 3" xfId="458" xr:uid="{7B40940A-EEF5-4A92-97A7-08ABCF032FC3}"/>
    <cellStyle name="Comma 2 2 2 4 2 2 4" xfId="906" xr:uid="{D08F8DDF-B699-4BE7-A353-D726B2A759B1}"/>
    <cellStyle name="Comma 2 2 2 4 2 3" xfId="570" xr:uid="{F268E4FE-3087-495F-B5BA-0F5015ED029F}"/>
    <cellStyle name="Comma 2 2 2 4 2 3 2" xfId="1018" xr:uid="{50B7EC1B-A490-4201-81BD-C98A8038879C}"/>
    <cellStyle name="Comma 2 2 2 4 2 4" xfId="346" xr:uid="{9E665B30-D138-43A5-A2FA-8BBB75B8D5C3}"/>
    <cellStyle name="Comma 2 2 2 4 2 5" xfId="794" xr:uid="{D4AD7738-9E9A-4415-AFC0-65F23CB57DFD}"/>
    <cellStyle name="Comma 2 2 2 4 3" xfId="180" xr:uid="{721AF815-3247-46D0-BC4D-3A40CBC3779A}"/>
    <cellStyle name="Comma 2 2 2 4 3 2" xfId="628" xr:uid="{6AC330E0-4E84-4405-8131-4FAC681AA0A9}"/>
    <cellStyle name="Comma 2 2 2 4 3 2 2" xfId="1076" xr:uid="{30F0A8E5-621B-4208-9441-95AF5BDBA86B}"/>
    <cellStyle name="Comma 2 2 2 4 3 3" xfId="404" xr:uid="{97A9BF96-4BEA-4C1A-B0FC-663C061038F6}"/>
    <cellStyle name="Comma 2 2 2 4 3 4" xfId="852" xr:uid="{73A721D0-540E-473F-858E-4CAD18B46706}"/>
    <cellStyle name="Comma 2 2 2 4 4" xfId="516" xr:uid="{B6ECA041-EA25-4727-95C8-79E9BC5B999D}"/>
    <cellStyle name="Comma 2 2 2 4 4 2" xfId="964" xr:uid="{96FEB596-5350-4400-89CB-E92337E3FDF0}"/>
    <cellStyle name="Comma 2 2 2 4 5" xfId="292" xr:uid="{DD2DDD05-A633-46BB-8086-09A64B2C7102}"/>
    <cellStyle name="Comma 2 2 2 4 6" xfId="740" xr:uid="{7241C28D-800E-4DEB-B94A-8D04EE55576B}"/>
    <cellStyle name="Comma 2 2 2 5" xfId="96" xr:uid="{28D5F8C8-7B15-4012-B9D3-A6C206275C2B}"/>
    <cellStyle name="Comma 2 2 2 5 2" xfId="209" xr:uid="{0DC80B3C-54D9-4FE8-B980-F3017C0CC8EC}"/>
    <cellStyle name="Comma 2 2 2 5 2 2" xfId="657" xr:uid="{7D65D7C9-28DB-426C-B836-3D98FE674AB6}"/>
    <cellStyle name="Comma 2 2 2 5 2 2 2" xfId="1105" xr:uid="{E7F9043C-9B8C-4A01-8C5B-CEA6CC4C25EA}"/>
    <cellStyle name="Comma 2 2 2 5 2 3" xfId="433" xr:uid="{7C57A204-ECA0-4BFD-A98E-AAE1BAFEEC4A}"/>
    <cellStyle name="Comma 2 2 2 5 2 4" xfId="881" xr:uid="{97263289-57DB-4810-B213-D3229A007197}"/>
    <cellStyle name="Comma 2 2 2 5 3" xfId="545" xr:uid="{3DB02818-2A0F-4CCB-B4A8-D34ED24378CC}"/>
    <cellStyle name="Comma 2 2 2 5 3 2" xfId="993" xr:uid="{B44F2688-2E86-4CDC-883E-812E985153A8}"/>
    <cellStyle name="Comma 2 2 2 5 4" xfId="321" xr:uid="{6C68579B-CCC6-4B32-9F6F-75F494569E6E}"/>
    <cellStyle name="Comma 2 2 2 5 5" xfId="769" xr:uid="{12AA27BF-4A21-4990-98EB-EC43BF351F33}"/>
    <cellStyle name="Comma 2 2 2 6" xfId="157" xr:uid="{0E39A1E0-E5C2-406E-8C33-574362F36AEA}"/>
    <cellStyle name="Comma 2 2 2 6 2" xfId="605" xr:uid="{0516EADD-A969-4706-8244-7F9B350D2722}"/>
    <cellStyle name="Comma 2 2 2 6 2 2" xfId="1053" xr:uid="{0D875AFA-9AD9-4D23-AF8F-D8EDF9B58A6B}"/>
    <cellStyle name="Comma 2 2 2 6 3" xfId="381" xr:uid="{EB70AD56-40EE-4D6F-ADDF-CEBD79F316E8}"/>
    <cellStyle name="Comma 2 2 2 6 4" xfId="829" xr:uid="{C0BF44A6-FBEB-45B3-8508-3C87BA0DA314}"/>
    <cellStyle name="Comma 2 2 2 7" xfId="493" xr:uid="{98739D32-6DED-443A-8B58-B6C2DE082233}"/>
    <cellStyle name="Comma 2 2 2 7 2" xfId="941" xr:uid="{7F798291-BFED-4426-835D-FE6705BEC5D3}"/>
    <cellStyle name="Comma 2 2 2 8" xfId="269" xr:uid="{0FD9183D-2571-4D10-9C72-40A00D3CAEA7}"/>
    <cellStyle name="Comma 2 2 2 9" xfId="717" xr:uid="{93F42EC6-9B32-42BA-8619-8812386D8A31}"/>
    <cellStyle name="Comma 2 2 3" xfId="46" xr:uid="{FB78A36F-F0A7-4BA3-8E8E-25DBAB9D4EE3}"/>
    <cellStyle name="Comma 2 2 3 2" xfId="52" xr:uid="{4C7E6119-2525-4BAF-825A-73EDE8A80B7A}"/>
    <cellStyle name="Comma 2 2 3 2 2" xfId="64" xr:uid="{1B4F1048-3CB8-4604-B671-1D5E57567F8C}"/>
    <cellStyle name="Comma 2 2 3 2 2 2" xfId="87" xr:uid="{38A4BA22-24DF-496B-B80D-92C7C298A2C5}"/>
    <cellStyle name="Comma 2 2 3 2 2 2 2" xfId="142" xr:uid="{87D9D95C-086D-4B62-9D98-B380462DB62A}"/>
    <cellStyle name="Comma 2 2 3 2 2 2 2 2" xfId="254" xr:uid="{639E66BD-BDB2-4864-94EA-D3DC0A0F4022}"/>
    <cellStyle name="Comma 2 2 3 2 2 2 2 2 2" xfId="702" xr:uid="{D8E8C9B8-B783-419A-A535-BEA030D91AC2}"/>
    <cellStyle name="Comma 2 2 3 2 2 2 2 2 2 2" xfId="1150" xr:uid="{ECDD29D1-C01A-4665-8C27-A4EBE2AD755D}"/>
    <cellStyle name="Comma 2 2 3 2 2 2 2 2 3" xfId="478" xr:uid="{F7CA6B12-85D6-49C1-AFF5-01981B5998A6}"/>
    <cellStyle name="Comma 2 2 3 2 2 2 2 2 4" xfId="926" xr:uid="{9DDD838A-6EBC-44C3-81C2-0F753356AAC8}"/>
    <cellStyle name="Comma 2 2 3 2 2 2 2 3" xfId="590" xr:uid="{1DFFB4C1-1E10-4AD4-9301-9B88CE44DB9E}"/>
    <cellStyle name="Comma 2 2 3 2 2 2 2 3 2" xfId="1038" xr:uid="{EC97D0D2-D099-42CC-93D4-C79A45AE21A8}"/>
    <cellStyle name="Comma 2 2 3 2 2 2 2 4" xfId="366" xr:uid="{E9EF2BAA-8FEC-4B84-A6C4-FC0C271591DA}"/>
    <cellStyle name="Comma 2 2 3 2 2 2 2 5" xfId="814" xr:uid="{98ED5839-097B-4933-B6F0-105AC6C06A85}"/>
    <cellStyle name="Comma 2 2 3 2 2 2 3" xfId="200" xr:uid="{55B7E3AD-FF6B-4E04-BCAB-E899680BBADD}"/>
    <cellStyle name="Comma 2 2 3 2 2 2 3 2" xfId="648" xr:uid="{9443212E-AE5F-4A0D-A890-5D6DF9E9896A}"/>
    <cellStyle name="Comma 2 2 3 2 2 2 3 2 2" xfId="1096" xr:uid="{414AC09D-986B-4ED3-8C84-26EBA751807D}"/>
    <cellStyle name="Comma 2 2 3 2 2 2 3 3" xfId="424" xr:uid="{6527835A-CCE6-43CF-B6EE-1D2B222B6BE4}"/>
    <cellStyle name="Comma 2 2 3 2 2 2 3 4" xfId="872" xr:uid="{1302CA8D-9ADD-49D7-93BE-A8F7C11E094F}"/>
    <cellStyle name="Comma 2 2 3 2 2 2 4" xfId="536" xr:uid="{4FCE7736-8E70-444F-B3A8-2765E1D57A28}"/>
    <cellStyle name="Comma 2 2 3 2 2 2 4 2" xfId="984" xr:uid="{DA9670C9-1CAF-4A0C-898C-1EED1BBCB9EF}"/>
    <cellStyle name="Comma 2 2 3 2 2 2 5" xfId="312" xr:uid="{97EE24DD-DE67-426A-938D-CC14944AAA9A}"/>
    <cellStyle name="Comma 2 2 3 2 2 2 6" xfId="760" xr:uid="{CA900CA7-14CF-48D7-A340-BEFCDBB0078F}"/>
    <cellStyle name="Comma 2 2 3 2 2 3" xfId="116" xr:uid="{E44DCE53-0232-4AD8-9A1E-C7F9FDB09A62}"/>
    <cellStyle name="Comma 2 2 3 2 2 3 2" xfId="229" xr:uid="{D5D2435D-4546-4901-9ED3-2E45B1E5FFD3}"/>
    <cellStyle name="Comma 2 2 3 2 2 3 2 2" xfId="677" xr:uid="{8EC5E9AB-4A67-4DDC-8445-2C2D8091C4C0}"/>
    <cellStyle name="Comma 2 2 3 2 2 3 2 2 2" xfId="1125" xr:uid="{0F2A1493-32E1-4CCD-81FB-0D67225616FF}"/>
    <cellStyle name="Comma 2 2 3 2 2 3 2 3" xfId="453" xr:uid="{336F2A99-3E9F-4E44-A344-B07B96D396E2}"/>
    <cellStyle name="Comma 2 2 3 2 2 3 2 4" xfId="901" xr:uid="{A2DCB8C0-3CEE-42C8-B433-A55E939A74E1}"/>
    <cellStyle name="Comma 2 2 3 2 2 3 3" xfId="565" xr:uid="{6354AF27-EDB9-4AE3-99E2-938FBC0F6FD0}"/>
    <cellStyle name="Comma 2 2 3 2 2 3 3 2" xfId="1013" xr:uid="{A74CD449-4390-4F9E-A803-E51E3BE8B48F}"/>
    <cellStyle name="Comma 2 2 3 2 2 3 4" xfId="341" xr:uid="{A37BD997-77F9-4E22-9D0F-97D1B61458CA}"/>
    <cellStyle name="Comma 2 2 3 2 2 3 5" xfId="789" xr:uid="{78E0E16A-E115-4665-B033-911C47BB2797}"/>
    <cellStyle name="Comma 2 2 3 2 2 4" xfId="177" xr:uid="{F29AE6C5-2F1D-48B5-A901-A67753EA8B90}"/>
    <cellStyle name="Comma 2 2 3 2 2 4 2" xfId="625" xr:uid="{B01DFBBA-1DED-4A6F-9CCE-D09FF1EFA9BB}"/>
    <cellStyle name="Comma 2 2 3 2 2 4 2 2" xfId="1073" xr:uid="{559FC836-B635-4F77-A6F4-8F838E9D2E61}"/>
    <cellStyle name="Comma 2 2 3 2 2 4 3" xfId="401" xr:uid="{775CEC6E-9AA1-469E-B1A6-14BE9238337B}"/>
    <cellStyle name="Comma 2 2 3 2 2 4 4" xfId="849" xr:uid="{0A010582-2229-4241-9BC8-106DAF754A77}"/>
    <cellStyle name="Comma 2 2 3 2 2 5" xfId="513" xr:uid="{83703CD1-199E-43C4-8D42-E9F636BD24A4}"/>
    <cellStyle name="Comma 2 2 3 2 2 5 2" xfId="961" xr:uid="{7434C57E-BDCB-47F9-AAFE-1F3C7426A282}"/>
    <cellStyle name="Comma 2 2 3 2 2 6" xfId="289" xr:uid="{55ADE4BD-2CA1-4C03-8FD2-401C2EDE3A2F}"/>
    <cellStyle name="Comma 2 2 3 2 2 7" xfId="737" xr:uid="{0900B43A-75EA-444F-BED1-C0231C3658EA}"/>
    <cellStyle name="Comma 2 2 3 2 3" xfId="75" xr:uid="{D9818E72-D456-413E-8664-8B994F4845CA}"/>
    <cellStyle name="Comma 2 2 3 2 3 2" xfId="130" xr:uid="{1B6427CD-6298-4F4C-A1BB-8F86865F65FD}"/>
    <cellStyle name="Comma 2 2 3 2 3 2 2" xfId="242" xr:uid="{122F2F40-B375-4A72-A6C9-C391C3E9ECC0}"/>
    <cellStyle name="Comma 2 2 3 2 3 2 2 2" xfId="690" xr:uid="{156D8A53-928A-4131-8CFE-4AAFCC31A623}"/>
    <cellStyle name="Comma 2 2 3 2 3 2 2 2 2" xfId="1138" xr:uid="{3C186056-2C50-447E-91C4-1FFCDEBC20E6}"/>
    <cellStyle name="Comma 2 2 3 2 3 2 2 3" xfId="466" xr:uid="{94B9244A-12D4-44F2-903C-86B7E5DB18BB}"/>
    <cellStyle name="Comma 2 2 3 2 3 2 2 4" xfId="914" xr:uid="{C1993E75-AB0F-4FC0-895D-E584BA48E476}"/>
    <cellStyle name="Comma 2 2 3 2 3 2 3" xfId="578" xr:uid="{1D2E8ECE-B796-4010-A8FF-77DD127BC18C}"/>
    <cellStyle name="Comma 2 2 3 2 3 2 3 2" xfId="1026" xr:uid="{D18FB9F7-D40B-413C-906D-4D7BD68433EC}"/>
    <cellStyle name="Comma 2 2 3 2 3 2 4" xfId="354" xr:uid="{0E5600FB-8F41-425C-B653-CF74217F2FD7}"/>
    <cellStyle name="Comma 2 2 3 2 3 2 5" xfId="802" xr:uid="{E26C5DF0-ED2E-473D-AC9E-5DB6E4D1D539}"/>
    <cellStyle name="Comma 2 2 3 2 3 3" xfId="188" xr:uid="{2A137C03-16E6-4E9A-AFC5-A9A6D286C491}"/>
    <cellStyle name="Comma 2 2 3 2 3 3 2" xfId="636" xr:uid="{2C93BE9F-2F89-4CC7-990D-AD22E3779771}"/>
    <cellStyle name="Comma 2 2 3 2 3 3 2 2" xfId="1084" xr:uid="{A9906D3F-CCDD-4F8D-B406-ED791DC61F94}"/>
    <cellStyle name="Comma 2 2 3 2 3 3 3" xfId="412" xr:uid="{044D1408-2BE0-4FFB-9167-184A98B4B22B}"/>
    <cellStyle name="Comma 2 2 3 2 3 3 4" xfId="860" xr:uid="{891D9313-ECF6-44E4-9C9D-B96AC539E7DA}"/>
    <cellStyle name="Comma 2 2 3 2 3 4" xfId="524" xr:uid="{828EAC11-8769-442E-9BFC-884815C751A5}"/>
    <cellStyle name="Comma 2 2 3 2 3 4 2" xfId="972" xr:uid="{B2ED6680-418C-43C8-93D9-654F546B39F2}"/>
    <cellStyle name="Comma 2 2 3 2 3 5" xfId="300" xr:uid="{4CA8644F-F7F0-4F83-8800-5C8C6D13E38A}"/>
    <cellStyle name="Comma 2 2 3 2 3 6" xfId="748" xr:uid="{CE02389F-3C37-4D59-B49D-4EFBB2BF6774}"/>
    <cellStyle name="Comma 2 2 3 2 4" xfId="104" xr:uid="{3D5ED649-8192-4EA6-BFCD-654B26BF32D9}"/>
    <cellStyle name="Comma 2 2 3 2 4 2" xfId="217" xr:uid="{7A279973-0270-41FE-AE8B-CE652300E97A}"/>
    <cellStyle name="Comma 2 2 3 2 4 2 2" xfId="665" xr:uid="{5D3E5EF5-B4ED-4079-AD81-FE62772CF604}"/>
    <cellStyle name="Comma 2 2 3 2 4 2 2 2" xfId="1113" xr:uid="{50EE3F48-B19C-4C8C-B3BA-988D6B30E79C}"/>
    <cellStyle name="Comma 2 2 3 2 4 2 3" xfId="441" xr:uid="{3D28DBEE-F5C0-4BB7-917E-1B090AE53C8E}"/>
    <cellStyle name="Comma 2 2 3 2 4 2 4" xfId="889" xr:uid="{ACD4A766-C52D-4302-89E6-A10999252119}"/>
    <cellStyle name="Comma 2 2 3 2 4 3" xfId="553" xr:uid="{78D6029D-7097-4D4E-9296-6C161B557877}"/>
    <cellStyle name="Comma 2 2 3 2 4 3 2" xfId="1001" xr:uid="{D9C7871E-672F-44AA-BCB0-F26729C24941}"/>
    <cellStyle name="Comma 2 2 3 2 4 4" xfId="329" xr:uid="{959C9FE9-BA4E-44C9-8E07-3F9B9052B299}"/>
    <cellStyle name="Comma 2 2 3 2 4 5" xfId="777" xr:uid="{FA61DDC8-78E5-4B3F-A063-800FF334AC1F}"/>
    <cellStyle name="Comma 2 2 3 2 5" xfId="165" xr:uid="{0EE3F17D-664C-491F-83DE-D677AAD5827A}"/>
    <cellStyle name="Comma 2 2 3 2 5 2" xfId="613" xr:uid="{734C4EE3-9226-4CB8-81A0-2C94748D462D}"/>
    <cellStyle name="Comma 2 2 3 2 5 2 2" xfId="1061" xr:uid="{815734DB-02DB-4C39-AC04-0C4F6290DB10}"/>
    <cellStyle name="Comma 2 2 3 2 5 3" xfId="389" xr:uid="{645ECFFB-4626-4979-8C09-ACF1C7D94B90}"/>
    <cellStyle name="Comma 2 2 3 2 5 4" xfId="837" xr:uid="{04F38321-D1E2-4BAD-9EB2-BDF5C4A8F9F3}"/>
    <cellStyle name="Comma 2 2 3 2 6" xfId="501" xr:uid="{3D96B2E5-8F04-4DEC-ACC9-109EC3346D3C}"/>
    <cellStyle name="Comma 2 2 3 2 6 2" xfId="949" xr:uid="{3FC63C67-1235-447E-B2A0-FFD95AB4ABE9}"/>
    <cellStyle name="Comma 2 2 3 2 7" xfId="277" xr:uid="{ED1AA17A-4060-4139-988E-2FAEEA416595}"/>
    <cellStyle name="Comma 2 2 3 2 8" xfId="725" xr:uid="{DDDAFD83-5574-4CFF-B566-31D5DCE4F06A}"/>
    <cellStyle name="Comma 2 2 3 3" xfId="58" xr:uid="{9494BFB1-2365-4DF0-B1DF-1335E376E2F1}"/>
    <cellStyle name="Comma 2 2 3 3 2" xfId="81" xr:uid="{FEB3B6D0-A5D3-42FD-8F98-7A11FAFC1E0A}"/>
    <cellStyle name="Comma 2 2 3 3 2 2" xfId="136" xr:uid="{18E0243C-1028-42BE-8E19-6734D13C5D3A}"/>
    <cellStyle name="Comma 2 2 3 3 2 2 2" xfId="248" xr:uid="{EE9B56CD-E796-42E6-8E84-719F8EC6B0BF}"/>
    <cellStyle name="Comma 2 2 3 3 2 2 2 2" xfId="696" xr:uid="{9AEDE0FD-7BF6-4DD8-9C56-4269D5F1E9DC}"/>
    <cellStyle name="Comma 2 2 3 3 2 2 2 2 2" xfId="1144" xr:uid="{BA7985AD-E617-4053-B814-7E8A05C94C39}"/>
    <cellStyle name="Comma 2 2 3 3 2 2 2 3" xfId="472" xr:uid="{297C79BA-5937-47A9-9030-353C85119D01}"/>
    <cellStyle name="Comma 2 2 3 3 2 2 2 4" xfId="920" xr:uid="{C8BA9CDD-E6D7-4290-9413-B5DC681460B6}"/>
    <cellStyle name="Comma 2 2 3 3 2 2 3" xfId="584" xr:uid="{EE86CF26-137B-4B64-AA99-A60389181EDC}"/>
    <cellStyle name="Comma 2 2 3 3 2 2 3 2" xfId="1032" xr:uid="{4B83FDBF-517A-4807-BC43-283E83630F3B}"/>
    <cellStyle name="Comma 2 2 3 3 2 2 4" xfId="360" xr:uid="{D213BB46-B7DB-42DC-9A6E-DD6CFB5A43E0}"/>
    <cellStyle name="Comma 2 2 3 3 2 2 5" xfId="808" xr:uid="{8CAD45A5-DF88-453C-9A56-DD589614B9F7}"/>
    <cellStyle name="Comma 2 2 3 3 2 3" xfId="194" xr:uid="{B87D64B9-D8B1-462F-994E-01046D0CCB1A}"/>
    <cellStyle name="Comma 2 2 3 3 2 3 2" xfId="642" xr:uid="{E81C3F5F-DBC3-4FED-A53C-ECD388D147DB}"/>
    <cellStyle name="Comma 2 2 3 3 2 3 2 2" xfId="1090" xr:uid="{11319D68-178E-41A7-86E2-337513ADDB3D}"/>
    <cellStyle name="Comma 2 2 3 3 2 3 3" xfId="418" xr:uid="{BD1709B2-9438-4B7D-9C59-5E3EBA6FDC6C}"/>
    <cellStyle name="Comma 2 2 3 3 2 3 4" xfId="866" xr:uid="{7E12D2C9-781A-4F4C-B80E-A6E2F3B45BBC}"/>
    <cellStyle name="Comma 2 2 3 3 2 4" xfId="530" xr:uid="{98313CEE-F8C4-4970-A447-16710C486B65}"/>
    <cellStyle name="Comma 2 2 3 3 2 4 2" xfId="978" xr:uid="{C9AAFF92-B9B4-4D50-9774-16E61FBE00F1}"/>
    <cellStyle name="Comma 2 2 3 3 2 5" xfId="306" xr:uid="{F95EA41F-E870-4C3F-B3F9-1B06592A7688}"/>
    <cellStyle name="Comma 2 2 3 3 2 6" xfId="754" xr:uid="{3274EFA6-4784-4CCD-86E6-7511DE2AB41C}"/>
    <cellStyle name="Comma 2 2 3 3 3" xfId="110" xr:uid="{8C1AA6B1-195A-48E6-AE2E-89D529667E63}"/>
    <cellStyle name="Comma 2 2 3 3 3 2" xfId="223" xr:uid="{4DF0146F-2DF0-4474-BDE8-095161528BC7}"/>
    <cellStyle name="Comma 2 2 3 3 3 2 2" xfId="671" xr:uid="{64553703-C934-4C33-B5F0-78AD0691AB52}"/>
    <cellStyle name="Comma 2 2 3 3 3 2 2 2" xfId="1119" xr:uid="{BACC2D3F-0CA7-4767-BBF4-470F97FAE549}"/>
    <cellStyle name="Comma 2 2 3 3 3 2 3" xfId="447" xr:uid="{8E21BC0B-DD51-4D23-A1AC-3907BE053051}"/>
    <cellStyle name="Comma 2 2 3 3 3 2 4" xfId="895" xr:uid="{972D4102-80F2-4B82-8FEF-CA86AAA9928B}"/>
    <cellStyle name="Comma 2 2 3 3 3 3" xfId="559" xr:uid="{6E660980-B44D-4692-866E-2C552D65323D}"/>
    <cellStyle name="Comma 2 2 3 3 3 3 2" xfId="1007" xr:uid="{41255B07-DBE6-45D0-908C-40D8E3F97929}"/>
    <cellStyle name="Comma 2 2 3 3 3 4" xfId="335" xr:uid="{99C0A4DD-5DEF-450F-88FB-DB43D19AF16C}"/>
    <cellStyle name="Comma 2 2 3 3 3 5" xfId="783" xr:uid="{94F24F9F-2783-45C7-97AE-20A6D048EBE9}"/>
    <cellStyle name="Comma 2 2 3 3 4" xfId="171" xr:uid="{5EED27FE-2DD1-4731-A44E-D3463A98EB0F}"/>
    <cellStyle name="Comma 2 2 3 3 4 2" xfId="619" xr:uid="{234784D0-D06D-4764-9FF4-CA5F1CDF0A3B}"/>
    <cellStyle name="Comma 2 2 3 3 4 2 2" xfId="1067" xr:uid="{C5660596-5377-4FAF-9F8A-B804632D907B}"/>
    <cellStyle name="Comma 2 2 3 3 4 3" xfId="395" xr:uid="{FEDB08E5-DE38-400A-AD05-64F7EDD827DF}"/>
    <cellStyle name="Comma 2 2 3 3 4 4" xfId="843" xr:uid="{38B315EF-5A02-4A02-88FA-157C5121D202}"/>
    <cellStyle name="Comma 2 2 3 3 5" xfId="507" xr:uid="{429D3679-4FB7-4BB1-8474-2DDF936F6E03}"/>
    <cellStyle name="Comma 2 2 3 3 5 2" xfId="955" xr:uid="{2420E0CF-5C64-41E6-ACA9-DCB28A19FFFA}"/>
    <cellStyle name="Comma 2 2 3 3 6" xfId="283" xr:uid="{7CC503CE-8020-4898-A573-0C51768EB17A}"/>
    <cellStyle name="Comma 2 2 3 3 7" xfId="731" xr:uid="{EE7465C5-B4CA-44AD-97B3-1D8012422B95}"/>
    <cellStyle name="Comma 2 2 3 4" xfId="69" xr:uid="{F8749ADD-3157-486D-863E-52979C58A4CB}"/>
    <cellStyle name="Comma 2 2 3 4 2" xfId="124" xr:uid="{689E6E08-2847-4C15-90C3-97496DA98A27}"/>
    <cellStyle name="Comma 2 2 3 4 2 2" xfId="236" xr:uid="{307A2596-5D12-4693-9736-7E20789E9954}"/>
    <cellStyle name="Comma 2 2 3 4 2 2 2" xfId="684" xr:uid="{F14095F0-95FC-440B-96A8-44CB2D0103F2}"/>
    <cellStyle name="Comma 2 2 3 4 2 2 2 2" xfId="1132" xr:uid="{D552AC7D-94D1-4A55-80F3-DC2400C158C6}"/>
    <cellStyle name="Comma 2 2 3 4 2 2 3" xfId="460" xr:uid="{E731FAE6-4924-4BE0-AA34-43F342F9B4E2}"/>
    <cellStyle name="Comma 2 2 3 4 2 2 4" xfId="908" xr:uid="{8A9DF03B-0EB8-43B8-9593-E57D96AA3D27}"/>
    <cellStyle name="Comma 2 2 3 4 2 3" xfId="572" xr:uid="{19F73890-A6E8-4121-983C-159FAA6E5177}"/>
    <cellStyle name="Comma 2 2 3 4 2 3 2" xfId="1020" xr:uid="{5BD49A95-E0EC-40B2-9A7B-FECC9BFC094E}"/>
    <cellStyle name="Comma 2 2 3 4 2 4" xfId="348" xr:uid="{55FBA692-1D2B-44CE-98EC-ADB34B2A4F6F}"/>
    <cellStyle name="Comma 2 2 3 4 2 5" xfId="796" xr:uid="{FAD2A7A6-0CB0-42E5-A160-808A46A0C32F}"/>
    <cellStyle name="Comma 2 2 3 4 3" xfId="182" xr:uid="{B8676FFC-CE11-42B0-AFAB-447DB00685A6}"/>
    <cellStyle name="Comma 2 2 3 4 3 2" xfId="630" xr:uid="{63C94A6E-3080-4596-877D-92981A831671}"/>
    <cellStyle name="Comma 2 2 3 4 3 2 2" xfId="1078" xr:uid="{88D29199-BA25-44E8-A02C-69ECA4265F5E}"/>
    <cellStyle name="Comma 2 2 3 4 3 3" xfId="406" xr:uid="{FD667B4A-2BBB-410C-BD14-89004AC1EEB7}"/>
    <cellStyle name="Comma 2 2 3 4 3 4" xfId="854" xr:uid="{07931413-8191-4956-80F6-003D27322813}"/>
    <cellStyle name="Comma 2 2 3 4 4" xfId="518" xr:uid="{1DD1FCA6-AFC4-45C6-A06F-68DCA1A5820B}"/>
    <cellStyle name="Comma 2 2 3 4 4 2" xfId="966" xr:uid="{B2C0D6D3-6F1B-4632-8F7F-EA4CDF8F67AF}"/>
    <cellStyle name="Comma 2 2 3 4 5" xfId="294" xr:uid="{7A75A998-EA95-48FA-AED6-3F7ED84502A3}"/>
    <cellStyle name="Comma 2 2 3 4 6" xfId="742" xr:uid="{0F4C96D2-C4BD-49AF-9C46-67B0355F855B}"/>
    <cellStyle name="Comma 2 2 3 5" xfId="98" xr:uid="{792D06CB-C28E-4993-B84C-7F8332F02046}"/>
    <cellStyle name="Comma 2 2 3 5 2" xfId="211" xr:uid="{8411DD0B-FA47-40C0-BE85-877F5F8F9538}"/>
    <cellStyle name="Comma 2 2 3 5 2 2" xfId="659" xr:uid="{7209042F-1EE7-456A-867F-3048A05908BD}"/>
    <cellStyle name="Comma 2 2 3 5 2 2 2" xfId="1107" xr:uid="{4529D13C-73DF-49A1-A750-1674EFFF2A74}"/>
    <cellStyle name="Comma 2 2 3 5 2 3" xfId="435" xr:uid="{FF972B89-6F59-499C-8300-60A24EAD9D3A}"/>
    <cellStyle name="Comma 2 2 3 5 2 4" xfId="883" xr:uid="{45FF8193-5DEA-4ED2-ABA3-8A2463412ACB}"/>
    <cellStyle name="Comma 2 2 3 5 3" xfId="547" xr:uid="{976576AB-00F9-4704-B105-B012A8F9922A}"/>
    <cellStyle name="Comma 2 2 3 5 3 2" xfId="995" xr:uid="{A1D84980-3528-47E1-A352-D05E46FD37C5}"/>
    <cellStyle name="Comma 2 2 3 5 4" xfId="323" xr:uid="{28265FE7-EC92-4241-9D14-39AF831CD9B9}"/>
    <cellStyle name="Comma 2 2 3 5 5" xfId="771" xr:uid="{6E44FFE9-387D-4B35-9215-6F3F53449E1A}"/>
    <cellStyle name="Comma 2 2 3 6" xfId="159" xr:uid="{0B06F3F0-6E4E-48EA-8364-6F6780DEBE73}"/>
    <cellStyle name="Comma 2 2 3 6 2" xfId="607" xr:uid="{CCAB829C-145D-484C-A2DC-28C18FC1C204}"/>
    <cellStyle name="Comma 2 2 3 6 2 2" xfId="1055" xr:uid="{BE1E175D-7FA9-4E53-8C28-783B2AA4FE4C}"/>
    <cellStyle name="Comma 2 2 3 6 3" xfId="383" xr:uid="{0E8DB137-AC05-4A8D-9496-4031C14D0E02}"/>
    <cellStyle name="Comma 2 2 3 6 4" xfId="831" xr:uid="{18C5F449-3385-47CF-827B-D8AB5990CC3A}"/>
    <cellStyle name="Comma 2 2 3 7" xfId="495" xr:uid="{CE062085-F0DF-46AC-8BC1-8A9499C5A8C0}"/>
    <cellStyle name="Comma 2 2 3 7 2" xfId="943" xr:uid="{60492D83-7DF2-4EC6-8807-3C327C5D041E}"/>
    <cellStyle name="Comma 2 2 3 8" xfId="271" xr:uid="{36B6EF91-A3D2-46E9-BBDA-7F56B8802A06}"/>
    <cellStyle name="Comma 2 2 3 9" xfId="719" xr:uid="{99614006-2A45-4A6A-8173-AEF27E72D499}"/>
    <cellStyle name="Comma 2 2 4" xfId="48" xr:uid="{17CAA532-1FE3-43AC-B14C-163254148986}"/>
    <cellStyle name="Comma 2 2 4 2" xfId="60" xr:uid="{3ACFCC65-AF13-49F9-8ACC-16690E95F6B6}"/>
    <cellStyle name="Comma 2 2 4 2 2" xfId="83" xr:uid="{94374797-485F-4599-B4B5-88AD1922C643}"/>
    <cellStyle name="Comma 2 2 4 2 2 2" xfId="138" xr:uid="{739D1644-FD0D-456D-A979-9804689A914D}"/>
    <cellStyle name="Comma 2 2 4 2 2 2 2" xfId="250" xr:uid="{57A2F302-18DF-4829-A9B3-EF4D011F5D30}"/>
    <cellStyle name="Comma 2 2 4 2 2 2 2 2" xfId="698" xr:uid="{88CB28A3-2BFB-492C-838C-03C9B411A4D8}"/>
    <cellStyle name="Comma 2 2 4 2 2 2 2 2 2" xfId="1146" xr:uid="{4751E8E8-5665-4B69-9A6B-9FF50D9C5244}"/>
    <cellStyle name="Comma 2 2 4 2 2 2 2 3" xfId="474" xr:uid="{67E65484-CBED-4F42-BFFC-8F6DBBACD9DB}"/>
    <cellStyle name="Comma 2 2 4 2 2 2 2 4" xfId="922" xr:uid="{4F1CE22A-9CF4-46C9-97A6-8BF577B8E246}"/>
    <cellStyle name="Comma 2 2 4 2 2 2 3" xfId="586" xr:uid="{13E332C6-0101-4A86-8E28-7284F38EE644}"/>
    <cellStyle name="Comma 2 2 4 2 2 2 3 2" xfId="1034" xr:uid="{6DAF4026-68EF-4F74-BF14-45A1266F3BC8}"/>
    <cellStyle name="Comma 2 2 4 2 2 2 4" xfId="362" xr:uid="{6EBA568B-6401-4138-B6BC-06114205423B}"/>
    <cellStyle name="Comma 2 2 4 2 2 2 5" xfId="810" xr:uid="{60F7F0D1-D729-42A2-BD6B-11D469E4C7CB}"/>
    <cellStyle name="Comma 2 2 4 2 2 3" xfId="196" xr:uid="{542AE675-9725-4E49-A614-FFFCF4E8FF3E}"/>
    <cellStyle name="Comma 2 2 4 2 2 3 2" xfId="644" xr:uid="{41B1B184-815F-4E97-A90A-E3319349D5D6}"/>
    <cellStyle name="Comma 2 2 4 2 2 3 2 2" xfId="1092" xr:uid="{A6C5F035-7C03-4C0A-9114-8952D8E0223D}"/>
    <cellStyle name="Comma 2 2 4 2 2 3 3" xfId="420" xr:uid="{68BA600B-836F-42A2-BFC0-82CE0C42A642}"/>
    <cellStyle name="Comma 2 2 4 2 2 3 4" xfId="868" xr:uid="{B585CD06-A71A-40E8-AF90-2D238B54CC18}"/>
    <cellStyle name="Comma 2 2 4 2 2 4" xfId="532" xr:uid="{FE4F3B42-E0A1-4742-BD11-A03CB80DAF29}"/>
    <cellStyle name="Comma 2 2 4 2 2 4 2" xfId="980" xr:uid="{FA79577D-86EB-4AFA-99E2-A52171D5DEE3}"/>
    <cellStyle name="Comma 2 2 4 2 2 5" xfId="308" xr:uid="{C82BDC57-EFD5-48F4-B923-73BC4C58FF73}"/>
    <cellStyle name="Comma 2 2 4 2 2 6" xfId="756" xr:uid="{AA9F8674-882B-4E7E-965E-D9A3C58CC5D3}"/>
    <cellStyle name="Comma 2 2 4 2 3" xfId="112" xr:uid="{398F3629-14C9-43F3-B125-04172514C303}"/>
    <cellStyle name="Comma 2 2 4 2 3 2" xfId="225" xr:uid="{C856A213-69D5-4DC0-9A9B-1B4A5C36A1AF}"/>
    <cellStyle name="Comma 2 2 4 2 3 2 2" xfId="673" xr:uid="{922F3EE4-D5F4-4D5D-B371-D05167ADC906}"/>
    <cellStyle name="Comma 2 2 4 2 3 2 2 2" xfId="1121" xr:uid="{44733920-1931-4DAF-9F9B-051FB1DE56CA}"/>
    <cellStyle name="Comma 2 2 4 2 3 2 3" xfId="449" xr:uid="{476C8EF7-8C27-4A76-95DD-AADFE0B28561}"/>
    <cellStyle name="Comma 2 2 4 2 3 2 4" xfId="897" xr:uid="{C1A3CE0C-CB81-4FD9-9196-65FD62FA604F}"/>
    <cellStyle name="Comma 2 2 4 2 3 3" xfId="561" xr:uid="{7819B1D0-4470-42F4-A33D-1F5B26D3D461}"/>
    <cellStyle name="Comma 2 2 4 2 3 3 2" xfId="1009" xr:uid="{48C7D94F-CA9A-4B66-ADFE-35B616AD97C4}"/>
    <cellStyle name="Comma 2 2 4 2 3 4" xfId="337" xr:uid="{62CD3832-D0C7-405D-A70A-A14EF367E48C}"/>
    <cellStyle name="Comma 2 2 4 2 3 5" xfId="785" xr:uid="{52EED88B-3A2E-4756-A0A0-1C3AE52A7235}"/>
    <cellStyle name="Comma 2 2 4 2 4" xfId="173" xr:uid="{A2A41573-B5CD-4594-A5FD-F9E35448BC42}"/>
    <cellStyle name="Comma 2 2 4 2 4 2" xfId="621" xr:uid="{2D888B92-75AE-403D-AE6B-E0F9BAAAE560}"/>
    <cellStyle name="Comma 2 2 4 2 4 2 2" xfId="1069" xr:uid="{47468A7C-AC4A-429C-A8D2-421E7449FB0F}"/>
    <cellStyle name="Comma 2 2 4 2 4 3" xfId="397" xr:uid="{02B58433-AF52-47C0-BF16-42EF2C8D0798}"/>
    <cellStyle name="Comma 2 2 4 2 4 4" xfId="845" xr:uid="{39F20A2A-C102-4127-8629-A33806178F3E}"/>
    <cellStyle name="Comma 2 2 4 2 5" xfId="509" xr:uid="{D3192681-222C-4BC5-B435-89F893C5192F}"/>
    <cellStyle name="Comma 2 2 4 2 5 2" xfId="957" xr:uid="{0E428A35-D335-47A7-BD97-239942DDC513}"/>
    <cellStyle name="Comma 2 2 4 2 6" xfId="285" xr:uid="{9B0AE8D7-8F6B-446E-8B41-37683F080306}"/>
    <cellStyle name="Comma 2 2 4 2 7" xfId="733" xr:uid="{2C33E913-9264-42A1-9410-148F375B6531}"/>
    <cellStyle name="Comma 2 2 4 3" xfId="71" xr:uid="{DE985276-F4CE-46DC-89FF-81E3FE758375}"/>
    <cellStyle name="Comma 2 2 4 3 2" xfId="126" xr:uid="{3EDD4EF5-B3E3-44E2-A29E-7C4D0C1E06CD}"/>
    <cellStyle name="Comma 2 2 4 3 2 2" xfId="238" xr:uid="{9A631CAA-E1CE-4D90-A584-1D9A2BA99D85}"/>
    <cellStyle name="Comma 2 2 4 3 2 2 2" xfId="686" xr:uid="{A05BEFD7-0517-49F1-8678-4C3933414068}"/>
    <cellStyle name="Comma 2 2 4 3 2 2 2 2" xfId="1134" xr:uid="{2998D6E6-7D41-4818-A00A-CE298146299F}"/>
    <cellStyle name="Comma 2 2 4 3 2 2 3" xfId="462" xr:uid="{6E06E23C-4575-420D-AB3E-8891C131ABC7}"/>
    <cellStyle name="Comma 2 2 4 3 2 2 4" xfId="910" xr:uid="{703D20C1-4671-44C0-97FA-7A53840FDCCA}"/>
    <cellStyle name="Comma 2 2 4 3 2 3" xfId="574" xr:uid="{E223519F-7693-49FA-B42C-F48A05690D29}"/>
    <cellStyle name="Comma 2 2 4 3 2 3 2" xfId="1022" xr:uid="{ED44D31B-4080-46DC-ABC4-4D9A9711D86B}"/>
    <cellStyle name="Comma 2 2 4 3 2 4" xfId="350" xr:uid="{ADEB949C-6245-4649-928D-34163966C507}"/>
    <cellStyle name="Comma 2 2 4 3 2 5" xfId="798" xr:uid="{65720C74-7249-4B81-990A-AC20538DEA53}"/>
    <cellStyle name="Comma 2 2 4 3 3" xfId="184" xr:uid="{44B67FEB-A068-4FF8-AE85-577DDFE9274C}"/>
    <cellStyle name="Comma 2 2 4 3 3 2" xfId="632" xr:uid="{35E04690-9B0C-4AD3-A78B-EF3B9E98B517}"/>
    <cellStyle name="Comma 2 2 4 3 3 2 2" xfId="1080" xr:uid="{57AC9FD2-19AD-445C-85CF-008A6421B234}"/>
    <cellStyle name="Comma 2 2 4 3 3 3" xfId="408" xr:uid="{AF4416E2-F30C-4D67-981C-63E3952A005D}"/>
    <cellStyle name="Comma 2 2 4 3 3 4" xfId="856" xr:uid="{BF210061-6E86-4C00-9384-77CB041B9332}"/>
    <cellStyle name="Comma 2 2 4 3 4" xfId="520" xr:uid="{55C4125F-A4AA-499E-B489-20F28CE9067A}"/>
    <cellStyle name="Comma 2 2 4 3 4 2" xfId="968" xr:uid="{57D612B7-EF23-4F72-8F21-9616D48D0E00}"/>
    <cellStyle name="Comma 2 2 4 3 5" xfId="296" xr:uid="{D9C7160E-8638-4A3E-BBED-1188DF1099BF}"/>
    <cellStyle name="Comma 2 2 4 3 6" xfId="744" xr:uid="{6B16F97F-0F8E-4987-9D53-F1A31F4497EE}"/>
    <cellStyle name="Comma 2 2 4 4" xfId="100" xr:uid="{40CD1B41-874D-4017-989A-AB5E0D4353B9}"/>
    <cellStyle name="Comma 2 2 4 4 2" xfId="213" xr:uid="{4C8C17F9-82C5-4782-A8F2-81868CD8EDA7}"/>
    <cellStyle name="Comma 2 2 4 4 2 2" xfId="661" xr:uid="{421858BB-F244-4831-A743-BD138F9A348C}"/>
    <cellStyle name="Comma 2 2 4 4 2 2 2" xfId="1109" xr:uid="{72FFD714-FDDD-4430-9BEB-D67625626871}"/>
    <cellStyle name="Comma 2 2 4 4 2 3" xfId="437" xr:uid="{24EC83AE-BE4A-4F87-A652-2C2B7CCD4C87}"/>
    <cellStyle name="Comma 2 2 4 4 2 4" xfId="885" xr:uid="{405CB0A3-6CED-4AEE-9597-7E88A6EF2D8F}"/>
    <cellStyle name="Comma 2 2 4 4 3" xfId="549" xr:uid="{0ABDCD22-8D77-46CD-9E00-DC6FA22E02D3}"/>
    <cellStyle name="Comma 2 2 4 4 3 2" xfId="997" xr:uid="{1FA8E7B8-4625-4F64-B155-2AFE0071FB41}"/>
    <cellStyle name="Comma 2 2 4 4 4" xfId="325" xr:uid="{3CA248D8-116B-474E-876A-1FF8A583D3F6}"/>
    <cellStyle name="Comma 2 2 4 4 5" xfId="773" xr:uid="{8F32E050-4CDF-400C-AAAC-2B97A659E07F}"/>
    <cellStyle name="Comma 2 2 4 5" xfId="161" xr:uid="{FB930C47-FEE3-46FB-9ECB-05FE9B5063A1}"/>
    <cellStyle name="Comma 2 2 4 5 2" xfId="609" xr:uid="{F022E0C0-AC34-4E84-A3ED-752229128C2C}"/>
    <cellStyle name="Comma 2 2 4 5 2 2" xfId="1057" xr:uid="{3420E7A2-2E9B-48EA-BF58-BEF7C6D391FB}"/>
    <cellStyle name="Comma 2 2 4 5 3" xfId="385" xr:uid="{7745287B-9239-4965-9CF4-FB6E6C315A8A}"/>
    <cellStyle name="Comma 2 2 4 5 4" xfId="833" xr:uid="{D353BAE2-B980-4CBF-9F8D-EBC18A4BF6D1}"/>
    <cellStyle name="Comma 2 2 4 6" xfId="497" xr:uid="{D88FDE9C-C0F3-450B-8C98-AB813F576081}"/>
    <cellStyle name="Comma 2 2 4 6 2" xfId="945" xr:uid="{153669B6-B3F4-4D2E-AD6E-96A8DD10C448}"/>
    <cellStyle name="Comma 2 2 4 7" xfId="273" xr:uid="{446E2CE1-1EDA-46FF-9C15-86FDB1FCDAE2}"/>
    <cellStyle name="Comma 2 2 4 8" xfId="721" xr:uid="{02F57073-2B66-4E37-AA3C-00AB292442BA}"/>
    <cellStyle name="Comma 2 2 5" xfId="54" xr:uid="{11260F53-B721-45AB-994F-0D4738DABBC2}"/>
    <cellStyle name="Comma 2 2 5 2" xfId="77" xr:uid="{6F155AA3-2D17-4A48-82E3-B9910999BBB8}"/>
    <cellStyle name="Comma 2 2 5 2 2" xfId="132" xr:uid="{738ED6F9-BC05-4A32-A67C-765D71C4F099}"/>
    <cellStyle name="Comma 2 2 5 2 2 2" xfId="244" xr:uid="{D41D369A-6A1E-4B9D-AB65-2BE0492DB513}"/>
    <cellStyle name="Comma 2 2 5 2 2 2 2" xfId="692" xr:uid="{494860BF-9707-4EB7-82E2-7D4C17838220}"/>
    <cellStyle name="Comma 2 2 5 2 2 2 2 2" xfId="1140" xr:uid="{D9537198-F6E2-42E1-8F4A-E231F22D3606}"/>
    <cellStyle name="Comma 2 2 5 2 2 2 3" xfId="468" xr:uid="{5FC90673-8237-482D-9D96-A83D711F0482}"/>
    <cellStyle name="Comma 2 2 5 2 2 2 4" xfId="916" xr:uid="{187527CA-FDC1-48C7-8561-37CDD0DE1827}"/>
    <cellStyle name="Comma 2 2 5 2 2 3" xfId="580" xr:uid="{19EA675A-4508-462C-837A-CAAC35EF9F86}"/>
    <cellStyle name="Comma 2 2 5 2 2 3 2" xfId="1028" xr:uid="{88E3A786-8CA4-4745-8050-E06A9709411D}"/>
    <cellStyle name="Comma 2 2 5 2 2 4" xfId="356" xr:uid="{A11611C1-6885-43AA-B65C-9A4E9FE05C6F}"/>
    <cellStyle name="Comma 2 2 5 2 2 5" xfId="804" xr:uid="{877DF9B2-9784-47BC-AEC6-38D33E17185D}"/>
    <cellStyle name="Comma 2 2 5 2 3" xfId="190" xr:uid="{663ECC6E-356B-4C9A-87D2-CD1B843A70FE}"/>
    <cellStyle name="Comma 2 2 5 2 3 2" xfId="638" xr:uid="{9113D1B4-5B37-4613-96D1-76712BF57030}"/>
    <cellStyle name="Comma 2 2 5 2 3 2 2" xfId="1086" xr:uid="{83145A34-75F1-40D0-B728-C91F3E165961}"/>
    <cellStyle name="Comma 2 2 5 2 3 3" xfId="414" xr:uid="{6578E8CB-667F-49AB-A525-030AF7569BA1}"/>
    <cellStyle name="Comma 2 2 5 2 3 4" xfId="862" xr:uid="{89CC95BC-0B77-43E3-A4A6-D323D13B9B6F}"/>
    <cellStyle name="Comma 2 2 5 2 4" xfId="526" xr:uid="{DF15B1FC-0738-4DAC-8C0E-F1CBE9AB4DD1}"/>
    <cellStyle name="Comma 2 2 5 2 4 2" xfId="974" xr:uid="{8EC175D3-8E67-4A25-86CC-73D95FE23B93}"/>
    <cellStyle name="Comma 2 2 5 2 5" xfId="302" xr:uid="{D26F4261-EED9-48D9-87BE-AE56BCD75596}"/>
    <cellStyle name="Comma 2 2 5 2 6" xfId="750" xr:uid="{912D7507-D646-4D1A-B57A-857E11F225EB}"/>
    <cellStyle name="Comma 2 2 5 3" xfId="106" xr:uid="{2922C601-1B96-4FB0-849B-A478A721A8B2}"/>
    <cellStyle name="Comma 2 2 5 3 2" xfId="219" xr:uid="{C52C6E52-F74D-4162-96D5-710F89567D66}"/>
    <cellStyle name="Comma 2 2 5 3 2 2" xfId="667" xr:uid="{676855A9-6FB9-42D6-A433-9403C6E1CDD2}"/>
    <cellStyle name="Comma 2 2 5 3 2 2 2" xfId="1115" xr:uid="{681D1824-23A5-4D40-B8CA-05C411AB7ED3}"/>
    <cellStyle name="Comma 2 2 5 3 2 3" xfId="443" xr:uid="{B5C06A45-CF32-46A9-903B-B38C89F63B28}"/>
    <cellStyle name="Comma 2 2 5 3 2 4" xfId="891" xr:uid="{257E7626-D290-4F70-99A3-97A720456365}"/>
    <cellStyle name="Comma 2 2 5 3 3" xfId="555" xr:uid="{0F0DC630-06A0-4C52-AE16-341EF980776A}"/>
    <cellStyle name="Comma 2 2 5 3 3 2" xfId="1003" xr:uid="{4D2C31AC-0B6A-4804-8B48-3C0BDF067BE4}"/>
    <cellStyle name="Comma 2 2 5 3 4" xfId="331" xr:uid="{48E1CE40-C793-42D4-8BC8-D7CB2CE1D950}"/>
    <cellStyle name="Comma 2 2 5 3 5" xfId="779" xr:uid="{A63DE414-DA5F-4FD6-BD5C-6EA03E55600B}"/>
    <cellStyle name="Comma 2 2 5 4" xfId="167" xr:uid="{340D3B93-38C1-4655-BCE0-832295514D9C}"/>
    <cellStyle name="Comma 2 2 5 4 2" xfId="615" xr:uid="{49370E51-439D-4DB2-BAC7-49EF2DF6E339}"/>
    <cellStyle name="Comma 2 2 5 4 2 2" xfId="1063" xr:uid="{052C5DE1-08C0-47A5-9A74-27116CD3F2D5}"/>
    <cellStyle name="Comma 2 2 5 4 3" xfId="391" xr:uid="{4EA5834C-EA9E-41EB-9A9E-28771A85616A}"/>
    <cellStyle name="Comma 2 2 5 4 4" xfId="839" xr:uid="{2BD3154A-4616-4783-8483-509658C18B91}"/>
    <cellStyle name="Comma 2 2 5 5" xfId="503" xr:uid="{EAA6B547-A86A-4E84-85CB-83E2A3B9CD56}"/>
    <cellStyle name="Comma 2 2 5 5 2" xfId="951" xr:uid="{BC38E689-AE13-48D4-B42E-5B8BB0AA6114}"/>
    <cellStyle name="Comma 2 2 5 6" xfId="279" xr:uid="{ECBDEB25-D3AC-4F45-A520-6964C9130B93}"/>
    <cellStyle name="Comma 2 2 5 7" xfId="727" xr:uid="{90ACD237-2ABC-4F4A-BEF7-CA038B476990}"/>
    <cellStyle name="Comma 2 2 6" xfId="65" xr:uid="{DDC3441E-0FC7-48CB-BD57-059AF3E7B889}"/>
    <cellStyle name="Comma 2 2 6 2" xfId="120" xr:uid="{F528F9B7-105F-4B64-87F3-3742F4F99729}"/>
    <cellStyle name="Comma 2 2 6 2 2" xfId="232" xr:uid="{CCDD5038-4AB2-49FD-AD99-857D6F5AA0B6}"/>
    <cellStyle name="Comma 2 2 6 2 2 2" xfId="680" xr:uid="{73C5ED2D-EA5E-4959-8AEB-FB1CECEA9A4B}"/>
    <cellStyle name="Comma 2 2 6 2 2 2 2" xfId="1128" xr:uid="{89663D7C-4DBD-4430-8047-9B77CF7F2879}"/>
    <cellStyle name="Comma 2 2 6 2 2 3" xfId="456" xr:uid="{6C06EF43-8AA4-4E34-981C-12A4C9B2FD86}"/>
    <cellStyle name="Comma 2 2 6 2 2 4" xfId="904" xr:uid="{82676FD8-3CD7-4B24-9A84-5D9B8F295C27}"/>
    <cellStyle name="Comma 2 2 6 2 3" xfId="568" xr:uid="{BA144553-C4DB-4E4D-B370-DA289609196B}"/>
    <cellStyle name="Comma 2 2 6 2 3 2" xfId="1016" xr:uid="{1AD4F05E-5616-4D7F-9FE3-13157A02810F}"/>
    <cellStyle name="Comma 2 2 6 2 4" xfId="344" xr:uid="{58259F71-D8EE-4588-A49B-EF1608BA5847}"/>
    <cellStyle name="Comma 2 2 6 2 5" xfId="792" xr:uid="{3E9294F3-BCD1-4328-B9CE-C09AAF69FFE4}"/>
    <cellStyle name="Comma 2 2 6 3" xfId="178" xr:uid="{E1647488-F068-4FE7-94FB-93D797B995E6}"/>
    <cellStyle name="Comma 2 2 6 3 2" xfId="626" xr:uid="{72C93708-104F-4770-AE86-13FBE2CB4ECE}"/>
    <cellStyle name="Comma 2 2 6 3 2 2" xfId="1074" xr:uid="{F05449AB-15ED-4B8A-973F-3564D8A5ED53}"/>
    <cellStyle name="Comma 2 2 6 3 3" xfId="402" xr:uid="{BD685F9C-A7B9-4A63-AD31-254C2C53D434}"/>
    <cellStyle name="Comma 2 2 6 3 4" xfId="850" xr:uid="{1047B6FA-C1DA-4589-9252-2AF37FEBF479}"/>
    <cellStyle name="Comma 2 2 6 4" xfId="514" xr:uid="{493C1FE8-40B8-457F-AC40-E924C2D92A46}"/>
    <cellStyle name="Comma 2 2 6 4 2" xfId="962" xr:uid="{6F02D13C-1DFE-4D7C-97AF-6E065457973C}"/>
    <cellStyle name="Comma 2 2 6 5" xfId="290" xr:uid="{4562E7DA-8931-4C92-8709-17EC712EADF3}"/>
    <cellStyle name="Comma 2 2 6 6" xfId="738" xr:uid="{0F6BF6D0-8529-4C36-921F-2C2B1A9DD096}"/>
    <cellStyle name="Comma 2 2 7" xfId="94" xr:uid="{10568D89-8338-490C-B438-A21DFD500F07}"/>
    <cellStyle name="Comma 2 2 7 2" xfId="207" xr:uid="{278096E6-3F05-42A6-9289-8E6B9B6C816F}"/>
    <cellStyle name="Comma 2 2 7 2 2" xfId="655" xr:uid="{2DF0BCEF-D4A5-4AF5-A61E-1B32586E104C}"/>
    <cellStyle name="Comma 2 2 7 2 2 2" xfId="1103" xr:uid="{C7E36ABD-C89A-4BFA-B848-248715C20E09}"/>
    <cellStyle name="Comma 2 2 7 2 3" xfId="431" xr:uid="{A61F8F4B-F307-411E-A9DE-9727A7466BEB}"/>
    <cellStyle name="Comma 2 2 7 2 4" xfId="879" xr:uid="{7AFB338C-A2A1-472D-B90A-B5567B0DFD4D}"/>
    <cellStyle name="Comma 2 2 7 3" xfId="543" xr:uid="{80A0384A-39FE-487F-A628-DF452DEB9AA9}"/>
    <cellStyle name="Comma 2 2 7 3 2" xfId="991" xr:uid="{1D6D285B-005F-4FAD-BD26-3E90F7127244}"/>
    <cellStyle name="Comma 2 2 7 4" xfId="319" xr:uid="{4C77B7ED-5639-41CE-A540-112182145083}"/>
    <cellStyle name="Comma 2 2 7 5" xfId="767" xr:uid="{02D59541-8981-40D2-B182-9B401B90C0F2}"/>
    <cellStyle name="Comma 2 2 8" xfId="155" xr:uid="{E3F1B23A-B5FA-4617-AFCA-27737B92E4C7}"/>
    <cellStyle name="Comma 2 2 8 2" xfId="603" xr:uid="{9BF5CD63-B1B5-4D80-B126-0497644D5E17}"/>
    <cellStyle name="Comma 2 2 8 2 2" xfId="1051" xr:uid="{AEE0E773-7F72-4106-8792-7FD716660CE3}"/>
    <cellStyle name="Comma 2 2 8 3" xfId="379" xr:uid="{BB85F0B2-36F0-4A28-8593-B15107FBACB9}"/>
    <cellStyle name="Comma 2 2 8 4" xfId="827" xr:uid="{1D23C8E3-EAF8-459C-8C39-A720B8743F5B}"/>
    <cellStyle name="Comma 2 2 9" xfId="491" xr:uid="{5A384E35-E477-420D-A33A-2DB2434F134F}"/>
    <cellStyle name="Comma 2 2 9 2" xfId="939" xr:uid="{28551CBE-4C20-4CB0-A60A-ED2C79E7C8BB}"/>
    <cellStyle name="Comma 2 3" xfId="43" xr:uid="{7E863D0D-C6EC-4658-AF7B-09A1A3641CF5}"/>
    <cellStyle name="Comma 2 3 10" xfId="716" xr:uid="{EBD97F10-6E72-4683-A288-EFDB6F0229FF}"/>
    <cellStyle name="Comma 2 3 2" xfId="47" xr:uid="{66DEE102-4D5D-4B48-ACD4-DDCF6DEB7DFC}"/>
    <cellStyle name="Comma 2 3 2 2" xfId="53" xr:uid="{EBE8AF32-2462-46DC-83E8-1E20550E0616}"/>
    <cellStyle name="Comma 2 3 2 2 2" xfId="92" xr:uid="{79FC0471-9510-4135-95FE-75E046810DCE}"/>
    <cellStyle name="Comma 2 3 2 2 2 2" xfId="88" xr:uid="{8D79B50E-6FFC-4B27-9583-B48CCDA30B07}"/>
    <cellStyle name="Comma 2 3 2 2 2 2 2" xfId="143" xr:uid="{1D42319E-8FD9-41D0-9D79-3ED8779D3256}"/>
    <cellStyle name="Comma 2 3 2 2 2 2 2 2" xfId="255" xr:uid="{F8C5182F-AF7F-4C32-868A-199307B364BE}"/>
    <cellStyle name="Comma 2 3 2 2 2 2 2 2 2" xfId="703" xr:uid="{1A6454F5-1204-4A3F-886E-8B4495DBBD0F}"/>
    <cellStyle name="Comma 2 3 2 2 2 2 2 2 2 2" xfId="1151" xr:uid="{84FD42B3-94FE-4CC0-AEAF-CF419BA8A6DF}"/>
    <cellStyle name="Comma 2 3 2 2 2 2 2 2 3" xfId="479" xr:uid="{0F18B687-9CED-4F6D-9D7E-55101283AD4A}"/>
    <cellStyle name="Comma 2 3 2 2 2 2 2 2 4" xfId="927" xr:uid="{44897C03-A499-485A-BCE7-D6F157FBDDB0}"/>
    <cellStyle name="Comma 2 3 2 2 2 2 2 3" xfId="591" xr:uid="{6CD476E3-4C4F-404D-93BB-920CA7B45467}"/>
    <cellStyle name="Comma 2 3 2 2 2 2 2 3 2" xfId="1039" xr:uid="{7DB06461-0BBA-440C-B018-DC83CD63D691}"/>
    <cellStyle name="Comma 2 3 2 2 2 2 2 4" xfId="367" xr:uid="{950334BF-E9D7-4867-9EEC-415DAB5786C4}"/>
    <cellStyle name="Comma 2 3 2 2 2 2 2 5" xfId="815" xr:uid="{F4A17FA2-DB2D-4290-BE74-34501EBBA8F8}"/>
    <cellStyle name="Comma 2 3 2 2 2 2 3" xfId="201" xr:uid="{94CD8C30-47B9-426C-97BF-2E36A9DF62F8}"/>
    <cellStyle name="Comma 2 3 2 2 2 2 3 2" xfId="649" xr:uid="{CE91A1D9-FD21-483F-9442-7D27CDCA9EA2}"/>
    <cellStyle name="Comma 2 3 2 2 2 2 3 2 2" xfId="1097" xr:uid="{4DDBE7CF-07DA-49DE-9D34-A96399D7F21C}"/>
    <cellStyle name="Comma 2 3 2 2 2 2 3 3" xfId="425" xr:uid="{0E77FAEC-7C10-41D0-A4F1-E26B1A0B08A7}"/>
    <cellStyle name="Comma 2 3 2 2 2 2 3 4" xfId="873" xr:uid="{51913986-C8EC-44ED-9563-E09337F9EAC6}"/>
    <cellStyle name="Comma 2 3 2 2 2 2 4" xfId="537" xr:uid="{C4807931-491A-43C3-91F0-99BCA6C33ACA}"/>
    <cellStyle name="Comma 2 3 2 2 2 2 4 2" xfId="985" xr:uid="{D5D58C30-16F5-4A91-AAEB-B90605D8DE4B}"/>
    <cellStyle name="Comma 2 3 2 2 2 2 5" xfId="313" xr:uid="{523375CC-94BE-4029-802E-0993CF10B0B3}"/>
    <cellStyle name="Comma 2 3 2 2 2 2 6" xfId="761" xr:uid="{32B1856C-0ADC-4F00-885E-2271626E1860}"/>
    <cellStyle name="Comma 2 3 2 2 2 3" xfId="117" xr:uid="{F37BD4A7-503A-4600-9E73-6B1172B6E774}"/>
    <cellStyle name="Comma 2 3 2 2 2 3 2" xfId="230" xr:uid="{3A339C9D-F1DD-4638-BEFC-44DCBD87604B}"/>
    <cellStyle name="Comma 2 3 2 2 2 3 2 2" xfId="678" xr:uid="{6EE2C074-F3A4-45E1-8FAB-ED5AFFB9BE2A}"/>
    <cellStyle name="Comma 2 3 2 2 2 3 2 2 2" xfId="1126" xr:uid="{93690841-F436-417E-B770-5D18C3BBF2C6}"/>
    <cellStyle name="Comma 2 3 2 2 2 3 2 3" xfId="454" xr:uid="{9DF7C9A5-F957-42D5-B474-22A0802992F6}"/>
    <cellStyle name="Comma 2 3 2 2 2 3 2 4" xfId="902" xr:uid="{731E49C0-4899-4BC8-A66C-63126E8B1AFC}"/>
    <cellStyle name="Comma 2 3 2 2 2 3 3" xfId="566" xr:uid="{09B0C71D-F35B-4A39-A2FF-A84B66E7341C}"/>
    <cellStyle name="Comma 2 3 2 2 2 3 3 2" xfId="1014" xr:uid="{2527092F-18B7-4FF8-899D-B4FEEA10CC54}"/>
    <cellStyle name="Comma 2 3 2 2 2 3 4" xfId="342" xr:uid="{5A62F3AB-8B53-44F3-8619-02D789CDA7D6}"/>
    <cellStyle name="Comma 2 3 2 2 2 3 5" xfId="790" xr:uid="{C4931902-4C5C-410D-BDFB-815ACC4C2D06}"/>
    <cellStyle name="Comma 2 3 2 2 2 4" xfId="205" xr:uid="{E31A3FDC-582B-48B6-8CFE-C2BA3197F840}"/>
    <cellStyle name="Comma 2 3 2 2 2 4 2" xfId="653" xr:uid="{8D4EC357-A8EE-4552-BC58-7A6009A09D5B}"/>
    <cellStyle name="Comma 2 3 2 2 2 4 2 2" xfId="1101" xr:uid="{BDBBE436-7A21-4F3E-AA57-7E0722C8E16C}"/>
    <cellStyle name="Comma 2 3 2 2 2 4 3" xfId="429" xr:uid="{6DA9400C-92B7-4AFB-A8A8-1C20D18320D9}"/>
    <cellStyle name="Comma 2 3 2 2 2 4 4" xfId="877" xr:uid="{8B2347E6-DBA9-4088-B382-1FF7B9A4F6D5}"/>
    <cellStyle name="Comma 2 3 2 2 2 5" xfId="541" xr:uid="{53C07592-2726-476C-BF8A-E1782230196F}"/>
    <cellStyle name="Comma 2 3 2 2 2 5 2" xfId="989" xr:uid="{D1E69A4A-4AE5-43B8-B261-5F537A5FB8A6}"/>
    <cellStyle name="Comma 2 3 2 2 2 6" xfId="317" xr:uid="{864AD19D-38B9-42F0-A3E9-407CEFC3DD29}"/>
    <cellStyle name="Comma 2 3 2 2 2 7" xfId="765" xr:uid="{AF6A91A9-392A-48D6-9F85-0228E45354E7}"/>
    <cellStyle name="Comma 2 3 2 2 3" xfId="76" xr:uid="{8BEECF49-46E0-4AF8-B9EB-1A11D5E89752}"/>
    <cellStyle name="Comma 2 3 2 2 3 2" xfId="131" xr:uid="{2B2169BC-46E5-4DE6-9A95-16EDCC076095}"/>
    <cellStyle name="Comma 2 3 2 2 3 2 2" xfId="243" xr:uid="{B5D75ED3-C682-45EB-947D-EF7B25FCB4E7}"/>
    <cellStyle name="Comma 2 3 2 2 3 2 2 2" xfId="691" xr:uid="{383CB2FE-A660-4DDB-AA5F-9FBAFB1990F2}"/>
    <cellStyle name="Comma 2 3 2 2 3 2 2 2 2" xfId="1139" xr:uid="{3C0B8CEF-3363-453E-B544-F1F65B4BA811}"/>
    <cellStyle name="Comma 2 3 2 2 3 2 2 3" xfId="467" xr:uid="{B91059DF-4ED4-4A85-B9CE-396AD27ED7F8}"/>
    <cellStyle name="Comma 2 3 2 2 3 2 2 4" xfId="915" xr:uid="{3C5B372C-BB35-42E4-8B82-C10FE8D22A93}"/>
    <cellStyle name="Comma 2 3 2 2 3 2 3" xfId="579" xr:uid="{119DA2CE-9413-4F57-8606-66172C66AFE9}"/>
    <cellStyle name="Comma 2 3 2 2 3 2 3 2" xfId="1027" xr:uid="{4DC27D52-9997-4F78-8F0E-286FD39A855E}"/>
    <cellStyle name="Comma 2 3 2 2 3 2 4" xfId="355" xr:uid="{C7E24040-71F9-4F6E-B978-39E792BDFD03}"/>
    <cellStyle name="Comma 2 3 2 2 3 2 5" xfId="803" xr:uid="{044CF06E-757A-4F19-A493-35077683F21A}"/>
    <cellStyle name="Comma 2 3 2 2 3 3" xfId="189" xr:uid="{64D2D67D-167C-4A01-9BD3-B4F77557FC84}"/>
    <cellStyle name="Comma 2 3 2 2 3 3 2" xfId="637" xr:uid="{9DB0A26B-6723-4C9C-BFD3-22AF5EE10724}"/>
    <cellStyle name="Comma 2 3 2 2 3 3 2 2" xfId="1085" xr:uid="{618BC1CB-067F-4E9C-8132-8226364D2B9F}"/>
    <cellStyle name="Comma 2 3 2 2 3 3 3" xfId="413" xr:uid="{2DA26A6A-45DD-4604-BE56-0745A5A7A2C5}"/>
    <cellStyle name="Comma 2 3 2 2 3 3 4" xfId="861" xr:uid="{63C9882E-4BAE-44AD-9989-9EAC36CB8E90}"/>
    <cellStyle name="Comma 2 3 2 2 3 4" xfId="525" xr:uid="{71519C3C-6B33-446B-A122-91766856CFF8}"/>
    <cellStyle name="Comma 2 3 2 2 3 4 2" xfId="973" xr:uid="{CAD64B7B-B5EC-437C-B90F-C7E3BF041179}"/>
    <cellStyle name="Comma 2 3 2 2 3 5" xfId="301" xr:uid="{A2557790-576C-4830-A4F9-9DC236949704}"/>
    <cellStyle name="Comma 2 3 2 2 3 6" xfId="749" xr:uid="{B7084469-3112-4BF6-9453-585E92E3EC59}"/>
    <cellStyle name="Comma 2 3 2 2 4" xfId="105" xr:uid="{6961BC93-47E8-4880-8501-6FAE846D852E}"/>
    <cellStyle name="Comma 2 3 2 2 4 2" xfId="218" xr:uid="{F4F53D6B-5B21-43AE-9C32-31A1C52E458B}"/>
    <cellStyle name="Comma 2 3 2 2 4 2 2" xfId="666" xr:uid="{2ADF8464-B348-45F6-8B18-DBFEBA528F28}"/>
    <cellStyle name="Comma 2 3 2 2 4 2 2 2" xfId="1114" xr:uid="{13D7DE4C-683E-429D-8783-E34CB65ED281}"/>
    <cellStyle name="Comma 2 3 2 2 4 2 3" xfId="442" xr:uid="{3989A8B4-9227-414B-A20D-1DB0B7CE96CC}"/>
    <cellStyle name="Comma 2 3 2 2 4 2 4" xfId="890" xr:uid="{CBAE86F5-4220-4482-ADF3-C8439487DF47}"/>
    <cellStyle name="Comma 2 3 2 2 4 3" xfId="554" xr:uid="{437F8931-4313-458D-B6FC-69661C3D7A50}"/>
    <cellStyle name="Comma 2 3 2 2 4 3 2" xfId="1002" xr:uid="{B65F636A-E6B8-4D55-9086-1D5D657701A7}"/>
    <cellStyle name="Comma 2 3 2 2 4 4" xfId="330" xr:uid="{C8FDB276-5515-4514-BEEF-177E11C5E058}"/>
    <cellStyle name="Comma 2 3 2 2 4 5" xfId="778" xr:uid="{118F0139-9D1E-43A5-B6E9-46B9EE894DEF}"/>
    <cellStyle name="Comma 2 3 2 2 5" xfId="166" xr:uid="{9A4AB916-4401-4333-86CD-2818D7C00F49}"/>
    <cellStyle name="Comma 2 3 2 2 5 2" xfId="614" xr:uid="{863D07F1-8F5F-43B0-8776-DEFDF8B47431}"/>
    <cellStyle name="Comma 2 3 2 2 5 2 2" xfId="1062" xr:uid="{0371D341-6EDB-49B0-84D0-1F75CC3D4FD4}"/>
    <cellStyle name="Comma 2 3 2 2 5 3" xfId="390" xr:uid="{C2AC28EE-AFE2-4728-BD39-7936D39ABD77}"/>
    <cellStyle name="Comma 2 3 2 2 5 4" xfId="838" xr:uid="{978475F8-6434-44A5-9EB5-B23B5F25DFF8}"/>
    <cellStyle name="Comma 2 3 2 2 6" xfId="502" xr:uid="{264657E4-3874-47E8-A75B-D3061758843E}"/>
    <cellStyle name="Comma 2 3 2 2 6 2" xfId="950" xr:uid="{D36DD5AE-614A-4EAD-AC25-80CFAFEAA932}"/>
    <cellStyle name="Comma 2 3 2 2 7" xfId="278" xr:uid="{87F03697-12ED-4D96-82FE-93A8FD5FCF1A}"/>
    <cellStyle name="Comma 2 3 2 2 8" xfId="726" xr:uid="{6E701443-E69A-4AB0-98BA-C6FCBC8D8211}"/>
    <cellStyle name="Comma 2 3 2 3" xfId="59" xr:uid="{74D8BF43-A858-46B1-8EDE-A8EAAB98C747}"/>
    <cellStyle name="Comma 2 3 2 3 2" xfId="82" xr:uid="{A61EE8B6-428F-4DBC-A7AE-0699B5D8419F}"/>
    <cellStyle name="Comma 2 3 2 3 2 2" xfId="137" xr:uid="{9CB2AB81-09B2-4B93-8B83-218DE5C717DD}"/>
    <cellStyle name="Comma 2 3 2 3 2 2 2" xfId="249" xr:uid="{7ED2C925-FEF1-4911-A2FB-B03314D61932}"/>
    <cellStyle name="Comma 2 3 2 3 2 2 2 2" xfId="697" xr:uid="{47BD94D9-1328-4AB9-A6A3-545CE83D2FE1}"/>
    <cellStyle name="Comma 2 3 2 3 2 2 2 2 2" xfId="1145" xr:uid="{416B9BF0-D420-438F-B178-89ADC53D792F}"/>
    <cellStyle name="Comma 2 3 2 3 2 2 2 3" xfId="473" xr:uid="{155F1BBB-CEE8-4FFC-84B7-C3584050602D}"/>
    <cellStyle name="Comma 2 3 2 3 2 2 2 4" xfId="921" xr:uid="{B298201C-25C5-4E7B-8669-B3B9085FBE1B}"/>
    <cellStyle name="Comma 2 3 2 3 2 2 3" xfId="585" xr:uid="{C9B4887F-D663-4D01-8180-B3203C72B7D0}"/>
    <cellStyle name="Comma 2 3 2 3 2 2 3 2" xfId="1033" xr:uid="{E9E2C394-38F5-4B24-9878-D659411C4ED9}"/>
    <cellStyle name="Comma 2 3 2 3 2 2 4" xfId="361" xr:uid="{8A79C70F-C243-466C-9D14-0EFD6B11D1B5}"/>
    <cellStyle name="Comma 2 3 2 3 2 2 5" xfId="809" xr:uid="{77AA3CF1-D0DB-40DD-A9AE-956CAED608D4}"/>
    <cellStyle name="Comma 2 3 2 3 2 3" xfId="195" xr:uid="{9DF97A7F-FDFA-4044-9929-87885A30724E}"/>
    <cellStyle name="Comma 2 3 2 3 2 3 2" xfId="643" xr:uid="{BD94F817-69D8-4800-A367-D9E4FF45FBC8}"/>
    <cellStyle name="Comma 2 3 2 3 2 3 2 2" xfId="1091" xr:uid="{69A0CDEA-A402-45B1-A462-D14A699B4BAB}"/>
    <cellStyle name="Comma 2 3 2 3 2 3 3" xfId="419" xr:uid="{B583AC9E-936C-41B7-A0F3-5A49B64BF9A7}"/>
    <cellStyle name="Comma 2 3 2 3 2 3 4" xfId="867" xr:uid="{693ACF53-DA5E-4186-9273-D273F10C49B6}"/>
    <cellStyle name="Comma 2 3 2 3 2 4" xfId="531" xr:uid="{610D71F5-4BAC-4D0E-8475-B79CD4432DC3}"/>
    <cellStyle name="Comma 2 3 2 3 2 4 2" xfId="979" xr:uid="{4CA36AFF-2881-4D2C-A6A8-E93DF1C731B3}"/>
    <cellStyle name="Comma 2 3 2 3 2 5" xfId="307" xr:uid="{F39518FA-E016-4860-9D09-FB0E629DC504}"/>
    <cellStyle name="Comma 2 3 2 3 2 6" xfId="755" xr:uid="{820CCA02-3240-4B91-8198-8D6CDE7415E7}"/>
    <cellStyle name="Comma 2 3 2 3 3" xfId="111" xr:uid="{E57F8022-E7D3-45D0-B797-D42AD34EA768}"/>
    <cellStyle name="Comma 2 3 2 3 3 2" xfId="224" xr:uid="{C4EDBDBD-20FC-47EB-93FF-5B7C9ACA58EC}"/>
    <cellStyle name="Comma 2 3 2 3 3 2 2" xfId="672" xr:uid="{365B3324-1B57-4458-A897-8A1DECF16AB9}"/>
    <cellStyle name="Comma 2 3 2 3 3 2 2 2" xfId="1120" xr:uid="{85E9933B-2971-4714-8D19-FC51D36E4200}"/>
    <cellStyle name="Comma 2 3 2 3 3 2 3" xfId="448" xr:uid="{F4401A66-D164-4019-8579-DD4C8CBA822A}"/>
    <cellStyle name="Comma 2 3 2 3 3 2 4" xfId="896" xr:uid="{DAB3A150-C3C3-4E27-9420-031F51A2BDC9}"/>
    <cellStyle name="Comma 2 3 2 3 3 3" xfId="560" xr:uid="{EA04C400-DA84-444E-8789-F4E0FF745DF4}"/>
    <cellStyle name="Comma 2 3 2 3 3 3 2" xfId="1008" xr:uid="{23A41BE2-AC3A-443D-BC5D-084D70E5B7E4}"/>
    <cellStyle name="Comma 2 3 2 3 3 4" xfId="336" xr:uid="{B0C32673-5897-41DC-AADB-344CC6276D5F}"/>
    <cellStyle name="Comma 2 3 2 3 3 5" xfId="784" xr:uid="{C8B8EBE0-A899-45E7-8814-7A4883102898}"/>
    <cellStyle name="Comma 2 3 2 3 4" xfId="172" xr:uid="{DC7B4408-62BD-4689-9E7C-E42B97504E6A}"/>
    <cellStyle name="Comma 2 3 2 3 4 2" xfId="620" xr:uid="{5112EF12-3337-4D4A-8D57-AA6B5D0F9F2B}"/>
    <cellStyle name="Comma 2 3 2 3 4 2 2" xfId="1068" xr:uid="{5C8FD26C-BB51-462B-8059-F09CFF7C086B}"/>
    <cellStyle name="Comma 2 3 2 3 4 3" xfId="396" xr:uid="{8D60E769-2629-4C23-815C-1A854E2CC9E3}"/>
    <cellStyle name="Comma 2 3 2 3 4 4" xfId="844" xr:uid="{650F1B52-6BF0-4B3D-A25F-053432CD5C9C}"/>
    <cellStyle name="Comma 2 3 2 3 5" xfId="508" xr:uid="{B1CEA12F-B73B-4F95-BE50-068FB16E8038}"/>
    <cellStyle name="Comma 2 3 2 3 5 2" xfId="956" xr:uid="{92087DDD-24AD-4AD2-AD2A-3F28F75FED13}"/>
    <cellStyle name="Comma 2 3 2 3 6" xfId="284" xr:uid="{2CACA482-22A5-4AB4-B581-A075CDF76268}"/>
    <cellStyle name="Comma 2 3 2 3 7" xfId="732" xr:uid="{8FB99A58-2A9B-49D0-A5CF-A2611D2A31F7}"/>
    <cellStyle name="Comma 2 3 2 4" xfId="70" xr:uid="{856E71E6-2667-47FB-83E1-E8601439C048}"/>
    <cellStyle name="Comma 2 3 2 4 2" xfId="125" xr:uid="{CC9B39A6-51E3-438F-8367-FA6EE3A8D236}"/>
    <cellStyle name="Comma 2 3 2 4 2 2" xfId="237" xr:uid="{BA1095FF-3F53-4A8B-9399-7D084A9B5924}"/>
    <cellStyle name="Comma 2 3 2 4 2 2 2" xfId="685" xr:uid="{EA19F0EB-552A-4B36-8995-61074E81742D}"/>
    <cellStyle name="Comma 2 3 2 4 2 2 2 2" xfId="1133" xr:uid="{7B25E7BC-4339-4DC5-80B9-EE3EB7F9D11C}"/>
    <cellStyle name="Comma 2 3 2 4 2 2 3" xfId="461" xr:uid="{330638E3-20DE-4CFC-AAB7-287BB7E485B2}"/>
    <cellStyle name="Comma 2 3 2 4 2 2 4" xfId="909" xr:uid="{64985F92-F65E-41CA-95C6-4BA537D361B2}"/>
    <cellStyle name="Comma 2 3 2 4 2 3" xfId="573" xr:uid="{2135DB4E-5D43-49BC-B323-82844C734FB8}"/>
    <cellStyle name="Comma 2 3 2 4 2 3 2" xfId="1021" xr:uid="{81CBEFDB-5663-46DC-B596-963FD9FE4CE4}"/>
    <cellStyle name="Comma 2 3 2 4 2 4" xfId="349" xr:uid="{CB6F6FD8-6073-4410-9E46-07C51B080164}"/>
    <cellStyle name="Comma 2 3 2 4 2 5" xfId="797" xr:uid="{3809B87A-7569-440A-B672-4D7A438C31BD}"/>
    <cellStyle name="Comma 2 3 2 4 3" xfId="183" xr:uid="{2E361A74-A80D-413B-8C5C-B52429C46754}"/>
    <cellStyle name="Comma 2 3 2 4 3 2" xfId="631" xr:uid="{5B517E55-80B0-43A3-86A4-2575190505AC}"/>
    <cellStyle name="Comma 2 3 2 4 3 2 2" xfId="1079" xr:uid="{6E81579B-3E17-4362-A69C-9816EE2852CD}"/>
    <cellStyle name="Comma 2 3 2 4 3 3" xfId="407" xr:uid="{F32A0F29-6433-4F29-A7F3-819CE118C40E}"/>
    <cellStyle name="Comma 2 3 2 4 3 4" xfId="855" xr:uid="{249DDE1B-DD52-4C6C-A051-055FBFABF25A}"/>
    <cellStyle name="Comma 2 3 2 4 4" xfId="519" xr:uid="{FB7BAAD3-0D43-4856-BF10-5BB42CFFF1AC}"/>
    <cellStyle name="Comma 2 3 2 4 4 2" xfId="967" xr:uid="{AD14F9D9-A6FB-4E67-A9FF-EA70CCA537F2}"/>
    <cellStyle name="Comma 2 3 2 4 5" xfId="295" xr:uid="{A7418018-0EC6-4B1B-A86D-8A119EA89782}"/>
    <cellStyle name="Comma 2 3 2 4 6" xfId="743" xr:uid="{3E370A98-2C7F-4418-B661-C4605793C221}"/>
    <cellStyle name="Comma 2 3 2 5" xfId="99" xr:uid="{7B8E2059-96BE-4DA2-B204-3C97B35CFA5E}"/>
    <cellStyle name="Comma 2 3 2 5 2" xfId="212" xr:uid="{8078AA24-CE26-4957-B53A-3F7DEED84FB9}"/>
    <cellStyle name="Comma 2 3 2 5 2 2" xfId="660" xr:uid="{C962BEA4-3DF8-4BC0-9953-45B8B41AA53C}"/>
    <cellStyle name="Comma 2 3 2 5 2 2 2" xfId="1108" xr:uid="{2887FEB9-855A-4EFB-88DB-698A55AB6C78}"/>
    <cellStyle name="Comma 2 3 2 5 2 3" xfId="436" xr:uid="{42828982-01EC-4225-871C-EEC7AA3EA8E4}"/>
    <cellStyle name="Comma 2 3 2 5 2 4" xfId="884" xr:uid="{0FBC7EFA-CDD3-4FFE-83AF-2530610211CE}"/>
    <cellStyle name="Comma 2 3 2 5 3" xfId="548" xr:uid="{13F6A19B-4E1D-4FB0-A387-E9F4D254AAA3}"/>
    <cellStyle name="Comma 2 3 2 5 3 2" xfId="996" xr:uid="{52B9E6AB-C7E2-46C7-A347-8E11E0A896B0}"/>
    <cellStyle name="Comma 2 3 2 5 4" xfId="324" xr:uid="{47A30BB6-A4C5-4491-8BFD-E01507F0AF53}"/>
    <cellStyle name="Comma 2 3 2 5 5" xfId="772" xr:uid="{6354E9B2-BA62-4461-A462-4DDF3881CFE5}"/>
    <cellStyle name="Comma 2 3 2 6" xfId="160" xr:uid="{B94D4C73-95C4-41F8-8E31-289B03157551}"/>
    <cellStyle name="Comma 2 3 2 6 2" xfId="608" xr:uid="{091AA0AC-492B-41E1-B6C4-69D6A523F0EB}"/>
    <cellStyle name="Comma 2 3 2 6 2 2" xfId="1056" xr:uid="{9E95F9A8-4603-416D-92F6-4E308964C866}"/>
    <cellStyle name="Comma 2 3 2 6 3" xfId="384" xr:uid="{BDEA70E9-2344-42CB-BCA5-FAE21E7C70A9}"/>
    <cellStyle name="Comma 2 3 2 6 4" xfId="832" xr:uid="{876041B6-0F54-4B12-8489-9A4CC82590A0}"/>
    <cellStyle name="Comma 2 3 2 7" xfId="496" xr:uid="{59DF342A-5568-4DE8-B888-3D371DC93CE0}"/>
    <cellStyle name="Comma 2 3 2 7 2" xfId="944" xr:uid="{52DD64BA-EADC-49BF-A1D1-4805FBEE54C2}"/>
    <cellStyle name="Comma 2 3 2 8" xfId="272" xr:uid="{C35E2C4E-C94F-4CE1-921A-38627CB79590}"/>
    <cellStyle name="Comma 2 3 2 9" xfId="720" xr:uid="{B2074C16-E6B8-4E4B-90AA-9AFF3065A9D6}"/>
    <cellStyle name="Comma 2 3 3" xfId="49" xr:uid="{63783C31-109B-4CA1-9CE2-5BE2BAB11805}"/>
    <cellStyle name="Comma 2 3 3 2" xfId="61" xr:uid="{AA9B7D02-C8B2-4006-A24D-C935A973C5E4}"/>
    <cellStyle name="Comma 2 3 3 2 2" xfId="84" xr:uid="{6C198A43-1974-46CB-A67D-B5B6AD69912C}"/>
    <cellStyle name="Comma 2 3 3 2 2 2" xfId="139" xr:uid="{D9110975-77CE-428B-A0EC-50B269AD5420}"/>
    <cellStyle name="Comma 2 3 3 2 2 2 2" xfId="251" xr:uid="{2509FC5F-0040-4F5A-A367-B6237E419B1B}"/>
    <cellStyle name="Comma 2 3 3 2 2 2 2 2" xfId="699" xr:uid="{86698E07-A4D7-4C6D-BB81-3A312A2D502A}"/>
    <cellStyle name="Comma 2 3 3 2 2 2 2 2 2" xfId="1147" xr:uid="{1579669C-1482-410D-9AF9-5107B14C377E}"/>
    <cellStyle name="Comma 2 3 3 2 2 2 2 3" xfId="475" xr:uid="{000AE3F2-4207-4B39-9BD3-F0740E1D255A}"/>
    <cellStyle name="Comma 2 3 3 2 2 2 2 4" xfId="923" xr:uid="{04C4E5DC-994C-40DE-A7F0-9FBA105B335C}"/>
    <cellStyle name="Comma 2 3 3 2 2 2 3" xfId="587" xr:uid="{61F43D5A-0FF3-4050-B8A3-7938B7FCF0DA}"/>
    <cellStyle name="Comma 2 3 3 2 2 2 3 2" xfId="1035" xr:uid="{0977F209-DBA3-4C77-8058-7DD0720E8F7A}"/>
    <cellStyle name="Comma 2 3 3 2 2 2 4" xfId="363" xr:uid="{7DB146CD-C61C-46F9-9F1B-BFAEBB34D626}"/>
    <cellStyle name="Comma 2 3 3 2 2 2 5" xfId="811" xr:uid="{8D47C5DC-3D13-4D6F-9F89-AF4223EE1861}"/>
    <cellStyle name="Comma 2 3 3 2 2 3" xfId="197" xr:uid="{FC62B8E0-D775-4481-93D0-4579AAD993DD}"/>
    <cellStyle name="Comma 2 3 3 2 2 3 2" xfId="645" xr:uid="{6ED780E3-1ADE-472C-AC40-7D989CE171D9}"/>
    <cellStyle name="Comma 2 3 3 2 2 3 2 2" xfId="1093" xr:uid="{25E3C5AE-7557-4606-BF72-672D47AEA96B}"/>
    <cellStyle name="Comma 2 3 3 2 2 3 3" xfId="421" xr:uid="{FC9A7F3E-670B-47AC-815C-CF3E9022E98F}"/>
    <cellStyle name="Comma 2 3 3 2 2 3 4" xfId="869" xr:uid="{362327EE-234E-42A6-816A-51E3D9A8ADBA}"/>
    <cellStyle name="Comma 2 3 3 2 2 4" xfId="533" xr:uid="{C303D971-466C-46D3-BB10-2C44B8ACC584}"/>
    <cellStyle name="Comma 2 3 3 2 2 4 2" xfId="981" xr:uid="{20DAF9E5-90B2-40EA-BBD6-E1FDFFC006FA}"/>
    <cellStyle name="Comma 2 3 3 2 2 5" xfId="309" xr:uid="{6960B23C-BEE3-4F38-8976-A692FE9139FA}"/>
    <cellStyle name="Comma 2 3 3 2 2 6" xfId="757" xr:uid="{EC4CD503-70E8-4264-B4BC-A5BD9803AE63}"/>
    <cellStyle name="Comma 2 3 3 2 3" xfId="113" xr:uid="{3B287A73-92A1-4F87-858D-A8F31B25151F}"/>
    <cellStyle name="Comma 2 3 3 2 3 2" xfId="226" xr:uid="{F7FD3DAE-A95C-4766-BAE5-3C6546A202B8}"/>
    <cellStyle name="Comma 2 3 3 2 3 2 2" xfId="674" xr:uid="{251B8B6B-8E01-48F9-B104-E60053ED6156}"/>
    <cellStyle name="Comma 2 3 3 2 3 2 2 2" xfId="1122" xr:uid="{B8AED6E6-CD92-4693-8AD5-00E8E2215DA4}"/>
    <cellStyle name="Comma 2 3 3 2 3 2 3" xfId="450" xr:uid="{E806E200-ABD9-4F3E-87D8-838862B1CE95}"/>
    <cellStyle name="Comma 2 3 3 2 3 2 4" xfId="898" xr:uid="{A0D3781D-D9AE-45A5-A68B-26B88592985D}"/>
    <cellStyle name="Comma 2 3 3 2 3 3" xfId="562" xr:uid="{CB3C4F47-E771-41F0-8FA2-F0CD4D973A5B}"/>
    <cellStyle name="Comma 2 3 3 2 3 3 2" xfId="1010" xr:uid="{108E087F-CE55-42ED-8D81-540453BB7B52}"/>
    <cellStyle name="Comma 2 3 3 2 3 4" xfId="338" xr:uid="{D07DBC3B-04B2-4D59-B07E-821A737259FB}"/>
    <cellStyle name="Comma 2 3 3 2 3 5" xfId="786" xr:uid="{20825E9D-5285-4738-911C-B348F219ABDD}"/>
    <cellStyle name="Comma 2 3 3 2 4" xfId="174" xr:uid="{0B78588B-2646-439F-9022-F9A96154B001}"/>
    <cellStyle name="Comma 2 3 3 2 4 2" xfId="622" xr:uid="{BB92A535-ACCF-4C06-A1C6-56075938BCB4}"/>
    <cellStyle name="Comma 2 3 3 2 4 2 2" xfId="1070" xr:uid="{3BA53929-E4DF-4F78-90BD-7C6525874B7C}"/>
    <cellStyle name="Comma 2 3 3 2 4 3" xfId="398" xr:uid="{35D1C32D-D3F1-4D29-BF3B-FA097E1EF50B}"/>
    <cellStyle name="Comma 2 3 3 2 4 4" xfId="846" xr:uid="{071EC5CF-3505-41A5-8B77-0DA21A162D73}"/>
    <cellStyle name="Comma 2 3 3 2 5" xfId="510" xr:uid="{51846C04-5C40-434C-8B04-5ECF6EF1AD73}"/>
    <cellStyle name="Comma 2 3 3 2 5 2" xfId="958" xr:uid="{DCA38AE0-FE72-4D8D-BF49-B0F5613E71F5}"/>
    <cellStyle name="Comma 2 3 3 2 6" xfId="286" xr:uid="{982A8B80-8F93-46FD-8BB3-CF16A05B1896}"/>
    <cellStyle name="Comma 2 3 3 2 7" xfId="734" xr:uid="{6A048F39-F650-49CD-89E2-0F7C9D1DFB22}"/>
    <cellStyle name="Comma 2 3 3 3" xfId="72" xr:uid="{15563D60-0BC7-43FA-9F5E-2CD675DB4E60}"/>
    <cellStyle name="Comma 2 3 3 3 2" xfId="127" xr:uid="{9AADCEE1-65D1-444D-BF98-9921C98260B5}"/>
    <cellStyle name="Comma 2 3 3 3 2 2" xfId="239" xr:uid="{0002B8CA-3026-4804-A975-4F50C2D1FEDE}"/>
    <cellStyle name="Comma 2 3 3 3 2 2 2" xfId="687" xr:uid="{0BED9678-697A-46E6-9D51-75315C45E927}"/>
    <cellStyle name="Comma 2 3 3 3 2 2 2 2" xfId="1135" xr:uid="{A360A4F9-DE0A-412A-B4BB-C3E9CE329012}"/>
    <cellStyle name="Comma 2 3 3 3 2 2 3" xfId="463" xr:uid="{19D8ACC5-002A-494D-BAA3-F9575FF53BA4}"/>
    <cellStyle name="Comma 2 3 3 3 2 2 4" xfId="911" xr:uid="{3471DACB-FA25-4122-A1F2-569FEED8C9CB}"/>
    <cellStyle name="Comma 2 3 3 3 2 3" xfId="575" xr:uid="{D8C54C13-45B5-4EC0-964B-D570DF589B05}"/>
    <cellStyle name="Comma 2 3 3 3 2 3 2" xfId="1023" xr:uid="{B7F004FD-3B84-4CC3-9782-732D243F1919}"/>
    <cellStyle name="Comma 2 3 3 3 2 4" xfId="351" xr:uid="{BC5D1C6C-88DF-4018-9B3F-9468BA186799}"/>
    <cellStyle name="Comma 2 3 3 3 2 5" xfId="799" xr:uid="{1BDBBDE0-5621-49EF-99B9-3E0229896A7E}"/>
    <cellStyle name="Comma 2 3 3 3 3" xfId="185" xr:uid="{A8D7DE4A-7DD4-4582-ADD1-1DB26E7883ED}"/>
    <cellStyle name="Comma 2 3 3 3 3 2" xfId="633" xr:uid="{FAD40D76-3867-4FE7-A429-CD157C8C5C2C}"/>
    <cellStyle name="Comma 2 3 3 3 3 2 2" xfId="1081" xr:uid="{A6456B43-6904-4FD6-8412-D3A756DEE336}"/>
    <cellStyle name="Comma 2 3 3 3 3 3" xfId="409" xr:uid="{844E1E04-7FD7-491D-9DF8-40276A424246}"/>
    <cellStyle name="Comma 2 3 3 3 3 4" xfId="857" xr:uid="{6CE1F6D1-7365-4234-9E59-2FECF8322544}"/>
    <cellStyle name="Comma 2 3 3 3 4" xfId="521" xr:uid="{CF568A30-C3F5-426A-AC18-8A88B370001D}"/>
    <cellStyle name="Comma 2 3 3 3 4 2" xfId="969" xr:uid="{D15C5CF9-9C06-46A0-9217-393E93BA6828}"/>
    <cellStyle name="Comma 2 3 3 3 5" xfId="297" xr:uid="{C7A4479F-FD7B-463F-ABCC-3106E2428630}"/>
    <cellStyle name="Comma 2 3 3 3 6" xfId="745" xr:uid="{BA1FDF42-A311-43BA-BED0-6A434509D009}"/>
    <cellStyle name="Comma 2 3 3 4" xfId="101" xr:uid="{18A116AB-1665-441E-9AA3-F9DC444C892A}"/>
    <cellStyle name="Comma 2 3 3 4 2" xfId="214" xr:uid="{3578C65E-5714-4220-9340-DB9740EA4838}"/>
    <cellStyle name="Comma 2 3 3 4 2 2" xfId="662" xr:uid="{6B62C989-E7BE-4E0E-970B-F2B617CD0E78}"/>
    <cellStyle name="Comma 2 3 3 4 2 2 2" xfId="1110" xr:uid="{6BA2E3A3-A3EA-4077-A5B9-012DEDB94061}"/>
    <cellStyle name="Comma 2 3 3 4 2 3" xfId="438" xr:uid="{DA8A44A7-A714-44C9-965F-ABB5318D0737}"/>
    <cellStyle name="Comma 2 3 3 4 2 4" xfId="886" xr:uid="{9169C1A8-BDC9-4FB5-9450-B7C89B455585}"/>
    <cellStyle name="Comma 2 3 3 4 3" xfId="550" xr:uid="{FDB7CCFE-0F91-4CEB-9EFA-4C242C4E0BDC}"/>
    <cellStyle name="Comma 2 3 3 4 3 2" xfId="998" xr:uid="{830BEE0B-D5A4-4B48-A496-16A6767BD79B}"/>
    <cellStyle name="Comma 2 3 3 4 4" xfId="326" xr:uid="{3E49A883-7B23-4572-8528-6A8EBF74FFF9}"/>
    <cellStyle name="Comma 2 3 3 4 5" xfId="774" xr:uid="{FC45A5CF-E126-4D0B-8E06-DFA19395C20C}"/>
    <cellStyle name="Comma 2 3 3 5" xfId="162" xr:uid="{279752F2-423C-4451-86C3-6D3794AE3271}"/>
    <cellStyle name="Comma 2 3 3 5 2" xfId="610" xr:uid="{78195F4F-4618-4F15-9719-F1D6771BC587}"/>
    <cellStyle name="Comma 2 3 3 5 2 2" xfId="1058" xr:uid="{4F9D34C4-1DC0-4F66-9584-17BCC7C6DB0A}"/>
    <cellStyle name="Comma 2 3 3 5 3" xfId="386" xr:uid="{81EC4D72-613D-49E1-A068-611173AD00B8}"/>
    <cellStyle name="Comma 2 3 3 5 4" xfId="834" xr:uid="{FB0696E1-16DE-4128-B272-343CBA1F5286}"/>
    <cellStyle name="Comma 2 3 3 6" xfId="498" xr:uid="{A28FC054-5BA0-4437-8265-5C28617C66DA}"/>
    <cellStyle name="Comma 2 3 3 6 2" xfId="946" xr:uid="{7F43AF51-A8ED-463D-89F1-4FFD66529B4C}"/>
    <cellStyle name="Comma 2 3 3 7" xfId="274" xr:uid="{4E8EF367-0416-4185-8E8D-AB6AC7A7EE36}"/>
    <cellStyle name="Comma 2 3 3 8" xfId="722" xr:uid="{CB9D24B6-1EDA-4E7C-86F5-536DEFCE09F1}"/>
    <cellStyle name="Comma 2 3 4" xfId="55" xr:uid="{DE747B7A-6E99-4A1F-ABFC-B173A90B68BB}"/>
    <cellStyle name="Comma 2 3 4 2" xfId="78" xr:uid="{F02177E3-AAD7-4BE4-A2EA-87E95461BF62}"/>
    <cellStyle name="Comma 2 3 4 2 2" xfId="133" xr:uid="{1768A689-25F3-4BBC-A098-C74CAC79345B}"/>
    <cellStyle name="Comma 2 3 4 2 2 2" xfId="245" xr:uid="{A053FC55-55CA-443B-9DB1-29194F2A1C4D}"/>
    <cellStyle name="Comma 2 3 4 2 2 2 2" xfId="693" xr:uid="{47CCBFB1-2F25-4372-B922-5C3F513BA309}"/>
    <cellStyle name="Comma 2 3 4 2 2 2 2 2" xfId="1141" xr:uid="{35F210F4-704D-48EA-A0F3-6BA8CF5934A5}"/>
    <cellStyle name="Comma 2 3 4 2 2 2 3" xfId="469" xr:uid="{DFFFE289-ECD5-4BC1-B0CC-6808E9B6CEA3}"/>
    <cellStyle name="Comma 2 3 4 2 2 2 4" xfId="917" xr:uid="{AC4CD3D8-E0BC-4D12-A211-935EA81397A3}"/>
    <cellStyle name="Comma 2 3 4 2 2 3" xfId="581" xr:uid="{A4366806-5EB1-4F17-8BAA-523912A189D9}"/>
    <cellStyle name="Comma 2 3 4 2 2 3 2" xfId="1029" xr:uid="{6622335F-78D0-4544-A013-F2F165FEAD44}"/>
    <cellStyle name="Comma 2 3 4 2 2 4" xfId="357" xr:uid="{C6870B13-5DDE-4B51-8846-112BF0B95F82}"/>
    <cellStyle name="Comma 2 3 4 2 2 5" xfId="805" xr:uid="{0A8E7A8F-F121-49E4-8F9F-2A27731AA3AD}"/>
    <cellStyle name="Comma 2 3 4 2 3" xfId="191" xr:uid="{745D01F0-4D01-4AAE-AD08-1EC500125012}"/>
    <cellStyle name="Comma 2 3 4 2 3 2" xfId="639" xr:uid="{88A95A20-99AF-4234-97C7-26DAF26CCE6E}"/>
    <cellStyle name="Comma 2 3 4 2 3 2 2" xfId="1087" xr:uid="{A0CCB3D8-B982-4058-8B8D-EC69B10A9D45}"/>
    <cellStyle name="Comma 2 3 4 2 3 3" xfId="415" xr:uid="{86AF56BE-3C30-42B7-8EB8-9E49D105D68F}"/>
    <cellStyle name="Comma 2 3 4 2 3 4" xfId="863" xr:uid="{9D051A9D-8E61-4E9C-82AB-B76DE8D54C7B}"/>
    <cellStyle name="Comma 2 3 4 2 4" xfId="527" xr:uid="{F9F4ADAF-325A-4468-8AE3-5CDD1FFB43A0}"/>
    <cellStyle name="Comma 2 3 4 2 4 2" xfId="975" xr:uid="{432FB97E-40D1-46F6-97CD-9966EAECCA8E}"/>
    <cellStyle name="Comma 2 3 4 2 5" xfId="303" xr:uid="{3E847614-EFDB-4D3C-B554-8D405F787557}"/>
    <cellStyle name="Comma 2 3 4 2 6" xfId="751" xr:uid="{C33C1055-47C5-4736-9444-6414A72B4403}"/>
    <cellStyle name="Comma 2 3 4 3" xfId="107" xr:uid="{BAB240DF-EBDB-4356-90D7-8AD790A4F5F8}"/>
    <cellStyle name="Comma 2 3 4 3 2" xfId="220" xr:uid="{12111670-6045-40BB-BBE3-C8634E7852C3}"/>
    <cellStyle name="Comma 2 3 4 3 2 2" xfId="668" xr:uid="{49C96194-58FD-4FCD-910C-03D478BA5041}"/>
    <cellStyle name="Comma 2 3 4 3 2 2 2" xfId="1116" xr:uid="{52BEC1FB-4FAF-46FF-A301-64ACF6665EE9}"/>
    <cellStyle name="Comma 2 3 4 3 2 3" xfId="444" xr:uid="{D85FEE85-6581-4CB7-82A4-984ED3E8FBB9}"/>
    <cellStyle name="Comma 2 3 4 3 2 4" xfId="892" xr:uid="{7A83DBC0-1A58-44BB-9214-F60C6D4D1273}"/>
    <cellStyle name="Comma 2 3 4 3 3" xfId="556" xr:uid="{2E92C4C8-69ED-4D41-8165-3FB9C51C3F5B}"/>
    <cellStyle name="Comma 2 3 4 3 3 2" xfId="1004" xr:uid="{241FC20D-2B3D-4B2A-AFF1-049B6AF3A6E9}"/>
    <cellStyle name="Comma 2 3 4 3 4" xfId="332" xr:uid="{D9AFE521-4786-4579-B740-8A170CF32DDF}"/>
    <cellStyle name="Comma 2 3 4 3 5" xfId="780" xr:uid="{680AC989-D5EC-4098-A04A-6CDF2BDE2FE2}"/>
    <cellStyle name="Comma 2 3 4 4" xfId="168" xr:uid="{7A6D6399-49A5-48F8-A02A-3A9CF358CD0D}"/>
    <cellStyle name="Comma 2 3 4 4 2" xfId="616" xr:uid="{79CCF9DB-5404-4074-9C1A-C99456BD1757}"/>
    <cellStyle name="Comma 2 3 4 4 2 2" xfId="1064" xr:uid="{50AFD05D-2704-4C56-87D3-A211696C2C93}"/>
    <cellStyle name="Comma 2 3 4 4 3" xfId="392" xr:uid="{2C7E2337-7033-4009-B946-422CA1703F0D}"/>
    <cellStyle name="Comma 2 3 4 4 4" xfId="840" xr:uid="{72DDCE51-2485-4749-A6CC-10DB7EDC3503}"/>
    <cellStyle name="Comma 2 3 4 5" xfId="504" xr:uid="{08220A16-3585-4ACB-920D-5000CC19D610}"/>
    <cellStyle name="Comma 2 3 4 5 2" xfId="952" xr:uid="{8849DBC6-5B36-47CF-9893-EA9387478491}"/>
    <cellStyle name="Comma 2 3 4 6" xfId="280" xr:uid="{066A35BE-C12B-4188-B124-BBDB25F689D3}"/>
    <cellStyle name="Comma 2 3 4 7" xfId="728" xr:uid="{BE8D1FF7-179E-4AED-A645-9415229B9F20}"/>
    <cellStyle name="Comma 2 3 5" xfId="66" xr:uid="{A4095393-BB98-4277-A2FF-0FEC10D4643A}"/>
    <cellStyle name="Comma 2 3 5 2" xfId="121" xr:uid="{9A34A1D9-B92C-4969-BC04-AEEB9C71E492}"/>
    <cellStyle name="Comma 2 3 5 2 2" xfId="233" xr:uid="{25735C21-DFBE-4E27-BEAC-CEB11118FB19}"/>
    <cellStyle name="Comma 2 3 5 2 2 2" xfId="681" xr:uid="{3AA93759-93AF-406F-ABFB-3B711AB3F644}"/>
    <cellStyle name="Comma 2 3 5 2 2 2 2" xfId="1129" xr:uid="{243A36E2-8E91-439C-A6D1-84094555F6E4}"/>
    <cellStyle name="Comma 2 3 5 2 2 3" xfId="457" xr:uid="{D63DEE4C-75C4-4B77-BFF3-A18CB0C6F8D6}"/>
    <cellStyle name="Comma 2 3 5 2 2 4" xfId="905" xr:uid="{AAA0A642-FEF6-443E-8431-C553A11E4EDC}"/>
    <cellStyle name="Comma 2 3 5 2 3" xfId="569" xr:uid="{E899EA4D-B556-4DBD-A4A5-D209CCA702C0}"/>
    <cellStyle name="Comma 2 3 5 2 3 2" xfId="1017" xr:uid="{926420C2-35DC-4C64-B4C1-9387ED6B8045}"/>
    <cellStyle name="Comma 2 3 5 2 4" xfId="345" xr:uid="{7AD70849-DEDF-4BED-B6A9-99CA91718F65}"/>
    <cellStyle name="Comma 2 3 5 2 5" xfId="793" xr:uid="{F01E5FC0-1020-47AE-8B72-261E904AAB13}"/>
    <cellStyle name="Comma 2 3 5 3" xfId="179" xr:uid="{73E4F788-FBED-4F2F-B664-DD1568B43B01}"/>
    <cellStyle name="Comma 2 3 5 3 2" xfId="627" xr:uid="{2B935878-5A17-404B-9C53-257CE936139E}"/>
    <cellStyle name="Comma 2 3 5 3 2 2" xfId="1075" xr:uid="{BA020AC0-02F4-4C84-83D5-5014F10C48D3}"/>
    <cellStyle name="Comma 2 3 5 3 3" xfId="403" xr:uid="{2EB174A2-3626-4CD7-A04B-7F21AE81F5D4}"/>
    <cellStyle name="Comma 2 3 5 3 4" xfId="851" xr:uid="{8BFB3313-66B1-4405-BB46-EB2B77ADFE74}"/>
    <cellStyle name="Comma 2 3 5 4" xfId="515" xr:uid="{3A5B351B-F9FC-4BBA-B5EB-C15414BA22A3}"/>
    <cellStyle name="Comma 2 3 5 4 2" xfId="963" xr:uid="{8139425B-9517-4CC9-80E7-D3B4F1A9D6E3}"/>
    <cellStyle name="Comma 2 3 5 5" xfId="291" xr:uid="{B87D0116-1442-4263-B2B3-DB789E5603C4}"/>
    <cellStyle name="Comma 2 3 5 6" xfId="739" xr:uid="{D6146EBC-457D-4504-B5F0-1BA7617E2545}"/>
    <cellStyle name="Comma 2 3 6" xfId="95" xr:uid="{D25E3294-19AF-4332-8180-AB7BF71DDB23}"/>
    <cellStyle name="Comma 2 3 6 2" xfId="208" xr:uid="{CD97622D-127F-43D3-8F2D-D1D5DB070A00}"/>
    <cellStyle name="Comma 2 3 6 2 2" xfId="656" xr:uid="{12BCCA49-73A3-4961-B7D3-89ACBEB3F741}"/>
    <cellStyle name="Comma 2 3 6 2 2 2" xfId="1104" xr:uid="{4EF9B6EF-FD01-4FA8-B998-6DCFADC58EF6}"/>
    <cellStyle name="Comma 2 3 6 2 3" xfId="432" xr:uid="{FC57D344-C610-480D-BDB0-285F4FCCE4EA}"/>
    <cellStyle name="Comma 2 3 6 2 4" xfId="880" xr:uid="{A896C9ED-C234-4F14-89F9-653BF0180EB1}"/>
    <cellStyle name="Comma 2 3 6 3" xfId="544" xr:uid="{037278FC-6124-46F0-A153-E72F2359FC17}"/>
    <cellStyle name="Comma 2 3 6 3 2" xfId="992" xr:uid="{9954469C-3064-46D9-8B91-07E66356EB62}"/>
    <cellStyle name="Comma 2 3 6 4" xfId="320" xr:uid="{7299D487-6B6C-4FA8-8DBE-752D8CE064FD}"/>
    <cellStyle name="Comma 2 3 6 5" xfId="768" xr:uid="{5CEC5A78-EFBF-4EBB-B839-EDBE97EB282C}"/>
    <cellStyle name="Comma 2 3 7" xfId="156" xr:uid="{D461D794-DDEC-498F-BA6C-DE7DAAC5058D}"/>
    <cellStyle name="Comma 2 3 7 2" xfId="604" xr:uid="{A32139A0-D199-4E73-B5BF-6051E1523FDA}"/>
    <cellStyle name="Comma 2 3 7 2 2" xfId="1052" xr:uid="{868953E4-799F-49DC-A605-E122F8448FD9}"/>
    <cellStyle name="Comma 2 3 7 3" xfId="380" xr:uid="{DFD607EA-1593-429D-AB12-5581B2065EE2}"/>
    <cellStyle name="Comma 2 3 7 4" xfId="828" xr:uid="{BC1B1452-3C93-47DC-B5D6-948A3E47B502}"/>
    <cellStyle name="Comma 2 3 8" xfId="492" xr:uid="{B0548DA5-5EBF-4466-8D2B-D1D042641044}"/>
    <cellStyle name="Comma 2 3 8 2" xfId="940" xr:uid="{C69981D5-DEAA-4FE4-9764-5C902C182938}"/>
    <cellStyle name="Comma 2 3 9" xfId="268" xr:uid="{38A636FE-1843-4AD0-9E60-0DC6BC85AC36}"/>
    <cellStyle name="Comma 2 4" xfId="45" xr:uid="{A82DCA00-AD8C-4E29-A99E-EF3220DF11DD}"/>
    <cellStyle name="Comma 2 4 2" xfId="51" xr:uid="{86289D47-1D93-4786-BA5A-8267C20D662D}"/>
    <cellStyle name="Comma 2 4 2 2" xfId="63" xr:uid="{0ACD9775-27B5-4E8A-B0A4-F98EA1A6BCC6}"/>
    <cellStyle name="Comma 2 4 2 2 2" xfId="86" xr:uid="{CFBEBEAF-4A70-4709-8C57-1557A9C880C8}"/>
    <cellStyle name="Comma 2 4 2 2 2 2" xfId="141" xr:uid="{79F154C6-5B72-4E07-A559-2A46BF7CF93F}"/>
    <cellStyle name="Comma 2 4 2 2 2 2 2" xfId="253" xr:uid="{0D7A63BD-AF1E-4648-B129-609E887E331B}"/>
    <cellStyle name="Comma 2 4 2 2 2 2 2 2" xfId="701" xr:uid="{8E73F31B-C0D1-4C52-90E6-F2D9906642D3}"/>
    <cellStyle name="Comma 2 4 2 2 2 2 2 2 2" xfId="1149" xr:uid="{356311B4-37BF-4C0F-8313-B046C03C4666}"/>
    <cellStyle name="Comma 2 4 2 2 2 2 2 3" xfId="477" xr:uid="{2561ACCE-6E22-49C1-A5E9-43D05FC88C9D}"/>
    <cellStyle name="Comma 2 4 2 2 2 2 2 4" xfId="925" xr:uid="{E8A655CA-B101-4BF1-A9EE-B99466CAB64A}"/>
    <cellStyle name="Comma 2 4 2 2 2 2 3" xfId="589" xr:uid="{17E64314-D276-422B-9A90-D8037000E472}"/>
    <cellStyle name="Comma 2 4 2 2 2 2 3 2" xfId="1037" xr:uid="{E9950603-F2D8-46B4-B9A0-FF7F3D10CC67}"/>
    <cellStyle name="Comma 2 4 2 2 2 2 4" xfId="365" xr:uid="{F6FBE7B0-A139-49AE-99E1-8B879975FF4C}"/>
    <cellStyle name="Comma 2 4 2 2 2 2 5" xfId="813" xr:uid="{2EBE44C4-BC10-48C5-AA1A-806ADE40446A}"/>
    <cellStyle name="Comma 2 4 2 2 2 3" xfId="199" xr:uid="{573C9808-6005-4941-BD60-82E2B8525914}"/>
    <cellStyle name="Comma 2 4 2 2 2 3 2" xfId="647" xr:uid="{77617623-049F-4839-85AA-8BB5EB9A7573}"/>
    <cellStyle name="Comma 2 4 2 2 2 3 2 2" xfId="1095" xr:uid="{2E6A83A1-0BE7-4DAB-A23E-E2C3CE8187F7}"/>
    <cellStyle name="Comma 2 4 2 2 2 3 3" xfId="423" xr:uid="{9BC63F1D-0369-40C6-A4AF-C2BEA9789A6C}"/>
    <cellStyle name="Comma 2 4 2 2 2 3 4" xfId="871" xr:uid="{0FEA440B-2999-4E71-96A9-38296E7FB287}"/>
    <cellStyle name="Comma 2 4 2 2 2 4" xfId="535" xr:uid="{D06B1DAE-F10A-4887-B7A1-5F0A102D386B}"/>
    <cellStyle name="Comma 2 4 2 2 2 4 2" xfId="983" xr:uid="{052ACA1C-A185-447B-B085-5613399BA78F}"/>
    <cellStyle name="Comma 2 4 2 2 2 5" xfId="311" xr:uid="{51F0FBBB-F9D5-402F-8A5B-62E9059E379D}"/>
    <cellStyle name="Comma 2 4 2 2 2 6" xfId="759" xr:uid="{4A0F8C2A-8294-48E4-ABDE-A1B5664EAB37}"/>
    <cellStyle name="Comma 2 4 2 2 3" xfId="115" xr:uid="{231C9B35-F56F-4EA2-9933-3B91F0C19071}"/>
    <cellStyle name="Comma 2 4 2 2 3 2" xfId="228" xr:uid="{90F9A275-CF3B-430B-B9F7-7EC6B1A5386E}"/>
    <cellStyle name="Comma 2 4 2 2 3 2 2" xfId="676" xr:uid="{128044E6-F051-49D0-BE48-5C9755EA654D}"/>
    <cellStyle name="Comma 2 4 2 2 3 2 2 2" xfId="1124" xr:uid="{4B94799A-9B8F-42EA-9784-630EA512DE2B}"/>
    <cellStyle name="Comma 2 4 2 2 3 2 3" xfId="452" xr:uid="{902D6C30-E601-4670-A7A1-1714C0463332}"/>
    <cellStyle name="Comma 2 4 2 2 3 2 4" xfId="900" xr:uid="{1BDDAC50-FF50-48DC-A5A4-712331F88BEC}"/>
    <cellStyle name="Comma 2 4 2 2 3 3" xfId="564" xr:uid="{48933320-FAC1-4946-9367-A4B4E820CDC6}"/>
    <cellStyle name="Comma 2 4 2 2 3 3 2" xfId="1012" xr:uid="{20BE073F-57D0-42A6-A6B9-31ED5BAF4295}"/>
    <cellStyle name="Comma 2 4 2 2 3 4" xfId="340" xr:uid="{F92D7E03-7713-4A0C-81B6-3288ACA9CA48}"/>
    <cellStyle name="Comma 2 4 2 2 3 5" xfId="788" xr:uid="{A28631F9-4CBB-44AB-9CBC-87838EAE5FC1}"/>
    <cellStyle name="Comma 2 4 2 2 4" xfId="176" xr:uid="{87F15B1C-ED42-4281-95EE-092078D51992}"/>
    <cellStyle name="Comma 2 4 2 2 4 2" xfId="624" xr:uid="{F8960E29-9F9E-4607-8BDF-F7646CE180E0}"/>
    <cellStyle name="Comma 2 4 2 2 4 2 2" xfId="1072" xr:uid="{7F44B7A3-DFBE-42DA-8CE5-18388BEBB584}"/>
    <cellStyle name="Comma 2 4 2 2 4 3" xfId="400" xr:uid="{19C9D305-2B89-46EA-B09A-984FC7CC6E30}"/>
    <cellStyle name="Comma 2 4 2 2 4 4" xfId="848" xr:uid="{61F04BBF-16EB-4312-83D0-E1A60459DD9F}"/>
    <cellStyle name="Comma 2 4 2 2 5" xfId="512" xr:uid="{46234937-DF38-4A48-893C-9587C70A2FC3}"/>
    <cellStyle name="Comma 2 4 2 2 5 2" xfId="960" xr:uid="{D43F2995-190F-43B2-896F-406C90652A75}"/>
    <cellStyle name="Comma 2 4 2 2 6" xfId="288" xr:uid="{722ED32D-0780-4A5D-939C-4D1C774F4CFF}"/>
    <cellStyle name="Comma 2 4 2 2 7" xfId="736" xr:uid="{5C1D6417-0619-44CE-A4C0-8F0C436A45CE}"/>
    <cellStyle name="Comma 2 4 2 3" xfId="74" xr:uid="{4EF3FCBA-4723-4C12-A178-E17705D218C2}"/>
    <cellStyle name="Comma 2 4 2 3 2" xfId="129" xr:uid="{F74F7636-81C2-4D1A-A0FE-863031320ABE}"/>
    <cellStyle name="Comma 2 4 2 3 2 2" xfId="241" xr:uid="{215D281E-7AEC-4E3A-836F-D6525426C6F9}"/>
    <cellStyle name="Comma 2 4 2 3 2 2 2" xfId="689" xr:uid="{F5C5280F-81F3-4913-B087-77F985D78FA7}"/>
    <cellStyle name="Comma 2 4 2 3 2 2 2 2" xfId="1137" xr:uid="{546EF63B-3C7C-443B-9FE1-F0E0E5F6A818}"/>
    <cellStyle name="Comma 2 4 2 3 2 2 3" xfId="465" xr:uid="{EE25D15E-5EB4-4689-B3A4-ACCC91814E9F}"/>
    <cellStyle name="Comma 2 4 2 3 2 2 4" xfId="913" xr:uid="{CAC402C7-5018-4D47-87FD-B7B7049D46D6}"/>
    <cellStyle name="Comma 2 4 2 3 2 3" xfId="577" xr:uid="{C1AA4CF0-7C23-4E85-959C-E19542C06FC2}"/>
    <cellStyle name="Comma 2 4 2 3 2 3 2" xfId="1025" xr:uid="{E06457F0-779B-4FA9-B758-FC65F95473AB}"/>
    <cellStyle name="Comma 2 4 2 3 2 4" xfId="353" xr:uid="{90AD46D3-4743-4161-AF72-C4F6C77338D5}"/>
    <cellStyle name="Comma 2 4 2 3 2 5" xfId="801" xr:uid="{EACABED0-C49B-4137-8F37-D036C0D19BC2}"/>
    <cellStyle name="Comma 2 4 2 3 3" xfId="187" xr:uid="{7BAB1806-97AB-4DAE-BE78-465BDEF736EE}"/>
    <cellStyle name="Comma 2 4 2 3 3 2" xfId="635" xr:uid="{66B46103-D0A4-447E-A979-717524D97337}"/>
    <cellStyle name="Comma 2 4 2 3 3 2 2" xfId="1083" xr:uid="{57CE70B6-13F0-4DA8-A248-9DBF3E5DA366}"/>
    <cellStyle name="Comma 2 4 2 3 3 3" xfId="411" xr:uid="{FF6ADF89-4D87-4C15-9236-F312348810DF}"/>
    <cellStyle name="Comma 2 4 2 3 3 4" xfId="859" xr:uid="{610B6F5A-EFAF-4955-9AAD-B4D976D865ED}"/>
    <cellStyle name="Comma 2 4 2 3 4" xfId="523" xr:uid="{08A8256F-1A1F-419F-89B1-6F2C2CD66F05}"/>
    <cellStyle name="Comma 2 4 2 3 4 2" xfId="971" xr:uid="{0AD2FBB0-A9DB-4E19-83F6-022EF2850CEC}"/>
    <cellStyle name="Comma 2 4 2 3 5" xfId="299" xr:uid="{38CBFDC5-FA7F-4EDB-A86B-B331C3588848}"/>
    <cellStyle name="Comma 2 4 2 3 6" xfId="747" xr:uid="{FF62A0CC-28ED-40A4-8AA1-EF6EA6A0FB78}"/>
    <cellStyle name="Comma 2 4 2 4" xfId="103" xr:uid="{885442BF-9CCE-4BE5-A2FD-3AE2DDA9B5AA}"/>
    <cellStyle name="Comma 2 4 2 4 2" xfId="216" xr:uid="{5A4CE151-D791-47F3-AA39-A4714C3A271B}"/>
    <cellStyle name="Comma 2 4 2 4 2 2" xfId="664" xr:uid="{D2283821-B858-495D-AB89-EAAA0AB9D914}"/>
    <cellStyle name="Comma 2 4 2 4 2 2 2" xfId="1112" xr:uid="{90B34960-8E4C-419D-9134-C85C265FCD12}"/>
    <cellStyle name="Comma 2 4 2 4 2 3" xfId="440" xr:uid="{817E1F9D-2A75-47B3-BAA9-7D7E354A273E}"/>
    <cellStyle name="Comma 2 4 2 4 2 4" xfId="888" xr:uid="{2009EF48-4DA5-4A25-BC27-9C3C5830AF04}"/>
    <cellStyle name="Comma 2 4 2 4 3" xfId="552" xr:uid="{CB6FFA51-76E2-4F04-BB32-30DD55DA33E2}"/>
    <cellStyle name="Comma 2 4 2 4 3 2" xfId="1000" xr:uid="{0D76C40D-C452-4E64-BD0D-A29E42BD3DD6}"/>
    <cellStyle name="Comma 2 4 2 4 4" xfId="328" xr:uid="{659483D6-8826-4257-AFB2-FB121B97A703}"/>
    <cellStyle name="Comma 2 4 2 4 5" xfId="776" xr:uid="{15884650-2D04-49EA-9B04-07C1981FFC24}"/>
    <cellStyle name="Comma 2 4 2 5" xfId="164" xr:uid="{8B9CEB1B-D653-49CD-AE78-4A6677B4F880}"/>
    <cellStyle name="Comma 2 4 2 5 2" xfId="612" xr:uid="{F88BB0D7-D730-49D8-B058-F710F5EB9C6B}"/>
    <cellStyle name="Comma 2 4 2 5 2 2" xfId="1060" xr:uid="{6D2A9DDC-4A99-4D2B-88FB-7610CBE5A9D8}"/>
    <cellStyle name="Comma 2 4 2 5 3" xfId="388" xr:uid="{6B6ABF07-022F-4208-BA3A-BE59F057533D}"/>
    <cellStyle name="Comma 2 4 2 5 4" xfId="836" xr:uid="{D454BB5A-086D-4D17-9125-D86087C9AEF6}"/>
    <cellStyle name="Comma 2 4 2 6" xfId="500" xr:uid="{C43F8757-317A-48C8-9AC4-4BCEA0CBE000}"/>
    <cellStyle name="Comma 2 4 2 6 2" xfId="948" xr:uid="{620A3880-2C08-4669-BC3B-EC32E5D35B25}"/>
    <cellStyle name="Comma 2 4 2 7" xfId="276" xr:uid="{DE3D535B-DD8E-41CA-AD66-204BA9A83213}"/>
    <cellStyle name="Comma 2 4 2 8" xfId="724" xr:uid="{ACBD2807-877C-4F79-9956-8DB96F73CCB4}"/>
    <cellStyle name="Comma 2 4 3" xfId="57" xr:uid="{9FE22EB1-6B9E-4F76-BEC2-52D11235D3AD}"/>
    <cellStyle name="Comma 2 4 3 2" xfId="80" xr:uid="{8796DA25-9705-4CC8-B592-E6840C714FDE}"/>
    <cellStyle name="Comma 2 4 3 2 2" xfId="135" xr:uid="{C31CA97F-CB89-4D57-9E67-244B9DEBDC35}"/>
    <cellStyle name="Comma 2 4 3 2 2 2" xfId="247" xr:uid="{78A04F79-A7A3-47D4-B783-E101207D4D97}"/>
    <cellStyle name="Comma 2 4 3 2 2 2 2" xfId="695" xr:uid="{5B8B2DDF-D39C-4349-85B9-63D4A52FFF0E}"/>
    <cellStyle name="Comma 2 4 3 2 2 2 2 2" xfId="1143" xr:uid="{7FE98100-EEC2-46BB-B4FF-C7BC52CFB08B}"/>
    <cellStyle name="Comma 2 4 3 2 2 2 3" xfId="471" xr:uid="{40DAA14B-24C4-41F6-9FB7-C91323BD54A8}"/>
    <cellStyle name="Comma 2 4 3 2 2 2 4" xfId="919" xr:uid="{85DC83A7-CFB0-4380-AFCC-77DE3472E7BB}"/>
    <cellStyle name="Comma 2 4 3 2 2 3" xfId="583" xr:uid="{4A7ED60E-73E4-43B8-9F4B-4B5EFBC38C33}"/>
    <cellStyle name="Comma 2 4 3 2 2 3 2" xfId="1031" xr:uid="{6757A5D9-189A-4620-9AD1-05274983C3D5}"/>
    <cellStyle name="Comma 2 4 3 2 2 4" xfId="359" xr:uid="{40102AF8-8F03-4E3A-8527-B044ECC44BC9}"/>
    <cellStyle name="Comma 2 4 3 2 2 5" xfId="807" xr:uid="{B6BDD04B-77FE-45D1-A257-6D8FC886DCA1}"/>
    <cellStyle name="Comma 2 4 3 2 3" xfId="193" xr:uid="{1BD8CB9A-834C-4F72-9E7C-FDFBA702533D}"/>
    <cellStyle name="Comma 2 4 3 2 3 2" xfId="641" xr:uid="{7BBE8B45-6E25-46FF-8DEE-85CAE634184C}"/>
    <cellStyle name="Comma 2 4 3 2 3 2 2" xfId="1089" xr:uid="{8BE88D9D-5645-4BFE-838F-A7161D9C9E06}"/>
    <cellStyle name="Comma 2 4 3 2 3 3" xfId="417" xr:uid="{E368D9AF-45E8-448E-B993-25ACFD35D317}"/>
    <cellStyle name="Comma 2 4 3 2 3 4" xfId="865" xr:uid="{626BE09D-94A9-40C1-A238-70C84F9A45B2}"/>
    <cellStyle name="Comma 2 4 3 2 4" xfId="529" xr:uid="{7DDF421D-550E-4256-9AC4-F8C05A1FF993}"/>
    <cellStyle name="Comma 2 4 3 2 4 2" xfId="977" xr:uid="{C8014F8C-D976-4CF9-8B79-B8AD9EB032C1}"/>
    <cellStyle name="Comma 2 4 3 2 5" xfId="305" xr:uid="{0221467B-04EF-4251-A513-9868647ED491}"/>
    <cellStyle name="Comma 2 4 3 2 6" xfId="753" xr:uid="{43B6A5CA-8021-4E0E-A8BC-C9EAB2837811}"/>
    <cellStyle name="Comma 2 4 3 3" xfId="109" xr:uid="{C4E73A6C-4962-4BD5-8E49-6F2F513243CC}"/>
    <cellStyle name="Comma 2 4 3 3 2" xfId="222" xr:uid="{F72E64AB-8193-499C-9BA3-D9F1B1E4B9B4}"/>
    <cellStyle name="Comma 2 4 3 3 2 2" xfId="670" xr:uid="{F9E6C9E7-C11B-434E-8122-C963770EC786}"/>
    <cellStyle name="Comma 2 4 3 3 2 2 2" xfId="1118" xr:uid="{410942C2-D012-4151-A4FF-ECE54277AD9E}"/>
    <cellStyle name="Comma 2 4 3 3 2 3" xfId="446" xr:uid="{A96736DE-6F0C-44C1-842A-F0D2293ED544}"/>
    <cellStyle name="Comma 2 4 3 3 2 4" xfId="894" xr:uid="{1BFC8FEB-FC72-4DDF-8262-2A5192D495B1}"/>
    <cellStyle name="Comma 2 4 3 3 3" xfId="558" xr:uid="{5E52D798-3EF4-42D2-A476-8478F05AD5F2}"/>
    <cellStyle name="Comma 2 4 3 3 3 2" xfId="1006" xr:uid="{E027D6A5-750C-466D-83C4-88C3BDA50545}"/>
    <cellStyle name="Comma 2 4 3 3 4" xfId="334" xr:uid="{71E215D2-8095-46EF-AE89-53A9C86F2530}"/>
    <cellStyle name="Comma 2 4 3 3 5" xfId="782" xr:uid="{279AD7CF-F38D-4B67-AA50-72EECD2A1EA0}"/>
    <cellStyle name="Comma 2 4 3 4" xfId="170" xr:uid="{169C471C-BCA4-4290-9C5A-54604E21AA96}"/>
    <cellStyle name="Comma 2 4 3 4 2" xfId="618" xr:uid="{9A4329D0-B45F-4DBA-AFEB-BF371D1F0D72}"/>
    <cellStyle name="Comma 2 4 3 4 2 2" xfId="1066" xr:uid="{A75F52DC-B35F-4D41-B152-AA1A2E2E899F}"/>
    <cellStyle name="Comma 2 4 3 4 3" xfId="394" xr:uid="{1ABC8B09-0F92-4CFE-9730-7656F0B2083B}"/>
    <cellStyle name="Comma 2 4 3 4 4" xfId="842" xr:uid="{0C4759A5-9171-4DA6-8D5F-CD7AE4BDE5F7}"/>
    <cellStyle name="Comma 2 4 3 5" xfId="506" xr:uid="{62A32987-6B65-46AC-8228-77761B33461F}"/>
    <cellStyle name="Comma 2 4 3 5 2" xfId="954" xr:uid="{4E93F252-954E-497F-AB92-B5D8FCF3050F}"/>
    <cellStyle name="Comma 2 4 3 6" xfId="282" xr:uid="{E10BC7B3-DF31-47E9-850F-E6DC5772F943}"/>
    <cellStyle name="Comma 2 4 3 7" xfId="730" xr:uid="{2B70DDCA-5179-4C0A-A379-1361CC408830}"/>
    <cellStyle name="Comma 2 4 4" xfId="68" xr:uid="{4F6408AA-C97D-4D1E-9D85-42FEF61FAB68}"/>
    <cellStyle name="Comma 2 4 4 2" xfId="123" xr:uid="{DFBABE50-4688-47EF-8497-467E5D9A49E7}"/>
    <cellStyle name="Comma 2 4 4 2 2" xfId="235" xr:uid="{9906E0DF-CE36-43FB-8061-1617E7DDD727}"/>
    <cellStyle name="Comma 2 4 4 2 2 2" xfId="683" xr:uid="{EC5A3C0E-716F-479D-A1D7-97E76D081FEA}"/>
    <cellStyle name="Comma 2 4 4 2 2 2 2" xfId="1131" xr:uid="{9B8245CF-645B-4E93-80CA-EDFFE4BC44DC}"/>
    <cellStyle name="Comma 2 4 4 2 2 3" xfId="459" xr:uid="{39C6B741-3486-4226-ACA2-AB1FFF468639}"/>
    <cellStyle name="Comma 2 4 4 2 2 4" xfId="907" xr:uid="{B9515F33-21CF-4F45-811D-C39F3AA19D8F}"/>
    <cellStyle name="Comma 2 4 4 2 3" xfId="571" xr:uid="{9F6FF571-E98B-4A62-BAAE-22152396C943}"/>
    <cellStyle name="Comma 2 4 4 2 3 2" xfId="1019" xr:uid="{DF8275E1-DE29-49BC-B8DC-80B70A0257B3}"/>
    <cellStyle name="Comma 2 4 4 2 4" xfId="347" xr:uid="{B7081E69-C399-4091-AA3E-4C6560053295}"/>
    <cellStyle name="Comma 2 4 4 2 5" xfId="795" xr:uid="{3D87423B-AC0C-4B84-925A-3C74673D1123}"/>
    <cellStyle name="Comma 2 4 4 3" xfId="181" xr:uid="{BF9750F0-899F-4AAB-A479-67D84034256A}"/>
    <cellStyle name="Comma 2 4 4 3 2" xfId="629" xr:uid="{84E26EE0-EBC0-4AAE-AE46-F68E494C4349}"/>
    <cellStyle name="Comma 2 4 4 3 2 2" xfId="1077" xr:uid="{5E1F3C4C-A95E-40E5-925B-EE496165C26F}"/>
    <cellStyle name="Comma 2 4 4 3 3" xfId="405" xr:uid="{3E2D5467-106B-46F8-BF7D-7B6F0C4C014A}"/>
    <cellStyle name="Comma 2 4 4 3 4" xfId="853" xr:uid="{5C7865D7-46EF-446C-94C5-7D22734C88B6}"/>
    <cellStyle name="Comma 2 4 4 4" xfId="517" xr:uid="{B751E2AF-799A-4A80-84FB-F41E417681D9}"/>
    <cellStyle name="Comma 2 4 4 4 2" xfId="965" xr:uid="{47F42CD2-559A-4984-AE4A-5A5F2B9EAB10}"/>
    <cellStyle name="Comma 2 4 4 5" xfId="293" xr:uid="{8F51BEB1-FFF1-4293-934F-AC2D712A4C9A}"/>
    <cellStyle name="Comma 2 4 4 6" xfId="741" xr:uid="{A00A18BE-45E4-4369-AD86-DDEB36AF2D88}"/>
    <cellStyle name="Comma 2 4 5" xfId="97" xr:uid="{579DFB00-621B-4969-AE91-AB3FB2FDEC38}"/>
    <cellStyle name="Comma 2 4 5 2" xfId="210" xr:uid="{D1AC71D1-65C4-4DB1-800B-F54721F3CAA5}"/>
    <cellStyle name="Comma 2 4 5 2 2" xfId="658" xr:uid="{1A1884E7-50D9-4243-B06A-154E916C0CF7}"/>
    <cellStyle name="Comma 2 4 5 2 2 2" xfId="1106" xr:uid="{ABC32A41-BC6B-472A-AD9A-365EABCFD373}"/>
    <cellStyle name="Comma 2 4 5 2 3" xfId="434" xr:uid="{1D487B47-A66A-47B1-9877-E18D64B111F5}"/>
    <cellStyle name="Comma 2 4 5 2 4" xfId="882" xr:uid="{946A5BC8-6CF1-4EF7-8C11-18571BCDC615}"/>
    <cellStyle name="Comma 2 4 5 3" xfId="546" xr:uid="{229D270D-0B18-4CD2-A4A1-45C3A1679380}"/>
    <cellStyle name="Comma 2 4 5 3 2" xfId="994" xr:uid="{833124D1-3262-4D01-A7F2-062E2D7DED66}"/>
    <cellStyle name="Comma 2 4 5 4" xfId="322" xr:uid="{220D2824-A07F-447B-B6F5-625136EF0FA8}"/>
    <cellStyle name="Comma 2 4 5 5" xfId="770" xr:uid="{A88033D0-06F7-4D9F-990E-77533D873ADA}"/>
    <cellStyle name="Comma 2 4 6" xfId="158" xr:uid="{3BEDE90D-358E-46A2-854B-046A659C50D3}"/>
    <cellStyle name="Comma 2 4 6 2" xfId="606" xr:uid="{DCDDED8B-4F80-47BE-8FD5-F150700BF163}"/>
    <cellStyle name="Comma 2 4 6 2 2" xfId="1054" xr:uid="{D46D9845-0555-458A-B835-3155AC9B721A}"/>
    <cellStyle name="Comma 2 4 6 3" xfId="382" xr:uid="{0570E8F4-3F05-417F-8A50-94DCAF9CBC9B}"/>
    <cellStyle name="Comma 2 4 6 4" xfId="830" xr:uid="{FC938A31-0B8D-4D84-916A-6751A4854DEA}"/>
    <cellStyle name="Comma 2 4 7" xfId="494" xr:uid="{A2FC5D0A-3306-40E3-8699-8B7C5329717F}"/>
    <cellStyle name="Comma 2 4 7 2" xfId="942" xr:uid="{C6C1EC8E-20E4-43A9-AA96-97E2EC30FD7F}"/>
    <cellStyle name="Comma 2 4 8" xfId="270" xr:uid="{196A97B8-D108-4EF4-A614-C49011E0A92C}"/>
    <cellStyle name="Comma 2 4 9" xfId="718" xr:uid="{9B41CA3A-4B80-41CE-B319-9ECF9EC3B0FA}"/>
    <cellStyle name="Comma 2 5" xfId="89" xr:uid="{07EC86F8-66DB-4BE3-B7C9-41770542889A}"/>
    <cellStyle name="Comma 2 5 2" xfId="90" xr:uid="{56A57A5E-232F-4EEB-A7EA-BD07BE747646}"/>
    <cellStyle name="Comma 2 5 2 2" xfId="146" xr:uid="{20BE7AD0-4E90-414B-B7DB-0C513A9BBFA8}"/>
    <cellStyle name="Comma 2 5 2 2 2" xfId="154" xr:uid="{C3441229-2DC4-4471-8BA9-04D1742DA06B}"/>
    <cellStyle name="Comma 2 5 2 2 2 2" xfId="266" xr:uid="{F74C3257-1790-47B7-B946-5548CD6E5E36}"/>
    <cellStyle name="Comma 2 5 2 2 2 2 2" xfId="714" xr:uid="{6F3D2DF2-610F-4AE6-B4E6-DF84C9C2E02C}"/>
    <cellStyle name="Comma 2 5 2 2 2 2 2 2" xfId="1162" xr:uid="{AF29C3F4-75DE-4671-A578-041353E0422C}"/>
    <cellStyle name="Comma 2 5 2 2 2 2 3" xfId="490" xr:uid="{A19F6C3E-02ED-40AA-A448-7D8969A19374}"/>
    <cellStyle name="Comma 2 5 2 2 2 2 4" xfId="938" xr:uid="{8456E9B8-0189-441E-8BA9-2DEF7689AF30}"/>
    <cellStyle name="Comma 2 5 2 2 2 3" xfId="602" xr:uid="{6200EFFD-CED2-481D-AC4F-59C71D67E575}"/>
    <cellStyle name="Comma 2 5 2 2 2 3 2" xfId="1050" xr:uid="{4A13FA4A-4AE9-49B7-A99D-6322B54D44F2}"/>
    <cellStyle name="Comma 2 5 2 2 2 4" xfId="378" xr:uid="{4DCFD6B9-D898-4B9B-BB44-F52829F35578}"/>
    <cellStyle name="Comma 2 5 2 2 2 5" xfId="826" xr:uid="{1A386A29-DD6E-45D1-9BA7-67B14900BCDF}"/>
    <cellStyle name="Comma 2 5 2 2 3" xfId="258" xr:uid="{397522F3-DD79-467C-8256-BA4C3DABACE6}"/>
    <cellStyle name="Comma 2 5 2 2 3 2" xfId="706" xr:uid="{A6AFBDCF-D34C-4045-9271-AAE925F7E9E8}"/>
    <cellStyle name="Comma 2 5 2 2 3 2 2" xfId="1154" xr:uid="{1C7F4AA7-BF82-4553-8F18-EBB02DE0C180}"/>
    <cellStyle name="Comma 2 5 2 2 3 3" xfId="482" xr:uid="{09793105-161B-4AA0-85E2-D4EE6FB33E84}"/>
    <cellStyle name="Comma 2 5 2 2 3 4" xfId="930" xr:uid="{EF892186-B0BC-4751-B2B2-F998B335DA80}"/>
    <cellStyle name="Comma 2 5 2 2 4" xfId="594" xr:uid="{EBC036EF-1D9D-4738-87AD-95DAB5EEF4D0}"/>
    <cellStyle name="Comma 2 5 2 2 4 2" xfId="1042" xr:uid="{8D08AE07-2CE4-488E-907F-34B49ED17DEF}"/>
    <cellStyle name="Comma 2 5 2 2 5" xfId="370" xr:uid="{05E07DA3-AAE0-4E93-8F79-CA77796BBFD8}"/>
    <cellStyle name="Comma 2 5 2 2 6" xfId="818" xr:uid="{25C1D577-5C0B-4B38-9EC8-56630B4811B1}"/>
    <cellStyle name="Comma 2 5 2 3" xfId="150" xr:uid="{2A3FDFDB-8F12-4826-B227-434A99263B62}"/>
    <cellStyle name="Comma 2 5 2 3 2" xfId="262" xr:uid="{B4078405-7003-48CD-A04E-9DDF70EC607C}"/>
    <cellStyle name="Comma 2 5 2 3 2 2" xfId="710" xr:uid="{40C69E18-942F-40BA-9983-FFD0D6E889EE}"/>
    <cellStyle name="Comma 2 5 2 3 2 2 2" xfId="1158" xr:uid="{CFEB5014-1732-4113-B4BE-B873B4F68DAC}"/>
    <cellStyle name="Comma 2 5 2 3 2 3" xfId="486" xr:uid="{924B3521-C4CD-4526-BB9F-7B297C1420D1}"/>
    <cellStyle name="Comma 2 5 2 3 2 4" xfId="934" xr:uid="{0E17E103-A8DD-49DC-BCBF-1610180FE3C7}"/>
    <cellStyle name="Comma 2 5 2 3 3" xfId="598" xr:uid="{388E3567-A1E4-4B2D-ADDD-5D7C1531E364}"/>
    <cellStyle name="Comma 2 5 2 3 3 2" xfId="1046" xr:uid="{62809195-4D38-4873-95FA-8806EAA1B03F}"/>
    <cellStyle name="Comma 2 5 2 3 4" xfId="374" xr:uid="{9EF68A8C-C93B-4C68-8A38-1A936576A8D1}"/>
    <cellStyle name="Comma 2 5 2 3 5" xfId="822" xr:uid="{2A4E373A-216E-4C2C-A4D0-C7097003125B}"/>
    <cellStyle name="Comma 2 5 2 4" xfId="203" xr:uid="{951EFD14-FBA6-4D47-BD97-EC539A457521}"/>
    <cellStyle name="Comma 2 5 2 4 2" xfId="651" xr:uid="{4DDA0B47-EFA7-4E76-913A-5139762A572F}"/>
    <cellStyle name="Comma 2 5 2 4 2 2" xfId="1099" xr:uid="{47FD0842-5BC4-48DD-8816-258087335831}"/>
    <cellStyle name="Comma 2 5 2 4 3" xfId="427" xr:uid="{6AD7AAEB-8AC2-43F2-9CC0-3D96FBBB6504}"/>
    <cellStyle name="Comma 2 5 2 4 4" xfId="875" xr:uid="{CD6C3926-9948-4A60-952D-0B4AF683D3FA}"/>
    <cellStyle name="Comma 2 5 2 5" xfId="539" xr:uid="{3EACB0E5-E1A4-4C9D-B9A3-75686CAA53EC}"/>
    <cellStyle name="Comma 2 5 2 5 2" xfId="987" xr:uid="{A6C089A0-DA47-45C3-A27F-808765667036}"/>
    <cellStyle name="Comma 2 5 2 6" xfId="315" xr:uid="{FCC0C3E3-4ABE-4A54-9C91-8E106AE9DEE0}"/>
    <cellStyle name="Comma 2 5 2 7" xfId="763" xr:uid="{C4A4CCC2-0795-4BC0-8F5E-9D47999FBB0C}"/>
    <cellStyle name="Comma 2 5 3" xfId="144" xr:uid="{7A07D8B8-7CD1-44CE-818D-D52839B927D1}"/>
    <cellStyle name="Comma 2 5 3 2" xfId="152" xr:uid="{ACA7A525-D07F-478B-A391-EFBCE05C1428}"/>
    <cellStyle name="Comma 2 5 3 2 2" xfId="264" xr:uid="{D2C462E5-6B1E-4DDF-9E41-C933A05BCF0B}"/>
    <cellStyle name="Comma 2 5 3 2 2 2" xfId="712" xr:uid="{8801B9FF-EEF6-4931-B11E-53886244D4B9}"/>
    <cellStyle name="Comma 2 5 3 2 2 2 2" xfId="1160" xr:uid="{1E20E35C-95B2-45CD-ABB1-536ED8CBF928}"/>
    <cellStyle name="Comma 2 5 3 2 2 3" xfId="488" xr:uid="{D1A6324C-146A-4C64-829A-83469BEB5CB6}"/>
    <cellStyle name="Comma 2 5 3 2 2 4" xfId="936" xr:uid="{71A927E6-78B6-46C6-A806-FA6DCEFE21C4}"/>
    <cellStyle name="Comma 2 5 3 2 3" xfId="600" xr:uid="{3CA30F3F-018F-47FE-BC3C-A74DD56447A5}"/>
    <cellStyle name="Comma 2 5 3 2 3 2" xfId="1048" xr:uid="{12666BF0-0E43-49A2-AC8A-D220784E20A5}"/>
    <cellStyle name="Comma 2 5 3 2 4" xfId="376" xr:uid="{46A82AC4-7455-42A7-B41E-4215CFBC9C1F}"/>
    <cellStyle name="Comma 2 5 3 2 5" xfId="824" xr:uid="{AD2620D6-E228-415B-97B7-F9C6DDBA8532}"/>
    <cellStyle name="Comma 2 5 3 3" xfId="256" xr:uid="{291CDF3E-95FD-4487-A4AE-A0023FC0F87F}"/>
    <cellStyle name="Comma 2 5 3 3 2" xfId="704" xr:uid="{B84CF5FE-FDB8-4A3B-8059-7CC91CEB4311}"/>
    <cellStyle name="Comma 2 5 3 3 2 2" xfId="1152" xr:uid="{BB8E7521-7BD6-4898-8E2C-AC14CEDC93DF}"/>
    <cellStyle name="Comma 2 5 3 3 3" xfId="480" xr:uid="{61628ECC-E138-476B-B5EA-03C777659425}"/>
    <cellStyle name="Comma 2 5 3 3 4" xfId="928" xr:uid="{FC26A52F-93BF-4817-B486-F5A907DF4647}"/>
    <cellStyle name="Comma 2 5 3 4" xfId="592" xr:uid="{FBBB93EA-AF9D-4ED5-AF59-3527C47F4785}"/>
    <cellStyle name="Comma 2 5 3 4 2" xfId="1040" xr:uid="{0023B14F-1FD0-4A91-98DA-3DF22DFD3A2F}"/>
    <cellStyle name="Comma 2 5 3 5" xfId="368" xr:uid="{4E570969-AD2A-426D-A354-574AF28E429A}"/>
    <cellStyle name="Comma 2 5 3 6" xfId="816" xr:uid="{6CCF626A-F775-4E43-B968-C0F01D084263}"/>
    <cellStyle name="Comma 2 5 4" xfId="148" xr:uid="{4F419560-5C0C-4F92-A50E-707C06D5AA4D}"/>
    <cellStyle name="Comma 2 5 4 2" xfId="260" xr:uid="{CB741CC3-F0BE-44CA-95ED-A7AFD33BB4E5}"/>
    <cellStyle name="Comma 2 5 4 2 2" xfId="708" xr:uid="{805AC740-88E0-4E33-8720-901080B573C0}"/>
    <cellStyle name="Comma 2 5 4 2 2 2" xfId="1156" xr:uid="{0725A5F3-0EE3-45E4-9601-10D099805C81}"/>
    <cellStyle name="Comma 2 5 4 2 3" xfId="484" xr:uid="{23FD654D-2D6E-4EE0-BC3C-DD3BC9E9F907}"/>
    <cellStyle name="Comma 2 5 4 2 4" xfId="932" xr:uid="{112D1DE5-1211-42A1-8112-DDDA3AA3299C}"/>
    <cellStyle name="Comma 2 5 4 3" xfId="596" xr:uid="{B1197F20-ADA0-4D76-8F6F-FB99D5AC383B}"/>
    <cellStyle name="Comma 2 5 4 3 2" xfId="1044" xr:uid="{38FF8CEA-C948-4AEB-992E-FBF4E56396C5}"/>
    <cellStyle name="Comma 2 5 4 4" xfId="372" xr:uid="{683946B2-4204-4C3B-BB79-1B779F0F36CE}"/>
    <cellStyle name="Comma 2 5 4 5" xfId="820" xr:uid="{6929D38E-0595-48DA-9E36-56CAF716ACF4}"/>
    <cellStyle name="Comma 2 5 5" xfId="202" xr:uid="{4EC2DAB8-150C-47A1-92C7-6B9CFC08FFB9}"/>
    <cellStyle name="Comma 2 5 5 2" xfId="650" xr:uid="{E66EA80C-1579-4A4C-9A23-8D0A2712155E}"/>
    <cellStyle name="Comma 2 5 5 2 2" xfId="1098" xr:uid="{14517BB0-256D-4974-AE15-6485A9437CE1}"/>
    <cellStyle name="Comma 2 5 5 3" xfId="426" xr:uid="{B4380878-5872-425B-B25D-4B595B2109A5}"/>
    <cellStyle name="Comma 2 5 5 4" xfId="874" xr:uid="{139C4FC6-391F-447F-93B7-BA087EA815C7}"/>
    <cellStyle name="Comma 2 5 6" xfId="538" xr:uid="{BF095396-75A6-4977-95CF-6F3CD8C8066E}"/>
    <cellStyle name="Comma 2 5 6 2" xfId="986" xr:uid="{811D03BC-2A26-4897-B9E7-1B7BD4675261}"/>
    <cellStyle name="Comma 2 5 7" xfId="314" xr:uid="{A4A9E532-0C93-453D-BCB7-E379F80BC9BF}"/>
    <cellStyle name="Comma 2 5 8" xfId="762" xr:uid="{B98EAB1F-25DD-44D1-B5CD-E182D68FD8FB}"/>
    <cellStyle name="Comma 2 6" xfId="93" xr:uid="{B6551FDF-F27D-4260-883A-4DE6BF39EEA9}"/>
    <cellStyle name="Comma 2 6 2" xfId="145" xr:uid="{47BEBE0F-A6AC-441E-9DDA-0F7766A9D5B5}"/>
    <cellStyle name="Comma 2 6 2 2" xfId="153" xr:uid="{30A19CD1-A15C-49A5-AEB2-75AF296E8852}"/>
    <cellStyle name="Comma 2 6 2 2 2" xfId="265" xr:uid="{9D298709-11C1-4396-B085-A820D6B7AB11}"/>
    <cellStyle name="Comma 2 6 2 2 2 2" xfId="713" xr:uid="{7A852789-5F08-4338-9742-446E3A3E0709}"/>
    <cellStyle name="Comma 2 6 2 2 2 2 2" xfId="1161" xr:uid="{1BE44E68-201A-460C-A575-D3F66A9832E5}"/>
    <cellStyle name="Comma 2 6 2 2 2 3" xfId="489" xr:uid="{9BE031FD-8507-4D2E-AB6A-052436CE68D3}"/>
    <cellStyle name="Comma 2 6 2 2 2 4" xfId="937" xr:uid="{35D4532D-E8EB-4A66-B6FD-2C7E67A8F9AE}"/>
    <cellStyle name="Comma 2 6 2 2 3" xfId="601" xr:uid="{D4855F42-4DC0-4788-8B79-2D1C1FA047B7}"/>
    <cellStyle name="Comma 2 6 2 2 3 2" xfId="1049" xr:uid="{7715264D-F9A9-41AF-A616-455D5D6E5EB6}"/>
    <cellStyle name="Comma 2 6 2 2 4" xfId="377" xr:uid="{87A33727-F156-42B0-A13D-545563AE097C}"/>
    <cellStyle name="Comma 2 6 2 2 5" xfId="825" xr:uid="{9DC0930F-A26F-4F66-972C-E496CA407B73}"/>
    <cellStyle name="Comma 2 6 2 3" xfId="257" xr:uid="{67B55200-174F-4E85-A122-1EA74239AA77}"/>
    <cellStyle name="Comma 2 6 2 3 2" xfId="705" xr:uid="{D07DC7E3-DCC7-4F1A-95FE-6F1981584814}"/>
    <cellStyle name="Comma 2 6 2 3 2 2" xfId="1153" xr:uid="{E55F890E-6FB6-45D8-8C28-4FDE419C3691}"/>
    <cellStyle name="Comma 2 6 2 3 3" xfId="481" xr:uid="{F06D966B-D2EF-47F0-A407-BE9F0613B9A9}"/>
    <cellStyle name="Comma 2 6 2 3 4" xfId="929" xr:uid="{1218A800-BD7C-4684-86D2-7231D8F95AC3}"/>
    <cellStyle name="Comma 2 6 2 4" xfId="593" xr:uid="{ABAC9E8D-BB86-4A0F-A902-957679D5FC8D}"/>
    <cellStyle name="Comma 2 6 2 4 2" xfId="1041" xr:uid="{C4220039-9ACA-42E5-9D04-92570A56B02F}"/>
    <cellStyle name="Comma 2 6 2 5" xfId="369" xr:uid="{ACCF413A-29D4-473B-A8F7-8F09FF27F82A}"/>
    <cellStyle name="Comma 2 6 2 6" xfId="817" xr:uid="{94A22AC4-1806-4C19-8647-B4413B0B6B02}"/>
    <cellStyle name="Comma 2 6 3" xfId="149" xr:uid="{A2B6DAE8-4CAD-4548-9230-2A492B83026E}"/>
    <cellStyle name="Comma 2 6 3 2" xfId="261" xr:uid="{39F94320-1023-4265-B8C6-CBF491187BA6}"/>
    <cellStyle name="Comma 2 6 3 2 2" xfId="709" xr:uid="{FCD238B6-B3D4-4B63-BE79-80C8733548B2}"/>
    <cellStyle name="Comma 2 6 3 2 2 2" xfId="1157" xr:uid="{66EB2B2D-3970-454C-B375-92E800468D74}"/>
    <cellStyle name="Comma 2 6 3 2 3" xfId="485" xr:uid="{765A5368-258C-43D8-B21C-9B7BD67903B3}"/>
    <cellStyle name="Comma 2 6 3 2 4" xfId="933" xr:uid="{2C66F971-6CF2-49A7-8279-6A4A12C74A05}"/>
    <cellStyle name="Comma 2 6 3 3" xfId="597" xr:uid="{6515A9E5-9E9E-408C-B3FD-BFF85D22B2C8}"/>
    <cellStyle name="Comma 2 6 3 3 2" xfId="1045" xr:uid="{66D8EE2E-06BB-4857-8A6D-014B785F8F5F}"/>
    <cellStyle name="Comma 2 6 3 4" xfId="373" xr:uid="{DAE5D0A1-3962-4468-A2A1-3BE75D1565AA}"/>
    <cellStyle name="Comma 2 6 3 5" xfId="821" xr:uid="{F0CB02F1-B60D-45A5-9225-22F82846769C}"/>
    <cellStyle name="Comma 2 6 4" xfId="206" xr:uid="{2C6FC239-5EF3-4400-9B61-97BC095A5A9B}"/>
    <cellStyle name="Comma 2 6 4 2" xfId="654" xr:uid="{BF727ED4-3EF5-476C-B41E-AC34DBF3EC2C}"/>
    <cellStyle name="Comma 2 6 4 2 2" xfId="1102" xr:uid="{9B55A64D-A1EA-41F2-8DF9-651DD0490267}"/>
    <cellStyle name="Comma 2 6 4 3" xfId="430" xr:uid="{A5A654DD-5B67-4019-9BCA-DB66EAE7CF67}"/>
    <cellStyle name="Comma 2 6 4 4" xfId="878" xr:uid="{21D2E5C3-C462-4CA0-9063-C2B04F522352}"/>
    <cellStyle name="Comma 2 6 5" xfId="542" xr:uid="{8A628FA3-A8CB-4794-A055-FA2838C5B52D}"/>
    <cellStyle name="Comma 2 6 5 2" xfId="990" xr:uid="{79752B3A-D412-4ACC-89E7-E67935F197DD}"/>
    <cellStyle name="Comma 2 6 6" xfId="318" xr:uid="{D50A8CC7-3120-4414-BFDD-F1B27CAD38BF}"/>
    <cellStyle name="Comma 2 6 7" xfId="766" xr:uid="{7DAB5832-6468-47E4-B961-0E6CD07E9346}"/>
    <cellStyle name="Comma 2 7" xfId="91" xr:uid="{8D01FDD9-CCBC-4FB9-B343-22E03F988755}"/>
    <cellStyle name="Comma 2 7 2" xfId="151" xr:uid="{827A12B2-53DC-42BB-83B0-1CE7CDA96127}"/>
    <cellStyle name="Comma 2 7 2 2" xfId="263" xr:uid="{D0BBDA89-45A6-4951-B8F7-9B7C5F18EF65}"/>
    <cellStyle name="Comma 2 7 2 2 2" xfId="711" xr:uid="{CB452CAD-80F4-4E52-BAAE-D20206B7D3A2}"/>
    <cellStyle name="Comma 2 7 2 2 2 2" xfId="1159" xr:uid="{FBA862D4-3E4F-47C8-903C-8B3573033B23}"/>
    <cellStyle name="Comma 2 7 2 2 3" xfId="487" xr:uid="{94E1DF0D-7F79-4A03-8BD1-CEDA93CAB44A}"/>
    <cellStyle name="Comma 2 7 2 2 4" xfId="935" xr:uid="{EEE4CB42-1CEA-4F28-B87D-B717B0F44BBE}"/>
    <cellStyle name="Comma 2 7 2 3" xfId="599" xr:uid="{C5287711-1461-4C56-830B-5E5C3627E1B7}"/>
    <cellStyle name="Comma 2 7 2 3 2" xfId="1047" xr:uid="{2B41AC02-EE0B-4AB7-999B-3613BC2C0C41}"/>
    <cellStyle name="Comma 2 7 2 4" xfId="375" xr:uid="{800BE651-29AB-4FDD-B1C6-843596A45894}"/>
    <cellStyle name="Comma 2 7 2 5" xfId="823" xr:uid="{613AEC8F-E254-4DB5-8DCE-88B25D8D22AF}"/>
    <cellStyle name="Comma 2 7 3" xfId="204" xr:uid="{C3F97493-716E-430B-96E1-5A77C609C523}"/>
    <cellStyle name="Comma 2 7 3 2" xfId="652" xr:uid="{2079A154-6253-4136-B74A-F989C04EC8AD}"/>
    <cellStyle name="Comma 2 7 3 2 2" xfId="1100" xr:uid="{CA83BE4D-41AE-43B9-8F7F-A1286506A828}"/>
    <cellStyle name="Comma 2 7 3 3" xfId="428" xr:uid="{77F4E73B-9B30-47D6-B7AE-96CAC1FA0B0F}"/>
    <cellStyle name="Comma 2 7 3 4" xfId="876" xr:uid="{2BA233ED-5A9A-4240-8DD5-D7E54AC6031C}"/>
    <cellStyle name="Comma 2 7 4" xfId="540" xr:uid="{85F2AD5E-D87C-41FF-BF61-05C525212758}"/>
    <cellStyle name="Comma 2 7 4 2" xfId="988" xr:uid="{1EB32883-FADC-4726-B7B4-35115CE9DCD1}"/>
    <cellStyle name="Comma 2 7 5" xfId="316" xr:uid="{D0BB18E6-F6F4-4EE8-9F03-10CF3F1F2713}"/>
    <cellStyle name="Comma 2 7 6" xfId="764" xr:uid="{58873D5D-D864-43AC-B847-17B07D30BD6D}"/>
    <cellStyle name="Comma 2 8" xfId="147" xr:uid="{4BADEA85-CF7D-4F0B-AEAE-D5B79D4096F2}"/>
    <cellStyle name="Comma 2 8 2" xfId="259" xr:uid="{118A2AC5-3DD6-435E-9705-EE2FD534368F}"/>
    <cellStyle name="Comma 2 8 2 2" xfId="707" xr:uid="{8B0144B5-1033-4D66-B164-48B69E810821}"/>
    <cellStyle name="Comma 2 8 2 2 2" xfId="1155" xr:uid="{A74F33BB-6DAB-4991-8026-C1B2506F870B}"/>
    <cellStyle name="Comma 2 8 2 3" xfId="483" xr:uid="{23925C85-C57D-4452-BCCA-2E65C4EEC575}"/>
    <cellStyle name="Comma 2 8 2 4" xfId="931" xr:uid="{AB290F31-57EC-43D1-A5AF-35CC71CF0732}"/>
    <cellStyle name="Comma 2 8 3" xfId="595" xr:uid="{63D0DE9A-DEA0-4649-83E7-25EE8B23A167}"/>
    <cellStyle name="Comma 2 8 3 2" xfId="1043" xr:uid="{B9FF49FD-24B2-4B92-A433-DB7190F1A8E7}"/>
    <cellStyle name="Comma 2 8 4" xfId="371" xr:uid="{5AEB538B-C065-4894-A09E-ABF2E382B6C7}"/>
    <cellStyle name="Comma 2 8 5" xfId="819" xr:uid="{DB75E17C-B74B-4EB3-B2F9-6CDCB5F386E7}"/>
    <cellStyle name="Comma 2 9" xfId="231" xr:uid="{52400D00-6C85-49B3-9400-CA5F10D96129}"/>
    <cellStyle name="Comma 2 9 2" xfId="679" xr:uid="{5E90033D-EF50-49C8-9D10-C6260F92D0B2}"/>
    <cellStyle name="Comma 2 9 2 2" xfId="1127" xr:uid="{1A342C32-2ED9-444C-9D7D-26EEC414E6FD}"/>
    <cellStyle name="Comma 2 9 3" xfId="455" xr:uid="{EFE7464B-BEC2-4556-868F-F6ACDC393C44}"/>
    <cellStyle name="Comma 2 9 4" xfId="903" xr:uid="{C9B9A4CF-ABF8-4F62-9052-67A35E3B82F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118" xr:uid="{5D4E573C-AD61-4B15-8D19-8EE51C8CDB7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Table Style 1" pivot="0" count="0" xr9:uid="{3766F99C-C7F6-407F-ABF0-4F217063DDBB}"/>
  </tableStyles>
  <colors>
    <mruColors>
      <color rgb="FFEFCB31"/>
      <color rgb="FFFDF2C2"/>
      <color rgb="FF305496"/>
      <color rgb="FF217346"/>
      <color rgb="FFD9E1F2"/>
      <color rgb="FFBF1B1B"/>
      <color rgb="FF004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Dev!$A$1</c:f>
              <c:strCache>
                <c:ptCount val="1"/>
                <c:pt idx="0">
                  <c:v>Normal distribution with µ = 0, σ = 1</c:v>
                </c:pt>
              </c:strCache>
            </c:strRef>
          </c:tx>
          <c:spPr>
            <a:ln w="31750" cap="rnd">
              <a:solidFill>
                <a:srgbClr val="BF1B1B"/>
              </a:solidFill>
              <a:round/>
            </a:ln>
            <a:effectLst/>
          </c:spPr>
          <c:marker>
            <c:symbol val="none"/>
          </c:marker>
          <c:xVal>
            <c:numRef>
              <c:f>Dev!$A$31:$A$171</c:f>
              <c:numCache>
                <c:formatCode>General</c:formatCode>
                <c:ptCount val="141"/>
                <c:pt idx="0">
                  <c:v>-3.5</c:v>
                </c:pt>
                <c:pt idx="1">
                  <c:v>-3.45</c:v>
                </c:pt>
                <c:pt idx="2">
                  <c:v>-3.4</c:v>
                </c:pt>
                <c:pt idx="3">
                  <c:v>-3.35</c:v>
                </c:pt>
                <c:pt idx="4">
                  <c:v>-3.3</c:v>
                </c:pt>
                <c:pt idx="5">
                  <c:v>-3.25</c:v>
                </c:pt>
                <c:pt idx="6">
                  <c:v>-3.2</c:v>
                </c:pt>
                <c:pt idx="7">
                  <c:v>-3.15</c:v>
                </c:pt>
                <c:pt idx="8">
                  <c:v>-3.1</c:v>
                </c:pt>
                <c:pt idx="9">
                  <c:v>-3.05</c:v>
                </c:pt>
                <c:pt idx="10">
                  <c:v>-3</c:v>
                </c:pt>
                <c:pt idx="11">
                  <c:v>-2.95</c:v>
                </c:pt>
                <c:pt idx="12">
                  <c:v>-2.9</c:v>
                </c:pt>
                <c:pt idx="13">
                  <c:v>-2.85</c:v>
                </c:pt>
                <c:pt idx="14">
                  <c:v>-2.8</c:v>
                </c:pt>
                <c:pt idx="15">
                  <c:v>-2.75</c:v>
                </c:pt>
                <c:pt idx="16">
                  <c:v>-2.7</c:v>
                </c:pt>
                <c:pt idx="17">
                  <c:v>-2.65</c:v>
                </c:pt>
                <c:pt idx="18">
                  <c:v>-2.6</c:v>
                </c:pt>
                <c:pt idx="19">
                  <c:v>-2.5499999999999998</c:v>
                </c:pt>
                <c:pt idx="20">
                  <c:v>-2.5</c:v>
                </c:pt>
                <c:pt idx="21">
                  <c:v>-2.4500000000000002</c:v>
                </c:pt>
                <c:pt idx="22">
                  <c:v>-2.4</c:v>
                </c:pt>
                <c:pt idx="23">
                  <c:v>-2.3499999999999996</c:v>
                </c:pt>
                <c:pt idx="24">
                  <c:v>-2.2999999999999998</c:v>
                </c:pt>
                <c:pt idx="25">
                  <c:v>-2.25</c:v>
                </c:pt>
                <c:pt idx="26">
                  <c:v>-2.2000000000000002</c:v>
                </c:pt>
                <c:pt idx="27">
                  <c:v>-2.15</c:v>
                </c:pt>
                <c:pt idx="28">
                  <c:v>-2.0999999999999996</c:v>
                </c:pt>
                <c:pt idx="29">
                  <c:v>-2.0499999999999998</c:v>
                </c:pt>
                <c:pt idx="30">
                  <c:v>-2</c:v>
                </c:pt>
                <c:pt idx="31">
                  <c:v>-1.95</c:v>
                </c:pt>
                <c:pt idx="32">
                  <c:v>-1.9</c:v>
                </c:pt>
                <c:pt idx="33">
                  <c:v>-1.8499999999999999</c:v>
                </c:pt>
                <c:pt idx="34">
                  <c:v>-1.7999999999999998</c:v>
                </c:pt>
                <c:pt idx="35">
                  <c:v>-1.75</c:v>
                </c:pt>
                <c:pt idx="36">
                  <c:v>-1.7</c:v>
                </c:pt>
                <c:pt idx="37">
                  <c:v>-1.65</c:v>
                </c:pt>
                <c:pt idx="38">
                  <c:v>-1.5999999999999999</c:v>
                </c:pt>
                <c:pt idx="39">
                  <c:v>-1.5499999999999998</c:v>
                </c:pt>
                <c:pt idx="40">
                  <c:v>-1.5</c:v>
                </c:pt>
                <c:pt idx="41">
                  <c:v>-1.4499999999999997</c:v>
                </c:pt>
                <c:pt idx="42">
                  <c:v>-1.4</c:v>
                </c:pt>
                <c:pt idx="43">
                  <c:v>-1.35</c:v>
                </c:pt>
                <c:pt idx="44">
                  <c:v>-1.2999999999999998</c:v>
                </c:pt>
                <c:pt idx="45">
                  <c:v>-1.25</c:v>
                </c:pt>
                <c:pt idx="46">
                  <c:v>-1.1999999999999997</c:v>
                </c:pt>
                <c:pt idx="47">
                  <c:v>-1.1499999999999999</c:v>
                </c:pt>
                <c:pt idx="48">
                  <c:v>-1.0999999999999996</c:v>
                </c:pt>
                <c:pt idx="49">
                  <c:v>-1.0499999999999998</c:v>
                </c:pt>
                <c:pt idx="50">
                  <c:v>-1</c:v>
                </c:pt>
                <c:pt idx="51">
                  <c:v>-0.94999999999999973</c:v>
                </c:pt>
                <c:pt idx="52">
                  <c:v>-0.89999999999999991</c:v>
                </c:pt>
                <c:pt idx="53">
                  <c:v>-0.84999999999999964</c:v>
                </c:pt>
                <c:pt idx="54">
                  <c:v>-0.79999999999999982</c:v>
                </c:pt>
                <c:pt idx="55">
                  <c:v>-0.75</c:v>
                </c:pt>
                <c:pt idx="56">
                  <c:v>-0.69999999999999973</c:v>
                </c:pt>
                <c:pt idx="57">
                  <c:v>-0.64999999999999991</c:v>
                </c:pt>
                <c:pt idx="58">
                  <c:v>-0.59999999999999964</c:v>
                </c:pt>
                <c:pt idx="59">
                  <c:v>-0.54999999999999982</c:v>
                </c:pt>
                <c:pt idx="60">
                  <c:v>-0.5</c:v>
                </c:pt>
                <c:pt idx="61">
                  <c:v>-0.44999999999999973</c:v>
                </c:pt>
                <c:pt idx="62">
                  <c:v>-0.39999999999999991</c:v>
                </c:pt>
                <c:pt idx="63">
                  <c:v>-0.34999999999999964</c:v>
                </c:pt>
                <c:pt idx="64">
                  <c:v>-0.29999999999999982</c:v>
                </c:pt>
                <c:pt idx="65">
                  <c:v>-0.25</c:v>
                </c:pt>
                <c:pt idx="66">
                  <c:v>-0.19999999999999973</c:v>
                </c:pt>
                <c:pt idx="67">
                  <c:v>-0.14999999999999991</c:v>
                </c:pt>
                <c:pt idx="68">
                  <c:v>-9.9999999999999645E-2</c:v>
                </c:pt>
                <c:pt idx="69">
                  <c:v>-4.9999999999999822E-2</c:v>
                </c:pt>
                <c:pt idx="70">
                  <c:v>0</c:v>
                </c:pt>
                <c:pt idx="71">
                  <c:v>5.0000000000000266E-2</c:v>
                </c:pt>
                <c:pt idx="72">
                  <c:v>0.10000000000000009</c:v>
                </c:pt>
                <c:pt idx="73">
                  <c:v>0.15000000000000036</c:v>
                </c:pt>
                <c:pt idx="74">
                  <c:v>0.20000000000000018</c:v>
                </c:pt>
                <c:pt idx="75">
                  <c:v>0.25</c:v>
                </c:pt>
                <c:pt idx="76">
                  <c:v>0.30000000000000027</c:v>
                </c:pt>
                <c:pt idx="77">
                  <c:v>0.35000000000000009</c:v>
                </c:pt>
                <c:pt idx="78">
                  <c:v>0.40000000000000036</c:v>
                </c:pt>
                <c:pt idx="79">
                  <c:v>0.45000000000000018</c:v>
                </c:pt>
                <c:pt idx="80">
                  <c:v>0.5</c:v>
                </c:pt>
                <c:pt idx="81">
                  <c:v>0.54999999999999982</c:v>
                </c:pt>
                <c:pt idx="82">
                  <c:v>0.60000000000000053</c:v>
                </c:pt>
                <c:pt idx="83">
                  <c:v>0.65000000000000036</c:v>
                </c:pt>
                <c:pt idx="84">
                  <c:v>0.70000000000000018</c:v>
                </c:pt>
                <c:pt idx="85">
                  <c:v>0.75</c:v>
                </c:pt>
                <c:pt idx="86">
                  <c:v>0.79999999999999982</c:v>
                </c:pt>
                <c:pt idx="87">
                  <c:v>0.85000000000000053</c:v>
                </c:pt>
                <c:pt idx="88">
                  <c:v>0.90000000000000036</c:v>
                </c:pt>
                <c:pt idx="89">
                  <c:v>0.95000000000000018</c:v>
                </c:pt>
                <c:pt idx="90">
                  <c:v>1</c:v>
                </c:pt>
                <c:pt idx="91">
                  <c:v>1.0499999999999998</c:v>
                </c:pt>
                <c:pt idx="92">
                  <c:v>1.1000000000000005</c:v>
                </c:pt>
                <c:pt idx="93">
                  <c:v>1.1500000000000004</c:v>
                </c:pt>
                <c:pt idx="94">
                  <c:v>1.2000000000000002</c:v>
                </c:pt>
                <c:pt idx="95">
                  <c:v>1.25</c:v>
                </c:pt>
                <c:pt idx="96">
                  <c:v>1.3000000000000007</c:v>
                </c:pt>
                <c:pt idx="97">
                  <c:v>1.3500000000000005</c:v>
                </c:pt>
                <c:pt idx="98">
                  <c:v>1.4000000000000004</c:v>
                </c:pt>
                <c:pt idx="99">
                  <c:v>1.4500000000000002</c:v>
                </c:pt>
                <c:pt idx="100">
                  <c:v>1.5</c:v>
                </c:pt>
                <c:pt idx="101">
                  <c:v>1.5500000000000007</c:v>
                </c:pt>
                <c:pt idx="102">
                  <c:v>1.6000000000000005</c:v>
                </c:pt>
                <c:pt idx="103">
                  <c:v>1.6500000000000004</c:v>
                </c:pt>
                <c:pt idx="104">
                  <c:v>1.7000000000000002</c:v>
                </c:pt>
                <c:pt idx="105">
                  <c:v>1.75</c:v>
                </c:pt>
                <c:pt idx="106">
                  <c:v>1.8000000000000007</c:v>
                </c:pt>
                <c:pt idx="107">
                  <c:v>1.8500000000000005</c:v>
                </c:pt>
                <c:pt idx="108">
                  <c:v>1.9000000000000004</c:v>
                </c:pt>
                <c:pt idx="109">
                  <c:v>1.9500000000000002</c:v>
                </c:pt>
                <c:pt idx="110">
                  <c:v>2</c:v>
                </c:pt>
                <c:pt idx="111">
                  <c:v>2.0500000000000007</c:v>
                </c:pt>
                <c:pt idx="112">
                  <c:v>2.1000000000000005</c:v>
                </c:pt>
                <c:pt idx="113">
                  <c:v>2.1500000000000004</c:v>
                </c:pt>
                <c:pt idx="114">
                  <c:v>2.2000000000000002</c:v>
                </c:pt>
                <c:pt idx="115">
                  <c:v>2.25</c:v>
                </c:pt>
                <c:pt idx="116">
                  <c:v>2.3000000000000007</c:v>
                </c:pt>
                <c:pt idx="117">
                  <c:v>2.3500000000000005</c:v>
                </c:pt>
                <c:pt idx="118">
                  <c:v>2.4000000000000004</c:v>
                </c:pt>
                <c:pt idx="119">
                  <c:v>2.4500000000000002</c:v>
                </c:pt>
                <c:pt idx="120">
                  <c:v>2.5</c:v>
                </c:pt>
                <c:pt idx="121">
                  <c:v>2.5500000000000007</c:v>
                </c:pt>
                <c:pt idx="122">
                  <c:v>2.6000000000000005</c:v>
                </c:pt>
                <c:pt idx="123">
                  <c:v>2.6500000000000004</c:v>
                </c:pt>
                <c:pt idx="124">
                  <c:v>2.7</c:v>
                </c:pt>
                <c:pt idx="125">
                  <c:v>2.75</c:v>
                </c:pt>
                <c:pt idx="126">
                  <c:v>2.8000000000000007</c:v>
                </c:pt>
                <c:pt idx="127">
                  <c:v>2.8500000000000005</c:v>
                </c:pt>
                <c:pt idx="128">
                  <c:v>2.9000000000000004</c:v>
                </c:pt>
                <c:pt idx="129">
                  <c:v>2.95</c:v>
                </c:pt>
                <c:pt idx="130">
                  <c:v>3</c:v>
                </c:pt>
                <c:pt idx="131">
                  <c:v>3.0500000000000007</c:v>
                </c:pt>
                <c:pt idx="132">
                  <c:v>3.1000000000000005</c:v>
                </c:pt>
                <c:pt idx="133">
                  <c:v>3.1500000000000004</c:v>
                </c:pt>
                <c:pt idx="134">
                  <c:v>3.2</c:v>
                </c:pt>
                <c:pt idx="135">
                  <c:v>3.25</c:v>
                </c:pt>
                <c:pt idx="136">
                  <c:v>3.3000000000000007</c:v>
                </c:pt>
                <c:pt idx="137">
                  <c:v>3.3500000000000005</c:v>
                </c:pt>
                <c:pt idx="138">
                  <c:v>3.4000000000000004</c:v>
                </c:pt>
                <c:pt idx="139">
                  <c:v>3.45</c:v>
                </c:pt>
                <c:pt idx="140">
                  <c:v>3.5</c:v>
                </c:pt>
              </c:numCache>
            </c:numRef>
          </c:xVal>
          <c:yVal>
            <c:numRef>
              <c:f>Dev!$B$31:$B$171</c:f>
              <c:numCache>
                <c:formatCode>General</c:formatCode>
                <c:ptCount val="141"/>
                <c:pt idx="0">
                  <c:v>8.7268269504576015E-4</c:v>
                </c:pt>
                <c:pt idx="1">
                  <c:v>1.0382812956614103E-3</c:v>
                </c:pt>
                <c:pt idx="2">
                  <c:v>1.2322191684730199E-3</c:v>
                </c:pt>
                <c:pt idx="3">
                  <c:v>1.4587308046667459E-3</c:v>
                </c:pt>
                <c:pt idx="4">
                  <c:v>1.7225689390536812E-3</c:v>
                </c:pt>
                <c:pt idx="5">
                  <c:v>2.0290480572997681E-3</c:v>
                </c:pt>
                <c:pt idx="6">
                  <c:v>2.3840882014648404E-3</c:v>
                </c:pt>
                <c:pt idx="7">
                  <c:v>2.7942584148794472E-3</c:v>
                </c:pt>
                <c:pt idx="8">
                  <c:v>3.2668190561999182E-3</c:v>
                </c:pt>
                <c:pt idx="9">
                  <c:v>3.8097620982218104E-3</c:v>
                </c:pt>
                <c:pt idx="10">
                  <c:v>4.4318484119380075E-3</c:v>
                </c:pt>
                <c:pt idx="11">
                  <c:v>5.1426409230539392E-3</c:v>
                </c:pt>
                <c:pt idx="12">
                  <c:v>5.9525324197758538E-3</c:v>
                </c:pt>
                <c:pt idx="13">
                  <c:v>6.8727666906139712E-3</c:v>
                </c:pt>
                <c:pt idx="14">
                  <c:v>7.9154515829799686E-3</c:v>
                </c:pt>
                <c:pt idx="15">
                  <c:v>9.0935625015910529E-3</c:v>
                </c:pt>
                <c:pt idx="16">
                  <c:v>1.0420934814422592E-2</c:v>
                </c:pt>
                <c:pt idx="17">
                  <c:v>1.1912243607605179E-2</c:v>
                </c:pt>
                <c:pt idx="18">
                  <c:v>1.3582969233685613E-2</c:v>
                </c:pt>
                <c:pt idx="19">
                  <c:v>1.5449347134395174E-2</c:v>
                </c:pt>
                <c:pt idx="20">
                  <c:v>1.752830049356854E-2</c:v>
                </c:pt>
                <c:pt idx="21">
                  <c:v>1.9837354391795313E-2</c:v>
                </c:pt>
                <c:pt idx="22">
                  <c:v>2.2394530294842899E-2</c:v>
                </c:pt>
                <c:pt idx="23">
                  <c:v>2.5218219915194417E-2</c:v>
                </c:pt>
                <c:pt idx="24">
                  <c:v>2.8327037741601186E-2</c:v>
                </c:pt>
                <c:pt idx="25">
                  <c:v>3.1739651835667418E-2</c:v>
                </c:pt>
                <c:pt idx="26">
                  <c:v>3.5474592846231424E-2</c:v>
                </c:pt>
                <c:pt idx="27">
                  <c:v>3.955004158937022E-2</c:v>
                </c:pt>
                <c:pt idx="28">
                  <c:v>4.3983595980427233E-2</c:v>
                </c:pt>
                <c:pt idx="29">
                  <c:v>4.8792018579182764E-2</c:v>
                </c:pt>
                <c:pt idx="30">
                  <c:v>5.3990966513188063E-2</c:v>
                </c:pt>
                <c:pt idx="31">
                  <c:v>5.9594706068816075E-2</c:v>
                </c:pt>
                <c:pt idx="32">
                  <c:v>6.5615814774676595E-2</c:v>
                </c:pt>
                <c:pt idx="33">
                  <c:v>7.2064874336218027E-2</c:v>
                </c:pt>
                <c:pt idx="34">
                  <c:v>7.8950158300894177E-2</c:v>
                </c:pt>
                <c:pt idx="35">
                  <c:v>8.6277318826511532E-2</c:v>
                </c:pt>
                <c:pt idx="36">
                  <c:v>9.4049077376886947E-2</c:v>
                </c:pt>
                <c:pt idx="37">
                  <c:v>0.10226492456397804</c:v>
                </c:pt>
                <c:pt idx="38">
                  <c:v>0.11092083467945558</c:v>
                </c:pt>
                <c:pt idx="39">
                  <c:v>0.12000900069698565</c:v>
                </c:pt>
                <c:pt idx="40">
                  <c:v>0.12951759566589174</c:v>
                </c:pt>
                <c:pt idx="41">
                  <c:v>0.13943056644536031</c:v>
                </c:pt>
                <c:pt idx="42">
                  <c:v>0.14972746563574488</c:v>
                </c:pt>
                <c:pt idx="43">
                  <c:v>0.1603833273419196</c:v>
                </c:pt>
                <c:pt idx="44">
                  <c:v>0.17136859204780741</c:v>
                </c:pt>
                <c:pt idx="45">
                  <c:v>0.18264908538902191</c:v>
                </c:pt>
                <c:pt idx="46">
                  <c:v>0.19418605498321304</c:v>
                </c:pt>
                <c:pt idx="47">
                  <c:v>0.20593626871997478</c:v>
                </c:pt>
                <c:pt idx="48">
                  <c:v>0.21785217703255064</c:v>
                </c:pt>
                <c:pt idx="49">
                  <c:v>0.2298821406842331</c:v>
                </c:pt>
                <c:pt idx="50">
                  <c:v>0.24197072451914337</c:v>
                </c:pt>
                <c:pt idx="51">
                  <c:v>0.25405905646918908</c:v>
                </c:pt>
                <c:pt idx="52">
                  <c:v>0.26608524989875487</c:v>
                </c:pt>
                <c:pt idx="53">
                  <c:v>0.27798488613099659</c:v>
                </c:pt>
                <c:pt idx="54">
                  <c:v>0.28969155276148278</c:v>
                </c:pt>
                <c:pt idx="55">
                  <c:v>0.30113743215480443</c:v>
                </c:pt>
                <c:pt idx="56">
                  <c:v>0.31225393336676138</c:v>
                </c:pt>
                <c:pt idx="57">
                  <c:v>0.32297235966791432</c:v>
                </c:pt>
                <c:pt idx="58">
                  <c:v>0.33322460289179973</c:v>
                </c:pt>
                <c:pt idx="59">
                  <c:v>0.3429438550193839</c:v>
                </c:pt>
                <c:pt idx="60">
                  <c:v>0.35206532676429952</c:v>
                </c:pt>
                <c:pt idx="61">
                  <c:v>0.360526962461648</c:v>
                </c:pt>
                <c:pt idx="62">
                  <c:v>0.36827014030332339</c:v>
                </c:pt>
                <c:pt idx="63">
                  <c:v>0.37524034691693797</c:v>
                </c:pt>
                <c:pt idx="64">
                  <c:v>0.38138781546052414</c:v>
                </c:pt>
                <c:pt idx="65">
                  <c:v>0.38666811680284924</c:v>
                </c:pt>
                <c:pt idx="66">
                  <c:v>0.39104269397545594</c:v>
                </c:pt>
                <c:pt idx="67">
                  <c:v>0.39447933090788895</c:v>
                </c:pt>
                <c:pt idx="68">
                  <c:v>0.39695254747701181</c:v>
                </c:pt>
                <c:pt idx="69">
                  <c:v>0.39844391409476404</c:v>
                </c:pt>
                <c:pt idx="70">
                  <c:v>0.3989422804014327</c:v>
                </c:pt>
                <c:pt idx="71">
                  <c:v>0.39844391409476398</c:v>
                </c:pt>
                <c:pt idx="72">
                  <c:v>0.39695254747701181</c:v>
                </c:pt>
                <c:pt idx="73">
                  <c:v>0.39447933090788889</c:v>
                </c:pt>
                <c:pt idx="74">
                  <c:v>0.39104269397545588</c:v>
                </c:pt>
                <c:pt idx="75">
                  <c:v>0.38666811680284924</c:v>
                </c:pt>
                <c:pt idx="76">
                  <c:v>0.38138781546052408</c:v>
                </c:pt>
                <c:pt idx="77">
                  <c:v>0.37524034691693792</c:v>
                </c:pt>
                <c:pt idx="78">
                  <c:v>0.36827014030332328</c:v>
                </c:pt>
                <c:pt idx="79">
                  <c:v>0.36052696246164795</c:v>
                </c:pt>
                <c:pt idx="80">
                  <c:v>0.35206532676429952</c:v>
                </c:pt>
                <c:pt idx="81">
                  <c:v>0.3429438550193839</c:v>
                </c:pt>
                <c:pt idx="82">
                  <c:v>0.33322460289179956</c:v>
                </c:pt>
                <c:pt idx="83">
                  <c:v>0.32297235966791421</c:v>
                </c:pt>
                <c:pt idx="84">
                  <c:v>0.31225393336676122</c:v>
                </c:pt>
                <c:pt idx="85">
                  <c:v>0.30113743215480443</c:v>
                </c:pt>
                <c:pt idx="86">
                  <c:v>0.28969155276148278</c:v>
                </c:pt>
                <c:pt idx="87">
                  <c:v>0.27798488613099637</c:v>
                </c:pt>
                <c:pt idx="88">
                  <c:v>0.26608524989875476</c:v>
                </c:pt>
                <c:pt idx="89">
                  <c:v>0.25405905646918897</c:v>
                </c:pt>
                <c:pt idx="90">
                  <c:v>0.24197072451914337</c:v>
                </c:pt>
                <c:pt idx="91">
                  <c:v>0.2298821406842331</c:v>
                </c:pt>
                <c:pt idx="92">
                  <c:v>0.21785217703255041</c:v>
                </c:pt>
                <c:pt idx="93">
                  <c:v>0.20593626871997464</c:v>
                </c:pt>
                <c:pt idx="94">
                  <c:v>0.19418605498321292</c:v>
                </c:pt>
                <c:pt idx="95">
                  <c:v>0.18264908538902191</c:v>
                </c:pt>
                <c:pt idx="96">
                  <c:v>0.17136859204780719</c:v>
                </c:pt>
                <c:pt idx="97">
                  <c:v>0.16038332734191951</c:v>
                </c:pt>
                <c:pt idx="98">
                  <c:v>0.14972746563574479</c:v>
                </c:pt>
                <c:pt idx="99">
                  <c:v>0.13943056644536023</c:v>
                </c:pt>
                <c:pt idx="100">
                  <c:v>0.12951759566589174</c:v>
                </c:pt>
                <c:pt idx="101">
                  <c:v>0.12000900069698547</c:v>
                </c:pt>
                <c:pt idx="102">
                  <c:v>0.11092083467945546</c:v>
                </c:pt>
                <c:pt idx="103">
                  <c:v>0.10226492456397797</c:v>
                </c:pt>
                <c:pt idx="104">
                  <c:v>9.4049077376886905E-2</c:v>
                </c:pt>
                <c:pt idx="105">
                  <c:v>8.6277318826511532E-2</c:v>
                </c:pt>
                <c:pt idx="106">
                  <c:v>7.8950158300894066E-2</c:v>
                </c:pt>
                <c:pt idx="107">
                  <c:v>7.2064874336217916E-2</c:v>
                </c:pt>
                <c:pt idx="108">
                  <c:v>6.5615814774676554E-2</c:v>
                </c:pt>
                <c:pt idx="109">
                  <c:v>5.9594706068816054E-2</c:v>
                </c:pt>
                <c:pt idx="110">
                  <c:v>5.3990966513188063E-2</c:v>
                </c:pt>
                <c:pt idx="111">
                  <c:v>4.879201857918268E-2</c:v>
                </c:pt>
                <c:pt idx="112">
                  <c:v>4.3983595980427156E-2</c:v>
                </c:pt>
                <c:pt idx="113">
                  <c:v>3.9550041589370186E-2</c:v>
                </c:pt>
                <c:pt idx="114">
                  <c:v>3.5474592846231424E-2</c:v>
                </c:pt>
                <c:pt idx="115">
                  <c:v>3.1739651835667418E-2</c:v>
                </c:pt>
                <c:pt idx="116">
                  <c:v>2.832703774160112E-2</c:v>
                </c:pt>
                <c:pt idx="117">
                  <c:v>2.5218219915194361E-2</c:v>
                </c:pt>
                <c:pt idx="118">
                  <c:v>2.2394530294842882E-2</c:v>
                </c:pt>
                <c:pt idx="119">
                  <c:v>1.9837354391795313E-2</c:v>
                </c:pt>
                <c:pt idx="120">
                  <c:v>1.752830049356854E-2</c:v>
                </c:pt>
                <c:pt idx="121">
                  <c:v>1.5449347134395141E-2</c:v>
                </c:pt>
                <c:pt idx="122">
                  <c:v>1.3582969233685602E-2</c:v>
                </c:pt>
                <c:pt idx="123">
                  <c:v>1.1912243607605169E-2</c:v>
                </c:pt>
                <c:pt idx="124">
                  <c:v>1.0420934814422592E-2</c:v>
                </c:pt>
                <c:pt idx="125">
                  <c:v>9.0935625015910529E-3</c:v>
                </c:pt>
                <c:pt idx="126">
                  <c:v>7.915451582979946E-3</c:v>
                </c:pt>
                <c:pt idx="127">
                  <c:v>6.8727666906139651E-3</c:v>
                </c:pt>
                <c:pt idx="128">
                  <c:v>5.9525324197758486E-3</c:v>
                </c:pt>
                <c:pt idx="129">
                  <c:v>5.1426409230539392E-3</c:v>
                </c:pt>
                <c:pt idx="130">
                  <c:v>4.4318484119380075E-3</c:v>
                </c:pt>
                <c:pt idx="131">
                  <c:v>3.8097620982218E-3</c:v>
                </c:pt>
                <c:pt idx="132">
                  <c:v>3.2668190561999156E-3</c:v>
                </c:pt>
                <c:pt idx="133">
                  <c:v>2.794258414879442E-3</c:v>
                </c:pt>
                <c:pt idx="134">
                  <c:v>2.3840882014648404E-3</c:v>
                </c:pt>
                <c:pt idx="135">
                  <c:v>2.0290480572997681E-3</c:v>
                </c:pt>
                <c:pt idx="136">
                  <c:v>1.7225689390536767E-3</c:v>
                </c:pt>
                <c:pt idx="137">
                  <c:v>1.4587308046667433E-3</c:v>
                </c:pt>
                <c:pt idx="138">
                  <c:v>1.2322191684730175E-3</c:v>
                </c:pt>
                <c:pt idx="139">
                  <c:v>1.0382812956614103E-3</c:v>
                </c:pt>
                <c:pt idx="140">
                  <c:v>8.7268269504576015E-4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D-AFCC-4FD9-A487-E0CE31277837}"/>
            </c:ext>
          </c:extLst>
        </c:ser>
        <c:ser>
          <c:idx val="3"/>
          <c:order val="1"/>
          <c:tx>
            <c:v>Mean and median</c:v>
          </c:tx>
          <c:spPr>
            <a:ln w="19050" cap="rnd">
              <a:solidFill>
                <a:srgbClr val="BF1B1B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9050" cap="rnd">
                <a:solidFill>
                  <a:srgbClr val="BF1B1B">
                    <a:alpha val="5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2-AFCC-4FD9-A487-E0CE3127783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none" lIns="0" tIns="0" rIns="0" bIns="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BF1B1B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DD39E51-7B5F-4348-8A63-E8578B8B2F28}" type="CELLRANGE">
                      <a:rPr lang="en-US"/>
                      <a:pPr>
                        <a:defRPr sz="900" b="1" i="0" u="none" strike="noStrike" kern="1200" baseline="0">
                          <a:solidFill>
                            <a:srgbClr val="BF1B1B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AFCC-4FD9-A487-E0CE312778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CFA59A-2A19-4771-BE76-DBFDF241BE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AFCC-4FD9-A487-E0CE312778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0" tIns="0" rIns="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BF1B1B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Dev!$B$19:$B$20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Dev!$C$19:$C$20</c:f>
              <c:numCache>
                <c:formatCode>General</c:formatCode>
                <c:ptCount val="2"/>
                <c:pt idx="0">
                  <c:v>0</c:v>
                </c:pt>
                <c:pt idx="1">
                  <c:v>0.3989422804014327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Dev!$A$19:$A$20</c15:f>
                <c15:dlblRangeCache>
                  <c:ptCount val="2"/>
                  <c:pt idx="1">
                    <c:v>mean
median
mode
↓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0-AFCC-4FD9-A487-E0CE31277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92664"/>
        <c:axId val="441592008"/>
      </c:scatterChart>
      <c:valAx>
        <c:axId val="44159266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92008"/>
        <c:crosses val="autoZero"/>
        <c:crossBetween val="midCat"/>
      </c:valAx>
      <c:valAx>
        <c:axId val="44159200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92664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Dev!$A$1</c:f>
              <c:strCache>
                <c:ptCount val="1"/>
                <c:pt idx="0">
                  <c:v>Normal distribution with µ = 0, σ = 1</c:v>
                </c:pt>
              </c:strCache>
            </c:strRef>
          </c:tx>
          <c:spPr>
            <a:ln w="31750" cap="rnd">
              <a:solidFill>
                <a:srgbClr val="BF1B1B"/>
              </a:solidFill>
              <a:round/>
            </a:ln>
            <a:effectLst/>
          </c:spPr>
          <c:marker>
            <c:symbol val="none"/>
          </c:marker>
          <c:xVal>
            <c:numRef>
              <c:f>Dev!$F$31:$F$171</c:f>
              <c:numCache>
                <c:formatCode>General</c:formatCode>
                <c:ptCount val="141"/>
                <c:pt idx="0">
                  <c:v>0</c:v>
                </c:pt>
                <c:pt idx="1">
                  <c:v>6.9999999999999993E-2</c:v>
                </c:pt>
                <c:pt idx="2">
                  <c:v>0.13999999999999999</c:v>
                </c:pt>
                <c:pt idx="3">
                  <c:v>0.20999999999999996</c:v>
                </c:pt>
                <c:pt idx="4">
                  <c:v>0.27999999999999997</c:v>
                </c:pt>
                <c:pt idx="5">
                  <c:v>0.35</c:v>
                </c:pt>
                <c:pt idx="6">
                  <c:v>0.41999999999999993</c:v>
                </c:pt>
                <c:pt idx="7">
                  <c:v>0.48999999999999994</c:v>
                </c:pt>
                <c:pt idx="8">
                  <c:v>0.55999999999999994</c:v>
                </c:pt>
                <c:pt idx="9">
                  <c:v>0.62999999999999989</c:v>
                </c:pt>
                <c:pt idx="10">
                  <c:v>0.7</c:v>
                </c:pt>
                <c:pt idx="11">
                  <c:v>0.76999999999999991</c:v>
                </c:pt>
                <c:pt idx="12">
                  <c:v>0.83999999999999986</c:v>
                </c:pt>
                <c:pt idx="13">
                  <c:v>0.90999999999999992</c:v>
                </c:pt>
                <c:pt idx="14">
                  <c:v>0.97999999999999987</c:v>
                </c:pt>
                <c:pt idx="15">
                  <c:v>1.0499999999999998</c:v>
                </c:pt>
                <c:pt idx="16">
                  <c:v>1.1199999999999999</c:v>
                </c:pt>
                <c:pt idx="17">
                  <c:v>1.19</c:v>
                </c:pt>
                <c:pt idx="18">
                  <c:v>1.2599999999999998</c:v>
                </c:pt>
                <c:pt idx="19">
                  <c:v>1.3299999999999998</c:v>
                </c:pt>
                <c:pt idx="20">
                  <c:v>1.4</c:v>
                </c:pt>
                <c:pt idx="21">
                  <c:v>1.4699999999999998</c:v>
                </c:pt>
                <c:pt idx="22">
                  <c:v>1.5399999999999998</c:v>
                </c:pt>
                <c:pt idx="23">
                  <c:v>1.6099999999999999</c:v>
                </c:pt>
                <c:pt idx="24">
                  <c:v>1.6799999999999997</c:v>
                </c:pt>
                <c:pt idx="25">
                  <c:v>1.7499999999999998</c:v>
                </c:pt>
                <c:pt idx="26">
                  <c:v>1.8199999999999998</c:v>
                </c:pt>
                <c:pt idx="27">
                  <c:v>1.89</c:v>
                </c:pt>
                <c:pt idx="28">
                  <c:v>1.9599999999999997</c:v>
                </c:pt>
                <c:pt idx="29">
                  <c:v>2.0299999999999998</c:v>
                </c:pt>
                <c:pt idx="30">
                  <c:v>2.0999999999999996</c:v>
                </c:pt>
                <c:pt idx="31">
                  <c:v>2.17</c:v>
                </c:pt>
                <c:pt idx="32">
                  <c:v>2.2399999999999998</c:v>
                </c:pt>
                <c:pt idx="33">
                  <c:v>2.3099999999999996</c:v>
                </c:pt>
                <c:pt idx="34">
                  <c:v>2.38</c:v>
                </c:pt>
                <c:pt idx="35">
                  <c:v>2.4499999999999997</c:v>
                </c:pt>
                <c:pt idx="36">
                  <c:v>2.5199999999999996</c:v>
                </c:pt>
                <c:pt idx="37">
                  <c:v>2.59</c:v>
                </c:pt>
                <c:pt idx="38">
                  <c:v>2.6599999999999997</c:v>
                </c:pt>
                <c:pt idx="39">
                  <c:v>2.7299999999999995</c:v>
                </c:pt>
                <c:pt idx="40">
                  <c:v>2.8</c:v>
                </c:pt>
                <c:pt idx="41">
                  <c:v>2.8699999999999997</c:v>
                </c:pt>
                <c:pt idx="42">
                  <c:v>2.9399999999999995</c:v>
                </c:pt>
                <c:pt idx="43">
                  <c:v>3.01</c:v>
                </c:pt>
                <c:pt idx="44">
                  <c:v>3.0799999999999996</c:v>
                </c:pt>
                <c:pt idx="45">
                  <c:v>3.1499999999999995</c:v>
                </c:pt>
                <c:pt idx="46">
                  <c:v>3.2199999999999998</c:v>
                </c:pt>
                <c:pt idx="47">
                  <c:v>3.2899999999999996</c:v>
                </c:pt>
                <c:pt idx="48">
                  <c:v>3.3599999999999994</c:v>
                </c:pt>
                <c:pt idx="49">
                  <c:v>3.4299999999999997</c:v>
                </c:pt>
                <c:pt idx="50">
                  <c:v>3.4999999999999996</c:v>
                </c:pt>
                <c:pt idx="51">
                  <c:v>3.57</c:v>
                </c:pt>
                <c:pt idx="52">
                  <c:v>3.6399999999999997</c:v>
                </c:pt>
                <c:pt idx="53">
                  <c:v>3.7099999999999995</c:v>
                </c:pt>
                <c:pt idx="54">
                  <c:v>3.78</c:v>
                </c:pt>
                <c:pt idx="55">
                  <c:v>3.8499999999999996</c:v>
                </c:pt>
                <c:pt idx="56">
                  <c:v>3.9199999999999995</c:v>
                </c:pt>
                <c:pt idx="57">
                  <c:v>3.9899999999999998</c:v>
                </c:pt>
                <c:pt idx="58">
                  <c:v>4.0599999999999996</c:v>
                </c:pt>
                <c:pt idx="59">
                  <c:v>4.13</c:v>
                </c:pt>
                <c:pt idx="60">
                  <c:v>4.1999999999999993</c:v>
                </c:pt>
                <c:pt idx="61">
                  <c:v>4.2699999999999996</c:v>
                </c:pt>
                <c:pt idx="62">
                  <c:v>4.34</c:v>
                </c:pt>
                <c:pt idx="63">
                  <c:v>4.4099999999999993</c:v>
                </c:pt>
                <c:pt idx="64">
                  <c:v>4.4799999999999995</c:v>
                </c:pt>
                <c:pt idx="65">
                  <c:v>4.55</c:v>
                </c:pt>
                <c:pt idx="66">
                  <c:v>4.6199999999999992</c:v>
                </c:pt>
                <c:pt idx="67">
                  <c:v>4.6899999999999995</c:v>
                </c:pt>
                <c:pt idx="68">
                  <c:v>4.76</c:v>
                </c:pt>
                <c:pt idx="69">
                  <c:v>4.8299999999999992</c:v>
                </c:pt>
                <c:pt idx="70">
                  <c:v>4.8999999999999995</c:v>
                </c:pt>
                <c:pt idx="71">
                  <c:v>4.97</c:v>
                </c:pt>
                <c:pt idx="72">
                  <c:v>5.0399999999999991</c:v>
                </c:pt>
                <c:pt idx="73">
                  <c:v>5.1099999999999994</c:v>
                </c:pt>
                <c:pt idx="74">
                  <c:v>5.18</c:v>
                </c:pt>
                <c:pt idx="75">
                  <c:v>5.2499999999999991</c:v>
                </c:pt>
                <c:pt idx="76">
                  <c:v>5.3199999999999994</c:v>
                </c:pt>
                <c:pt idx="77">
                  <c:v>5.39</c:v>
                </c:pt>
                <c:pt idx="78">
                  <c:v>5.4599999999999991</c:v>
                </c:pt>
                <c:pt idx="79">
                  <c:v>5.5299999999999994</c:v>
                </c:pt>
                <c:pt idx="80">
                  <c:v>5.6</c:v>
                </c:pt>
                <c:pt idx="81">
                  <c:v>5.669999999999999</c:v>
                </c:pt>
                <c:pt idx="82">
                  <c:v>5.7399999999999993</c:v>
                </c:pt>
                <c:pt idx="83">
                  <c:v>5.81</c:v>
                </c:pt>
                <c:pt idx="84">
                  <c:v>5.879999999999999</c:v>
                </c:pt>
                <c:pt idx="85">
                  <c:v>5.9499999999999993</c:v>
                </c:pt>
                <c:pt idx="86">
                  <c:v>6.02</c:v>
                </c:pt>
                <c:pt idx="87">
                  <c:v>6.089999999999999</c:v>
                </c:pt>
                <c:pt idx="88">
                  <c:v>6.1599999999999993</c:v>
                </c:pt>
                <c:pt idx="89">
                  <c:v>6.2299999999999995</c:v>
                </c:pt>
                <c:pt idx="90">
                  <c:v>6.2999999999999989</c:v>
                </c:pt>
                <c:pt idx="91">
                  <c:v>6.3699999999999992</c:v>
                </c:pt>
                <c:pt idx="92">
                  <c:v>6.4399999999999995</c:v>
                </c:pt>
                <c:pt idx="93">
                  <c:v>6.5099999999999989</c:v>
                </c:pt>
                <c:pt idx="94">
                  <c:v>6.5799999999999992</c:v>
                </c:pt>
                <c:pt idx="95">
                  <c:v>6.6499999999999995</c:v>
                </c:pt>
                <c:pt idx="96">
                  <c:v>6.7199999999999989</c:v>
                </c:pt>
                <c:pt idx="97">
                  <c:v>6.7899999999999991</c:v>
                </c:pt>
                <c:pt idx="98">
                  <c:v>6.8599999999999994</c:v>
                </c:pt>
                <c:pt idx="99">
                  <c:v>6.93</c:v>
                </c:pt>
                <c:pt idx="100">
                  <c:v>6.9999999999999991</c:v>
                </c:pt>
                <c:pt idx="101">
                  <c:v>7.0699999999999994</c:v>
                </c:pt>
                <c:pt idx="102">
                  <c:v>7.14</c:v>
                </c:pt>
                <c:pt idx="103">
                  <c:v>7.2099999999999991</c:v>
                </c:pt>
                <c:pt idx="104">
                  <c:v>7.2799999999999994</c:v>
                </c:pt>
                <c:pt idx="105">
                  <c:v>7.35</c:v>
                </c:pt>
                <c:pt idx="106">
                  <c:v>7.419999999999999</c:v>
                </c:pt>
                <c:pt idx="107">
                  <c:v>7.4899999999999993</c:v>
                </c:pt>
                <c:pt idx="108">
                  <c:v>7.56</c:v>
                </c:pt>
                <c:pt idx="109">
                  <c:v>7.629999999999999</c:v>
                </c:pt>
                <c:pt idx="110">
                  <c:v>7.6999999999999993</c:v>
                </c:pt>
                <c:pt idx="111">
                  <c:v>7.77</c:v>
                </c:pt>
                <c:pt idx="112">
                  <c:v>7.839999999999999</c:v>
                </c:pt>
                <c:pt idx="113">
                  <c:v>7.9099999999999993</c:v>
                </c:pt>
                <c:pt idx="114">
                  <c:v>7.9799999999999995</c:v>
                </c:pt>
                <c:pt idx="115">
                  <c:v>8.0499999999999989</c:v>
                </c:pt>
                <c:pt idx="116">
                  <c:v>8.1199999999999992</c:v>
                </c:pt>
                <c:pt idx="117">
                  <c:v>8.19</c:v>
                </c:pt>
                <c:pt idx="118">
                  <c:v>8.26</c:v>
                </c:pt>
                <c:pt idx="119">
                  <c:v>8.3299999999999983</c:v>
                </c:pt>
                <c:pt idx="120">
                  <c:v>8.3999999999999986</c:v>
                </c:pt>
                <c:pt idx="121">
                  <c:v>8.4699999999999989</c:v>
                </c:pt>
                <c:pt idx="122">
                  <c:v>8.5399999999999991</c:v>
                </c:pt>
                <c:pt idx="123">
                  <c:v>8.61</c:v>
                </c:pt>
                <c:pt idx="124">
                  <c:v>8.68</c:v>
                </c:pt>
                <c:pt idx="125">
                  <c:v>8.7499999999999982</c:v>
                </c:pt>
                <c:pt idx="126">
                  <c:v>8.8199999999999985</c:v>
                </c:pt>
                <c:pt idx="127">
                  <c:v>8.8899999999999988</c:v>
                </c:pt>
                <c:pt idx="128">
                  <c:v>8.9599999999999991</c:v>
                </c:pt>
                <c:pt idx="129">
                  <c:v>9.0299999999999994</c:v>
                </c:pt>
                <c:pt idx="130">
                  <c:v>9.1</c:v>
                </c:pt>
                <c:pt idx="131">
                  <c:v>9.17</c:v>
                </c:pt>
                <c:pt idx="132">
                  <c:v>9.2399999999999984</c:v>
                </c:pt>
                <c:pt idx="133">
                  <c:v>9.3099999999999987</c:v>
                </c:pt>
                <c:pt idx="134">
                  <c:v>9.379999999999999</c:v>
                </c:pt>
                <c:pt idx="135">
                  <c:v>9.4499999999999993</c:v>
                </c:pt>
                <c:pt idx="136">
                  <c:v>9.52</c:v>
                </c:pt>
                <c:pt idx="137">
                  <c:v>9.59</c:v>
                </c:pt>
                <c:pt idx="138">
                  <c:v>9.6599999999999984</c:v>
                </c:pt>
                <c:pt idx="139">
                  <c:v>9.7299999999999986</c:v>
                </c:pt>
                <c:pt idx="140">
                  <c:v>9.7999999999999989</c:v>
                </c:pt>
              </c:numCache>
            </c:numRef>
          </c:xVal>
          <c:yVal>
            <c:numRef>
              <c:f>Dev!$G$31:$G$171</c:f>
              <c:numCache>
                <c:formatCode>General</c:formatCode>
                <c:ptCount val="141"/>
                <c:pt idx="0">
                  <c:v>0</c:v>
                </c:pt>
                <c:pt idx="1">
                  <c:v>5.1476651733002113E-5</c:v>
                </c:pt>
                <c:pt idx="2">
                  <c:v>1.5255002086419312E-3</c:v>
                </c:pt>
                <c:pt idx="3">
                  <c:v>7.4541878128434108E-3</c:v>
                </c:pt>
                <c:pt idx="4">
                  <c:v>1.9242723148343147E-2</c:v>
                </c:pt>
                <c:pt idx="5">
                  <c:v>3.6285333232109709E-2</c:v>
                </c:pt>
                <c:pt idx="6">
                  <c:v>5.7051108198222754E-2</c:v>
                </c:pt>
                <c:pt idx="7">
                  <c:v>7.9874373732429699E-2</c:v>
                </c:pt>
                <c:pt idx="8">
                  <c:v>0.10331730549252585</c:v>
                </c:pt>
                <c:pt idx="9">
                  <c:v>0.12627876591764514</c:v>
                </c:pt>
                <c:pt idx="10">
                  <c:v>0.14798549946559486</c:v>
                </c:pt>
                <c:pt idx="11">
                  <c:v>0.16793967794504239</c:v>
                </c:pt>
                <c:pt idx="12">
                  <c:v>0.18585751168200873</c:v>
                </c:pt>
                <c:pt idx="13">
                  <c:v>0.20161318838412168</c:v>
                </c:pt>
                <c:pt idx="14">
                  <c:v>0.2151927015724435</c:v>
                </c:pt>
                <c:pt idx="15">
                  <c:v>0.22665790457698567</c:v>
                </c:pt>
                <c:pt idx="16">
                  <c:v>0.23611951937960712</c:v>
                </c:pt>
                <c:pt idx="17">
                  <c:v>0.24371740740251399</c:v>
                </c:pt>
                <c:pt idx="18">
                  <c:v>0.24960648030515767</c:v>
                </c:pt>
                <c:pt idx="19">
                  <c:v>0.25394687225044849</c:v>
                </c:pt>
                <c:pt idx="20">
                  <c:v>0.25689726988780021</c:v>
                </c:pt>
                <c:pt idx="21">
                  <c:v>0.258610546292387</c:v>
                </c:pt>
                <c:pt idx="22">
                  <c:v>0.25923105280069542</c:v>
                </c:pt>
                <c:pt idx="23">
                  <c:v>0.25889308718226389</c:v>
                </c:pt>
                <c:pt idx="24">
                  <c:v>0.25772018323459267</c:v>
                </c:pt>
                <c:pt idx="25">
                  <c:v>0.25582496264964155</c:v>
                </c:pt>
                <c:pt idx="26">
                  <c:v>0.25330936153099104</c:v>
                </c:pt>
                <c:pt idx="27">
                  <c:v>0.25026509690672311</c:v>
                </c:pt>
                <c:pt idx="28">
                  <c:v>0.24677427753939826</c:v>
                </c:pt>
                <c:pt idx="29">
                  <c:v>0.24291009182492235</c:v>
                </c:pt>
                <c:pt idx="30">
                  <c:v>0.23873752629860193</c:v>
                </c:pt>
                <c:pt idx="31">
                  <c:v>0.23431408326310957</c:v>
                </c:pt>
                <c:pt idx="32">
                  <c:v>0.22969047683719326</c:v>
                </c:pt>
                <c:pt idx="33">
                  <c:v>0.22491129442197286</c:v>
                </c:pt>
                <c:pt idx="34">
                  <c:v>0.22001561602585723</c:v>
                </c:pt>
                <c:pt idx="35">
                  <c:v>0.21503758769280565</c:v>
                </c:pt>
                <c:pt idx="36">
                  <c:v>0.21000694789279598</c:v>
                </c:pt>
                <c:pt idx="37">
                  <c:v>0.20494950748891835</c:v>
                </c:pt>
                <c:pt idx="38">
                  <c:v>0.19988758503494639</c:v>
                </c:pt>
                <c:pt idx="39">
                  <c:v>0.19484039985783125</c:v>
                </c:pt>
                <c:pt idx="40">
                  <c:v>0.18982442577066572</c:v>
                </c:pt>
                <c:pt idx="41">
                  <c:v>0.18485370843735902</c:v>
                </c:pt>
                <c:pt idx="42">
                  <c:v>0.17994014943876341</c:v>
                </c:pt>
                <c:pt idx="43">
                  <c:v>0.17509376002050051</c:v>
                </c:pt>
                <c:pt idx="44">
                  <c:v>0.17032288737054965</c:v>
                </c:pt>
                <c:pt idx="45">
                  <c:v>0.16563441610486029</c:v>
                </c:pt>
                <c:pt idx="46">
                  <c:v>0.1610339474495231</c:v>
                </c:pt>
                <c:pt idx="47">
                  <c:v>0.15652595841059647</c:v>
                </c:pt>
                <c:pt idx="48">
                  <c:v>0.15211394302587483</c:v>
                </c:pt>
                <c:pt idx="49">
                  <c:v>0.14780053760217451</c:v>
                </c:pt>
                <c:pt idx="50">
                  <c:v>0.14358763166055194</c:v>
                </c:pt>
                <c:pt idx="51">
                  <c:v>0.13947646614227138</c:v>
                </c:pt>
                <c:pt idx="52">
                  <c:v>0.13546772027129983</c:v>
                </c:pt>
                <c:pt idx="53">
                  <c:v>0.13156158832491061</c:v>
                </c:pt>
                <c:pt idx="54">
                  <c:v>0.12775784743246865</c:v>
                </c:pt>
                <c:pt idx="55">
                  <c:v>0.1240559174031465</c:v>
                </c:pt>
                <c:pt idx="56">
                  <c:v>0.1204549134755207</c:v>
                </c:pt>
                <c:pt idx="57">
                  <c:v>0.11695369278494121</c:v>
                </c:pt>
                <c:pt idx="58">
                  <c:v>0.1135508952574226</c:v>
                </c:pt>
                <c:pt idx="59">
                  <c:v>0.11024497956073889</c:v>
                </c:pt>
                <c:pt idx="60">
                  <c:v>0.10703425467361025</c:v>
                </c:pt>
                <c:pt idx="61">
                  <c:v>0.10391690757154305</c:v>
                </c:pt>
                <c:pt idx="62">
                  <c:v>0.1008910274723281</c:v>
                </c:pt>
                <c:pt idx="63">
                  <c:v>9.7954627034696679E-2</c:v>
                </c:pt>
                <c:pt idx="64">
                  <c:v>9.5105660859580471E-2</c:v>
                </c:pt>
                <c:pt idx="65">
                  <c:v>9.2342041604238076E-2</c:v>
                </c:pt>
                <c:pt idx="66">
                  <c:v>8.9661653984669659E-2</c:v>
                </c:pt>
                <c:pt idx="67">
                  <c:v>8.7062366910784811E-2</c:v>
                </c:pt>
                <c:pt idx="68">
                  <c:v>8.4542043971290767E-2</c:v>
                </c:pt>
                <c:pt idx="69">
                  <c:v>8.2098552460834889E-2</c:v>
                </c:pt>
                <c:pt idx="70">
                  <c:v>7.972977112025123E-2</c:v>
                </c:pt>
                <c:pt idx="71">
                  <c:v>7.7433596741497496E-2</c:v>
                </c:pt>
                <c:pt idx="72">
                  <c:v>7.5207949771769769E-2</c:v>
                </c:pt>
                <c:pt idx="73">
                  <c:v>7.3050779036099592E-2</c:v>
                </c:pt>
                <c:pt idx="74">
                  <c:v>7.0960065684261192E-2</c:v>
                </c:pt>
                <c:pt idx="75">
                  <c:v>6.8933826455843367E-2</c:v>
                </c:pt>
                <c:pt idx="76">
                  <c:v>6.6970116346719941E-2</c:v>
                </c:pt>
                <c:pt idx="77">
                  <c:v>6.5067030750713017E-2</c:v>
                </c:pt>
                <c:pt idx="78">
                  <c:v>6.3222707141862622E-2</c:v>
                </c:pt>
                <c:pt idx="79">
                  <c:v>6.1435326355278604E-2</c:v>
                </c:pt>
                <c:pt idx="80">
                  <c:v>5.9703113517937348E-2</c:v>
                </c:pt>
                <c:pt idx="81">
                  <c:v>5.8024338674915181E-2</c:v>
                </c:pt>
                <c:pt idx="82">
                  <c:v>5.6397317151336925E-2</c:v>
                </c:pt>
                <c:pt idx="83">
                  <c:v>5.482040968568435E-2</c:v>
                </c:pt>
                <c:pt idx="84">
                  <c:v>5.3292022365992321E-2</c:v>
                </c:pt>
                <c:pt idx="85">
                  <c:v>5.1810606396805417E-2</c:v>
                </c:pt>
                <c:pt idx="86">
                  <c:v>5.0374657721518827E-2</c:v>
                </c:pt>
                <c:pt idx="87">
                  <c:v>4.8982716521840677E-2</c:v>
                </c:pt>
                <c:pt idx="88">
                  <c:v>4.7633366613548472E-2</c:v>
                </c:pt>
                <c:pt idx="89">
                  <c:v>4.63252347554374E-2</c:v>
                </c:pt>
                <c:pt idx="90">
                  <c:v>4.5056989886329897E-2</c:v>
                </c:pt>
                <c:pt idx="91">
                  <c:v>4.382734230322434E-2</c:v>
                </c:pt>
                <c:pt idx="92">
                  <c:v>4.263504279206045E-2</c:v>
                </c:pt>
                <c:pt idx="93">
                  <c:v>4.1478881721165255E-2</c:v>
                </c:pt>
                <c:pt idx="94">
                  <c:v>4.0357688106183641E-2</c:v>
                </c:pt>
                <c:pt idx="95">
                  <c:v>3.9270328654182368E-2</c:v>
                </c:pt>
                <c:pt idx="96">
                  <c:v>3.8215706793626202E-2</c:v>
                </c:pt>
                <c:pt idx="97">
                  <c:v>3.7192761696046933E-2</c:v>
                </c:pt>
                <c:pt idx="98">
                  <c:v>3.6200467294447432E-2</c:v>
                </c:pt>
                <c:pt idx="99">
                  <c:v>3.5237831302793197E-2</c:v>
                </c:pt>
                <c:pt idx="100">
                  <c:v>3.4303894240334878E-2</c:v>
                </c:pt>
                <c:pt idx="101">
                  <c:v>3.3397728463962995E-2</c:v>
                </c:pt>
                <c:pt idx="102">
                  <c:v>3.2518437211320347E-2</c:v>
                </c:pt>
                <c:pt idx="103">
                  <c:v>3.1665153656975191E-2</c:v>
                </c:pt>
                <c:pt idx="104">
                  <c:v>3.0837039983585109E-2</c:v>
                </c:pt>
                <c:pt idx="105">
                  <c:v>3.0033286469655592E-2</c:v>
                </c:pt>
                <c:pt idx="106">
                  <c:v>2.925311059520563E-2</c:v>
                </c:pt>
                <c:pt idx="107">
                  <c:v>2.8495756166401282E-2</c:v>
                </c:pt>
                <c:pt idx="108">
                  <c:v>2.7760492459993204E-2</c:v>
                </c:pt>
                <c:pt idx="109">
                  <c:v>2.7046613388200403E-2</c:v>
                </c:pt>
                <c:pt idx="110">
                  <c:v>2.6353436684510182E-2</c:v>
                </c:pt>
                <c:pt idx="111">
                  <c:v>2.568030311071683E-2</c:v>
                </c:pt>
                <c:pt idx="112">
                  <c:v>2.5026575685390434E-2</c:v>
                </c:pt>
                <c:pt idx="113">
                  <c:v>2.4391638933856E-2</c:v>
                </c:pt>
                <c:pt idx="114">
                  <c:v>2.3774898159665273E-2</c:v>
                </c:pt>
                <c:pt idx="115">
                  <c:v>2.317577873745991E-2</c:v>
                </c:pt>
                <c:pt idx="116">
                  <c:v>2.2593725427053124E-2</c:v>
                </c:pt>
                <c:pt idx="117">
                  <c:v>2.2028201708496342E-2</c:v>
                </c:pt>
                <c:pt idx="118">
                  <c:v>2.1478689137844596E-2</c:v>
                </c:pt>
                <c:pt idx="119">
                  <c:v>2.0944686723292069E-2</c:v>
                </c:pt>
                <c:pt idx="120">
                  <c:v>2.0425710321312459E-2</c:v>
                </c:pt>
                <c:pt idx="121">
                  <c:v>1.9921292052409643E-2</c:v>
                </c:pt>
                <c:pt idx="122">
                  <c:v>1.9430979736059631E-2</c:v>
                </c:pt>
                <c:pt idx="123">
                  <c:v>1.8954336344406478E-2</c:v>
                </c:pt>
                <c:pt idx="124">
                  <c:v>1.8490939474259675E-2</c:v>
                </c:pt>
                <c:pt idx="125">
                  <c:v>1.8040380836930298E-2</c:v>
                </c:pt>
                <c:pt idx="126">
                  <c:v>1.7602265765435231E-2</c:v>
                </c:pt>
                <c:pt idx="127">
                  <c:v>1.7176212738594897E-2</c:v>
                </c:pt>
                <c:pt idx="128">
                  <c:v>1.6761852921547554E-2</c:v>
                </c:pt>
                <c:pt idx="129">
                  <c:v>1.6358829722203448E-2</c:v>
                </c:pt>
                <c:pt idx="130">
                  <c:v>1.5966798363164867E-2</c:v>
                </c:pt>
                <c:pt idx="131">
                  <c:v>1.5585425468640689E-2</c:v>
                </c:pt>
                <c:pt idx="132">
                  <c:v>1.5214388665890703E-2</c:v>
                </c:pt>
                <c:pt idx="133">
                  <c:v>1.4853376200739761E-2</c:v>
                </c:pt>
                <c:pt idx="134">
                  <c:v>1.4502086566710148E-2</c:v>
                </c:pt>
                <c:pt idx="135">
                  <c:v>1.4160228147328468E-2</c:v>
                </c:pt>
                <c:pt idx="136">
                  <c:v>1.3827518871171575E-2</c:v>
                </c:pt>
                <c:pt idx="137">
                  <c:v>1.3503685879226277E-2</c:v>
                </c:pt>
                <c:pt idx="138">
                  <c:v>1.3188465204146453E-2</c:v>
                </c:pt>
                <c:pt idx="139">
                  <c:v>1.2881601461002061E-2</c:v>
                </c:pt>
                <c:pt idx="140">
                  <c:v>1.2582847549124469E-2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D-BF75-4AA8-9DD8-A4144654AA6A}"/>
            </c:ext>
          </c:extLst>
        </c:ser>
        <c:ser>
          <c:idx val="3"/>
          <c:order val="1"/>
          <c:tx>
            <c:v>Mean</c:v>
          </c:tx>
          <c:spPr>
            <a:ln w="19050" cap="rnd">
              <a:solidFill>
                <a:srgbClr val="BF1B1B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0B1DA88-7540-4488-B05B-779BDC31C1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BF75-4AA8-9DD8-A4144654AA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6FDB08-3653-437C-AA73-8323AE85E7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BF75-4AA8-9DD8-A4144654A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0" tIns="108000" rIns="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BF1B1B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Dev!$H$19:$H$20</c:f>
              <c:numCache>
                <c:formatCode>General</c:formatCode>
                <c:ptCount val="2"/>
                <c:pt idx="0">
                  <c:v>3.6011383362721756</c:v>
                </c:pt>
                <c:pt idx="1">
                  <c:v>3.6011383362721756</c:v>
                </c:pt>
              </c:numCache>
            </c:numRef>
          </c:xVal>
          <c:yVal>
            <c:numRef>
              <c:f>Dev!$I$19:$I$20</c:f>
              <c:numCache>
                <c:formatCode>General</c:formatCode>
                <c:ptCount val="2"/>
                <c:pt idx="0">
                  <c:v>0</c:v>
                </c:pt>
                <c:pt idx="1">
                  <c:v>0.13768057362095329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Dev!$G$19:$G$20</c15:f>
                <c15:dlblRangeCache>
                  <c:ptCount val="2"/>
                  <c:pt idx="1">
                    <c:v>?
↓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0-BF75-4AA8-9DD8-A4144654AA6A}"/>
            </c:ext>
          </c:extLst>
        </c:ser>
        <c:ser>
          <c:idx val="4"/>
          <c:order val="2"/>
          <c:tx>
            <c:v>Median</c:v>
          </c:tx>
          <c:spPr>
            <a:ln w="19050" cap="rnd">
              <a:solidFill>
                <a:srgbClr val="BF1B1B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9262771-9DD3-4683-9369-93C61503E6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BF75-4AA8-9DD8-A4144654AA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D631B7-ED70-496B-873B-7C85D933B6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BF75-4AA8-9DD8-A4144654A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0" tIns="108000" rIns="0" bIns="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BF1B1B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Dev!$H$22:$H$23</c:f>
              <c:numCache>
                <c:formatCode>General</c:formatCode>
                <c:ptCount val="2"/>
                <c:pt idx="0">
                  <c:v>2.7182818284590451</c:v>
                </c:pt>
                <c:pt idx="1">
                  <c:v>2.7182818284590451</c:v>
                </c:pt>
              </c:numCache>
            </c:numRef>
          </c:xVal>
          <c:yVal>
            <c:numRef>
              <c:f>Dev!$I$22:$I$23</c:f>
              <c:numCache>
                <c:formatCode>General</c:formatCode>
                <c:ptCount val="2"/>
                <c:pt idx="0">
                  <c:v>0</c:v>
                </c:pt>
                <c:pt idx="1">
                  <c:v>0.19568355089831985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Dev!$G$22:$G$23</c15:f>
                <c15:dlblRangeCache>
                  <c:ptCount val="2"/>
                  <c:pt idx="1">
                    <c:v>?
↓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1-BF75-4AA8-9DD8-A4144654AA6A}"/>
            </c:ext>
          </c:extLst>
        </c:ser>
        <c:ser>
          <c:idx val="5"/>
          <c:order val="3"/>
          <c:tx>
            <c:v>Mode</c:v>
          </c:tx>
          <c:spPr>
            <a:ln>
              <a:solidFill>
                <a:srgbClr val="BF1B1B">
                  <a:alpha val="50000"/>
                </a:srgbClr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8F405F4-0728-4BF4-A825-0FC400B279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BA-4C7A-80C0-57308290F8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101D6D-2018-4B90-853D-0B8150CF8D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ABA-4C7A-80C0-57308290F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0" tIns="108000" rIns="0" bIns="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BF1B1B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</c:ext>
            </c:extLst>
          </c:dLbls>
          <c:xVal>
            <c:numRef>
              <c:f>Dev!$H$25:$H$26</c:f>
              <c:numCache>
                <c:formatCode>General</c:formatCode>
                <c:ptCount val="2"/>
                <c:pt idx="0">
                  <c:v>1.5488302986341331</c:v>
                </c:pt>
                <c:pt idx="1">
                  <c:v>1.5488302986341331</c:v>
                </c:pt>
              </c:numCache>
            </c:numRef>
          </c:xVal>
          <c:yVal>
            <c:numRef>
              <c:f>Dev!$I$25:$I$26</c:f>
              <c:numCache>
                <c:formatCode>General</c:formatCode>
                <c:ptCount val="2"/>
                <c:pt idx="0">
                  <c:v>0</c:v>
                </c:pt>
                <c:pt idx="1">
                  <c:v>0.25923858576403835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Dev!$G$25:$G$26</c15:f>
                <c15:dlblRangeCache>
                  <c:ptCount val="2"/>
                  <c:pt idx="1">
                    <c:v>?
↓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ABA-4C7A-80C0-57308290F841}"/>
            </c:ext>
          </c:extLst>
        </c:ser>
        <c:ser>
          <c:idx val="1"/>
          <c:order val="4"/>
          <c:tx>
            <c:v>Invisible y max</c:v>
          </c:tx>
          <c:spPr>
            <a:ln>
              <a:noFill/>
            </a:ln>
          </c:spPr>
          <c:marker>
            <c:symbol val="none"/>
          </c:marker>
          <c:yVal>
            <c:numRef>
              <c:f>Dev!$H$7</c:f>
              <c:numCache>
                <c:formatCode>General</c:formatCode>
                <c:ptCount val="1"/>
                <c:pt idx="0">
                  <c:v>0.34997209078145181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BA-4C7A-80C0-57308290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92664"/>
        <c:axId val="441592008"/>
      </c:scatterChart>
      <c:valAx>
        <c:axId val="44159266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92008"/>
        <c:crosses val="autoZero"/>
        <c:crossBetween val="midCat"/>
      </c:valAx>
      <c:valAx>
        <c:axId val="441592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92664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Dev!$L$18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567279</xdr:colOff>
      <xdr:row>4</xdr:row>
      <xdr:rowOff>133721</xdr:rowOff>
    </xdr:to>
    <xdr:pic>
      <xdr:nvPicPr>
        <xdr:cNvPr id="2" name="Q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0" t="-13750" r="1"/>
        <a:stretch/>
      </xdr:blipFill>
      <xdr:spPr>
        <a:xfrm>
          <a:off x="0" y="0"/>
          <a:ext cx="1196757" cy="865241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11</xdr:row>
      <xdr:rowOff>0</xdr:rowOff>
    </xdr:from>
    <xdr:to>
      <xdr:col>2</xdr:col>
      <xdr:colOff>275508</xdr:colOff>
      <xdr:row>17</xdr:row>
      <xdr:rowOff>61913</xdr:rowOff>
    </xdr:to>
    <xdr:grpSp>
      <xdr:nvGrpSpPr>
        <xdr:cNvPr id="150" name="Jug and number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GrpSpPr/>
      </xdr:nvGrpSpPr>
      <xdr:grpSpPr>
        <a:xfrm>
          <a:off x="609600" y="1974574"/>
          <a:ext cx="951369" cy="1175096"/>
          <a:chOff x="609600" y="2174631"/>
          <a:chExt cx="924865" cy="1151900"/>
        </a:xfrm>
      </xdr:grpSpPr>
      <xdr:grpSp>
        <xdr:nvGrpSpPr>
          <xdr:cNvPr id="151" name="Jug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153" name="Water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163" name="Water 1">
                <a:extLst>
                  <a:ext uri="{FF2B5EF4-FFF2-40B4-BE49-F238E27FC236}">
                    <a16:creationId xmlns:a16="http://schemas.microsoft.com/office/drawing/2014/main" id="{00000000-0008-0000-0000-0000A300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64" name="Water 2" hidden="1">
                <a:extLst>
                  <a:ext uri="{FF2B5EF4-FFF2-40B4-BE49-F238E27FC236}">
                    <a16:creationId xmlns:a16="http://schemas.microsoft.com/office/drawing/2014/main" id="{00000000-0008-0000-0000-0000A400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65" name="Water 3" hidden="1">
                <a:extLst>
                  <a:ext uri="{FF2B5EF4-FFF2-40B4-BE49-F238E27FC236}">
                    <a16:creationId xmlns:a16="http://schemas.microsoft.com/office/drawing/2014/main" id="{00000000-0008-0000-0000-0000A500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66" name="Water 4" hidden="1">
                <a:extLst>
                  <a:ext uri="{FF2B5EF4-FFF2-40B4-BE49-F238E27FC236}">
                    <a16:creationId xmlns:a16="http://schemas.microsoft.com/office/drawing/2014/main" id="{00000000-0008-0000-0000-0000A600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154" name="Graduations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59" name="Straight Connector 158">
                <a:extLst>
                  <a:ext uri="{FF2B5EF4-FFF2-40B4-BE49-F238E27FC236}">
                    <a16:creationId xmlns:a16="http://schemas.microsoft.com/office/drawing/2014/main" id="{00000000-0008-0000-0000-00009F00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0" name="Straight Connector 159">
                <a:extLst>
                  <a:ext uri="{FF2B5EF4-FFF2-40B4-BE49-F238E27FC236}">
                    <a16:creationId xmlns:a16="http://schemas.microsoft.com/office/drawing/2014/main" id="{00000000-0008-0000-0000-0000A000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1" name="Straight Connector 160">
                <a:extLst>
                  <a:ext uri="{FF2B5EF4-FFF2-40B4-BE49-F238E27FC236}">
                    <a16:creationId xmlns:a16="http://schemas.microsoft.com/office/drawing/2014/main" id="{00000000-0008-0000-0000-0000A100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2" name="Straight Connector 161">
                <a:extLst>
                  <a:ext uri="{FF2B5EF4-FFF2-40B4-BE49-F238E27FC236}">
                    <a16:creationId xmlns:a16="http://schemas.microsoft.com/office/drawing/2014/main" id="{00000000-0008-0000-0000-0000A200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55" name="Outline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56" name="Trapezoid 49">
                <a:extLst>
                  <a:ext uri="{FF2B5EF4-FFF2-40B4-BE49-F238E27FC236}">
                    <a16:creationId xmlns:a16="http://schemas.microsoft.com/office/drawing/2014/main" id="{00000000-0008-0000-0000-00009C00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57" name="Arc 156">
                <a:extLst>
                  <a:ext uri="{FF2B5EF4-FFF2-40B4-BE49-F238E27FC236}">
                    <a16:creationId xmlns:a16="http://schemas.microsoft.com/office/drawing/2014/main" id="{00000000-0008-0000-0000-00009D00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58" name="Straight Connector 157">
                <a:extLst>
                  <a:ext uri="{FF2B5EF4-FFF2-40B4-BE49-F238E27FC236}">
                    <a16:creationId xmlns:a16="http://schemas.microsoft.com/office/drawing/2014/main" id="{00000000-0008-0000-0000-00009E00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52" name="Flowchart: Alternate Process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1.0</a:t>
            </a:r>
          </a:p>
        </xdr:txBody>
      </xdr:sp>
    </xdr:grpSp>
    <xdr:clientData/>
  </xdr:twoCellAnchor>
  <xdr:twoCellAnchor editAs="oneCell">
    <xdr:from>
      <xdr:col>3</xdr:col>
      <xdr:colOff>112643</xdr:colOff>
      <xdr:row>11</xdr:row>
      <xdr:rowOff>0</xdr:rowOff>
    </xdr:from>
    <xdr:to>
      <xdr:col>4</xdr:col>
      <xdr:colOff>408030</xdr:colOff>
      <xdr:row>17</xdr:row>
      <xdr:rowOff>61913</xdr:rowOff>
    </xdr:to>
    <xdr:grpSp>
      <xdr:nvGrpSpPr>
        <xdr:cNvPr id="303" name="Jug and number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GrpSpPr/>
      </xdr:nvGrpSpPr>
      <xdr:grpSpPr>
        <a:xfrm>
          <a:off x="2040834" y="1974574"/>
          <a:ext cx="938118" cy="1175096"/>
          <a:chOff x="609600" y="2174631"/>
          <a:chExt cx="924865" cy="1151900"/>
        </a:xfrm>
      </xdr:grpSpPr>
      <xdr:grpSp>
        <xdr:nvGrpSpPr>
          <xdr:cNvPr id="304" name="Jug">
            <a:extLst>
              <a:ext uri="{FF2B5EF4-FFF2-40B4-BE49-F238E27FC236}">
                <a16:creationId xmlns:a16="http://schemas.microsoft.com/office/drawing/2014/main" id="{00000000-0008-0000-0000-00003001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306" name="Water">
              <a:extLst>
                <a:ext uri="{FF2B5EF4-FFF2-40B4-BE49-F238E27FC236}">
                  <a16:creationId xmlns:a16="http://schemas.microsoft.com/office/drawing/2014/main" id="{00000000-0008-0000-0000-00003201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316" name="Water 1">
                <a:extLst>
                  <a:ext uri="{FF2B5EF4-FFF2-40B4-BE49-F238E27FC236}">
                    <a16:creationId xmlns:a16="http://schemas.microsoft.com/office/drawing/2014/main" id="{00000000-0008-0000-0000-00003C01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17" name="Water 2" hidden="1">
                <a:extLst>
                  <a:ext uri="{FF2B5EF4-FFF2-40B4-BE49-F238E27FC236}">
                    <a16:creationId xmlns:a16="http://schemas.microsoft.com/office/drawing/2014/main" id="{00000000-0008-0000-0000-00003D01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18" name="Water 3" hidden="1">
                <a:extLst>
                  <a:ext uri="{FF2B5EF4-FFF2-40B4-BE49-F238E27FC236}">
                    <a16:creationId xmlns:a16="http://schemas.microsoft.com/office/drawing/2014/main" id="{00000000-0008-0000-0000-00003E01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19" name="Water 4" hidden="1">
                <a:extLst>
                  <a:ext uri="{FF2B5EF4-FFF2-40B4-BE49-F238E27FC236}">
                    <a16:creationId xmlns:a16="http://schemas.microsoft.com/office/drawing/2014/main" id="{00000000-0008-0000-0000-00003F01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07" name="Graduations">
              <a:extLst>
                <a:ext uri="{FF2B5EF4-FFF2-40B4-BE49-F238E27FC236}">
                  <a16:creationId xmlns:a16="http://schemas.microsoft.com/office/drawing/2014/main" id="{00000000-0008-0000-0000-00003301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312" name="Straight Connector 311">
                <a:extLst>
                  <a:ext uri="{FF2B5EF4-FFF2-40B4-BE49-F238E27FC236}">
                    <a16:creationId xmlns:a16="http://schemas.microsoft.com/office/drawing/2014/main" id="{00000000-0008-0000-0000-00003801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3" name="Straight Connector 312">
                <a:extLst>
                  <a:ext uri="{FF2B5EF4-FFF2-40B4-BE49-F238E27FC236}">
                    <a16:creationId xmlns:a16="http://schemas.microsoft.com/office/drawing/2014/main" id="{00000000-0008-0000-0000-00003901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4" name="Straight Connector 313">
                <a:extLst>
                  <a:ext uri="{FF2B5EF4-FFF2-40B4-BE49-F238E27FC236}">
                    <a16:creationId xmlns:a16="http://schemas.microsoft.com/office/drawing/2014/main" id="{00000000-0008-0000-0000-00003A01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5" name="Straight Connector 314">
                <a:extLst>
                  <a:ext uri="{FF2B5EF4-FFF2-40B4-BE49-F238E27FC236}">
                    <a16:creationId xmlns:a16="http://schemas.microsoft.com/office/drawing/2014/main" id="{00000000-0008-0000-0000-00003B01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08" name="Outline">
              <a:extLst>
                <a:ext uri="{FF2B5EF4-FFF2-40B4-BE49-F238E27FC236}">
                  <a16:creationId xmlns:a16="http://schemas.microsoft.com/office/drawing/2014/main" id="{00000000-0008-0000-0000-00003401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309" name="Trapezoid 49">
                <a:extLst>
                  <a:ext uri="{FF2B5EF4-FFF2-40B4-BE49-F238E27FC236}">
                    <a16:creationId xmlns:a16="http://schemas.microsoft.com/office/drawing/2014/main" id="{00000000-0008-0000-0000-00003501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310" name="Arc 309">
                <a:extLst>
                  <a:ext uri="{FF2B5EF4-FFF2-40B4-BE49-F238E27FC236}">
                    <a16:creationId xmlns:a16="http://schemas.microsoft.com/office/drawing/2014/main" id="{00000000-0008-0000-0000-00003601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311" name="Straight Connector 310">
                <a:extLst>
                  <a:ext uri="{FF2B5EF4-FFF2-40B4-BE49-F238E27FC236}">
                    <a16:creationId xmlns:a16="http://schemas.microsoft.com/office/drawing/2014/main" id="{00000000-0008-0000-0000-00003701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305" name="Flowchart: Alternate Process 304">
            <a:extLst>
              <a:ext uri="{FF2B5EF4-FFF2-40B4-BE49-F238E27FC236}">
                <a16:creationId xmlns:a16="http://schemas.microsoft.com/office/drawing/2014/main" id="{00000000-0008-0000-0000-00003101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1.0</a:t>
            </a:r>
          </a:p>
        </xdr:txBody>
      </xdr:sp>
    </xdr:grpSp>
    <xdr:clientData/>
  </xdr:twoCellAnchor>
  <xdr:twoCellAnchor editAs="oneCell">
    <xdr:from>
      <xdr:col>5</xdr:col>
      <xdr:colOff>245166</xdr:colOff>
      <xdr:row>11</xdr:row>
      <xdr:rowOff>0</xdr:rowOff>
    </xdr:from>
    <xdr:to>
      <xdr:col>6</xdr:col>
      <xdr:colOff>540552</xdr:colOff>
      <xdr:row>17</xdr:row>
      <xdr:rowOff>61913</xdr:rowOff>
    </xdr:to>
    <xdr:grpSp>
      <xdr:nvGrpSpPr>
        <xdr:cNvPr id="320" name="Jug and number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GrpSpPr/>
      </xdr:nvGrpSpPr>
      <xdr:grpSpPr>
        <a:xfrm>
          <a:off x="3458818" y="1974574"/>
          <a:ext cx="938117" cy="1175096"/>
          <a:chOff x="609600" y="2174631"/>
          <a:chExt cx="924865" cy="1151900"/>
        </a:xfrm>
      </xdr:grpSpPr>
      <xdr:grpSp>
        <xdr:nvGrpSpPr>
          <xdr:cNvPr id="321" name="Jug">
            <a:extLst>
              <a:ext uri="{FF2B5EF4-FFF2-40B4-BE49-F238E27FC236}">
                <a16:creationId xmlns:a16="http://schemas.microsoft.com/office/drawing/2014/main" id="{00000000-0008-0000-0000-00004101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323" name="Water">
              <a:extLst>
                <a:ext uri="{FF2B5EF4-FFF2-40B4-BE49-F238E27FC236}">
                  <a16:creationId xmlns:a16="http://schemas.microsoft.com/office/drawing/2014/main" id="{00000000-0008-0000-0000-00004301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333" name="Water 1" hidden="1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34" name="Water 2">
                <a:extLst>
                  <a:ext uri="{FF2B5EF4-FFF2-40B4-BE49-F238E27FC236}">
                    <a16:creationId xmlns:a16="http://schemas.microsoft.com/office/drawing/2014/main" id="{00000000-0008-0000-0000-00004E01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35" name="Water 3" hidden="1">
                <a:extLst>
                  <a:ext uri="{FF2B5EF4-FFF2-40B4-BE49-F238E27FC236}">
                    <a16:creationId xmlns:a16="http://schemas.microsoft.com/office/drawing/2014/main" id="{00000000-0008-0000-0000-00004F01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36" name="Water 4" hidden="1">
                <a:extLst>
                  <a:ext uri="{FF2B5EF4-FFF2-40B4-BE49-F238E27FC236}">
                    <a16:creationId xmlns:a16="http://schemas.microsoft.com/office/drawing/2014/main" id="{00000000-0008-0000-0000-00005001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24" name="Graduations">
              <a:extLst>
                <a:ext uri="{FF2B5EF4-FFF2-40B4-BE49-F238E27FC236}">
                  <a16:creationId xmlns:a16="http://schemas.microsoft.com/office/drawing/2014/main" id="{00000000-0008-0000-0000-00004401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329" name="Straight Connector 328">
                <a:extLst>
                  <a:ext uri="{FF2B5EF4-FFF2-40B4-BE49-F238E27FC236}">
                    <a16:creationId xmlns:a16="http://schemas.microsoft.com/office/drawing/2014/main" id="{00000000-0008-0000-0000-00004901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0" name="Straight Connector 329">
                <a:extLst>
                  <a:ext uri="{FF2B5EF4-FFF2-40B4-BE49-F238E27FC236}">
                    <a16:creationId xmlns:a16="http://schemas.microsoft.com/office/drawing/2014/main" id="{00000000-0008-0000-0000-00004A01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1" name="Straight Connector 330">
                <a:extLst>
                  <a:ext uri="{FF2B5EF4-FFF2-40B4-BE49-F238E27FC236}">
                    <a16:creationId xmlns:a16="http://schemas.microsoft.com/office/drawing/2014/main" id="{00000000-0008-0000-0000-00004B01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2" name="Straight Connector 331">
                <a:extLst>
                  <a:ext uri="{FF2B5EF4-FFF2-40B4-BE49-F238E27FC236}">
                    <a16:creationId xmlns:a16="http://schemas.microsoft.com/office/drawing/2014/main" id="{00000000-0008-0000-0000-00004C01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25" name="Outline">
              <a:extLst>
                <a:ext uri="{FF2B5EF4-FFF2-40B4-BE49-F238E27FC236}">
                  <a16:creationId xmlns:a16="http://schemas.microsoft.com/office/drawing/2014/main" id="{00000000-0008-0000-0000-00004501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326" name="Trapezoid 49">
                <a:extLst>
                  <a:ext uri="{FF2B5EF4-FFF2-40B4-BE49-F238E27FC236}">
                    <a16:creationId xmlns:a16="http://schemas.microsoft.com/office/drawing/2014/main" id="{00000000-0008-0000-0000-00004601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327" name="Arc 326">
                <a:extLst>
                  <a:ext uri="{FF2B5EF4-FFF2-40B4-BE49-F238E27FC236}">
                    <a16:creationId xmlns:a16="http://schemas.microsoft.com/office/drawing/2014/main" id="{00000000-0008-0000-0000-00004701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328" name="Straight Connector 327">
                <a:extLst>
                  <a:ext uri="{FF2B5EF4-FFF2-40B4-BE49-F238E27FC236}">
                    <a16:creationId xmlns:a16="http://schemas.microsoft.com/office/drawing/2014/main" id="{00000000-0008-0000-0000-00004801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322" name="Flowchart: Alternate Process 321">
            <a:extLst>
              <a:ext uri="{FF2B5EF4-FFF2-40B4-BE49-F238E27FC236}">
                <a16:creationId xmlns:a16="http://schemas.microsoft.com/office/drawing/2014/main" id="{00000000-0008-0000-0000-00004201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2.0</a:t>
            </a:r>
          </a:p>
        </xdr:txBody>
      </xdr:sp>
    </xdr:grpSp>
    <xdr:clientData/>
  </xdr:twoCellAnchor>
  <xdr:twoCellAnchor editAs="oneCell">
    <xdr:from>
      <xdr:col>7</xdr:col>
      <xdr:colOff>377687</xdr:colOff>
      <xdr:row>11</xdr:row>
      <xdr:rowOff>0</xdr:rowOff>
    </xdr:from>
    <xdr:to>
      <xdr:col>9</xdr:col>
      <xdr:colOff>43596</xdr:colOff>
      <xdr:row>17</xdr:row>
      <xdr:rowOff>61913</xdr:rowOff>
    </xdr:to>
    <xdr:grpSp>
      <xdr:nvGrpSpPr>
        <xdr:cNvPr id="337" name="Jug and number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GrpSpPr/>
      </xdr:nvGrpSpPr>
      <xdr:grpSpPr>
        <a:xfrm>
          <a:off x="4876800" y="1974574"/>
          <a:ext cx="951370" cy="1175096"/>
          <a:chOff x="609600" y="2174631"/>
          <a:chExt cx="924865" cy="1151900"/>
        </a:xfrm>
      </xdr:grpSpPr>
      <xdr:grpSp>
        <xdr:nvGrpSpPr>
          <xdr:cNvPr id="338" name="Jug">
            <a:extLst>
              <a:ext uri="{FF2B5EF4-FFF2-40B4-BE49-F238E27FC236}">
                <a16:creationId xmlns:a16="http://schemas.microsoft.com/office/drawing/2014/main" id="{00000000-0008-0000-0000-00005201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340" name="Water">
              <a:extLst>
                <a:ext uri="{FF2B5EF4-FFF2-40B4-BE49-F238E27FC236}">
                  <a16:creationId xmlns:a16="http://schemas.microsoft.com/office/drawing/2014/main" id="{00000000-0008-0000-0000-00005401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350" name="Water 1" hidden="1">
                <a:extLst>
                  <a:ext uri="{FF2B5EF4-FFF2-40B4-BE49-F238E27FC236}">
                    <a16:creationId xmlns:a16="http://schemas.microsoft.com/office/drawing/2014/main" id="{00000000-0008-0000-0000-00005E01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51" name="Water 2" hidden="1">
                <a:extLst>
                  <a:ext uri="{FF2B5EF4-FFF2-40B4-BE49-F238E27FC236}">
                    <a16:creationId xmlns:a16="http://schemas.microsoft.com/office/drawing/2014/main" id="{00000000-0008-0000-0000-00005F01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52" name="Water 3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53" name="Water 4" hidden="1">
                <a:extLst>
                  <a:ext uri="{FF2B5EF4-FFF2-40B4-BE49-F238E27FC236}">
                    <a16:creationId xmlns:a16="http://schemas.microsoft.com/office/drawing/2014/main" id="{00000000-0008-0000-0000-00006101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41" name="Graduations">
              <a:extLst>
                <a:ext uri="{FF2B5EF4-FFF2-40B4-BE49-F238E27FC236}">
                  <a16:creationId xmlns:a16="http://schemas.microsoft.com/office/drawing/2014/main" id="{00000000-0008-0000-0000-00005501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346" name="Straight Connector 345">
                <a:extLst>
                  <a:ext uri="{FF2B5EF4-FFF2-40B4-BE49-F238E27FC236}">
                    <a16:creationId xmlns:a16="http://schemas.microsoft.com/office/drawing/2014/main" id="{00000000-0008-0000-0000-00005A01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7" name="Straight Connector 346">
                <a:extLst>
                  <a:ext uri="{FF2B5EF4-FFF2-40B4-BE49-F238E27FC236}">
                    <a16:creationId xmlns:a16="http://schemas.microsoft.com/office/drawing/2014/main" id="{00000000-0008-0000-0000-00005B01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8" name="Straight Connector 347">
                <a:extLst>
                  <a:ext uri="{FF2B5EF4-FFF2-40B4-BE49-F238E27FC236}">
                    <a16:creationId xmlns:a16="http://schemas.microsoft.com/office/drawing/2014/main" id="{00000000-0008-0000-0000-00005C01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9" name="Straight Connector 348">
                <a:extLst>
                  <a:ext uri="{FF2B5EF4-FFF2-40B4-BE49-F238E27FC236}">
                    <a16:creationId xmlns:a16="http://schemas.microsoft.com/office/drawing/2014/main" id="{00000000-0008-0000-0000-00005D01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42" name="Outline">
              <a:extLst>
                <a:ext uri="{FF2B5EF4-FFF2-40B4-BE49-F238E27FC236}">
                  <a16:creationId xmlns:a16="http://schemas.microsoft.com/office/drawing/2014/main" id="{00000000-0008-0000-0000-00005601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343" name="Trapezoid 49">
                <a:extLst>
                  <a:ext uri="{FF2B5EF4-FFF2-40B4-BE49-F238E27FC236}">
                    <a16:creationId xmlns:a16="http://schemas.microsoft.com/office/drawing/2014/main" id="{00000000-0008-0000-0000-00005701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344" name="Arc 343">
                <a:extLst>
                  <a:ext uri="{FF2B5EF4-FFF2-40B4-BE49-F238E27FC236}">
                    <a16:creationId xmlns:a16="http://schemas.microsoft.com/office/drawing/2014/main" id="{00000000-0008-0000-0000-00005801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345" name="Straight Connector 344">
                <a:extLst>
                  <a:ext uri="{FF2B5EF4-FFF2-40B4-BE49-F238E27FC236}">
                    <a16:creationId xmlns:a16="http://schemas.microsoft.com/office/drawing/2014/main" id="{00000000-0008-0000-0000-00005901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339" name="Flowchart: Alternate Process 338">
            <a:extLst>
              <a:ext uri="{FF2B5EF4-FFF2-40B4-BE49-F238E27FC236}">
                <a16:creationId xmlns:a16="http://schemas.microsoft.com/office/drawing/2014/main" id="{00000000-0008-0000-0000-00005301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3.0</a:t>
            </a:r>
          </a:p>
        </xdr:txBody>
      </xdr:sp>
    </xdr:grpSp>
    <xdr:clientData/>
  </xdr:twoCellAnchor>
  <xdr:twoCellAnchor editAs="oneCell">
    <xdr:from>
      <xdr:col>9</xdr:col>
      <xdr:colOff>510209</xdr:colOff>
      <xdr:row>11</xdr:row>
      <xdr:rowOff>0</xdr:rowOff>
    </xdr:from>
    <xdr:to>
      <xdr:col>11</xdr:col>
      <xdr:colOff>176117</xdr:colOff>
      <xdr:row>17</xdr:row>
      <xdr:rowOff>61913</xdr:rowOff>
    </xdr:to>
    <xdr:grpSp>
      <xdr:nvGrpSpPr>
        <xdr:cNvPr id="354" name="Jug and number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GrpSpPr/>
      </xdr:nvGrpSpPr>
      <xdr:grpSpPr>
        <a:xfrm>
          <a:off x="6294783" y="1974574"/>
          <a:ext cx="951369" cy="1175096"/>
          <a:chOff x="609600" y="2174631"/>
          <a:chExt cx="924865" cy="1151900"/>
        </a:xfrm>
      </xdr:grpSpPr>
      <xdr:grpSp>
        <xdr:nvGrpSpPr>
          <xdr:cNvPr id="355" name="Jug">
            <a:extLst>
              <a:ext uri="{FF2B5EF4-FFF2-40B4-BE49-F238E27FC236}">
                <a16:creationId xmlns:a16="http://schemas.microsoft.com/office/drawing/2014/main" id="{00000000-0008-0000-0000-00006301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357" name="Water">
              <a:extLst>
                <a:ext uri="{FF2B5EF4-FFF2-40B4-BE49-F238E27FC236}">
                  <a16:creationId xmlns:a16="http://schemas.microsoft.com/office/drawing/2014/main" id="{00000000-0008-0000-0000-00006501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367" name="Water 1" hidden="1">
                <a:extLst>
                  <a:ext uri="{FF2B5EF4-FFF2-40B4-BE49-F238E27FC236}">
                    <a16:creationId xmlns:a16="http://schemas.microsoft.com/office/drawing/2014/main" id="{00000000-0008-0000-0000-00006F01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68" name="Water 2" hidden="1">
                <a:extLst>
                  <a:ext uri="{FF2B5EF4-FFF2-40B4-BE49-F238E27FC236}">
                    <a16:creationId xmlns:a16="http://schemas.microsoft.com/office/drawing/2014/main" id="{00000000-0008-0000-0000-00007001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69" name="Water 3" hidden="1">
                <a:extLst>
                  <a:ext uri="{FF2B5EF4-FFF2-40B4-BE49-F238E27FC236}">
                    <a16:creationId xmlns:a16="http://schemas.microsoft.com/office/drawing/2014/main" id="{00000000-0008-0000-0000-00007101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70" name="Water 4">
                <a:extLst>
                  <a:ext uri="{FF2B5EF4-FFF2-40B4-BE49-F238E27FC236}">
                    <a16:creationId xmlns:a16="http://schemas.microsoft.com/office/drawing/2014/main" id="{00000000-0008-0000-0000-00007201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58" name="Graduations">
              <a:extLst>
                <a:ext uri="{FF2B5EF4-FFF2-40B4-BE49-F238E27FC236}">
                  <a16:creationId xmlns:a16="http://schemas.microsoft.com/office/drawing/2014/main" id="{00000000-0008-0000-0000-00006601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363" name="Straight Connector 362">
                <a:extLst>
                  <a:ext uri="{FF2B5EF4-FFF2-40B4-BE49-F238E27FC236}">
                    <a16:creationId xmlns:a16="http://schemas.microsoft.com/office/drawing/2014/main" id="{00000000-0008-0000-0000-00006B01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4" name="Straight Connector 363">
                <a:extLst>
                  <a:ext uri="{FF2B5EF4-FFF2-40B4-BE49-F238E27FC236}">
                    <a16:creationId xmlns:a16="http://schemas.microsoft.com/office/drawing/2014/main" id="{00000000-0008-0000-0000-00006C01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5" name="Straight Connector 364">
                <a:extLst>
                  <a:ext uri="{FF2B5EF4-FFF2-40B4-BE49-F238E27FC236}">
                    <a16:creationId xmlns:a16="http://schemas.microsoft.com/office/drawing/2014/main" id="{00000000-0008-0000-0000-00006D01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6" name="Straight Connector 365">
                <a:extLst>
                  <a:ext uri="{FF2B5EF4-FFF2-40B4-BE49-F238E27FC236}">
                    <a16:creationId xmlns:a16="http://schemas.microsoft.com/office/drawing/2014/main" id="{00000000-0008-0000-0000-00006E01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59" name="Outline">
              <a:extLst>
                <a:ext uri="{FF2B5EF4-FFF2-40B4-BE49-F238E27FC236}">
                  <a16:creationId xmlns:a16="http://schemas.microsoft.com/office/drawing/2014/main" id="{00000000-0008-0000-0000-00006701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360" name="Trapezoid 49">
                <a:extLst>
                  <a:ext uri="{FF2B5EF4-FFF2-40B4-BE49-F238E27FC236}">
                    <a16:creationId xmlns:a16="http://schemas.microsoft.com/office/drawing/2014/main" id="{00000000-0008-0000-0000-00006801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361" name="Arc 360">
                <a:extLst>
                  <a:ext uri="{FF2B5EF4-FFF2-40B4-BE49-F238E27FC236}">
                    <a16:creationId xmlns:a16="http://schemas.microsoft.com/office/drawing/2014/main" id="{00000000-0008-0000-0000-00006901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362" name="Straight Connector 361">
                <a:extLst>
                  <a:ext uri="{FF2B5EF4-FFF2-40B4-BE49-F238E27FC236}">
                    <a16:creationId xmlns:a16="http://schemas.microsoft.com/office/drawing/2014/main" id="{00000000-0008-0000-0000-00006A01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356" name="Flowchart: Alternate Process 355">
            <a:extLst>
              <a:ext uri="{FF2B5EF4-FFF2-40B4-BE49-F238E27FC236}">
                <a16:creationId xmlns:a16="http://schemas.microsoft.com/office/drawing/2014/main" id="{00000000-0008-0000-0000-00006401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4.0</a:t>
            </a:r>
          </a:p>
        </xdr:txBody>
      </xdr:sp>
    </xdr:grpSp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295386</xdr:colOff>
      <xdr:row>34</xdr:row>
      <xdr:rowOff>61913</xdr:rowOff>
    </xdr:to>
    <xdr:grpSp>
      <xdr:nvGrpSpPr>
        <xdr:cNvPr id="371" name="Jug and number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GrpSpPr/>
      </xdr:nvGrpSpPr>
      <xdr:grpSpPr>
        <a:xfrm>
          <a:off x="642730" y="5128591"/>
          <a:ext cx="938117" cy="1175096"/>
          <a:chOff x="609600" y="2174631"/>
          <a:chExt cx="924865" cy="1151900"/>
        </a:xfrm>
      </xdr:grpSpPr>
      <xdr:grpSp>
        <xdr:nvGrpSpPr>
          <xdr:cNvPr id="372" name="Jug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GrpSpPr/>
        </xdr:nvGrpSpPr>
        <xdr:grpSpPr>
          <a:xfrm>
            <a:off x="609600" y="2174631"/>
            <a:ext cx="924865" cy="726833"/>
            <a:chOff x="1219200" y="2020957"/>
            <a:chExt cx="934323" cy="749557"/>
          </a:xfrm>
        </xdr:grpSpPr>
        <xdr:sp macro="" textlink="">
          <xdr:nvSpPr>
            <xdr:cNvPr id="385" name="Water 2.2">
              <a:extLs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>
            <a:xfrm rot="10800000">
              <a:off x="1401376" y="2445413"/>
              <a:ext cx="554039" cy="325101"/>
            </a:xfrm>
            <a:prstGeom prst="trapezoid">
              <a:avLst>
                <a:gd name="adj" fmla="val 10869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GB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375" name="Graduations">
              <a:extLst>
                <a:ext uri="{FF2B5EF4-FFF2-40B4-BE49-F238E27FC236}">
                  <a16:creationId xmlns:a16="http://schemas.microsoft.com/office/drawing/2014/main" id="{00000000-0008-0000-0000-00007701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380" name="Straight Connector 379">
                <a:extLst>
                  <a:ext uri="{FF2B5EF4-FFF2-40B4-BE49-F238E27FC236}">
                    <a16:creationId xmlns:a16="http://schemas.microsoft.com/office/drawing/2014/main" id="{00000000-0008-0000-0000-00007C01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1" name="Straight Connector 380">
                <a:extLst>
                  <a:ext uri="{FF2B5EF4-FFF2-40B4-BE49-F238E27FC236}">
                    <a16:creationId xmlns:a16="http://schemas.microsoft.com/office/drawing/2014/main" id="{00000000-0008-0000-0000-00007D01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2" name="Straight Connector 381">
                <a:extLst>
                  <a:ext uri="{FF2B5EF4-FFF2-40B4-BE49-F238E27FC236}">
                    <a16:creationId xmlns:a16="http://schemas.microsoft.com/office/drawing/2014/main" id="{00000000-0008-0000-0000-00007E01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3" name="Straight Connector 382">
                <a:extLst>
                  <a:ext uri="{FF2B5EF4-FFF2-40B4-BE49-F238E27FC236}">
                    <a16:creationId xmlns:a16="http://schemas.microsoft.com/office/drawing/2014/main" id="{00000000-0008-0000-0000-00007F01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76" name="Outline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377" name="Trapezoid 49">
                <a:extLst>
                  <a:ext uri="{FF2B5EF4-FFF2-40B4-BE49-F238E27FC236}">
                    <a16:creationId xmlns:a16="http://schemas.microsoft.com/office/drawing/2014/main" id="{00000000-0008-0000-0000-00007901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378" name="Arc 377">
                <a:extLst>
                  <a:ext uri="{FF2B5EF4-FFF2-40B4-BE49-F238E27FC236}">
                    <a16:creationId xmlns:a16="http://schemas.microsoft.com/office/drawing/2014/main" id="{00000000-0008-0000-0000-00007A01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379" name="Straight Connector 378">
                <a:extLst>
                  <a:ext uri="{FF2B5EF4-FFF2-40B4-BE49-F238E27FC236}">
                    <a16:creationId xmlns:a16="http://schemas.microsoft.com/office/drawing/2014/main" id="{00000000-0008-0000-0000-00007B01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373" name="Flowchart: Alternate Process 372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2.2</a:t>
            </a:r>
          </a:p>
        </xdr:txBody>
      </xdr:sp>
    </xdr:grpSp>
    <xdr:clientData/>
  </xdr:twoCellAnchor>
  <xdr:twoCellAnchor editAs="oneCell">
    <xdr:from>
      <xdr:col>9</xdr:col>
      <xdr:colOff>530087</xdr:colOff>
      <xdr:row>28</xdr:row>
      <xdr:rowOff>0</xdr:rowOff>
    </xdr:from>
    <xdr:to>
      <xdr:col>11</xdr:col>
      <xdr:colOff>195995</xdr:colOff>
      <xdr:row>34</xdr:row>
      <xdr:rowOff>61913</xdr:rowOff>
    </xdr:to>
    <xdr:grpSp>
      <xdr:nvGrpSpPr>
        <xdr:cNvPr id="439" name="Jug and number" hidden="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GrpSpPr/>
      </xdr:nvGrpSpPr>
      <xdr:grpSpPr>
        <a:xfrm>
          <a:off x="6314661" y="5128591"/>
          <a:ext cx="951369" cy="1175096"/>
          <a:chOff x="609600" y="2174631"/>
          <a:chExt cx="924865" cy="1151900"/>
        </a:xfrm>
      </xdr:grpSpPr>
      <xdr:grpSp>
        <xdr:nvGrpSpPr>
          <xdr:cNvPr id="440" name="Jug">
            <a:extLst>
              <a:ext uri="{FF2B5EF4-FFF2-40B4-BE49-F238E27FC236}">
                <a16:creationId xmlns:a16="http://schemas.microsoft.com/office/drawing/2014/main" id="{00000000-0008-0000-0000-0000B801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442" name="Water">
              <a:extLst>
                <a:ext uri="{FF2B5EF4-FFF2-40B4-BE49-F238E27FC236}">
                  <a16:creationId xmlns:a16="http://schemas.microsoft.com/office/drawing/2014/main" id="{00000000-0008-0000-0000-0000BA01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452" name="Water 1" hidden="1">
                <a:extLst>
                  <a:ext uri="{FF2B5EF4-FFF2-40B4-BE49-F238E27FC236}">
                    <a16:creationId xmlns:a16="http://schemas.microsoft.com/office/drawing/2014/main" id="{00000000-0008-0000-0000-0000C401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53" name="Water 2" hidden="1">
                <a:extLst>
                  <a:ext uri="{FF2B5EF4-FFF2-40B4-BE49-F238E27FC236}">
                    <a16:creationId xmlns:a16="http://schemas.microsoft.com/office/drawing/2014/main" id="{00000000-0008-0000-0000-0000C501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54" name="Water 3" hidden="1">
                <a:extLst>
                  <a:ext uri="{FF2B5EF4-FFF2-40B4-BE49-F238E27FC236}">
                    <a16:creationId xmlns:a16="http://schemas.microsoft.com/office/drawing/2014/main" id="{00000000-0008-0000-0000-0000C601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55" name="Water 4">
                <a:extLst>
                  <a:ext uri="{FF2B5EF4-FFF2-40B4-BE49-F238E27FC236}">
                    <a16:creationId xmlns:a16="http://schemas.microsoft.com/office/drawing/2014/main" id="{00000000-0008-0000-0000-0000C701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443" name="Graduations">
              <a:extLst>
                <a:ext uri="{FF2B5EF4-FFF2-40B4-BE49-F238E27FC236}">
                  <a16:creationId xmlns:a16="http://schemas.microsoft.com/office/drawing/2014/main" id="{00000000-0008-0000-0000-0000BB01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448" name="Straight Connector 447">
                <a:extLst>
                  <a:ext uri="{FF2B5EF4-FFF2-40B4-BE49-F238E27FC236}">
                    <a16:creationId xmlns:a16="http://schemas.microsoft.com/office/drawing/2014/main" id="{00000000-0008-0000-0000-0000C001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9" name="Straight Connector 448">
                <a:extLst>
                  <a:ext uri="{FF2B5EF4-FFF2-40B4-BE49-F238E27FC236}">
                    <a16:creationId xmlns:a16="http://schemas.microsoft.com/office/drawing/2014/main" id="{00000000-0008-0000-0000-0000C101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0" name="Straight Connector 449">
                <a:extLst>
                  <a:ext uri="{FF2B5EF4-FFF2-40B4-BE49-F238E27FC236}">
                    <a16:creationId xmlns:a16="http://schemas.microsoft.com/office/drawing/2014/main" id="{00000000-0008-0000-0000-0000C201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1" name="Straight Connector 450">
                <a:extLst>
                  <a:ext uri="{FF2B5EF4-FFF2-40B4-BE49-F238E27FC236}">
                    <a16:creationId xmlns:a16="http://schemas.microsoft.com/office/drawing/2014/main" id="{00000000-0008-0000-0000-0000C301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44" name="Outline">
              <a:extLst>
                <a:ext uri="{FF2B5EF4-FFF2-40B4-BE49-F238E27FC236}">
                  <a16:creationId xmlns:a16="http://schemas.microsoft.com/office/drawing/2014/main" id="{00000000-0008-0000-0000-0000BC01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445" name="Trapezoid 49">
                <a:extLst>
                  <a:ext uri="{FF2B5EF4-FFF2-40B4-BE49-F238E27FC236}">
                    <a16:creationId xmlns:a16="http://schemas.microsoft.com/office/drawing/2014/main" id="{00000000-0008-0000-0000-0000BD01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446" name="Arc 445">
                <a:extLst>
                  <a:ext uri="{FF2B5EF4-FFF2-40B4-BE49-F238E27FC236}">
                    <a16:creationId xmlns:a16="http://schemas.microsoft.com/office/drawing/2014/main" id="{00000000-0008-0000-0000-0000BE01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447" name="Straight Connector 446">
                <a:extLst>
                  <a:ext uri="{FF2B5EF4-FFF2-40B4-BE49-F238E27FC236}">
                    <a16:creationId xmlns:a16="http://schemas.microsoft.com/office/drawing/2014/main" id="{00000000-0008-0000-0000-0000BF01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441" name="Flowchart: Alternate Process 440">
            <a:extLst>
              <a:ext uri="{FF2B5EF4-FFF2-40B4-BE49-F238E27FC236}">
                <a16:creationId xmlns:a16="http://schemas.microsoft.com/office/drawing/2014/main" id="{00000000-0008-0000-0000-0000B901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4.0</a:t>
            </a:r>
          </a:p>
        </xdr:txBody>
      </xdr:sp>
    </xdr:grpSp>
    <xdr:clientData/>
  </xdr:twoCellAnchor>
  <xdr:oneCellAnchor>
    <xdr:from>
      <xdr:col>2</xdr:col>
      <xdr:colOff>0</xdr:colOff>
      <xdr:row>21</xdr:row>
      <xdr:rowOff>0</xdr:rowOff>
    </xdr:from>
    <xdr:ext cx="3632020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242391" y="4356652"/>
              <a:ext cx="363202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 sz="1400" b="0" i="0">
                        <a:latin typeface="Cambria Math" panose="02040503050406030204" pitchFamily="18" charset="0"/>
                      </a:rPr>
                      <m:t>Mean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1.0+1.0+2.0+3.0+4.0</m:t>
                        </m:r>
                      </m:num>
                      <m:den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11</m:t>
                        </m:r>
                      </m:num>
                      <m:den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n-GB" sz="1400" b="0" i="1">
                        <a:latin typeface="Cambria Math" panose="02040503050406030204" pitchFamily="18" charset="0"/>
                      </a:rPr>
                      <m:t>=2.2</m:t>
                    </m:r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1D7061A-EC99-4C70-9D05-722106DD88F7}"/>
                </a:ext>
              </a:extLst>
            </xdr:cNvPr>
            <xdr:cNvSpPr txBox="1"/>
          </xdr:nvSpPr>
          <xdr:spPr>
            <a:xfrm>
              <a:off x="1242391" y="4356652"/>
              <a:ext cx="363202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0">
                  <a:latin typeface="Cambria Math" panose="02040503050406030204" pitchFamily="18" charset="0"/>
                </a:rPr>
                <a:t>"Mean"=(1.0+1.0+2.0+3.0+4.0)/5=11/5=2.2</a:t>
              </a:r>
              <a:endParaRPr lang="en-GB" sz="1400"/>
            </a:p>
          </xdr:txBody>
        </xdr:sp>
      </mc:Fallback>
    </mc:AlternateContent>
    <xdr:clientData/>
  </xdr:oneCellAnchor>
  <xdr:twoCellAnchor editAs="oneCell">
    <xdr:from>
      <xdr:col>3</xdr:col>
      <xdr:colOff>112644</xdr:colOff>
      <xdr:row>28</xdr:row>
      <xdr:rowOff>0</xdr:rowOff>
    </xdr:from>
    <xdr:to>
      <xdr:col>4</xdr:col>
      <xdr:colOff>408030</xdr:colOff>
      <xdr:row>34</xdr:row>
      <xdr:rowOff>61913</xdr:rowOff>
    </xdr:to>
    <xdr:grpSp>
      <xdr:nvGrpSpPr>
        <xdr:cNvPr id="5" name="Jug and number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2040835" y="5128591"/>
          <a:ext cx="938117" cy="1175096"/>
          <a:chOff x="609600" y="2174631"/>
          <a:chExt cx="924865" cy="1151900"/>
        </a:xfrm>
      </xdr:grpSpPr>
      <xdr:grpSp>
        <xdr:nvGrpSpPr>
          <xdr:cNvPr id="6" name="Jug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609600" y="2174631"/>
            <a:ext cx="924865" cy="726833"/>
            <a:chOff x="1219200" y="2020957"/>
            <a:chExt cx="934323" cy="749557"/>
          </a:xfrm>
        </xdr:grpSpPr>
        <xdr:sp macro="" textlink="">
          <xdr:nvSpPr>
            <xdr:cNvPr id="8" name="Water 2.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 rot="10800000">
              <a:off x="1401376" y="2445413"/>
              <a:ext cx="554039" cy="325101"/>
            </a:xfrm>
            <a:prstGeom prst="trapezoid">
              <a:avLst>
                <a:gd name="adj" fmla="val 10869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GB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9" name="Graduations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4" name="Straight Connector 13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Straight Connector 14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Straight Connector 15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" name="Outline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1" name="Trapezoid 49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2" name="Arc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3" name="Straight Connector 12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7" name="Flowchart: Alternate Process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2.2</a:t>
            </a:r>
          </a:p>
        </xdr:txBody>
      </xdr:sp>
    </xdr:grpSp>
    <xdr:clientData/>
  </xdr:twoCellAnchor>
  <xdr:twoCellAnchor editAs="oneCell">
    <xdr:from>
      <xdr:col>5</xdr:col>
      <xdr:colOff>245165</xdr:colOff>
      <xdr:row>28</xdr:row>
      <xdr:rowOff>0</xdr:rowOff>
    </xdr:from>
    <xdr:to>
      <xdr:col>6</xdr:col>
      <xdr:colOff>540551</xdr:colOff>
      <xdr:row>34</xdr:row>
      <xdr:rowOff>61913</xdr:rowOff>
    </xdr:to>
    <xdr:grpSp>
      <xdr:nvGrpSpPr>
        <xdr:cNvPr id="18" name="Jug and number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3458817" y="5128591"/>
          <a:ext cx="938117" cy="1175096"/>
          <a:chOff x="609600" y="2174631"/>
          <a:chExt cx="924865" cy="1151900"/>
        </a:xfrm>
      </xdr:grpSpPr>
      <xdr:grpSp>
        <xdr:nvGrpSpPr>
          <xdr:cNvPr id="19" name="Jug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609600" y="2174631"/>
            <a:ext cx="924865" cy="726833"/>
            <a:chOff x="1219200" y="2020957"/>
            <a:chExt cx="934323" cy="749557"/>
          </a:xfrm>
        </xdr:grpSpPr>
        <xdr:sp macro="" textlink="">
          <xdr:nvSpPr>
            <xdr:cNvPr id="21" name="Water 2.2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 rot="10800000">
              <a:off x="1401376" y="2445413"/>
              <a:ext cx="554039" cy="325101"/>
            </a:xfrm>
            <a:prstGeom prst="trapezoid">
              <a:avLst>
                <a:gd name="adj" fmla="val 10869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GB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22" name="Graduations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27" name="Straight Connector 26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" name="Straight Connector 27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Straight Connector 28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Straight Connector 29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3" name="Outline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24" name="Trapezoid 49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25" name="Arc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26" name="Straight Connector 25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20" name="Flowchart: Alternate Process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2.2</a:t>
            </a:r>
          </a:p>
        </xdr:txBody>
      </xdr:sp>
    </xdr:grpSp>
    <xdr:clientData/>
  </xdr:twoCellAnchor>
  <xdr:twoCellAnchor editAs="oneCell">
    <xdr:from>
      <xdr:col>7</xdr:col>
      <xdr:colOff>369756</xdr:colOff>
      <xdr:row>28</xdr:row>
      <xdr:rowOff>0</xdr:rowOff>
    </xdr:from>
    <xdr:to>
      <xdr:col>9</xdr:col>
      <xdr:colOff>47659</xdr:colOff>
      <xdr:row>34</xdr:row>
      <xdr:rowOff>61913</xdr:rowOff>
    </xdr:to>
    <xdr:grpSp>
      <xdr:nvGrpSpPr>
        <xdr:cNvPr id="31" name="Jug and number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>
          <a:off x="4868869" y="5128591"/>
          <a:ext cx="963364" cy="1175096"/>
          <a:chOff x="609600" y="2174631"/>
          <a:chExt cx="924865" cy="1151900"/>
        </a:xfrm>
      </xdr:grpSpPr>
      <xdr:grpSp>
        <xdr:nvGrpSpPr>
          <xdr:cNvPr id="456" name="Jug">
            <a:extLst>
              <a:ext uri="{FF2B5EF4-FFF2-40B4-BE49-F238E27FC236}">
                <a16:creationId xmlns:a16="http://schemas.microsoft.com/office/drawing/2014/main" id="{00000000-0008-0000-0000-0000C8010000}"/>
              </a:ext>
            </a:extLst>
          </xdr:cNvPr>
          <xdr:cNvGrpSpPr/>
        </xdr:nvGrpSpPr>
        <xdr:grpSpPr>
          <a:xfrm>
            <a:off x="609600" y="2174631"/>
            <a:ext cx="924865" cy="726833"/>
            <a:chOff x="1219200" y="2020957"/>
            <a:chExt cx="934323" cy="749557"/>
          </a:xfrm>
        </xdr:grpSpPr>
        <xdr:sp macro="" textlink="">
          <xdr:nvSpPr>
            <xdr:cNvPr id="458" name="Water 2.2">
              <a:extLst>
                <a:ext uri="{FF2B5EF4-FFF2-40B4-BE49-F238E27FC236}">
                  <a16:creationId xmlns:a16="http://schemas.microsoft.com/office/drawing/2014/main" id="{00000000-0008-0000-0000-0000CA010000}"/>
                </a:ext>
              </a:extLst>
            </xdr:cNvPr>
            <xdr:cNvSpPr/>
          </xdr:nvSpPr>
          <xdr:spPr>
            <a:xfrm rot="10800000">
              <a:off x="1401376" y="2445413"/>
              <a:ext cx="554039" cy="325101"/>
            </a:xfrm>
            <a:prstGeom prst="trapezoid">
              <a:avLst>
                <a:gd name="adj" fmla="val 10869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GB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459" name="Graduations">
              <a:extLst>
                <a:ext uri="{FF2B5EF4-FFF2-40B4-BE49-F238E27FC236}">
                  <a16:creationId xmlns:a16="http://schemas.microsoft.com/office/drawing/2014/main" id="{00000000-0008-0000-0000-0000CB01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464" name="Straight Connector 463">
                <a:extLst>
                  <a:ext uri="{FF2B5EF4-FFF2-40B4-BE49-F238E27FC236}">
                    <a16:creationId xmlns:a16="http://schemas.microsoft.com/office/drawing/2014/main" id="{00000000-0008-0000-0000-0000D001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5" name="Straight Connector 464">
                <a:extLst>
                  <a:ext uri="{FF2B5EF4-FFF2-40B4-BE49-F238E27FC236}">
                    <a16:creationId xmlns:a16="http://schemas.microsoft.com/office/drawing/2014/main" id="{00000000-0008-0000-0000-0000D101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6" name="Straight Connector 465">
                <a:extLst>
                  <a:ext uri="{FF2B5EF4-FFF2-40B4-BE49-F238E27FC236}">
                    <a16:creationId xmlns:a16="http://schemas.microsoft.com/office/drawing/2014/main" id="{00000000-0008-0000-0000-0000D201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7" name="Straight Connector 466">
                <a:extLst>
                  <a:ext uri="{FF2B5EF4-FFF2-40B4-BE49-F238E27FC236}">
                    <a16:creationId xmlns:a16="http://schemas.microsoft.com/office/drawing/2014/main" id="{00000000-0008-0000-0000-0000D301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60" name="Outline">
              <a:extLst>
                <a:ext uri="{FF2B5EF4-FFF2-40B4-BE49-F238E27FC236}">
                  <a16:creationId xmlns:a16="http://schemas.microsoft.com/office/drawing/2014/main" id="{00000000-0008-0000-0000-0000CC01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461" name="Trapezoid 49">
                <a:extLst>
                  <a:ext uri="{FF2B5EF4-FFF2-40B4-BE49-F238E27FC236}">
                    <a16:creationId xmlns:a16="http://schemas.microsoft.com/office/drawing/2014/main" id="{00000000-0008-0000-0000-0000CD01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462" name="Arc 461">
                <a:extLst>
                  <a:ext uri="{FF2B5EF4-FFF2-40B4-BE49-F238E27FC236}">
                    <a16:creationId xmlns:a16="http://schemas.microsoft.com/office/drawing/2014/main" id="{00000000-0008-0000-0000-0000CE01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463" name="Straight Connector 462">
                <a:extLst>
                  <a:ext uri="{FF2B5EF4-FFF2-40B4-BE49-F238E27FC236}">
                    <a16:creationId xmlns:a16="http://schemas.microsoft.com/office/drawing/2014/main" id="{00000000-0008-0000-0000-0000CF01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457" name="Flowchart: Alternate Process 456">
            <a:extLst>
              <a:ext uri="{FF2B5EF4-FFF2-40B4-BE49-F238E27FC236}">
                <a16:creationId xmlns:a16="http://schemas.microsoft.com/office/drawing/2014/main" id="{00000000-0008-0000-0000-0000C901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2.2</a:t>
            </a:r>
          </a:p>
        </xdr:txBody>
      </xdr:sp>
    </xdr:grpSp>
    <xdr:clientData/>
  </xdr:twoCellAnchor>
  <xdr:twoCellAnchor editAs="oneCell">
    <xdr:from>
      <xdr:col>9</xdr:col>
      <xdr:colOff>510208</xdr:colOff>
      <xdr:row>28</xdr:row>
      <xdr:rowOff>0</xdr:rowOff>
    </xdr:from>
    <xdr:to>
      <xdr:col>11</xdr:col>
      <xdr:colOff>188112</xdr:colOff>
      <xdr:row>34</xdr:row>
      <xdr:rowOff>61913</xdr:rowOff>
    </xdr:to>
    <xdr:grpSp>
      <xdr:nvGrpSpPr>
        <xdr:cNvPr id="468" name="Jug and number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GrpSpPr/>
      </xdr:nvGrpSpPr>
      <xdr:grpSpPr>
        <a:xfrm>
          <a:off x="6294782" y="5128591"/>
          <a:ext cx="963365" cy="1175096"/>
          <a:chOff x="609600" y="2174631"/>
          <a:chExt cx="924865" cy="1151900"/>
        </a:xfrm>
      </xdr:grpSpPr>
      <xdr:grpSp>
        <xdr:nvGrpSpPr>
          <xdr:cNvPr id="469" name="Jug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GrpSpPr/>
        </xdr:nvGrpSpPr>
        <xdr:grpSpPr>
          <a:xfrm>
            <a:off x="609600" y="2174631"/>
            <a:ext cx="924865" cy="726833"/>
            <a:chOff x="1219200" y="2020957"/>
            <a:chExt cx="934323" cy="749557"/>
          </a:xfrm>
        </xdr:grpSpPr>
        <xdr:sp macro="" textlink="">
          <xdr:nvSpPr>
            <xdr:cNvPr id="471" name="Water 2.2">
              <a:extLst>
                <a:ext uri="{FF2B5EF4-FFF2-40B4-BE49-F238E27FC236}">
                  <a16:creationId xmlns:a16="http://schemas.microsoft.com/office/drawing/2014/main" id="{00000000-0008-0000-0000-0000D7010000}"/>
                </a:ext>
              </a:extLst>
            </xdr:cNvPr>
            <xdr:cNvSpPr/>
          </xdr:nvSpPr>
          <xdr:spPr>
            <a:xfrm rot="10800000">
              <a:off x="1401376" y="2445413"/>
              <a:ext cx="554039" cy="325101"/>
            </a:xfrm>
            <a:prstGeom prst="trapezoid">
              <a:avLst>
                <a:gd name="adj" fmla="val 10869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GB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472" name="Graduations">
              <a:extLst>
                <a:ext uri="{FF2B5EF4-FFF2-40B4-BE49-F238E27FC236}">
                  <a16:creationId xmlns:a16="http://schemas.microsoft.com/office/drawing/2014/main" id="{00000000-0008-0000-0000-0000D801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477" name="Straight Connector 476">
                <a:extLst>
                  <a:ext uri="{FF2B5EF4-FFF2-40B4-BE49-F238E27FC236}">
                    <a16:creationId xmlns:a16="http://schemas.microsoft.com/office/drawing/2014/main" id="{00000000-0008-0000-0000-0000DD01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8" name="Straight Connector 477">
                <a:extLst>
                  <a:ext uri="{FF2B5EF4-FFF2-40B4-BE49-F238E27FC236}">
                    <a16:creationId xmlns:a16="http://schemas.microsoft.com/office/drawing/2014/main" id="{00000000-0008-0000-0000-0000DE01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9" name="Straight Connector 478">
                <a:extLst>
                  <a:ext uri="{FF2B5EF4-FFF2-40B4-BE49-F238E27FC236}">
                    <a16:creationId xmlns:a16="http://schemas.microsoft.com/office/drawing/2014/main" id="{00000000-0008-0000-0000-0000DF01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8" name="Straight Connector 287">
                <a:extLst>
                  <a:ext uri="{FF2B5EF4-FFF2-40B4-BE49-F238E27FC236}">
                    <a16:creationId xmlns:a16="http://schemas.microsoft.com/office/drawing/2014/main" id="{00000000-0008-0000-0000-00002001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73" name="Outline">
              <a:extLst>
                <a:ext uri="{FF2B5EF4-FFF2-40B4-BE49-F238E27FC236}">
                  <a16:creationId xmlns:a16="http://schemas.microsoft.com/office/drawing/2014/main" id="{00000000-0008-0000-0000-0000D901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474" name="Trapezoid 49">
                <a:extLst>
                  <a:ext uri="{FF2B5EF4-FFF2-40B4-BE49-F238E27FC236}">
                    <a16:creationId xmlns:a16="http://schemas.microsoft.com/office/drawing/2014/main" id="{00000000-0008-0000-0000-0000DA01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475" name="Arc 474">
                <a:extLst>
                  <a:ext uri="{FF2B5EF4-FFF2-40B4-BE49-F238E27FC236}">
                    <a16:creationId xmlns:a16="http://schemas.microsoft.com/office/drawing/2014/main" id="{00000000-0008-0000-0000-0000DB01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476" name="Straight Connector 475">
                <a:extLst>
                  <a:ext uri="{FF2B5EF4-FFF2-40B4-BE49-F238E27FC236}">
                    <a16:creationId xmlns:a16="http://schemas.microsoft.com/office/drawing/2014/main" id="{00000000-0008-0000-0000-0000DC01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470" name="Flowchart: Alternate Process 469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2.2</a:t>
            </a:r>
          </a:p>
        </xdr:txBody>
      </xdr:sp>
    </xdr:grpSp>
    <xdr:clientData/>
  </xdr:twoCellAnchor>
  <xdr:oneCellAnchor>
    <xdr:from>
      <xdr:col>0</xdr:col>
      <xdr:colOff>609600</xdr:colOff>
      <xdr:row>54</xdr:row>
      <xdr:rowOff>0</xdr:rowOff>
    </xdr:from>
    <xdr:ext cx="911485" cy="1204913"/>
    <xdr:grpSp>
      <xdr:nvGrpSpPr>
        <xdr:cNvPr id="185" name="Jug and number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GrpSpPr/>
      </xdr:nvGrpSpPr>
      <xdr:grpSpPr>
        <a:xfrm>
          <a:off x="609600" y="9912626"/>
          <a:ext cx="911485" cy="1204913"/>
          <a:chOff x="609600" y="2174631"/>
          <a:chExt cx="924865" cy="1151900"/>
        </a:xfrm>
      </xdr:grpSpPr>
      <xdr:grpSp>
        <xdr:nvGrpSpPr>
          <xdr:cNvPr id="186" name="Jug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188" name="Water">
              <a:extLst>
                <a:ext uri="{FF2B5EF4-FFF2-40B4-BE49-F238E27FC236}">
                  <a16:creationId xmlns:a16="http://schemas.microsoft.com/office/drawing/2014/main" id="{00000000-0008-0000-0000-0000BC00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1062" name="Water 1">
                <a:extLst>
                  <a:ext uri="{FF2B5EF4-FFF2-40B4-BE49-F238E27FC236}">
                    <a16:creationId xmlns:a16="http://schemas.microsoft.com/office/drawing/2014/main" id="{00000000-0008-0000-0000-00002604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63" name="Water 2" hidden="1">
                <a:extLst>
                  <a:ext uri="{FF2B5EF4-FFF2-40B4-BE49-F238E27FC236}">
                    <a16:creationId xmlns:a16="http://schemas.microsoft.com/office/drawing/2014/main" id="{00000000-0008-0000-0000-00002704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64" name="Water 3" hidden="1">
                <a:extLst>
                  <a:ext uri="{FF2B5EF4-FFF2-40B4-BE49-F238E27FC236}">
                    <a16:creationId xmlns:a16="http://schemas.microsoft.com/office/drawing/2014/main" id="{00000000-0008-0000-0000-00002804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65" name="Water 4" hidden="1">
                <a:extLst>
                  <a:ext uri="{FF2B5EF4-FFF2-40B4-BE49-F238E27FC236}">
                    <a16:creationId xmlns:a16="http://schemas.microsoft.com/office/drawing/2014/main" id="{00000000-0008-0000-0000-00002904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189" name="Graduations">
              <a:extLst>
                <a:ext uri="{FF2B5EF4-FFF2-40B4-BE49-F238E27FC236}">
                  <a16:creationId xmlns:a16="http://schemas.microsoft.com/office/drawing/2014/main" id="{00000000-0008-0000-0000-0000BD00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058" name="Straight Connector 1057">
                <a:extLst>
                  <a:ext uri="{FF2B5EF4-FFF2-40B4-BE49-F238E27FC236}">
                    <a16:creationId xmlns:a16="http://schemas.microsoft.com/office/drawing/2014/main" id="{00000000-0008-0000-0000-00002204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59" name="Straight Connector 1058">
                <a:extLst>
                  <a:ext uri="{FF2B5EF4-FFF2-40B4-BE49-F238E27FC236}">
                    <a16:creationId xmlns:a16="http://schemas.microsoft.com/office/drawing/2014/main" id="{00000000-0008-0000-0000-00002304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60" name="Straight Connector 1059">
                <a:extLst>
                  <a:ext uri="{FF2B5EF4-FFF2-40B4-BE49-F238E27FC236}">
                    <a16:creationId xmlns:a16="http://schemas.microsoft.com/office/drawing/2014/main" id="{00000000-0008-0000-0000-00002404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61" name="Straight Connector 1060">
                <a:extLst>
                  <a:ext uri="{FF2B5EF4-FFF2-40B4-BE49-F238E27FC236}">
                    <a16:creationId xmlns:a16="http://schemas.microsoft.com/office/drawing/2014/main" id="{00000000-0008-0000-0000-00002504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90" name="Outline">
              <a:extLst>
                <a:ext uri="{FF2B5EF4-FFF2-40B4-BE49-F238E27FC236}">
                  <a16:creationId xmlns:a16="http://schemas.microsoft.com/office/drawing/2014/main" id="{00000000-0008-0000-0000-0000BE00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91" name="Trapezoid 49">
                <a:extLst>
                  <a:ext uri="{FF2B5EF4-FFF2-40B4-BE49-F238E27FC236}">
                    <a16:creationId xmlns:a16="http://schemas.microsoft.com/office/drawing/2014/main" id="{00000000-0008-0000-0000-0000BF00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056" name="Arc 1055">
                <a:extLst>
                  <a:ext uri="{FF2B5EF4-FFF2-40B4-BE49-F238E27FC236}">
                    <a16:creationId xmlns:a16="http://schemas.microsoft.com/office/drawing/2014/main" id="{00000000-0008-0000-0000-00002004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057" name="Straight Connector 1056">
                <a:extLst>
                  <a:ext uri="{FF2B5EF4-FFF2-40B4-BE49-F238E27FC236}">
                    <a16:creationId xmlns:a16="http://schemas.microsoft.com/office/drawing/2014/main" id="{00000000-0008-0000-0000-00002104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87" name="Flowchart: Alternate Process 186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1.0</a:t>
            </a:r>
          </a:p>
        </xdr:txBody>
      </xdr:sp>
    </xdr:grpSp>
    <xdr:clientData/>
  </xdr:oneCellAnchor>
  <xdr:oneCellAnchor>
    <xdr:from>
      <xdr:col>3</xdr:col>
      <xdr:colOff>112643</xdr:colOff>
      <xdr:row>54</xdr:row>
      <xdr:rowOff>0</xdr:rowOff>
    </xdr:from>
    <xdr:ext cx="918176" cy="1204913"/>
    <xdr:grpSp>
      <xdr:nvGrpSpPr>
        <xdr:cNvPr id="1066" name="Jug and number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GrpSpPr/>
      </xdr:nvGrpSpPr>
      <xdr:grpSpPr>
        <a:xfrm>
          <a:off x="2040834" y="9912626"/>
          <a:ext cx="918176" cy="1204913"/>
          <a:chOff x="609600" y="2174631"/>
          <a:chExt cx="924865" cy="1151900"/>
        </a:xfrm>
      </xdr:grpSpPr>
      <xdr:grpSp>
        <xdr:nvGrpSpPr>
          <xdr:cNvPr id="1067" name="Jug">
            <a:extLst>
              <a:ext uri="{FF2B5EF4-FFF2-40B4-BE49-F238E27FC236}">
                <a16:creationId xmlns:a16="http://schemas.microsoft.com/office/drawing/2014/main" id="{00000000-0008-0000-0000-00002B04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1069" name="Water">
              <a:extLs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1079" name="Water 1">
                <a:extLst>
                  <a:ext uri="{FF2B5EF4-FFF2-40B4-BE49-F238E27FC236}">
                    <a16:creationId xmlns:a16="http://schemas.microsoft.com/office/drawing/2014/main" id="{00000000-0008-0000-0000-00003704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80" name="Water 2" hidden="1">
                <a:extLst>
                  <a:ext uri="{FF2B5EF4-FFF2-40B4-BE49-F238E27FC236}">
                    <a16:creationId xmlns:a16="http://schemas.microsoft.com/office/drawing/2014/main" id="{00000000-0008-0000-0000-00003804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81" name="Water 3" hidden="1">
                <a:extLst>
                  <a:ext uri="{FF2B5EF4-FFF2-40B4-BE49-F238E27FC236}">
                    <a16:creationId xmlns:a16="http://schemas.microsoft.com/office/drawing/2014/main" id="{00000000-0008-0000-0000-00003904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82" name="Water 4" hidden="1">
                <a:extLst>
                  <a:ext uri="{FF2B5EF4-FFF2-40B4-BE49-F238E27FC236}">
                    <a16:creationId xmlns:a16="http://schemas.microsoft.com/office/drawing/2014/main" id="{00000000-0008-0000-0000-00003A04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1070" name="Graduations">
              <a:extLs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075" name="Straight Connector 1074">
                <a:extLst>
                  <a:ext uri="{FF2B5EF4-FFF2-40B4-BE49-F238E27FC236}">
                    <a16:creationId xmlns:a16="http://schemas.microsoft.com/office/drawing/2014/main" id="{00000000-0008-0000-0000-00003304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76" name="Straight Connector 1075">
                <a:extLst>
                  <a:ext uri="{FF2B5EF4-FFF2-40B4-BE49-F238E27FC236}">
                    <a16:creationId xmlns:a16="http://schemas.microsoft.com/office/drawing/2014/main" id="{00000000-0008-0000-0000-00003404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77" name="Straight Connector 1076">
                <a:extLst>
                  <a:ext uri="{FF2B5EF4-FFF2-40B4-BE49-F238E27FC236}">
                    <a16:creationId xmlns:a16="http://schemas.microsoft.com/office/drawing/2014/main" id="{00000000-0008-0000-0000-00003504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78" name="Straight Connector 1077">
                <a:extLst>
                  <a:ext uri="{FF2B5EF4-FFF2-40B4-BE49-F238E27FC236}">
                    <a16:creationId xmlns:a16="http://schemas.microsoft.com/office/drawing/2014/main" id="{00000000-0008-0000-0000-00003604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71" name="Outline">
              <a:extLs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072" name="Trapezoid 49">
                <a:extLst>
                  <a:ext uri="{FF2B5EF4-FFF2-40B4-BE49-F238E27FC236}">
                    <a16:creationId xmlns:a16="http://schemas.microsoft.com/office/drawing/2014/main" id="{00000000-0008-0000-0000-00003004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073" name="Arc 1072">
                <a:extLst>
                  <a:ext uri="{FF2B5EF4-FFF2-40B4-BE49-F238E27FC236}">
                    <a16:creationId xmlns:a16="http://schemas.microsoft.com/office/drawing/2014/main" id="{00000000-0008-0000-0000-00003104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074" name="Straight Connector 1073">
                <a:extLst>
                  <a:ext uri="{FF2B5EF4-FFF2-40B4-BE49-F238E27FC236}">
                    <a16:creationId xmlns:a16="http://schemas.microsoft.com/office/drawing/2014/main" id="{00000000-0008-0000-0000-00003204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068" name="Flowchart: Alternate Process 1067">
            <a:extLst>
              <a:ext uri="{FF2B5EF4-FFF2-40B4-BE49-F238E27FC236}">
                <a16:creationId xmlns:a16="http://schemas.microsoft.com/office/drawing/2014/main" id="{00000000-0008-0000-0000-00002C04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1.0</a:t>
            </a:r>
          </a:p>
        </xdr:txBody>
      </xdr:sp>
    </xdr:grpSp>
    <xdr:clientData/>
  </xdr:oneCellAnchor>
  <xdr:oneCellAnchor>
    <xdr:from>
      <xdr:col>5</xdr:col>
      <xdr:colOff>245166</xdr:colOff>
      <xdr:row>54</xdr:row>
      <xdr:rowOff>0</xdr:rowOff>
    </xdr:from>
    <xdr:ext cx="918175" cy="1204913"/>
    <xdr:grpSp>
      <xdr:nvGrpSpPr>
        <xdr:cNvPr id="1083" name="Jug and number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pSpPr/>
      </xdr:nvGrpSpPr>
      <xdr:grpSpPr>
        <a:xfrm>
          <a:off x="3458818" y="9912626"/>
          <a:ext cx="918175" cy="1204913"/>
          <a:chOff x="609600" y="2174631"/>
          <a:chExt cx="924865" cy="1151900"/>
        </a:xfrm>
      </xdr:grpSpPr>
      <xdr:grpSp>
        <xdr:nvGrpSpPr>
          <xdr:cNvPr id="1084" name="Jug">
            <a:extLst>
              <a:ext uri="{FF2B5EF4-FFF2-40B4-BE49-F238E27FC236}">
                <a16:creationId xmlns:a16="http://schemas.microsoft.com/office/drawing/2014/main" id="{00000000-0008-0000-0000-00003C04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1086" name="Water">
              <a:extLs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1096" name="Water 1" hidden="1">
                <a:extLst>
                  <a:ext uri="{FF2B5EF4-FFF2-40B4-BE49-F238E27FC236}">
                    <a16:creationId xmlns:a16="http://schemas.microsoft.com/office/drawing/2014/main" id="{00000000-0008-0000-0000-00004804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97" name="Water 2">
                <a:extLst>
                  <a:ext uri="{FF2B5EF4-FFF2-40B4-BE49-F238E27FC236}">
                    <a16:creationId xmlns:a16="http://schemas.microsoft.com/office/drawing/2014/main" id="{00000000-0008-0000-0000-00004904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98" name="Water 3" hidden="1">
                <a:extLst>
                  <a:ext uri="{FF2B5EF4-FFF2-40B4-BE49-F238E27FC236}">
                    <a16:creationId xmlns:a16="http://schemas.microsoft.com/office/drawing/2014/main" id="{00000000-0008-0000-0000-00004A04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99" name="Water 4" hidden="1">
                <a:extLst>
                  <a:ext uri="{FF2B5EF4-FFF2-40B4-BE49-F238E27FC236}">
                    <a16:creationId xmlns:a16="http://schemas.microsoft.com/office/drawing/2014/main" id="{00000000-0008-0000-0000-00004B04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1087" name="Graduations">
              <a:extLs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092" name="Straight Connector 1091">
                <a:extLst>
                  <a:ext uri="{FF2B5EF4-FFF2-40B4-BE49-F238E27FC236}">
                    <a16:creationId xmlns:a16="http://schemas.microsoft.com/office/drawing/2014/main" id="{00000000-0008-0000-0000-00004404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93" name="Straight Connector 1092">
                <a:extLst>
                  <a:ext uri="{FF2B5EF4-FFF2-40B4-BE49-F238E27FC236}">
                    <a16:creationId xmlns:a16="http://schemas.microsoft.com/office/drawing/2014/main" id="{00000000-0008-0000-0000-00004504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94" name="Straight Connector 1093">
                <a:extLst>
                  <a:ext uri="{FF2B5EF4-FFF2-40B4-BE49-F238E27FC236}">
                    <a16:creationId xmlns:a16="http://schemas.microsoft.com/office/drawing/2014/main" id="{00000000-0008-0000-0000-00004604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95" name="Straight Connector 1094">
                <a:extLst>
                  <a:ext uri="{FF2B5EF4-FFF2-40B4-BE49-F238E27FC236}">
                    <a16:creationId xmlns:a16="http://schemas.microsoft.com/office/drawing/2014/main" id="{00000000-0008-0000-0000-00004704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88" name="Outline">
              <a:extLs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089" name="Trapezoid 49">
                <a:extLst>
                  <a:ext uri="{FF2B5EF4-FFF2-40B4-BE49-F238E27FC236}">
                    <a16:creationId xmlns:a16="http://schemas.microsoft.com/office/drawing/2014/main" id="{00000000-0008-0000-0000-00004104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090" name="Arc 1089">
                <a:extLst>
                  <a:ext uri="{FF2B5EF4-FFF2-40B4-BE49-F238E27FC236}">
                    <a16:creationId xmlns:a16="http://schemas.microsoft.com/office/drawing/2014/main" id="{00000000-0008-0000-0000-00004204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091" name="Straight Connector 1090">
                <a:extLst>
                  <a:ext uri="{FF2B5EF4-FFF2-40B4-BE49-F238E27FC236}">
                    <a16:creationId xmlns:a16="http://schemas.microsoft.com/office/drawing/2014/main" id="{00000000-0008-0000-0000-00004304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085" name="Flowchart: Alternate Process 1084">
            <a:extLst>
              <a:ext uri="{FF2B5EF4-FFF2-40B4-BE49-F238E27FC236}">
                <a16:creationId xmlns:a16="http://schemas.microsoft.com/office/drawing/2014/main" id="{00000000-0008-0000-0000-00003D04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2.0</a:t>
            </a:r>
          </a:p>
        </xdr:txBody>
      </xdr:sp>
    </xdr:grpSp>
    <xdr:clientData/>
  </xdr:oneCellAnchor>
  <xdr:oneCellAnchor>
    <xdr:from>
      <xdr:col>7</xdr:col>
      <xdr:colOff>377687</xdr:colOff>
      <xdr:row>54</xdr:row>
      <xdr:rowOff>0</xdr:rowOff>
    </xdr:from>
    <xdr:ext cx="911486" cy="1204913"/>
    <xdr:grpSp>
      <xdr:nvGrpSpPr>
        <xdr:cNvPr id="1100" name="Jug and number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GrpSpPr/>
      </xdr:nvGrpSpPr>
      <xdr:grpSpPr>
        <a:xfrm>
          <a:off x="4876800" y="9912626"/>
          <a:ext cx="911486" cy="1204913"/>
          <a:chOff x="609600" y="2174631"/>
          <a:chExt cx="924865" cy="1151900"/>
        </a:xfrm>
      </xdr:grpSpPr>
      <xdr:grpSp>
        <xdr:nvGrpSpPr>
          <xdr:cNvPr id="1101" name="Jug">
            <a:extLst>
              <a:ext uri="{FF2B5EF4-FFF2-40B4-BE49-F238E27FC236}">
                <a16:creationId xmlns:a16="http://schemas.microsoft.com/office/drawing/2014/main" id="{00000000-0008-0000-0000-00004D04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1103" name="Water">
              <a:extLs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1113" name="Water 1" hidden="1">
                <a:extLst>
                  <a:ext uri="{FF2B5EF4-FFF2-40B4-BE49-F238E27FC236}">
                    <a16:creationId xmlns:a16="http://schemas.microsoft.com/office/drawing/2014/main" id="{00000000-0008-0000-0000-00005904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14" name="Water 2" hidden="1">
                <a:extLst>
                  <a:ext uri="{FF2B5EF4-FFF2-40B4-BE49-F238E27FC236}">
                    <a16:creationId xmlns:a16="http://schemas.microsoft.com/office/drawing/2014/main" id="{00000000-0008-0000-0000-00005A04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15" name="Water 3">
                <a:extLst>
                  <a:ext uri="{FF2B5EF4-FFF2-40B4-BE49-F238E27FC236}">
                    <a16:creationId xmlns:a16="http://schemas.microsoft.com/office/drawing/2014/main" id="{00000000-0008-0000-0000-00005B04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16" name="Water 4" hidden="1">
                <a:extLst>
                  <a:ext uri="{FF2B5EF4-FFF2-40B4-BE49-F238E27FC236}">
                    <a16:creationId xmlns:a16="http://schemas.microsoft.com/office/drawing/2014/main" id="{00000000-0008-0000-0000-00005C04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1104" name="Graduations">
              <a:extLs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109" name="Straight Connector 1108">
                <a:extLst>
                  <a:ext uri="{FF2B5EF4-FFF2-40B4-BE49-F238E27FC236}">
                    <a16:creationId xmlns:a16="http://schemas.microsoft.com/office/drawing/2014/main" id="{00000000-0008-0000-0000-00005504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10" name="Straight Connector 1109">
                <a:extLst>
                  <a:ext uri="{FF2B5EF4-FFF2-40B4-BE49-F238E27FC236}">
                    <a16:creationId xmlns:a16="http://schemas.microsoft.com/office/drawing/2014/main" id="{00000000-0008-0000-0000-00005604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11" name="Straight Connector 1110">
                <a:extLst>
                  <a:ext uri="{FF2B5EF4-FFF2-40B4-BE49-F238E27FC236}">
                    <a16:creationId xmlns:a16="http://schemas.microsoft.com/office/drawing/2014/main" id="{00000000-0008-0000-0000-00005704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12" name="Straight Connector 1111">
                <a:extLst>
                  <a:ext uri="{FF2B5EF4-FFF2-40B4-BE49-F238E27FC236}">
                    <a16:creationId xmlns:a16="http://schemas.microsoft.com/office/drawing/2014/main" id="{00000000-0008-0000-0000-00005804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05" name="Outline">
              <a:extLs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106" name="Trapezoid 49">
                <a:extLst>
                  <a:ext uri="{FF2B5EF4-FFF2-40B4-BE49-F238E27FC236}">
                    <a16:creationId xmlns:a16="http://schemas.microsoft.com/office/drawing/2014/main" id="{00000000-0008-0000-0000-00005204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107" name="Arc 1106">
                <a:extLst>
                  <a:ext uri="{FF2B5EF4-FFF2-40B4-BE49-F238E27FC236}">
                    <a16:creationId xmlns:a16="http://schemas.microsoft.com/office/drawing/2014/main" id="{00000000-0008-0000-0000-00005304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108" name="Straight Connector 1107">
                <a:extLst>
                  <a:ext uri="{FF2B5EF4-FFF2-40B4-BE49-F238E27FC236}">
                    <a16:creationId xmlns:a16="http://schemas.microsoft.com/office/drawing/2014/main" id="{00000000-0008-0000-0000-00005404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102" name="Flowchart: Alternate Process 1101">
            <a:extLst>
              <a:ext uri="{FF2B5EF4-FFF2-40B4-BE49-F238E27FC236}">
                <a16:creationId xmlns:a16="http://schemas.microsoft.com/office/drawing/2014/main" id="{00000000-0008-0000-0000-00004E04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3.0</a:t>
            </a:r>
          </a:p>
        </xdr:txBody>
      </xdr:sp>
    </xdr:grpSp>
    <xdr:clientData/>
  </xdr:oneCellAnchor>
  <xdr:oneCellAnchor>
    <xdr:from>
      <xdr:col>9</xdr:col>
      <xdr:colOff>510209</xdr:colOff>
      <xdr:row>54</xdr:row>
      <xdr:rowOff>0</xdr:rowOff>
    </xdr:from>
    <xdr:ext cx="911485" cy="1204913"/>
    <xdr:grpSp>
      <xdr:nvGrpSpPr>
        <xdr:cNvPr id="1117" name="Jug and number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GrpSpPr/>
      </xdr:nvGrpSpPr>
      <xdr:grpSpPr>
        <a:xfrm>
          <a:off x="6294783" y="9912626"/>
          <a:ext cx="911485" cy="1204913"/>
          <a:chOff x="609600" y="2174631"/>
          <a:chExt cx="924865" cy="1151900"/>
        </a:xfrm>
      </xdr:grpSpPr>
      <xdr:grpSp>
        <xdr:nvGrpSpPr>
          <xdr:cNvPr id="1118" name="Jug">
            <a:extLst>
              <a:ext uri="{FF2B5EF4-FFF2-40B4-BE49-F238E27FC236}">
                <a16:creationId xmlns:a16="http://schemas.microsoft.com/office/drawing/2014/main" id="{00000000-0008-0000-0000-00005E04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1120" name="Water">
              <a:extLs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1130" name="Water 1" hidden="1">
                <a:extLst>
                  <a:ext uri="{FF2B5EF4-FFF2-40B4-BE49-F238E27FC236}">
                    <a16:creationId xmlns:a16="http://schemas.microsoft.com/office/drawing/2014/main" id="{00000000-0008-0000-0000-00006A04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31" name="Water 2" hidden="1">
                <a:extLst>
                  <a:ext uri="{FF2B5EF4-FFF2-40B4-BE49-F238E27FC236}">
                    <a16:creationId xmlns:a16="http://schemas.microsoft.com/office/drawing/2014/main" id="{00000000-0008-0000-0000-00006B04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32" name="Water 3" hidden="1">
                <a:extLst>
                  <a:ext uri="{FF2B5EF4-FFF2-40B4-BE49-F238E27FC236}">
                    <a16:creationId xmlns:a16="http://schemas.microsoft.com/office/drawing/2014/main" id="{00000000-0008-0000-0000-00006C04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33" name="Water 4">
                <a:extLst>
                  <a:ext uri="{FF2B5EF4-FFF2-40B4-BE49-F238E27FC236}">
                    <a16:creationId xmlns:a16="http://schemas.microsoft.com/office/drawing/2014/main" id="{00000000-0008-0000-0000-00006D04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1121" name="Graduations">
              <a:extLs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126" name="Straight Connector 1125">
                <a:extLst>
                  <a:ext uri="{FF2B5EF4-FFF2-40B4-BE49-F238E27FC236}">
                    <a16:creationId xmlns:a16="http://schemas.microsoft.com/office/drawing/2014/main" id="{00000000-0008-0000-0000-00006604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27" name="Straight Connector 1126">
                <a:extLst>
                  <a:ext uri="{FF2B5EF4-FFF2-40B4-BE49-F238E27FC236}">
                    <a16:creationId xmlns:a16="http://schemas.microsoft.com/office/drawing/2014/main" id="{00000000-0008-0000-0000-00006704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28" name="Straight Connector 1127">
                <a:extLst>
                  <a:ext uri="{FF2B5EF4-FFF2-40B4-BE49-F238E27FC236}">
                    <a16:creationId xmlns:a16="http://schemas.microsoft.com/office/drawing/2014/main" id="{00000000-0008-0000-0000-00006804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29" name="Straight Connector 1128">
                <a:extLst>
                  <a:ext uri="{FF2B5EF4-FFF2-40B4-BE49-F238E27FC236}">
                    <a16:creationId xmlns:a16="http://schemas.microsoft.com/office/drawing/2014/main" id="{00000000-0008-0000-0000-00006904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22" name="Outline">
              <a:extLs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123" name="Trapezoid 49">
                <a:extLst>
                  <a:ext uri="{FF2B5EF4-FFF2-40B4-BE49-F238E27FC236}">
                    <a16:creationId xmlns:a16="http://schemas.microsoft.com/office/drawing/2014/main" id="{00000000-0008-0000-0000-00006304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124" name="Arc 1123">
                <a:extLst>
                  <a:ext uri="{FF2B5EF4-FFF2-40B4-BE49-F238E27FC236}">
                    <a16:creationId xmlns:a16="http://schemas.microsoft.com/office/drawing/2014/main" id="{00000000-0008-0000-0000-00006404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125" name="Straight Connector 1124">
                <a:extLst>
                  <a:ext uri="{FF2B5EF4-FFF2-40B4-BE49-F238E27FC236}">
                    <a16:creationId xmlns:a16="http://schemas.microsoft.com/office/drawing/2014/main" id="{00000000-0008-0000-0000-00006504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119" name="Flowchart: Alternate Process 1118">
            <a:extLst>
              <a:ext uri="{FF2B5EF4-FFF2-40B4-BE49-F238E27FC236}">
                <a16:creationId xmlns:a16="http://schemas.microsoft.com/office/drawing/2014/main" id="{00000000-0008-0000-0000-00005F04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4.0</a:t>
            </a:r>
          </a:p>
        </xdr:txBody>
      </xdr:sp>
    </xdr:grpSp>
    <xdr:clientData/>
  </xdr:oneCellAnchor>
  <xdr:twoCellAnchor>
    <xdr:from>
      <xdr:col>5</xdr:col>
      <xdr:colOff>562556</xdr:colOff>
      <xdr:row>60</xdr:row>
      <xdr:rowOff>149836</xdr:rowOff>
    </xdr:from>
    <xdr:to>
      <xdr:col>6</xdr:col>
      <xdr:colOff>233525</xdr:colOff>
      <xdr:row>63</xdr:row>
      <xdr:rowOff>154476</xdr:rowOff>
    </xdr:to>
    <xdr:sp macro="" textlink="">
      <xdr:nvSpPr>
        <xdr:cNvPr id="1134" name="Arrow: Right 113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/>
      </xdr:nvSpPr>
      <xdr:spPr>
        <a:xfrm rot="16200000">
          <a:off x="3535307" y="11296065"/>
          <a:ext cx="576140" cy="293758"/>
        </a:xfrm>
        <a:prstGeom prst="rightArrow">
          <a:avLst>
            <a:gd name="adj1" fmla="val 43407"/>
            <a:gd name="adj2" fmla="val 67506"/>
          </a:avLst>
        </a:prstGeom>
        <a:solidFill>
          <a:srgbClr val="FF0000"/>
        </a:solidFill>
        <a:ln w="28575">
          <a:solidFill>
            <a:schemeClr val="bg1"/>
          </a:solidFill>
        </a:ln>
        <a:effectLst>
          <a:outerShdw blurRad="63500" dist="127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609600</xdr:colOff>
      <xdr:row>87</xdr:row>
      <xdr:rowOff>0</xdr:rowOff>
    </xdr:from>
    <xdr:ext cx="911485" cy="1204913"/>
    <xdr:grpSp>
      <xdr:nvGrpSpPr>
        <xdr:cNvPr id="1220" name="Jug and number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GrpSpPr/>
      </xdr:nvGrpSpPr>
      <xdr:grpSpPr>
        <a:xfrm>
          <a:off x="609600" y="15895983"/>
          <a:ext cx="911485" cy="1204913"/>
          <a:chOff x="609600" y="2174631"/>
          <a:chExt cx="924865" cy="1151900"/>
        </a:xfrm>
      </xdr:grpSpPr>
      <xdr:grpSp>
        <xdr:nvGrpSpPr>
          <xdr:cNvPr id="1221" name="Jug">
            <a:extLst>
              <a:ext uri="{FF2B5EF4-FFF2-40B4-BE49-F238E27FC236}">
                <a16:creationId xmlns:a16="http://schemas.microsoft.com/office/drawing/2014/main" id="{00000000-0008-0000-0000-0000C504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1223" name="Water">
              <a:extLs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1233" name="Water 1">
                <a:extLst>
                  <a:ext uri="{FF2B5EF4-FFF2-40B4-BE49-F238E27FC236}">
                    <a16:creationId xmlns:a16="http://schemas.microsoft.com/office/drawing/2014/main" id="{00000000-0008-0000-0000-0000D104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34" name="Water 2" hidden="1">
                <a:extLst>
                  <a:ext uri="{FF2B5EF4-FFF2-40B4-BE49-F238E27FC236}">
                    <a16:creationId xmlns:a16="http://schemas.microsoft.com/office/drawing/2014/main" id="{00000000-0008-0000-0000-0000D204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35" name="Water 3" hidden="1">
                <a:extLst>
                  <a:ext uri="{FF2B5EF4-FFF2-40B4-BE49-F238E27FC236}">
                    <a16:creationId xmlns:a16="http://schemas.microsoft.com/office/drawing/2014/main" id="{00000000-0008-0000-0000-0000D304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36" name="Water 4" hidden="1">
                <a:extLst>
                  <a:ext uri="{FF2B5EF4-FFF2-40B4-BE49-F238E27FC236}">
                    <a16:creationId xmlns:a16="http://schemas.microsoft.com/office/drawing/2014/main" id="{00000000-0008-0000-0000-0000D404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1224" name="Graduations">
              <a:extLs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229" name="Straight Connector 1228">
                <a:extLst>
                  <a:ext uri="{FF2B5EF4-FFF2-40B4-BE49-F238E27FC236}">
                    <a16:creationId xmlns:a16="http://schemas.microsoft.com/office/drawing/2014/main" id="{00000000-0008-0000-0000-0000CD04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30" name="Straight Connector 1229">
                <a:extLst>
                  <a:ext uri="{FF2B5EF4-FFF2-40B4-BE49-F238E27FC236}">
                    <a16:creationId xmlns:a16="http://schemas.microsoft.com/office/drawing/2014/main" id="{00000000-0008-0000-0000-0000CE04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31" name="Straight Connector 1230">
                <a:extLst>
                  <a:ext uri="{FF2B5EF4-FFF2-40B4-BE49-F238E27FC236}">
                    <a16:creationId xmlns:a16="http://schemas.microsoft.com/office/drawing/2014/main" id="{00000000-0008-0000-0000-0000CF04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32" name="Straight Connector 1231">
                <a:extLst>
                  <a:ext uri="{FF2B5EF4-FFF2-40B4-BE49-F238E27FC236}">
                    <a16:creationId xmlns:a16="http://schemas.microsoft.com/office/drawing/2014/main" id="{00000000-0008-0000-0000-0000D004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25" name="Outline">
              <a:extLs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226" name="Trapezoid 49">
                <a:extLst>
                  <a:ext uri="{FF2B5EF4-FFF2-40B4-BE49-F238E27FC236}">
                    <a16:creationId xmlns:a16="http://schemas.microsoft.com/office/drawing/2014/main" id="{00000000-0008-0000-0000-0000CA04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227" name="Arc 1226">
                <a:extLst>
                  <a:ext uri="{FF2B5EF4-FFF2-40B4-BE49-F238E27FC236}">
                    <a16:creationId xmlns:a16="http://schemas.microsoft.com/office/drawing/2014/main" id="{00000000-0008-0000-0000-0000CB04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228" name="Straight Connector 1227">
                <a:extLst>
                  <a:ext uri="{FF2B5EF4-FFF2-40B4-BE49-F238E27FC236}">
                    <a16:creationId xmlns:a16="http://schemas.microsoft.com/office/drawing/2014/main" id="{00000000-0008-0000-0000-0000CC04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222" name="Flowchart: Alternate Process 1221">
            <a:extLst>
              <a:ext uri="{FF2B5EF4-FFF2-40B4-BE49-F238E27FC236}">
                <a16:creationId xmlns:a16="http://schemas.microsoft.com/office/drawing/2014/main" id="{00000000-0008-0000-0000-0000C604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1.0</a:t>
            </a:r>
          </a:p>
        </xdr:txBody>
      </xdr:sp>
    </xdr:grpSp>
    <xdr:clientData/>
  </xdr:oneCellAnchor>
  <xdr:oneCellAnchor>
    <xdr:from>
      <xdr:col>3</xdr:col>
      <xdr:colOff>112643</xdr:colOff>
      <xdr:row>87</xdr:row>
      <xdr:rowOff>0</xdr:rowOff>
    </xdr:from>
    <xdr:ext cx="918176" cy="1204913"/>
    <xdr:grpSp>
      <xdr:nvGrpSpPr>
        <xdr:cNvPr id="1237" name="Jug and number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GrpSpPr/>
      </xdr:nvGrpSpPr>
      <xdr:grpSpPr>
        <a:xfrm>
          <a:off x="2040834" y="15895983"/>
          <a:ext cx="918176" cy="1204913"/>
          <a:chOff x="609600" y="2174631"/>
          <a:chExt cx="924865" cy="1151900"/>
        </a:xfrm>
      </xdr:grpSpPr>
      <xdr:grpSp>
        <xdr:nvGrpSpPr>
          <xdr:cNvPr id="1238" name="Jug">
            <a:extLst>
              <a:ext uri="{FF2B5EF4-FFF2-40B4-BE49-F238E27FC236}">
                <a16:creationId xmlns:a16="http://schemas.microsoft.com/office/drawing/2014/main" id="{00000000-0008-0000-0000-0000D604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1240" name="Water">
              <a:extLs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1250" name="Water 1">
                <a:extLst>
                  <a:ext uri="{FF2B5EF4-FFF2-40B4-BE49-F238E27FC236}">
                    <a16:creationId xmlns:a16="http://schemas.microsoft.com/office/drawing/2014/main" id="{00000000-0008-0000-0000-0000E204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51" name="Water 2" hidden="1">
                <a:extLst>
                  <a:ext uri="{FF2B5EF4-FFF2-40B4-BE49-F238E27FC236}">
                    <a16:creationId xmlns:a16="http://schemas.microsoft.com/office/drawing/2014/main" id="{00000000-0008-0000-0000-0000E304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52" name="Water 3" hidden="1">
                <a:extLst>
                  <a:ext uri="{FF2B5EF4-FFF2-40B4-BE49-F238E27FC236}">
                    <a16:creationId xmlns:a16="http://schemas.microsoft.com/office/drawing/2014/main" id="{00000000-0008-0000-0000-0000E404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53" name="Water 4" hidden="1">
                <a:extLst>
                  <a:ext uri="{FF2B5EF4-FFF2-40B4-BE49-F238E27FC236}">
                    <a16:creationId xmlns:a16="http://schemas.microsoft.com/office/drawing/2014/main" id="{00000000-0008-0000-0000-0000E504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1241" name="Graduations">
              <a:extLs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246" name="Straight Connector 1245">
                <a:extLst>
                  <a:ext uri="{FF2B5EF4-FFF2-40B4-BE49-F238E27FC236}">
                    <a16:creationId xmlns:a16="http://schemas.microsoft.com/office/drawing/2014/main" id="{00000000-0008-0000-0000-0000DE04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47" name="Straight Connector 1246">
                <a:extLst>
                  <a:ext uri="{FF2B5EF4-FFF2-40B4-BE49-F238E27FC236}">
                    <a16:creationId xmlns:a16="http://schemas.microsoft.com/office/drawing/2014/main" id="{00000000-0008-0000-0000-0000DF04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48" name="Straight Connector 1247">
                <a:extLst>
                  <a:ext uri="{FF2B5EF4-FFF2-40B4-BE49-F238E27FC236}">
                    <a16:creationId xmlns:a16="http://schemas.microsoft.com/office/drawing/2014/main" id="{00000000-0008-0000-0000-0000E004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49" name="Straight Connector 1248">
                <a:extLst>
                  <a:ext uri="{FF2B5EF4-FFF2-40B4-BE49-F238E27FC236}">
                    <a16:creationId xmlns:a16="http://schemas.microsoft.com/office/drawing/2014/main" id="{00000000-0008-0000-0000-0000E104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42" name="Outline">
              <a:extLs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243" name="Trapezoid 49">
                <a:extLst>
                  <a:ext uri="{FF2B5EF4-FFF2-40B4-BE49-F238E27FC236}">
                    <a16:creationId xmlns:a16="http://schemas.microsoft.com/office/drawing/2014/main" id="{00000000-0008-0000-0000-0000DB04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244" name="Arc 1243">
                <a:extLst>
                  <a:ext uri="{FF2B5EF4-FFF2-40B4-BE49-F238E27FC236}">
                    <a16:creationId xmlns:a16="http://schemas.microsoft.com/office/drawing/2014/main" id="{00000000-0008-0000-0000-0000DC04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245" name="Straight Connector 1244">
                <a:extLst>
                  <a:ext uri="{FF2B5EF4-FFF2-40B4-BE49-F238E27FC236}">
                    <a16:creationId xmlns:a16="http://schemas.microsoft.com/office/drawing/2014/main" id="{00000000-0008-0000-0000-0000DD04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239" name="Flowchart: Alternate Process 1238">
            <a:extLst>
              <a:ext uri="{FF2B5EF4-FFF2-40B4-BE49-F238E27FC236}">
                <a16:creationId xmlns:a16="http://schemas.microsoft.com/office/drawing/2014/main" id="{00000000-0008-0000-0000-0000D704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1.0</a:t>
            </a:r>
          </a:p>
        </xdr:txBody>
      </xdr:sp>
    </xdr:grpSp>
    <xdr:clientData/>
  </xdr:oneCellAnchor>
  <xdr:oneCellAnchor>
    <xdr:from>
      <xdr:col>5</xdr:col>
      <xdr:colOff>245166</xdr:colOff>
      <xdr:row>87</xdr:row>
      <xdr:rowOff>0</xdr:rowOff>
    </xdr:from>
    <xdr:ext cx="918175" cy="1204913"/>
    <xdr:grpSp>
      <xdr:nvGrpSpPr>
        <xdr:cNvPr id="1254" name="Jug and number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GrpSpPr/>
      </xdr:nvGrpSpPr>
      <xdr:grpSpPr>
        <a:xfrm>
          <a:off x="3458818" y="15895983"/>
          <a:ext cx="918175" cy="1204913"/>
          <a:chOff x="609600" y="2174631"/>
          <a:chExt cx="924865" cy="1151900"/>
        </a:xfrm>
      </xdr:grpSpPr>
      <xdr:grpSp>
        <xdr:nvGrpSpPr>
          <xdr:cNvPr id="1255" name="Jug">
            <a:extLst>
              <a:ext uri="{FF2B5EF4-FFF2-40B4-BE49-F238E27FC236}">
                <a16:creationId xmlns:a16="http://schemas.microsoft.com/office/drawing/2014/main" id="{00000000-0008-0000-0000-0000E704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1257" name="Water">
              <a:extLs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1267" name="Water 1" hidden="1">
                <a:extLst>
                  <a:ext uri="{FF2B5EF4-FFF2-40B4-BE49-F238E27FC236}">
                    <a16:creationId xmlns:a16="http://schemas.microsoft.com/office/drawing/2014/main" id="{00000000-0008-0000-0000-0000F304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68" name="Water 2">
                <a:extLst>
                  <a:ext uri="{FF2B5EF4-FFF2-40B4-BE49-F238E27FC236}">
                    <a16:creationId xmlns:a16="http://schemas.microsoft.com/office/drawing/2014/main" id="{00000000-0008-0000-0000-0000F404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69" name="Water 3" hidden="1">
                <a:extLst>
                  <a:ext uri="{FF2B5EF4-FFF2-40B4-BE49-F238E27FC236}">
                    <a16:creationId xmlns:a16="http://schemas.microsoft.com/office/drawing/2014/main" id="{00000000-0008-0000-0000-0000F504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70" name="Water 4" hidden="1">
                <a:extLst>
                  <a:ext uri="{FF2B5EF4-FFF2-40B4-BE49-F238E27FC236}">
                    <a16:creationId xmlns:a16="http://schemas.microsoft.com/office/drawing/2014/main" id="{00000000-0008-0000-0000-0000F604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1258" name="Graduations">
              <a:extLs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263" name="Straight Connector 1262">
                <a:extLst>
                  <a:ext uri="{FF2B5EF4-FFF2-40B4-BE49-F238E27FC236}">
                    <a16:creationId xmlns:a16="http://schemas.microsoft.com/office/drawing/2014/main" id="{00000000-0008-0000-0000-0000EF04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64" name="Straight Connector 1263">
                <a:extLst>
                  <a:ext uri="{FF2B5EF4-FFF2-40B4-BE49-F238E27FC236}">
                    <a16:creationId xmlns:a16="http://schemas.microsoft.com/office/drawing/2014/main" id="{00000000-0008-0000-0000-0000F004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65" name="Straight Connector 1264">
                <a:extLst>
                  <a:ext uri="{FF2B5EF4-FFF2-40B4-BE49-F238E27FC236}">
                    <a16:creationId xmlns:a16="http://schemas.microsoft.com/office/drawing/2014/main" id="{00000000-0008-0000-0000-0000F104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66" name="Straight Connector 1265">
                <a:extLst>
                  <a:ext uri="{FF2B5EF4-FFF2-40B4-BE49-F238E27FC236}">
                    <a16:creationId xmlns:a16="http://schemas.microsoft.com/office/drawing/2014/main" id="{00000000-0008-0000-0000-0000F204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59" name="Outline">
              <a:extLs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260" name="Trapezoid 49">
                <a:extLst>
                  <a:ext uri="{FF2B5EF4-FFF2-40B4-BE49-F238E27FC236}">
                    <a16:creationId xmlns:a16="http://schemas.microsoft.com/office/drawing/2014/main" id="{00000000-0008-0000-0000-0000EC04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261" name="Arc 1260">
                <a:extLst>
                  <a:ext uri="{FF2B5EF4-FFF2-40B4-BE49-F238E27FC236}">
                    <a16:creationId xmlns:a16="http://schemas.microsoft.com/office/drawing/2014/main" id="{00000000-0008-0000-0000-0000ED04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262" name="Straight Connector 1261">
                <a:extLst>
                  <a:ext uri="{FF2B5EF4-FFF2-40B4-BE49-F238E27FC236}">
                    <a16:creationId xmlns:a16="http://schemas.microsoft.com/office/drawing/2014/main" id="{00000000-0008-0000-0000-0000EE04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256" name="Flowchart: Alternate Process 1255">
            <a:extLst>
              <a:ext uri="{FF2B5EF4-FFF2-40B4-BE49-F238E27FC236}">
                <a16:creationId xmlns:a16="http://schemas.microsoft.com/office/drawing/2014/main" id="{00000000-0008-0000-0000-0000E804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2.0</a:t>
            </a:r>
          </a:p>
        </xdr:txBody>
      </xdr:sp>
    </xdr:grpSp>
    <xdr:clientData/>
  </xdr:oneCellAnchor>
  <xdr:oneCellAnchor>
    <xdr:from>
      <xdr:col>7</xdr:col>
      <xdr:colOff>377687</xdr:colOff>
      <xdr:row>87</xdr:row>
      <xdr:rowOff>0</xdr:rowOff>
    </xdr:from>
    <xdr:ext cx="911486" cy="1204913"/>
    <xdr:grpSp>
      <xdr:nvGrpSpPr>
        <xdr:cNvPr id="1271" name="Jug and number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GrpSpPr/>
      </xdr:nvGrpSpPr>
      <xdr:grpSpPr>
        <a:xfrm>
          <a:off x="4876800" y="15895983"/>
          <a:ext cx="911486" cy="1204913"/>
          <a:chOff x="609600" y="2174631"/>
          <a:chExt cx="924865" cy="1151900"/>
        </a:xfrm>
      </xdr:grpSpPr>
      <xdr:grpSp>
        <xdr:nvGrpSpPr>
          <xdr:cNvPr id="1272" name="Jug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1274" name="Water">
              <a:extLs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1284" name="Water 1" hidden="1">
                <a:extLst>
                  <a:ext uri="{FF2B5EF4-FFF2-40B4-BE49-F238E27FC236}">
                    <a16:creationId xmlns:a16="http://schemas.microsoft.com/office/drawing/2014/main" id="{00000000-0008-0000-0000-00000405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85" name="Water 2" hidden="1">
                <a:extLst>
                  <a:ext uri="{FF2B5EF4-FFF2-40B4-BE49-F238E27FC236}">
                    <a16:creationId xmlns:a16="http://schemas.microsoft.com/office/drawing/2014/main" id="{00000000-0008-0000-0000-00000505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86" name="Water 3">
                <a:extLst>
                  <a:ext uri="{FF2B5EF4-FFF2-40B4-BE49-F238E27FC236}">
                    <a16:creationId xmlns:a16="http://schemas.microsoft.com/office/drawing/2014/main" id="{00000000-0008-0000-0000-00000605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87" name="Water 4" hidden="1">
                <a:extLst>
                  <a:ext uri="{FF2B5EF4-FFF2-40B4-BE49-F238E27FC236}">
                    <a16:creationId xmlns:a16="http://schemas.microsoft.com/office/drawing/2014/main" id="{00000000-0008-0000-0000-00000705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1275" name="Graduations">
              <a:extLs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280" name="Straight Connector 1279">
                <a:extLst>
                  <a:ext uri="{FF2B5EF4-FFF2-40B4-BE49-F238E27FC236}">
                    <a16:creationId xmlns:a16="http://schemas.microsoft.com/office/drawing/2014/main" id="{00000000-0008-0000-0000-00000005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81" name="Straight Connector 1280">
                <a:extLst>
                  <a:ext uri="{FF2B5EF4-FFF2-40B4-BE49-F238E27FC236}">
                    <a16:creationId xmlns:a16="http://schemas.microsoft.com/office/drawing/2014/main" id="{00000000-0008-0000-0000-00000105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82" name="Straight Connector 1281">
                <a:extLst>
                  <a:ext uri="{FF2B5EF4-FFF2-40B4-BE49-F238E27FC236}">
                    <a16:creationId xmlns:a16="http://schemas.microsoft.com/office/drawing/2014/main" id="{00000000-0008-0000-0000-00000205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83" name="Straight Connector 1282">
                <a:extLst>
                  <a:ext uri="{FF2B5EF4-FFF2-40B4-BE49-F238E27FC236}">
                    <a16:creationId xmlns:a16="http://schemas.microsoft.com/office/drawing/2014/main" id="{00000000-0008-0000-0000-00000305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76" name="Outline">
              <a:extLs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277" name="Trapezoid 49">
                <a:extLst>
                  <a:ext uri="{FF2B5EF4-FFF2-40B4-BE49-F238E27FC236}">
                    <a16:creationId xmlns:a16="http://schemas.microsoft.com/office/drawing/2014/main" id="{00000000-0008-0000-0000-0000FD04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278" name="Arc 1277">
                <a:extLst>
                  <a:ext uri="{FF2B5EF4-FFF2-40B4-BE49-F238E27FC236}">
                    <a16:creationId xmlns:a16="http://schemas.microsoft.com/office/drawing/2014/main" id="{00000000-0008-0000-0000-0000FE04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279" name="Straight Connector 1278">
                <a:extLst>
                  <a:ext uri="{FF2B5EF4-FFF2-40B4-BE49-F238E27FC236}">
                    <a16:creationId xmlns:a16="http://schemas.microsoft.com/office/drawing/2014/main" id="{00000000-0008-0000-0000-0000FF04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273" name="Flowchart: Alternate Process 1272">
            <a:extLst>
              <a:ext uri="{FF2B5EF4-FFF2-40B4-BE49-F238E27FC236}">
                <a16:creationId xmlns:a16="http://schemas.microsoft.com/office/drawing/2014/main" id="{00000000-0008-0000-0000-0000F904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3.0</a:t>
            </a:r>
          </a:p>
        </xdr:txBody>
      </xdr:sp>
    </xdr:grpSp>
    <xdr:clientData/>
  </xdr:oneCellAnchor>
  <xdr:oneCellAnchor>
    <xdr:from>
      <xdr:col>9</xdr:col>
      <xdr:colOff>510209</xdr:colOff>
      <xdr:row>87</xdr:row>
      <xdr:rowOff>0</xdr:rowOff>
    </xdr:from>
    <xdr:ext cx="911485" cy="1204913"/>
    <xdr:grpSp>
      <xdr:nvGrpSpPr>
        <xdr:cNvPr id="1288" name="Jug and number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GrpSpPr/>
      </xdr:nvGrpSpPr>
      <xdr:grpSpPr>
        <a:xfrm>
          <a:off x="6294783" y="15895983"/>
          <a:ext cx="911485" cy="1204913"/>
          <a:chOff x="609600" y="2174631"/>
          <a:chExt cx="924865" cy="1151900"/>
        </a:xfrm>
      </xdr:grpSpPr>
      <xdr:grpSp>
        <xdr:nvGrpSpPr>
          <xdr:cNvPr id="1289" name="Jug">
            <a:extLst>
              <a:ext uri="{FF2B5EF4-FFF2-40B4-BE49-F238E27FC236}">
                <a16:creationId xmlns:a16="http://schemas.microsoft.com/office/drawing/2014/main" id="{00000000-0008-0000-0000-000009050000}"/>
              </a:ext>
            </a:extLst>
          </xdr:cNvPr>
          <xdr:cNvGrpSpPr/>
        </xdr:nvGrpSpPr>
        <xdr:grpSpPr>
          <a:xfrm>
            <a:off x="609600" y="2174631"/>
            <a:ext cx="924865" cy="726831"/>
            <a:chOff x="1219200" y="2020957"/>
            <a:chExt cx="934323" cy="749555"/>
          </a:xfrm>
        </xdr:grpSpPr>
        <xdr:grpSp>
          <xdr:nvGrpSpPr>
            <xdr:cNvPr id="1291" name="Water">
              <a:extLs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GrpSpPr/>
          </xdr:nvGrpSpPr>
          <xdr:grpSpPr>
            <a:xfrm>
              <a:off x="1360350" y="2177237"/>
              <a:ext cx="629994" cy="593275"/>
              <a:chOff x="1360350" y="2148631"/>
              <a:chExt cx="629994" cy="579701"/>
            </a:xfrm>
          </xdr:grpSpPr>
          <xdr:sp macro="" textlink="">
            <xdr:nvSpPr>
              <xdr:cNvPr id="1301" name="Water 1" hidden="1">
                <a:extLst>
                  <a:ext uri="{FF2B5EF4-FFF2-40B4-BE49-F238E27FC236}">
                    <a16:creationId xmlns:a16="http://schemas.microsoft.com/office/drawing/2014/main" id="{00000000-0008-0000-0000-000015050000}"/>
                  </a:ext>
                </a:extLst>
              </xdr:cNvPr>
              <xdr:cNvSpPr/>
            </xdr:nvSpPr>
            <xdr:spPr>
              <a:xfrm rot="10800000">
                <a:off x="1417585" y="2582854"/>
                <a:ext cx="521619" cy="145477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02" name="Water 2" hidden="1">
                <a:extLst>
                  <a:ext uri="{FF2B5EF4-FFF2-40B4-BE49-F238E27FC236}">
                    <a16:creationId xmlns:a16="http://schemas.microsoft.com/office/drawing/2014/main" id="{00000000-0008-0000-0000-000016050000}"/>
                  </a:ext>
                </a:extLst>
              </xdr:cNvPr>
              <xdr:cNvSpPr/>
            </xdr:nvSpPr>
            <xdr:spPr>
              <a:xfrm rot="10800000">
                <a:off x="1401376" y="2438114"/>
                <a:ext cx="554039" cy="290216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03" name="Water 3" hidden="1">
                <a:extLst>
                  <a:ext uri="{FF2B5EF4-FFF2-40B4-BE49-F238E27FC236}">
                    <a16:creationId xmlns:a16="http://schemas.microsoft.com/office/drawing/2014/main" id="{00000000-0008-0000-0000-000017050000}"/>
                  </a:ext>
                </a:extLst>
              </xdr:cNvPr>
              <xdr:cNvSpPr/>
            </xdr:nvSpPr>
            <xdr:spPr>
              <a:xfrm rot="10800000">
                <a:off x="1392114" y="2293374"/>
                <a:ext cx="572563" cy="434958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04" name="Water 4">
                <a:extLst>
                  <a:ext uri="{FF2B5EF4-FFF2-40B4-BE49-F238E27FC236}">
                    <a16:creationId xmlns:a16="http://schemas.microsoft.com/office/drawing/2014/main" id="{00000000-0008-0000-0000-000018050000}"/>
                  </a:ext>
                </a:extLst>
              </xdr:cNvPr>
              <xdr:cNvSpPr/>
            </xdr:nvSpPr>
            <xdr:spPr>
              <a:xfrm rot="10800000">
                <a:off x="1360350" y="2148631"/>
                <a:ext cx="629994" cy="579700"/>
              </a:xfrm>
              <a:prstGeom prst="trapezoid">
                <a:avLst>
                  <a:gd name="adj" fmla="val 10869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GB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1292" name="Graduations">
              <a:extLs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GrpSpPr/>
          </xdr:nvGrpSpPr>
          <xdr:grpSpPr>
            <a:xfrm>
              <a:off x="1535699" y="2174658"/>
              <a:ext cx="290485" cy="444406"/>
              <a:chOff x="1535699" y="2146052"/>
              <a:chExt cx="290485" cy="434225"/>
            </a:xfrm>
          </xdr:grpSpPr>
          <xdr:cxnSp macro="">
            <xdr:nvCxnSpPr>
              <xdr:cNvPr id="1297" name="Straight Connector 1296">
                <a:extLst>
                  <a:ext uri="{FF2B5EF4-FFF2-40B4-BE49-F238E27FC236}">
                    <a16:creationId xmlns:a16="http://schemas.microsoft.com/office/drawing/2014/main" id="{00000000-0008-0000-0000-000011050000}"/>
                  </a:ext>
                </a:extLst>
              </xdr:cNvPr>
              <xdr:cNvCxnSpPr/>
            </xdr:nvCxnSpPr>
            <xdr:spPr>
              <a:xfrm>
                <a:off x="1535699" y="2146052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98" name="Straight Connector 1297">
                <a:extLst>
                  <a:ext uri="{FF2B5EF4-FFF2-40B4-BE49-F238E27FC236}">
                    <a16:creationId xmlns:a16="http://schemas.microsoft.com/office/drawing/2014/main" id="{00000000-0008-0000-0000-000012050000}"/>
                  </a:ext>
                </a:extLst>
              </xdr:cNvPr>
              <xdr:cNvCxnSpPr/>
            </xdr:nvCxnSpPr>
            <xdr:spPr>
              <a:xfrm>
                <a:off x="1535699" y="2290794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99" name="Straight Connector 1298">
                <a:extLst>
                  <a:ext uri="{FF2B5EF4-FFF2-40B4-BE49-F238E27FC236}">
                    <a16:creationId xmlns:a16="http://schemas.microsoft.com/office/drawing/2014/main" id="{00000000-0008-0000-0000-000013050000}"/>
                  </a:ext>
                </a:extLst>
              </xdr:cNvPr>
              <xdr:cNvCxnSpPr/>
            </xdr:nvCxnSpPr>
            <xdr:spPr>
              <a:xfrm>
                <a:off x="1535699" y="2435535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00" name="Straight Connector 1299">
                <a:extLst>
                  <a:ext uri="{FF2B5EF4-FFF2-40B4-BE49-F238E27FC236}">
                    <a16:creationId xmlns:a16="http://schemas.microsoft.com/office/drawing/2014/main" id="{00000000-0008-0000-0000-000014050000}"/>
                  </a:ext>
                </a:extLst>
              </xdr:cNvPr>
              <xdr:cNvCxnSpPr/>
            </xdr:nvCxnSpPr>
            <xdr:spPr>
              <a:xfrm>
                <a:off x="1535699" y="2580277"/>
                <a:ext cx="290485" cy="0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93" name="Outline">
              <a:extLs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GrpSpPr/>
          </xdr:nvGrpSpPr>
          <xdr:grpSpPr>
            <a:xfrm>
              <a:off x="1219200" y="2020957"/>
              <a:ext cx="934323" cy="747057"/>
              <a:chOff x="1219200" y="1992351"/>
              <a:chExt cx="934323" cy="733483"/>
            </a:xfrm>
          </xdr:grpSpPr>
          <xdr:sp macro="" textlink="">
            <xdr:nvSpPr>
              <xdr:cNvPr id="1294" name="Trapezoid 49">
                <a:extLst>
                  <a:ext uri="{FF2B5EF4-FFF2-40B4-BE49-F238E27FC236}">
                    <a16:creationId xmlns:a16="http://schemas.microsoft.com/office/drawing/2014/main" id="{00000000-0008-0000-0000-00000E050000}"/>
                  </a:ext>
                </a:extLst>
              </xdr:cNvPr>
              <xdr:cNvSpPr/>
            </xdr:nvSpPr>
            <xdr:spPr>
              <a:xfrm rot="10800000">
                <a:off x="1219200" y="1994514"/>
                <a:ext cx="778240" cy="731320"/>
              </a:xfrm>
              <a:custGeom>
                <a:avLst/>
                <a:gdLst>
                  <a:gd name="connsiteX0" fmla="*/ 0 w 946826"/>
                  <a:gd name="connsiteY0" fmla="*/ 1089498 h 1089498"/>
                  <a:gd name="connsiteX1" fmla="*/ 101443 w 946826"/>
                  <a:gd name="connsiteY1" fmla="*/ 0 h 1089498"/>
                  <a:gd name="connsiteX2" fmla="*/ 845383 w 946826"/>
                  <a:gd name="connsiteY2" fmla="*/ 0 h 1089498"/>
                  <a:gd name="connsiteX3" fmla="*/ 946826 w 946826"/>
                  <a:gd name="connsiteY3" fmla="*/ 1089498 h 1089498"/>
                  <a:gd name="connsiteX4" fmla="*/ 0 w 946826"/>
                  <a:gd name="connsiteY4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1261353 w 1261353"/>
                  <a:gd name="connsiteY3" fmla="*/ 1089498 h 1089498"/>
                  <a:gd name="connsiteX4" fmla="*/ 946826 w 1261353"/>
                  <a:gd name="connsiteY4" fmla="*/ 1089498 h 1089498"/>
                  <a:gd name="connsiteX5" fmla="*/ 0 w 1261353"/>
                  <a:gd name="connsiteY5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4560"/>
                  <a:gd name="connsiteY0" fmla="*/ 1089498 h 1089498"/>
                  <a:gd name="connsiteX1" fmla="*/ 101443 w 1264560"/>
                  <a:gd name="connsiteY1" fmla="*/ 0 h 1089498"/>
                  <a:gd name="connsiteX2" fmla="*/ 845383 w 1264560"/>
                  <a:gd name="connsiteY2" fmla="*/ 0 h 1089498"/>
                  <a:gd name="connsiteX3" fmla="*/ 930612 w 1264560"/>
                  <a:gd name="connsiteY3" fmla="*/ 787940 h 1089498"/>
                  <a:gd name="connsiteX4" fmla="*/ 1261353 w 1264560"/>
                  <a:gd name="connsiteY4" fmla="*/ 1089498 h 1089498"/>
                  <a:gd name="connsiteX5" fmla="*/ 946826 w 1264560"/>
                  <a:gd name="connsiteY5" fmla="*/ 1089498 h 1089498"/>
                  <a:gd name="connsiteX6" fmla="*/ 0 w 1264560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9618"/>
                  <a:gd name="connsiteY0" fmla="*/ 1089498 h 1089498"/>
                  <a:gd name="connsiteX1" fmla="*/ 101443 w 1269618"/>
                  <a:gd name="connsiteY1" fmla="*/ 0 h 1089498"/>
                  <a:gd name="connsiteX2" fmla="*/ 845383 w 1269618"/>
                  <a:gd name="connsiteY2" fmla="*/ 0 h 1089498"/>
                  <a:gd name="connsiteX3" fmla="*/ 930612 w 1269618"/>
                  <a:gd name="connsiteY3" fmla="*/ 787940 h 1089498"/>
                  <a:gd name="connsiteX4" fmla="*/ 1261353 w 1269618"/>
                  <a:gd name="connsiteY4" fmla="*/ 1089498 h 1089498"/>
                  <a:gd name="connsiteX5" fmla="*/ 946826 w 1269618"/>
                  <a:gd name="connsiteY5" fmla="*/ 1089498 h 1089498"/>
                  <a:gd name="connsiteX6" fmla="*/ 0 w 1269618"/>
                  <a:gd name="connsiteY6" fmla="*/ 1089498 h 1089498"/>
                  <a:gd name="connsiteX0" fmla="*/ 0 w 1261353"/>
                  <a:gd name="connsiteY0" fmla="*/ 1089498 h 1089498"/>
                  <a:gd name="connsiteX1" fmla="*/ 101443 w 1261353"/>
                  <a:gd name="connsiteY1" fmla="*/ 0 h 1089498"/>
                  <a:gd name="connsiteX2" fmla="*/ 845383 w 1261353"/>
                  <a:gd name="connsiteY2" fmla="*/ 0 h 1089498"/>
                  <a:gd name="connsiteX3" fmla="*/ 930612 w 1261353"/>
                  <a:gd name="connsiteY3" fmla="*/ 787940 h 1089498"/>
                  <a:gd name="connsiteX4" fmla="*/ 1261353 w 1261353"/>
                  <a:gd name="connsiteY4" fmla="*/ 1089498 h 1089498"/>
                  <a:gd name="connsiteX5" fmla="*/ 946826 w 1261353"/>
                  <a:gd name="connsiteY5" fmla="*/ 1089498 h 1089498"/>
                  <a:gd name="connsiteX6" fmla="*/ 0 w 1261353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90017"/>
                  <a:gd name="connsiteY0" fmla="*/ 1089498 h 1089498"/>
                  <a:gd name="connsiteX1" fmla="*/ 101443 w 1190017"/>
                  <a:gd name="connsiteY1" fmla="*/ 0 h 1089498"/>
                  <a:gd name="connsiteX2" fmla="*/ 845383 w 1190017"/>
                  <a:gd name="connsiteY2" fmla="*/ 0 h 1089498"/>
                  <a:gd name="connsiteX3" fmla="*/ 930612 w 1190017"/>
                  <a:gd name="connsiteY3" fmla="*/ 787940 h 1089498"/>
                  <a:gd name="connsiteX4" fmla="*/ 1190017 w 1190017"/>
                  <a:gd name="connsiteY4" fmla="*/ 1086256 h 1089498"/>
                  <a:gd name="connsiteX5" fmla="*/ 946826 w 1190017"/>
                  <a:gd name="connsiteY5" fmla="*/ 1089498 h 1089498"/>
                  <a:gd name="connsiteX6" fmla="*/ 0 w 1190017"/>
                  <a:gd name="connsiteY6" fmla="*/ 1089498 h 1089498"/>
                  <a:gd name="connsiteX0" fmla="*/ 0 w 1164076"/>
                  <a:gd name="connsiteY0" fmla="*/ 1089498 h 1089498"/>
                  <a:gd name="connsiteX1" fmla="*/ 101443 w 1164076"/>
                  <a:gd name="connsiteY1" fmla="*/ 0 h 1089498"/>
                  <a:gd name="connsiteX2" fmla="*/ 845383 w 1164076"/>
                  <a:gd name="connsiteY2" fmla="*/ 0 h 1089498"/>
                  <a:gd name="connsiteX3" fmla="*/ 930612 w 1164076"/>
                  <a:gd name="connsiteY3" fmla="*/ 787940 h 1089498"/>
                  <a:gd name="connsiteX4" fmla="*/ 1164076 w 1164076"/>
                  <a:gd name="connsiteY4" fmla="*/ 1086256 h 1089498"/>
                  <a:gd name="connsiteX5" fmla="*/ 946826 w 1164076"/>
                  <a:gd name="connsiteY5" fmla="*/ 1089498 h 1089498"/>
                  <a:gd name="connsiteX6" fmla="*/ 0 w 1164076"/>
                  <a:gd name="connsiteY6" fmla="*/ 1089498 h 108949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1164076" h="1089498">
                    <a:moveTo>
                      <a:pt x="0" y="1089498"/>
                    </a:moveTo>
                    <a:lnTo>
                      <a:pt x="101443" y="0"/>
                    </a:lnTo>
                    <a:lnTo>
                      <a:pt x="845383" y="0"/>
                    </a:lnTo>
                    <a:lnTo>
                      <a:pt x="930612" y="787940"/>
                    </a:lnTo>
                    <a:lnTo>
                      <a:pt x="1164076" y="1086256"/>
                    </a:lnTo>
                    <a:lnTo>
                      <a:pt x="946826" y="1089498"/>
                    </a:lnTo>
                    <a:lnTo>
                      <a:pt x="0" y="1089498"/>
                    </a:lnTo>
                    <a:close/>
                  </a:path>
                </a:pathLst>
              </a:custGeom>
              <a:noFill/>
              <a:ln w="571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295" name="Arc 1294">
                <a:extLst>
                  <a:ext uri="{FF2B5EF4-FFF2-40B4-BE49-F238E27FC236}">
                    <a16:creationId xmlns:a16="http://schemas.microsoft.com/office/drawing/2014/main" id="{00000000-0008-0000-0000-00000F050000}"/>
                  </a:ext>
                </a:extLst>
              </xdr:cNvPr>
              <xdr:cNvSpPr/>
            </xdr:nvSpPr>
            <xdr:spPr>
              <a:xfrm>
                <a:off x="1850031" y="1992351"/>
                <a:ext cx="303492" cy="269339"/>
              </a:xfrm>
              <a:prstGeom prst="arc">
                <a:avLst>
                  <a:gd name="adj1" fmla="val 15213798"/>
                  <a:gd name="adj2" fmla="val 0"/>
                </a:avLst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cxnSp macro="">
            <xdr:nvCxnSpPr>
              <xdr:cNvPr id="1296" name="Straight Connector 1295">
                <a:extLst>
                  <a:ext uri="{FF2B5EF4-FFF2-40B4-BE49-F238E27FC236}">
                    <a16:creationId xmlns:a16="http://schemas.microsoft.com/office/drawing/2014/main" id="{00000000-0008-0000-0000-000010050000}"/>
                  </a:ext>
                </a:extLst>
              </xdr:cNvPr>
              <xdr:cNvCxnSpPr/>
            </xdr:nvCxnSpPr>
            <xdr:spPr>
              <a:xfrm flipV="1">
                <a:off x="2153523" y="2119855"/>
                <a:ext cx="0" cy="357009"/>
              </a:xfrm>
              <a:prstGeom prst="line">
                <a:avLst/>
              </a:prstGeom>
              <a:ln w="571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290" name="Flowchart: Alternate Process 1289">
            <a:extLst>
              <a:ext uri="{FF2B5EF4-FFF2-40B4-BE49-F238E27FC236}">
                <a16:creationId xmlns:a16="http://schemas.microsoft.com/office/drawing/2014/main" id="{00000000-0008-0000-0000-00000A050000}"/>
              </a:ext>
            </a:extLst>
          </xdr:cNvPr>
          <xdr:cNvSpPr/>
        </xdr:nvSpPr>
        <xdr:spPr>
          <a:xfrm>
            <a:off x="850871" y="3035277"/>
            <a:ext cx="435004" cy="291254"/>
          </a:xfrm>
          <a:prstGeom prst="flowChartAlternateProcess">
            <a:avLst/>
          </a:prstGeom>
          <a:solidFill>
            <a:srgbClr val="D9E1F2"/>
          </a:solidFill>
          <a:ln w="28575">
            <a:solidFill>
              <a:srgbClr val="3054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GB" sz="1600" b="1">
                <a:solidFill>
                  <a:schemeClr val="tx1"/>
                </a:solidFill>
              </a:rPr>
              <a:t>4.0</a:t>
            </a:r>
          </a:p>
        </xdr:txBody>
      </xdr:sp>
    </xdr:grpSp>
    <xdr:clientData/>
  </xdr:oneCellAnchor>
  <xdr:twoCellAnchor>
    <xdr:from>
      <xdr:col>1</xdr:col>
      <xdr:colOff>298593</xdr:colOff>
      <xdr:row>93</xdr:row>
      <xdr:rowOff>149836</xdr:rowOff>
    </xdr:from>
    <xdr:to>
      <xdr:col>1</xdr:col>
      <xdr:colOff>590758</xdr:colOff>
      <xdr:row>96</xdr:row>
      <xdr:rowOff>154476</xdr:rowOff>
    </xdr:to>
    <xdr:sp macro="" textlink="">
      <xdr:nvSpPr>
        <xdr:cNvPr id="1305" name="Arrow: Right 1304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/>
      </xdr:nvSpPr>
      <xdr:spPr>
        <a:xfrm rot="16200000">
          <a:off x="775731" y="17042216"/>
          <a:ext cx="576140" cy="292165"/>
        </a:xfrm>
        <a:prstGeom prst="rightArrow">
          <a:avLst>
            <a:gd name="adj1" fmla="val 43407"/>
            <a:gd name="adj2" fmla="val 67506"/>
          </a:avLst>
        </a:prstGeom>
        <a:solidFill>
          <a:srgbClr val="FF0000"/>
        </a:solidFill>
        <a:ln w="28575">
          <a:solidFill>
            <a:schemeClr val="bg1"/>
          </a:solidFill>
        </a:ln>
        <a:effectLst>
          <a:outerShdw blurRad="63500" dist="127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423133</xdr:colOff>
      <xdr:row>93</xdr:row>
      <xdr:rowOff>149836</xdr:rowOff>
    </xdr:from>
    <xdr:to>
      <xdr:col>4</xdr:col>
      <xdr:colOff>94102</xdr:colOff>
      <xdr:row>96</xdr:row>
      <xdr:rowOff>154476</xdr:rowOff>
    </xdr:to>
    <xdr:sp macro="" textlink="">
      <xdr:nvSpPr>
        <xdr:cNvPr id="1306" name="Arrow: Right 130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/>
      </xdr:nvSpPr>
      <xdr:spPr>
        <a:xfrm rot="16200000">
          <a:off x="2137485" y="17043252"/>
          <a:ext cx="576140" cy="290094"/>
        </a:xfrm>
        <a:prstGeom prst="rightArrow">
          <a:avLst>
            <a:gd name="adj1" fmla="val 43407"/>
            <a:gd name="adj2" fmla="val 67506"/>
          </a:avLst>
        </a:prstGeom>
        <a:solidFill>
          <a:srgbClr val="FF0000"/>
        </a:solidFill>
        <a:ln w="28575">
          <a:solidFill>
            <a:schemeClr val="bg1"/>
          </a:solidFill>
        </a:ln>
        <a:effectLst>
          <a:outerShdw blurRad="63500" dist="127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</xdr:rowOff>
    </xdr:from>
    <xdr:to>
      <xdr:col>5</xdr:col>
      <xdr:colOff>0</xdr:colOff>
      <xdr:row>34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21</xdr:row>
      <xdr:rowOff>0</xdr:rowOff>
    </xdr:from>
    <xdr:to>
      <xdr:col>9</xdr:col>
      <xdr:colOff>977347</xdr:colOff>
      <xdr:row>34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587157</xdr:colOff>
      <xdr:row>4</xdr:row>
      <xdr:rowOff>123119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0" t="-13750" r="1"/>
        <a:stretch/>
      </xdr:blipFill>
      <xdr:spPr>
        <a:xfrm>
          <a:off x="0" y="0"/>
          <a:ext cx="1196757" cy="86524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121920</xdr:rowOff>
        </xdr:from>
        <xdr:to>
          <xdr:col>8</xdr:col>
          <xdr:colOff>609600</xdr:colOff>
          <xdr:row>21</xdr:row>
          <xdr:rowOff>144780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594360</xdr:colOff>
          <xdr:row>20</xdr:row>
          <xdr:rowOff>121920</xdr:rowOff>
        </xdr:from>
        <xdr:to>
          <xdr:col>9</xdr:col>
          <xdr:colOff>198120</xdr:colOff>
          <xdr:row>21</xdr:row>
          <xdr:rowOff>144780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Hide</a:t>
              </a:r>
            </a:p>
          </xdr:txBody>
        </xdr:sp>
        <xdr:clientData/>
      </xdr:twoCellAnchor>
    </mc:Choice>
    <mc:Fallback/>
  </mc:AlternateContent>
  <xdr:oneCellAnchor>
    <xdr:from>
      <xdr:col>7</xdr:col>
      <xdr:colOff>455540</xdr:colOff>
      <xdr:row>20</xdr:row>
      <xdr:rowOff>95237</xdr:rowOff>
    </xdr:from>
    <xdr:ext cx="55162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108131" y="3600437"/>
          <a:ext cx="5516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/>
            <a:t>Labels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BBAE69-9E6B-4A79-B855-262099A2AAC9}" name="tblNormalDist" displayName="tblNormalDist" ref="A30:D171" totalsRowShown="0">
  <autoFilter ref="A30:D171" xr:uid="{F1BBAE69-9E6B-4A79-B855-262099A2AAC9}"/>
  <tableColumns count="4">
    <tableColumn id="1" xr3:uid="{C867AD17-081A-4CC3-BAF0-190CF9442E08}" name="x" dataDxfId="7">
      <calculatedColumnFormula>$B$6 - $B$3 * $B$7 + (ROW() -ROW(tblNormalDist[])) * $B$4</calculatedColumnFormula>
    </tableColumn>
    <tableColumn id="2" xr3:uid="{811CB33B-A377-444F-9B0A-47AB6C1B5485}" name="y" dataDxfId="6">
      <calculatedColumnFormula>_xlfn.NORM.DIST(tblNormalDist[[#This Row],[x]], $B$6, $B$7, FALSE)</calculatedColumnFormula>
    </tableColumn>
    <tableColumn id="3" xr3:uid="{856240B0-8A82-4506-9411-017C68BEC89E}" name="Label 95%" dataDxfId="5">
      <calculatedColumnFormula>IF(ROUND(tblNormalDist[[#This Row],[x]] / $B$4, 0) = 0, "95%", "")</calculatedColumnFormula>
    </tableColumn>
    <tableColumn id="4" xr3:uid="{B97B66BB-1BE2-4D95-9DA0-240AD03E8FFC}" name="Fill 95%" dataDxfId="4">
      <calculatedColumnFormula>IF(ABS(tblNormalDist[[#This Row],[x]]) &lt;= 1.96, tblNormalDist[[#This Row],[y]],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BC9BF4-FEF7-45D8-BBA4-93C4D3592162}" name="tblLognormalDist" displayName="tblLognormalDist" ref="F30:I171" totalsRowShown="0">
  <autoFilter ref="F30:I171" xr:uid="{1ABC9BF4-FEF7-45D8-BBA4-93C4D3592162}"/>
  <tableColumns count="4">
    <tableColumn id="1" xr3:uid="{B5E59631-AC97-4F2B-82AF-31A041F210E4}" name="x" dataDxfId="3">
      <calculatedColumnFormula>(ROW() -ROW(tblLognormalDist[])) * $H$5</calculatedColumnFormula>
    </tableColumn>
    <tableColumn id="2" xr3:uid="{087E56FE-9924-41F7-A4C4-1B5AB20CFA22}" name="y" dataDxfId="2">
      <calculatedColumnFormula>_xlfn.LOGNORM.DIST(tblLognormalDist[[#This Row],[x]], 'Continuous distributions'!$H$18, 'Continuous distributions'!$H$19, FALSE)</calculatedColumnFormula>
    </tableColumn>
    <tableColumn id="3" xr3:uid="{301519CC-45AC-40DC-9288-9258471F761C}" name="Label 95%" dataDxfId="1">
      <calculatedColumnFormula>IF(ROUND(tblLognormalDist[[#This Row],[x]] / $H$5, 0) = ROUND(_xlfn.LOGNORM.INV(0.5, 'Continuous distributions'!$H$18, 'Continuous distributions'!$H$19) / $H$5, 0), "95%", "")</calculatedColumnFormula>
    </tableColumn>
    <tableColumn id="4" xr3:uid="{A7B97C9F-B84D-4CAF-8AE3-CE96CC1E55A0}" name="Fill 95%" dataDxfId="0">
      <calculatedColumnFormula>IF(AND(tblLognormalDist[[#This Row],[x]] &gt;= _xlfn.LOGNORM.INV(0.025, 'Continuous distributions'!$H$18, 'Continuous distributions'!$H$19), tblLognormalDist[[#This Row],[x]] &lt;= _xlfn.LOGNORM.INV(0.975, 'Continuous distributions'!$H$18, 'Continuous distributions'!$H$19)), tblLognormalDist[[#This Row],[y]],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4358-73CB-453F-A86F-8E19B0CFA4D8}">
  <dimension ref="B8:P136"/>
  <sheetViews>
    <sheetView showGridLines="0" tabSelected="1" zoomScale="115" zoomScaleNormal="115" workbookViewId="0"/>
  </sheetViews>
  <sheetFormatPr defaultRowHeight="14.4" x14ac:dyDescent="0.3"/>
  <cols>
    <col min="1" max="18" width="9.33203125" customWidth="1"/>
  </cols>
  <sheetData>
    <row r="8" spans="2:16" ht="21" x14ac:dyDescent="0.4">
      <c r="B8" s="3" t="s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ht="3" customHeight="1" x14ac:dyDescent="0.4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20" spans="2:2" x14ac:dyDescent="0.3">
      <c r="B20" t="s">
        <v>30</v>
      </c>
    </row>
    <row r="26" spans="2:2" x14ac:dyDescent="0.3">
      <c r="B26" t="s">
        <v>29</v>
      </c>
    </row>
    <row r="38" spans="2:10" ht="15" thickBot="1" x14ac:dyDescent="0.35">
      <c r="B38" t="s">
        <v>31</v>
      </c>
    </row>
    <row r="39" spans="2:10" ht="16.8" thickTop="1" thickBot="1" x14ac:dyDescent="0.35">
      <c r="B39" s="21" t="s">
        <v>32</v>
      </c>
      <c r="C39" s="22"/>
    </row>
    <row r="40" spans="2:10" ht="15" thickTop="1" x14ac:dyDescent="0.3"/>
    <row r="41" spans="2:10" ht="15" thickBot="1" x14ac:dyDescent="0.35"/>
    <row r="42" spans="2:10" ht="15.6" thickTop="1" thickBot="1" x14ac:dyDescent="0.35">
      <c r="B42" s="24" t="s">
        <v>37</v>
      </c>
      <c r="C42" s="25"/>
      <c r="D42" s="25"/>
      <c r="E42" s="25"/>
      <c r="F42" s="25"/>
      <c r="G42" s="25"/>
      <c r="H42" s="25"/>
      <c r="I42" s="25"/>
      <c r="J42" s="26"/>
    </row>
    <row r="43" spans="2:10" ht="15.6" thickTop="1" thickBot="1" x14ac:dyDescent="0.35"/>
    <row r="44" spans="2:10" ht="15.6" thickTop="1" thickBot="1" x14ac:dyDescent="0.35">
      <c r="B44" s="10">
        <v>1</v>
      </c>
      <c r="C44" s="11">
        <v>1</v>
      </c>
      <c r="D44" s="11">
        <v>2</v>
      </c>
      <c r="E44" s="11">
        <v>3</v>
      </c>
      <c r="F44" s="12">
        <v>4</v>
      </c>
    </row>
    <row r="45" spans="2:10" ht="6.9" customHeight="1" thickTop="1" x14ac:dyDescent="0.3"/>
    <row r="46" spans="2:10" ht="15" thickBot="1" x14ac:dyDescent="0.35">
      <c r="B46" s="1" t="s">
        <v>0</v>
      </c>
    </row>
    <row r="47" spans="2:10" ht="16.8" thickTop="1" thickBot="1" x14ac:dyDescent="0.35">
      <c r="B47" s="13"/>
    </row>
    <row r="48" spans="2:10" ht="15" thickTop="1" x14ac:dyDescent="0.3"/>
    <row r="51" spans="2:16" ht="21" x14ac:dyDescent="0.4">
      <c r="B51" s="3" t="s">
        <v>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3" customHeight="1" x14ac:dyDescent="0.4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66" spans="2:13" x14ac:dyDescent="0.3">
      <c r="B66" t="s">
        <v>35</v>
      </c>
    </row>
    <row r="67" spans="2:13" ht="7.05" customHeight="1" x14ac:dyDescent="0.3"/>
    <row r="68" spans="2:13" x14ac:dyDescent="0.3">
      <c r="B68" t="s">
        <v>34</v>
      </c>
    </row>
    <row r="71" spans="2:13" ht="15" thickBot="1" x14ac:dyDescent="0.35">
      <c r="B71" t="s">
        <v>31</v>
      </c>
    </row>
    <row r="72" spans="2:13" ht="16.8" thickTop="1" thickBot="1" x14ac:dyDescent="0.35">
      <c r="B72" s="21" t="s">
        <v>33</v>
      </c>
      <c r="C72" s="22"/>
    </row>
    <row r="73" spans="2:13" ht="15" thickTop="1" x14ac:dyDescent="0.3"/>
    <row r="74" spans="2:13" ht="15" thickBot="1" x14ac:dyDescent="0.35"/>
    <row r="75" spans="2:13" ht="15.6" thickTop="1" thickBot="1" x14ac:dyDescent="0.35">
      <c r="B75" s="24" t="s">
        <v>49</v>
      </c>
      <c r="C75" s="25"/>
      <c r="D75" s="25"/>
      <c r="E75" s="25"/>
      <c r="F75" s="25"/>
      <c r="G75" s="25"/>
      <c r="H75" s="25"/>
      <c r="I75" s="25"/>
      <c r="J75" s="26"/>
    </row>
    <row r="76" spans="2:13" ht="15.6" thickTop="1" thickBot="1" x14ac:dyDescent="0.35"/>
    <row r="77" spans="2:13" ht="15.6" thickTop="1" thickBot="1" x14ac:dyDescent="0.35">
      <c r="B77" s="10">
        <v>1</v>
      </c>
      <c r="C77" s="11">
        <v>1</v>
      </c>
      <c r="D77" s="11">
        <v>2</v>
      </c>
      <c r="E77" s="11">
        <v>3</v>
      </c>
      <c r="F77" s="12">
        <v>4</v>
      </c>
      <c r="H77" s="10">
        <v>1</v>
      </c>
      <c r="I77" s="11">
        <v>1</v>
      </c>
      <c r="J77" s="11">
        <v>2</v>
      </c>
      <c r="K77" s="11">
        <v>3</v>
      </c>
      <c r="L77" s="11">
        <v>4</v>
      </c>
      <c r="M77" s="12">
        <v>4</v>
      </c>
    </row>
    <row r="78" spans="2:13" ht="6.9" customHeight="1" thickTop="1" x14ac:dyDescent="0.3"/>
    <row r="79" spans="2:13" ht="15" thickBot="1" x14ac:dyDescent="0.35">
      <c r="B79" s="1" t="s">
        <v>5</v>
      </c>
      <c r="H79" s="1" t="s">
        <v>5</v>
      </c>
    </row>
    <row r="80" spans="2:13" ht="16.8" thickTop="1" thickBot="1" x14ac:dyDescent="0.35">
      <c r="B80" s="13"/>
      <c r="H80" s="13"/>
    </row>
    <row r="81" spans="2:16" ht="15" thickTop="1" x14ac:dyDescent="0.3"/>
    <row r="84" spans="2:16" ht="21" x14ac:dyDescent="0.4">
      <c r="B84" s="3" t="s">
        <v>24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3" customHeight="1" x14ac:dyDescent="0.4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99" spans="2:16" x14ac:dyDescent="0.3">
      <c r="B99" t="s">
        <v>36</v>
      </c>
    </row>
    <row r="100" spans="2:16" ht="6.9" customHeight="1" x14ac:dyDescent="0.3"/>
    <row r="101" spans="2:16" x14ac:dyDescent="0.3">
      <c r="B101" s="23" t="s">
        <v>43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2:16" x14ac:dyDescent="0.3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2:16" x14ac:dyDescent="0.3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2:16" ht="6.9" customHeight="1" x14ac:dyDescent="0.3"/>
    <row r="105" spans="2:16" x14ac:dyDescent="0.3">
      <c r="B105" t="s">
        <v>38</v>
      </c>
    </row>
    <row r="108" spans="2:16" ht="15" thickBot="1" x14ac:dyDescent="0.35">
      <c r="B108" t="s">
        <v>31</v>
      </c>
      <c r="E108" t="s">
        <v>31</v>
      </c>
      <c r="H108" t="s">
        <v>48</v>
      </c>
    </row>
    <row r="109" spans="2:16" ht="16.8" thickTop="1" thickBot="1" x14ac:dyDescent="0.35">
      <c r="B109" s="21" t="s">
        <v>42</v>
      </c>
      <c r="C109" s="22"/>
      <c r="E109" s="21" t="s">
        <v>44</v>
      </c>
      <c r="F109" s="22"/>
      <c r="H109" s="21" t="s">
        <v>45</v>
      </c>
      <c r="I109" s="22"/>
    </row>
    <row r="110" spans="2:16" ht="15" thickTop="1" x14ac:dyDescent="0.3">
      <c r="B110" t="s">
        <v>46</v>
      </c>
      <c r="E110" t="s">
        <v>47</v>
      </c>
      <c r="H110" t="s">
        <v>47</v>
      </c>
    </row>
    <row r="112" spans="2:16" ht="15" thickBot="1" x14ac:dyDescent="0.35"/>
    <row r="113" spans="2:13" ht="15" thickTop="1" x14ac:dyDescent="0.3">
      <c r="B113" s="15" t="s">
        <v>50</v>
      </c>
      <c r="C113" s="16"/>
      <c r="D113" s="16"/>
      <c r="E113" s="16"/>
      <c r="F113" s="16"/>
      <c r="G113" s="16"/>
      <c r="H113" s="16"/>
      <c r="I113" s="16"/>
      <c r="J113" s="17"/>
    </row>
    <row r="114" spans="2:13" ht="15" thickBot="1" x14ac:dyDescent="0.35">
      <c r="B114" s="18"/>
      <c r="C114" s="19"/>
      <c r="D114" s="19"/>
      <c r="E114" s="19"/>
      <c r="F114" s="19"/>
      <c r="G114" s="19"/>
      <c r="H114" s="19"/>
      <c r="I114" s="19"/>
      <c r="J114" s="20"/>
    </row>
    <row r="115" spans="2:13" ht="15.6" thickTop="1" thickBot="1" x14ac:dyDescent="0.35"/>
    <row r="116" spans="2:13" ht="15.6" thickTop="1" thickBot="1" x14ac:dyDescent="0.35">
      <c r="B116" s="10">
        <v>1</v>
      </c>
      <c r="C116" s="11">
        <v>1</v>
      </c>
      <c r="D116" s="11">
        <v>2</v>
      </c>
      <c r="E116" s="11">
        <v>3</v>
      </c>
      <c r="F116" s="12">
        <v>4</v>
      </c>
      <c r="H116" s="10">
        <v>1</v>
      </c>
      <c r="I116" s="11">
        <v>1</v>
      </c>
      <c r="J116" s="11">
        <v>2</v>
      </c>
      <c r="K116" s="11">
        <v>3</v>
      </c>
      <c r="L116" s="11">
        <v>4</v>
      </c>
      <c r="M116" s="12">
        <v>4</v>
      </c>
    </row>
    <row r="117" spans="2:13" ht="6.9" customHeight="1" thickTop="1" x14ac:dyDescent="0.3"/>
    <row r="118" spans="2:13" ht="15" thickBot="1" x14ac:dyDescent="0.35">
      <c r="B118" s="1" t="s">
        <v>51</v>
      </c>
      <c r="H118" s="1" t="s">
        <v>51</v>
      </c>
    </row>
    <row r="119" spans="2:13" ht="16.8" thickTop="1" thickBot="1" x14ac:dyDescent="0.35">
      <c r="B119" s="13"/>
      <c r="H119" s="13"/>
    </row>
    <row r="120" spans="2:13" ht="15" thickTop="1" x14ac:dyDescent="0.3">
      <c r="H120" s="14"/>
    </row>
    <row r="123" spans="2:13" ht="15" thickBot="1" x14ac:dyDescent="0.35"/>
    <row r="124" spans="2:13" ht="15" thickTop="1" x14ac:dyDescent="0.3">
      <c r="B124" s="15" t="s">
        <v>52</v>
      </c>
      <c r="C124" s="16"/>
      <c r="D124" s="16"/>
      <c r="E124" s="16"/>
      <c r="F124" s="16"/>
      <c r="G124" s="16"/>
      <c r="H124" s="16"/>
      <c r="I124" s="16"/>
      <c r="J124" s="17"/>
    </row>
    <row r="125" spans="2:13" ht="15" thickBot="1" x14ac:dyDescent="0.35">
      <c r="B125" s="18"/>
      <c r="C125" s="19"/>
      <c r="D125" s="19"/>
      <c r="E125" s="19"/>
      <c r="F125" s="19"/>
      <c r="G125" s="19"/>
      <c r="H125" s="19"/>
      <c r="I125" s="19"/>
      <c r="J125" s="20"/>
    </row>
    <row r="126" spans="2:13" ht="15.6" thickTop="1" thickBot="1" x14ac:dyDescent="0.35"/>
    <row r="127" spans="2:13" ht="15.6" thickTop="1" thickBot="1" x14ac:dyDescent="0.35">
      <c r="B127" s="10">
        <v>1</v>
      </c>
      <c r="C127" s="11">
        <v>1</v>
      </c>
      <c r="D127" s="11">
        <v>2</v>
      </c>
      <c r="E127" s="11">
        <v>3</v>
      </c>
      <c r="F127" s="12">
        <v>4</v>
      </c>
      <c r="H127" s="10">
        <v>1</v>
      </c>
      <c r="I127" s="11">
        <v>1</v>
      </c>
      <c r="J127" s="11">
        <v>2</v>
      </c>
      <c r="K127" s="11">
        <v>3</v>
      </c>
      <c r="L127" s="11">
        <v>4</v>
      </c>
      <c r="M127" s="12">
        <v>4</v>
      </c>
    </row>
    <row r="128" spans="2:13" ht="6.9" customHeight="1" thickTop="1" x14ac:dyDescent="0.3"/>
    <row r="129" spans="2:13" ht="15" thickBot="1" x14ac:dyDescent="0.35">
      <c r="B129" s="1" t="s">
        <v>53</v>
      </c>
      <c r="H129" s="1" t="s">
        <v>53</v>
      </c>
    </row>
    <row r="130" spans="2:13" ht="16.8" thickTop="1" thickBot="1" x14ac:dyDescent="0.35">
      <c r="B130" s="13"/>
      <c r="H130" s="13"/>
    </row>
    <row r="131" spans="2:13" ht="15.6" thickTop="1" thickBot="1" x14ac:dyDescent="0.35"/>
    <row r="132" spans="2:13" ht="15.6" thickTop="1" thickBot="1" x14ac:dyDescent="0.35">
      <c r="B132" s="10">
        <v>4</v>
      </c>
      <c r="C132" s="11">
        <v>3</v>
      </c>
      <c r="D132" s="11">
        <v>2</v>
      </c>
      <c r="E132" s="11">
        <v>1</v>
      </c>
      <c r="F132" s="12">
        <v>1</v>
      </c>
      <c r="H132" s="10">
        <v>4</v>
      </c>
      <c r="I132" s="11">
        <v>4</v>
      </c>
      <c r="J132" s="11">
        <v>3</v>
      </c>
      <c r="K132" s="11">
        <v>2</v>
      </c>
      <c r="L132" s="11">
        <v>1</v>
      </c>
      <c r="M132" s="12">
        <v>1</v>
      </c>
    </row>
    <row r="133" spans="2:13" ht="7.05" customHeight="1" thickTop="1" x14ac:dyDescent="0.3"/>
    <row r="134" spans="2:13" ht="15" thickBot="1" x14ac:dyDescent="0.35">
      <c r="B134" s="1" t="s">
        <v>53</v>
      </c>
      <c r="H134" s="1" t="s">
        <v>53</v>
      </c>
    </row>
    <row r="135" spans="2:13" ht="16.8" thickTop="1" thickBot="1" x14ac:dyDescent="0.35">
      <c r="B135" s="13"/>
      <c r="H135" s="13"/>
    </row>
    <row r="136" spans="2:13" ht="15" thickTop="1" x14ac:dyDescent="0.3"/>
  </sheetData>
  <mergeCells count="10">
    <mergeCell ref="B113:J114"/>
    <mergeCell ref="B124:J125"/>
    <mergeCell ref="B39:C39"/>
    <mergeCell ref="B72:C72"/>
    <mergeCell ref="B109:C109"/>
    <mergeCell ref="B101:P103"/>
    <mergeCell ref="E109:F109"/>
    <mergeCell ref="H109:I109"/>
    <mergeCell ref="B42:J42"/>
    <mergeCell ref="B75:J7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F322-21D9-45AE-AEBE-B28DB51D18F4}">
  <dimension ref="B8:P38"/>
  <sheetViews>
    <sheetView showGridLines="0" zoomScale="115" zoomScaleNormal="115" workbookViewId="0"/>
  </sheetViews>
  <sheetFormatPr defaultRowHeight="14.4" x14ac:dyDescent="0.3"/>
  <cols>
    <col min="2" max="13" width="14.6640625" customWidth="1"/>
  </cols>
  <sheetData>
    <row r="8" spans="2:16" ht="21" x14ac:dyDescent="0.4">
      <c r="B8" s="3" t="s">
        <v>39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ht="3" customHeight="1" x14ac:dyDescent="0.4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2:16" ht="6.9" customHeight="1" x14ac:dyDescent="0.3"/>
    <row r="11" spans="2:16" ht="15" customHeight="1" x14ac:dyDescent="0.3">
      <c r="B11" t="s">
        <v>40</v>
      </c>
    </row>
    <row r="12" spans="2:16" ht="6.9" customHeight="1" x14ac:dyDescent="0.3"/>
    <row r="13" spans="2:16" ht="15" customHeight="1" x14ac:dyDescent="0.3">
      <c r="B13" t="s">
        <v>41</v>
      </c>
    </row>
    <row r="14" spans="2:16" ht="15" customHeight="1" x14ac:dyDescent="0.3"/>
    <row r="15" spans="2:16" ht="15" customHeight="1" x14ac:dyDescent="0.3"/>
    <row r="16" spans="2:16" ht="15" customHeight="1" x14ac:dyDescent="0.35">
      <c r="B16" s="2" t="s">
        <v>27</v>
      </c>
      <c r="G16" s="2" t="s">
        <v>26</v>
      </c>
    </row>
    <row r="17" spans="7:9" ht="15" customHeight="1" thickBot="1" x14ac:dyDescent="0.35"/>
    <row r="18" spans="7:9" ht="15" customHeight="1" thickTop="1" thickBot="1" x14ac:dyDescent="0.35">
      <c r="G18" s="7" t="s">
        <v>6</v>
      </c>
      <c r="H18" s="5">
        <v>1</v>
      </c>
      <c r="I18" s="6" t="s">
        <v>25</v>
      </c>
    </row>
    <row r="19" spans="7:9" ht="15" customHeight="1" thickTop="1" thickBot="1" x14ac:dyDescent="0.35">
      <c r="G19" s="7" t="s">
        <v>7</v>
      </c>
      <c r="H19" s="5">
        <v>0.75</v>
      </c>
      <c r="I19" s="6" t="s">
        <v>28</v>
      </c>
    </row>
    <row r="20" spans="7:9" ht="15" customHeight="1" thickTop="1" x14ac:dyDescent="0.3"/>
    <row r="21" spans="7:9" ht="15" customHeight="1" x14ac:dyDescent="0.3"/>
    <row r="36" spans="2:8" x14ac:dyDescent="0.3">
      <c r="B36" s="9" t="s">
        <v>0</v>
      </c>
      <c r="C36" s="8">
        <f>Dev!$B$6</f>
        <v>0</v>
      </c>
      <c r="G36" s="9" t="s">
        <v>0</v>
      </c>
      <c r="H36" s="8">
        <f>Dev!$H$19</f>
        <v>3.6011383362721756</v>
      </c>
    </row>
    <row r="37" spans="2:8" x14ac:dyDescent="0.3">
      <c r="B37" s="9" t="s">
        <v>5</v>
      </c>
      <c r="C37" s="8">
        <f>Dev!$B$6</f>
        <v>0</v>
      </c>
      <c r="G37" s="9" t="s">
        <v>5</v>
      </c>
      <c r="H37" s="8">
        <f>Dev!$H$22</f>
        <v>2.7182818284590451</v>
      </c>
    </row>
    <row r="38" spans="2:8" x14ac:dyDescent="0.3">
      <c r="B38" s="9" t="s">
        <v>24</v>
      </c>
      <c r="C38" s="8">
        <f>Dev!$B$6</f>
        <v>0</v>
      </c>
      <c r="G38" s="9" t="s">
        <v>24</v>
      </c>
      <c r="H38" s="8">
        <f>Dev!$H$25</f>
        <v>1.5488302986341331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121920</xdr:rowOff>
                  </from>
                  <to>
                    <xdr:col>8</xdr:col>
                    <xdr:colOff>609600</xdr:colOff>
                    <xdr:row>21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8</xdr:col>
                    <xdr:colOff>594360</xdr:colOff>
                    <xdr:row>20</xdr:row>
                    <xdr:rowOff>121920</xdr:rowOff>
                  </from>
                  <to>
                    <xdr:col>9</xdr:col>
                    <xdr:colOff>198120</xdr:colOff>
                    <xdr:row>21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7586-6073-4919-A420-1E0D3D094E77}">
  <sheetPr codeName="Sheet4"/>
  <dimension ref="B2"/>
  <sheetViews>
    <sheetView showGridLines="0" workbookViewId="0"/>
  </sheetViews>
  <sheetFormatPr defaultRowHeight="14.4" x14ac:dyDescent="0.3"/>
  <sheetData>
    <row r="2" spans="2:2" x14ac:dyDescent="0.3">
      <c r="B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FCD7-C40D-4B26-8703-B432CE5C902B}">
  <sheetPr>
    <tabColor rgb="FFFF0000"/>
  </sheetPr>
  <dimension ref="A1:L171"/>
  <sheetViews>
    <sheetView topLeftCell="A7" workbookViewId="0">
      <selection activeCell="G27" sqref="G27"/>
    </sheetView>
  </sheetViews>
  <sheetFormatPr defaultRowHeight="14.4" x14ac:dyDescent="0.3"/>
  <sheetData>
    <row r="1" spans="1:9" x14ac:dyDescent="0.3">
      <c r="A1" t="s">
        <v>10</v>
      </c>
      <c r="G1" t="s">
        <v>13</v>
      </c>
    </row>
    <row r="3" spans="1:9" x14ac:dyDescent="0.3">
      <c r="A3" t="s">
        <v>8</v>
      </c>
      <c r="B3">
        <v>3.5</v>
      </c>
      <c r="H3">
        <f>_xlfn.LOGNORM.INV(0.95, lognormal_mu, lognormal_sigma)</f>
        <v>9.3337813320123466</v>
      </c>
    </row>
    <row r="4" spans="1:9" x14ac:dyDescent="0.3">
      <c r="A4" t="s">
        <v>9</v>
      </c>
      <c r="B4">
        <v>0.05</v>
      </c>
      <c r="G4" t="s">
        <v>21</v>
      </c>
      <c r="H4">
        <f>H3 / ROWS(tblLognormalDist[])</f>
        <v>6.6197030723491826E-2</v>
      </c>
    </row>
    <row r="5" spans="1:9" x14ac:dyDescent="0.3">
      <c r="G5" t="s">
        <v>9</v>
      </c>
      <c r="H5">
        <f>ROUNDUP(H4, -ROUNDUP(LOG10(H4), 0))</f>
        <v>6.9999999999999993E-2</v>
      </c>
    </row>
    <row r="6" spans="1:9" x14ac:dyDescent="0.3">
      <c r="A6" t="s">
        <v>6</v>
      </c>
      <c r="B6">
        <v>0</v>
      </c>
    </row>
    <row r="7" spans="1:9" x14ac:dyDescent="0.3">
      <c r="A7" t="s">
        <v>7</v>
      </c>
      <c r="B7">
        <v>1</v>
      </c>
      <c r="G7" t="s">
        <v>22</v>
      </c>
      <c r="H7">
        <f>I26 * 1.35</f>
        <v>0.34997209078145181</v>
      </c>
    </row>
    <row r="8" spans="1:9" x14ac:dyDescent="0.3">
      <c r="G8" t="s">
        <v>23</v>
      </c>
      <c r="H8">
        <f>0.035 * yMax</f>
        <v>1.2249023177350814E-2</v>
      </c>
    </row>
    <row r="10" spans="1:9" x14ac:dyDescent="0.3">
      <c r="A10" s="1" t="s">
        <v>14</v>
      </c>
      <c r="G10" s="1" t="s">
        <v>14</v>
      </c>
    </row>
    <row r="11" spans="1:9" x14ac:dyDescent="0.3">
      <c r="A11" t="s">
        <v>4</v>
      </c>
      <c r="B11" t="s">
        <v>15</v>
      </c>
      <c r="C11" t="s">
        <v>16</v>
      </c>
      <c r="D11" t="s">
        <v>2</v>
      </c>
      <c r="H11" t="s">
        <v>1</v>
      </c>
      <c r="I11" t="s">
        <v>2</v>
      </c>
    </row>
    <row r="12" spans="1:9" x14ac:dyDescent="0.3">
      <c r="A12">
        <v>1.96</v>
      </c>
      <c r="B12">
        <f>$B$6 - $A12 * $B$7</f>
        <v>-1.96</v>
      </c>
      <c r="C12">
        <f>-B12</f>
        <v>1.96</v>
      </c>
      <c r="D12">
        <v>0</v>
      </c>
      <c r="G12" t="s">
        <v>17</v>
      </c>
      <c r="H12">
        <f>_xlfn.LOGNORM.INV(0.025,lognormal_mu, lognormal_sigma)</f>
        <v>0.62501915081883164</v>
      </c>
      <c r="I12">
        <v>0</v>
      </c>
    </row>
    <row r="13" spans="1:9" x14ac:dyDescent="0.3">
      <c r="A13">
        <f>A12</f>
        <v>1.96</v>
      </c>
      <c r="B13">
        <f>B12</f>
        <v>-1.96</v>
      </c>
      <c r="C13">
        <f>C12</f>
        <v>1.96</v>
      </c>
      <c r="D13">
        <f>_xlfn.NORM.DIST(B13, $B$6, $B$7, FALSE)</f>
        <v>5.8440944333451469E-2</v>
      </c>
      <c r="H13">
        <f>H12</f>
        <v>0.62501915081883164</v>
      </c>
      <c r="I13">
        <f>_xlfn.LOGNORM.DIST(H13, lognormal_mu, lognormal_sigma, FALSE)</f>
        <v>0.12467899525631518</v>
      </c>
    </row>
    <row r="14" spans="1:9" x14ac:dyDescent="0.3">
      <c r="G14" t="s">
        <v>18</v>
      </c>
      <c r="H14">
        <f>_xlfn.LOGNORM.INV(0.975, lognormal_mu, lognormal_sigma)</f>
        <v>11.822127512813516</v>
      </c>
      <c r="I14">
        <v>0</v>
      </c>
    </row>
    <row r="15" spans="1:9" x14ac:dyDescent="0.3">
      <c r="H15">
        <f>H14</f>
        <v>11.822127512813516</v>
      </c>
      <c r="I15">
        <f>_xlfn.LOGNORM.DIST(H15, lognormal_mu, lognormal_sigma, FALSE)</f>
        <v>6.5916020323402583E-3</v>
      </c>
    </row>
    <row r="17" spans="1:12" x14ac:dyDescent="0.3">
      <c r="A17" s="1" t="s">
        <v>19</v>
      </c>
      <c r="G17" s="1" t="s">
        <v>19</v>
      </c>
      <c r="K17" s="1" t="s">
        <v>54</v>
      </c>
    </row>
    <row r="18" spans="1:12" x14ac:dyDescent="0.3">
      <c r="A18" t="s">
        <v>20</v>
      </c>
      <c r="B18" t="s">
        <v>1</v>
      </c>
      <c r="C18" t="s">
        <v>2</v>
      </c>
      <c r="G18" t="s">
        <v>0</v>
      </c>
      <c r="H18" t="s">
        <v>1</v>
      </c>
      <c r="I18" t="s">
        <v>2</v>
      </c>
      <c r="K18" t="s">
        <v>56</v>
      </c>
      <c r="L18">
        <v>2</v>
      </c>
    </row>
    <row r="19" spans="1:12" x14ac:dyDescent="0.3">
      <c r="B19">
        <f>$B$6</f>
        <v>0</v>
      </c>
      <c r="C19">
        <v>0</v>
      </c>
      <c r="H19">
        <f>EXP(lognormal_mu + lognormal_sigma ^ 2 / 2)</f>
        <v>3.6011383362721756</v>
      </c>
      <c r="I19">
        <v>0</v>
      </c>
      <c r="K19" t="s">
        <v>55</v>
      </c>
      <c r="L19" t="b">
        <f>showLabelsRadioSelection =  1</f>
        <v>0</v>
      </c>
    </row>
    <row r="20" spans="1:12" x14ac:dyDescent="0.3">
      <c r="A20" t="str">
        <f>"mean" &amp; CHAR(10) &amp; "median" &amp; CHAR(10) &amp; "mode" &amp; CHAR(10) &amp; "↓"</f>
        <v>mean
median
mode
↓</v>
      </c>
      <c r="B20">
        <f>B19</f>
        <v>0</v>
      </c>
      <c r="C20">
        <f>_xlfn.NORM.DIST(B20, $B$6, $B$7, FALSE)</f>
        <v>0.3989422804014327</v>
      </c>
      <c r="G20" t="str">
        <f>IF(showLabels, "mean", "?") &amp; CHAR(10) &amp; IF(ABS(I23 - I20) &lt; yLabelThreshDist, CHAR(10) &amp; CHAR(10), "") &amp; "↓"</f>
        <v>?
↓</v>
      </c>
      <c r="H20">
        <f>H19</f>
        <v>3.6011383362721756</v>
      </c>
      <c r="I20">
        <f>_xlfn.LOGNORM.DIST(H20, lognormal_mu, lognormal_sigma, FALSE)</f>
        <v>0.13768057362095329</v>
      </c>
    </row>
    <row r="21" spans="1:12" x14ac:dyDescent="0.3">
      <c r="G21" t="s">
        <v>5</v>
      </c>
      <c r="H21" t="s">
        <v>1</v>
      </c>
      <c r="I21" t="s">
        <v>2</v>
      </c>
    </row>
    <row r="22" spans="1:12" x14ac:dyDescent="0.3">
      <c r="H22">
        <f>EXP(lognormal_mu)</f>
        <v>2.7182818284590451</v>
      </c>
      <c r="I22">
        <v>0</v>
      </c>
    </row>
    <row r="23" spans="1:12" x14ac:dyDescent="0.3">
      <c r="G23" t="str">
        <f>IF(showLabels, "median", "?") &amp; CHAR(10) &amp; IF(ABS(I23 - I20) &lt; yLabelThreshDist, CHAR(10), "") &amp; "↓"</f>
        <v>?
↓</v>
      </c>
      <c r="H23">
        <f>H22</f>
        <v>2.7182818284590451</v>
      </c>
      <c r="I23">
        <f>_xlfn.LOGNORM.DIST(H23, lognormal_mu, lognormal_sigma, FALSE)</f>
        <v>0.19568355089831985</v>
      </c>
    </row>
    <row r="24" spans="1:12" x14ac:dyDescent="0.3">
      <c r="G24" t="s">
        <v>24</v>
      </c>
      <c r="H24" t="s">
        <v>1</v>
      </c>
      <c r="I24" t="s">
        <v>2</v>
      </c>
    </row>
    <row r="25" spans="1:12" x14ac:dyDescent="0.3">
      <c r="H25">
        <f>EXP(lognormal_mu - lognormal_sigma ^ 2)</f>
        <v>1.5488302986341331</v>
      </c>
      <c r="I25">
        <v>0</v>
      </c>
    </row>
    <row r="26" spans="1:12" x14ac:dyDescent="0.3">
      <c r="G26" t="str">
        <f>IF(showLabels, "mode", "?") &amp; CHAR(10) &amp; "↓"</f>
        <v>?
↓</v>
      </c>
      <c r="H26">
        <f>H25</f>
        <v>1.5488302986341331</v>
      </c>
      <c r="I26">
        <f>_xlfn.LOGNORM.DIST(H26, lognormal_mu, lognormal_sigma, FALSE)</f>
        <v>0.25923858576403835</v>
      </c>
    </row>
    <row r="30" spans="1:12" x14ac:dyDescent="0.3">
      <c r="A30" t="s">
        <v>1</v>
      </c>
      <c r="B30" t="s">
        <v>2</v>
      </c>
      <c r="C30" t="s">
        <v>11</v>
      </c>
      <c r="D30" t="s">
        <v>12</v>
      </c>
      <c r="F30" t="s">
        <v>1</v>
      </c>
      <c r="G30" t="s">
        <v>2</v>
      </c>
      <c r="H30" t="s">
        <v>11</v>
      </c>
      <c r="I30" t="s">
        <v>12</v>
      </c>
    </row>
    <row r="31" spans="1:12" x14ac:dyDescent="0.3">
      <c r="A31">
        <f>$B$6 - $B$3 * $B$7 + (ROW() -ROW(tblNormalDist[])) * $B$4</f>
        <v>-3.5</v>
      </c>
      <c r="B31">
        <f>_xlfn.NORM.DIST(tblNormalDist[[#This Row],[x]], $B$6, $B$7, FALSE)</f>
        <v>8.7268269504576015E-4</v>
      </c>
      <c r="C31" t="str">
        <f>IF(ROUND(tblNormalDist[[#This Row],[x]] / $B$4, 0) = 0, "95%", "")</f>
        <v/>
      </c>
      <c r="D31">
        <f>IF(ABS(tblNormalDist[[#This Row],[x]]) &lt;= 1.96, tblNormalDist[[#This Row],[y]], 0)</f>
        <v>0</v>
      </c>
      <c r="F31">
        <f>(ROW() -ROW(tblLognormalDist[])) * $H$5</f>
        <v>0</v>
      </c>
      <c r="G31" t="e">
        <f>_xlfn.LOGNORM.DIST(tblLognormalDist[[#This Row],[x]], lognormal_mu, lognormal_sigma, FALSE)</f>
        <v>#NUM!</v>
      </c>
      <c r="H31" t="str">
        <f>IF(ROUND(tblLognormalDist[[#This Row],[x]] / $H$5, 0) = ROUND(_xlfn.LOGNORM.INV(0.5, lognormal_mu, lognormal_sigma) / $H$5, 0), "95%", "")</f>
        <v/>
      </c>
      <c r="I31">
        <f>IF(AND(tblLognormalDist[[#This Row],[x]] &gt;= _xlfn.LOGNORM.INV(0.025, lognormal_mu, lognormal_sigma), tblLognormalDist[[#This Row],[x]] &lt;= _xlfn.LOGNORM.INV(0.975, lognormal_mu, lognormal_sigma)), tblLognormalDist[[#This Row],[y]], 0)</f>
        <v>0</v>
      </c>
    </row>
    <row r="32" spans="1:12" x14ac:dyDescent="0.3">
      <c r="A32">
        <f>$B$6 - $B$3 * $B$7 + (ROW() -ROW(tblNormalDist[])) * $B$4</f>
        <v>-3.45</v>
      </c>
      <c r="B32">
        <f>_xlfn.NORM.DIST(tblNormalDist[[#This Row],[x]], $B$6, $B$7, FALSE)</f>
        <v>1.0382812956614103E-3</v>
      </c>
      <c r="C32" t="str">
        <f>IF(ROUND(tblNormalDist[[#This Row],[x]] / $B$4, 0) = 0, "95%", "")</f>
        <v/>
      </c>
      <c r="D32">
        <f>IF(ABS(tblNormalDist[[#This Row],[x]]) &lt;= 1.96, tblNormalDist[[#This Row],[y]], 0)</f>
        <v>0</v>
      </c>
      <c r="F32">
        <f>(ROW() -ROW(tblLognormalDist[])) * $H$5</f>
        <v>6.9999999999999993E-2</v>
      </c>
      <c r="G32">
        <f>_xlfn.LOGNORM.DIST(tblLognormalDist[[#This Row],[x]], lognormal_mu, lognormal_sigma, FALSE)</f>
        <v>5.1476651733002113E-5</v>
      </c>
      <c r="H32" t="str">
        <f>IF(ROUND(tblLognormalDist[[#This Row],[x]] / $H$5, 0) = ROUND(_xlfn.LOGNORM.INV(0.5, lognormal_mu, lognormal_sigma) / $H$5, 0), "95%", "")</f>
        <v/>
      </c>
      <c r="I32">
        <f>IF(AND(tblLognormalDist[[#This Row],[x]] &gt;= _xlfn.LOGNORM.INV(0.025, lognormal_mu, lognormal_sigma), tblLognormalDist[[#This Row],[x]] &lt;= _xlfn.LOGNORM.INV(0.975, lognormal_mu, lognormal_sigma)), tblLognormalDist[[#This Row],[y]], 0)</f>
        <v>0</v>
      </c>
    </row>
    <row r="33" spans="1:9" x14ac:dyDescent="0.3">
      <c r="A33">
        <f>$B$6 - $B$3 * $B$7 + (ROW() -ROW(tblNormalDist[])) * $B$4</f>
        <v>-3.4</v>
      </c>
      <c r="B33">
        <f>_xlfn.NORM.DIST(tblNormalDist[[#This Row],[x]], $B$6, $B$7, FALSE)</f>
        <v>1.2322191684730199E-3</v>
      </c>
      <c r="C33" t="str">
        <f>IF(ROUND(tblNormalDist[[#This Row],[x]] / $B$4, 0) = 0, "95%", "")</f>
        <v/>
      </c>
      <c r="D33">
        <f>IF(ABS(tblNormalDist[[#This Row],[x]]) &lt;= 1.96, tblNormalDist[[#This Row],[y]], 0)</f>
        <v>0</v>
      </c>
      <c r="F33">
        <f>(ROW() -ROW(tblLognormalDist[])) * $H$5</f>
        <v>0.13999999999999999</v>
      </c>
      <c r="G33">
        <f>_xlfn.LOGNORM.DIST(tblLognormalDist[[#This Row],[x]], lognormal_mu, lognormal_sigma, FALSE)</f>
        <v>1.5255002086419312E-3</v>
      </c>
      <c r="H33" t="str">
        <f>IF(ROUND(tblLognormalDist[[#This Row],[x]] / $H$5, 0) = ROUND(_xlfn.LOGNORM.INV(0.5, lognormal_mu, lognormal_sigma) / $H$5, 0), "95%", "")</f>
        <v/>
      </c>
      <c r="I33">
        <f>IF(AND(tblLognormalDist[[#This Row],[x]] &gt;= _xlfn.LOGNORM.INV(0.025, lognormal_mu, lognormal_sigma), tblLognormalDist[[#This Row],[x]] &lt;= _xlfn.LOGNORM.INV(0.975, lognormal_mu, lognormal_sigma)), tblLognormalDist[[#This Row],[y]], 0)</f>
        <v>0</v>
      </c>
    </row>
    <row r="34" spans="1:9" x14ac:dyDescent="0.3">
      <c r="A34">
        <f>$B$6 - $B$3 * $B$7 + (ROW() -ROW(tblNormalDist[])) * $B$4</f>
        <v>-3.35</v>
      </c>
      <c r="B34">
        <f>_xlfn.NORM.DIST(tblNormalDist[[#This Row],[x]], $B$6, $B$7, FALSE)</f>
        <v>1.4587308046667459E-3</v>
      </c>
      <c r="C34" t="str">
        <f>IF(ROUND(tblNormalDist[[#This Row],[x]] / $B$4, 0) = 0, "95%", "")</f>
        <v/>
      </c>
      <c r="D34">
        <f>IF(ABS(tblNormalDist[[#This Row],[x]]) &lt;= 1.96, tblNormalDist[[#This Row],[y]], 0)</f>
        <v>0</v>
      </c>
      <c r="F34">
        <f>(ROW() -ROW(tblLognormalDist[])) * $H$5</f>
        <v>0.20999999999999996</v>
      </c>
      <c r="G34">
        <f>_xlfn.LOGNORM.DIST(tblLognormalDist[[#This Row],[x]], lognormal_mu, lognormal_sigma, FALSE)</f>
        <v>7.4541878128434108E-3</v>
      </c>
      <c r="H34" t="str">
        <f>IF(ROUND(tblLognormalDist[[#This Row],[x]] / $H$5, 0) = ROUND(_xlfn.LOGNORM.INV(0.5, lognormal_mu, lognormal_sigma) / $H$5, 0), "95%", "")</f>
        <v/>
      </c>
      <c r="I34">
        <f>IF(AND(tblLognormalDist[[#This Row],[x]] &gt;= _xlfn.LOGNORM.INV(0.025, lognormal_mu, lognormal_sigma), tblLognormalDist[[#This Row],[x]] &lt;= _xlfn.LOGNORM.INV(0.975, lognormal_mu, lognormal_sigma)), tblLognormalDist[[#This Row],[y]], 0)</f>
        <v>0</v>
      </c>
    </row>
    <row r="35" spans="1:9" x14ac:dyDescent="0.3">
      <c r="A35">
        <f>$B$6 - $B$3 * $B$7 + (ROW() -ROW(tblNormalDist[])) * $B$4</f>
        <v>-3.3</v>
      </c>
      <c r="B35">
        <f>_xlfn.NORM.DIST(tblNormalDist[[#This Row],[x]], $B$6, $B$7, FALSE)</f>
        <v>1.7225689390536812E-3</v>
      </c>
      <c r="C35" t="str">
        <f>IF(ROUND(tblNormalDist[[#This Row],[x]] / $B$4, 0) = 0, "95%", "")</f>
        <v/>
      </c>
      <c r="D35">
        <f>IF(ABS(tblNormalDist[[#This Row],[x]]) &lt;= 1.96, tblNormalDist[[#This Row],[y]], 0)</f>
        <v>0</v>
      </c>
      <c r="F35">
        <f>(ROW() -ROW(tblLognormalDist[])) * $H$5</f>
        <v>0.27999999999999997</v>
      </c>
      <c r="G35">
        <f>_xlfn.LOGNORM.DIST(tblLognormalDist[[#This Row],[x]], lognormal_mu, lognormal_sigma, FALSE)</f>
        <v>1.9242723148343147E-2</v>
      </c>
      <c r="H35" t="str">
        <f>IF(ROUND(tblLognormalDist[[#This Row],[x]] / $H$5, 0) = ROUND(_xlfn.LOGNORM.INV(0.5, lognormal_mu, lognormal_sigma) / $H$5, 0), "95%", "")</f>
        <v/>
      </c>
      <c r="I35">
        <f>IF(AND(tblLognormalDist[[#This Row],[x]] &gt;= _xlfn.LOGNORM.INV(0.025, lognormal_mu, lognormal_sigma), tblLognormalDist[[#This Row],[x]] &lt;= _xlfn.LOGNORM.INV(0.975, lognormal_mu, lognormal_sigma)), tblLognormalDist[[#This Row],[y]], 0)</f>
        <v>0</v>
      </c>
    </row>
    <row r="36" spans="1:9" x14ac:dyDescent="0.3">
      <c r="A36">
        <f>$B$6 - $B$3 * $B$7 + (ROW() -ROW(tblNormalDist[])) * $B$4</f>
        <v>-3.25</v>
      </c>
      <c r="B36">
        <f>_xlfn.NORM.DIST(tblNormalDist[[#This Row],[x]], $B$6, $B$7, FALSE)</f>
        <v>2.0290480572997681E-3</v>
      </c>
      <c r="C36" t="str">
        <f>IF(ROUND(tblNormalDist[[#This Row],[x]] / $B$4, 0) = 0, "95%", "")</f>
        <v/>
      </c>
      <c r="D36">
        <f>IF(ABS(tblNormalDist[[#This Row],[x]]) &lt;= 1.96, tblNormalDist[[#This Row],[y]], 0)</f>
        <v>0</v>
      </c>
      <c r="F36">
        <f>(ROW() -ROW(tblLognormalDist[])) * $H$5</f>
        <v>0.35</v>
      </c>
      <c r="G36">
        <f>_xlfn.LOGNORM.DIST(tblLognormalDist[[#This Row],[x]], lognormal_mu, lognormal_sigma, FALSE)</f>
        <v>3.6285333232109709E-2</v>
      </c>
      <c r="H36" t="str">
        <f>IF(ROUND(tblLognormalDist[[#This Row],[x]] / $H$5, 0) = ROUND(_xlfn.LOGNORM.INV(0.5, lognormal_mu, lognormal_sigma) / $H$5, 0), "95%", "")</f>
        <v/>
      </c>
      <c r="I36">
        <f>IF(AND(tblLognormalDist[[#This Row],[x]] &gt;= _xlfn.LOGNORM.INV(0.025, lognormal_mu, lognormal_sigma), tblLognormalDist[[#This Row],[x]] &lt;= _xlfn.LOGNORM.INV(0.975, lognormal_mu, lognormal_sigma)), tblLognormalDist[[#This Row],[y]], 0)</f>
        <v>0</v>
      </c>
    </row>
    <row r="37" spans="1:9" x14ac:dyDescent="0.3">
      <c r="A37">
        <f>$B$6 - $B$3 * $B$7 + (ROW() -ROW(tblNormalDist[])) * $B$4</f>
        <v>-3.2</v>
      </c>
      <c r="B37">
        <f>_xlfn.NORM.DIST(tblNormalDist[[#This Row],[x]], $B$6, $B$7, FALSE)</f>
        <v>2.3840882014648404E-3</v>
      </c>
      <c r="C37" t="str">
        <f>IF(ROUND(tblNormalDist[[#This Row],[x]] / $B$4, 0) = 0, "95%", "")</f>
        <v/>
      </c>
      <c r="D37">
        <f>IF(ABS(tblNormalDist[[#This Row],[x]]) &lt;= 1.96, tblNormalDist[[#This Row],[y]], 0)</f>
        <v>0</v>
      </c>
      <c r="F37">
        <f>(ROW() -ROW(tblLognormalDist[])) * $H$5</f>
        <v>0.41999999999999993</v>
      </c>
      <c r="G37">
        <f>_xlfn.LOGNORM.DIST(tblLognormalDist[[#This Row],[x]], lognormal_mu, lognormal_sigma, FALSE)</f>
        <v>5.7051108198222754E-2</v>
      </c>
      <c r="H37" t="str">
        <f>IF(ROUND(tblLognormalDist[[#This Row],[x]] / $H$5, 0) = ROUND(_xlfn.LOGNORM.INV(0.5, lognormal_mu, lognormal_sigma) / $H$5, 0), "95%", "")</f>
        <v/>
      </c>
      <c r="I37">
        <f>IF(AND(tblLognormalDist[[#This Row],[x]] &gt;= _xlfn.LOGNORM.INV(0.025, lognormal_mu, lognormal_sigma), tblLognormalDist[[#This Row],[x]] &lt;= _xlfn.LOGNORM.INV(0.975, lognormal_mu, lognormal_sigma)), tblLognormalDist[[#This Row],[y]], 0)</f>
        <v>0</v>
      </c>
    </row>
    <row r="38" spans="1:9" x14ac:dyDescent="0.3">
      <c r="A38">
        <f>$B$6 - $B$3 * $B$7 + (ROW() -ROW(tblNormalDist[])) * $B$4</f>
        <v>-3.15</v>
      </c>
      <c r="B38">
        <f>_xlfn.NORM.DIST(tblNormalDist[[#This Row],[x]], $B$6, $B$7, FALSE)</f>
        <v>2.7942584148794472E-3</v>
      </c>
      <c r="C38" t="str">
        <f>IF(ROUND(tblNormalDist[[#This Row],[x]] / $B$4, 0) = 0, "95%", "")</f>
        <v/>
      </c>
      <c r="D38">
        <f>IF(ABS(tblNormalDist[[#This Row],[x]]) &lt;= 1.96, tblNormalDist[[#This Row],[y]], 0)</f>
        <v>0</v>
      </c>
      <c r="F38">
        <f>(ROW() -ROW(tblLognormalDist[])) * $H$5</f>
        <v>0.48999999999999994</v>
      </c>
      <c r="G38">
        <f>_xlfn.LOGNORM.DIST(tblLognormalDist[[#This Row],[x]], lognormal_mu, lognormal_sigma, FALSE)</f>
        <v>7.9874373732429699E-2</v>
      </c>
      <c r="H38" t="str">
        <f>IF(ROUND(tblLognormalDist[[#This Row],[x]] / $H$5, 0) = ROUND(_xlfn.LOGNORM.INV(0.5, lognormal_mu, lognormal_sigma) / $H$5, 0), "95%", "")</f>
        <v/>
      </c>
      <c r="I38">
        <f>IF(AND(tblLognormalDist[[#This Row],[x]] &gt;= _xlfn.LOGNORM.INV(0.025, lognormal_mu, lognormal_sigma), tblLognormalDist[[#This Row],[x]] &lt;= _xlfn.LOGNORM.INV(0.975, lognormal_mu, lognormal_sigma)), tblLognormalDist[[#This Row],[y]], 0)</f>
        <v>0</v>
      </c>
    </row>
    <row r="39" spans="1:9" x14ac:dyDescent="0.3">
      <c r="A39">
        <f>$B$6 - $B$3 * $B$7 + (ROW() -ROW(tblNormalDist[])) * $B$4</f>
        <v>-3.1</v>
      </c>
      <c r="B39">
        <f>_xlfn.NORM.DIST(tblNormalDist[[#This Row],[x]], $B$6, $B$7, FALSE)</f>
        <v>3.2668190561999182E-3</v>
      </c>
      <c r="C39" t="str">
        <f>IF(ROUND(tblNormalDist[[#This Row],[x]] / $B$4, 0) = 0, "95%", "")</f>
        <v/>
      </c>
      <c r="D39">
        <f>IF(ABS(tblNormalDist[[#This Row],[x]]) &lt;= 1.96, tblNormalDist[[#This Row],[y]], 0)</f>
        <v>0</v>
      </c>
      <c r="F39">
        <f>(ROW() -ROW(tblLognormalDist[])) * $H$5</f>
        <v>0.55999999999999994</v>
      </c>
      <c r="G39">
        <f>_xlfn.LOGNORM.DIST(tblLognormalDist[[#This Row],[x]], lognormal_mu, lognormal_sigma, FALSE)</f>
        <v>0.10331730549252585</v>
      </c>
      <c r="H39" t="str">
        <f>IF(ROUND(tblLognormalDist[[#This Row],[x]] / $H$5, 0) = ROUND(_xlfn.LOGNORM.INV(0.5, lognormal_mu, lognormal_sigma) / $H$5, 0), "95%", "")</f>
        <v/>
      </c>
      <c r="I39">
        <f>IF(AND(tblLognormalDist[[#This Row],[x]] &gt;= _xlfn.LOGNORM.INV(0.025, lognormal_mu, lognormal_sigma), tblLognormalDist[[#This Row],[x]] &lt;= _xlfn.LOGNORM.INV(0.975, lognormal_mu, lognormal_sigma)), tblLognormalDist[[#This Row],[y]], 0)</f>
        <v>0</v>
      </c>
    </row>
    <row r="40" spans="1:9" x14ac:dyDescent="0.3">
      <c r="A40">
        <f>$B$6 - $B$3 * $B$7 + (ROW() -ROW(tblNormalDist[])) * $B$4</f>
        <v>-3.05</v>
      </c>
      <c r="B40">
        <f>_xlfn.NORM.DIST(tblNormalDist[[#This Row],[x]], $B$6, $B$7, FALSE)</f>
        <v>3.8097620982218104E-3</v>
      </c>
      <c r="C40" t="str">
        <f>IF(ROUND(tblNormalDist[[#This Row],[x]] / $B$4, 0) = 0, "95%", "")</f>
        <v/>
      </c>
      <c r="D40">
        <f>IF(ABS(tblNormalDist[[#This Row],[x]]) &lt;= 1.96, tblNormalDist[[#This Row],[y]], 0)</f>
        <v>0</v>
      </c>
      <c r="F40">
        <f>(ROW() -ROW(tblLognormalDist[])) * $H$5</f>
        <v>0.62999999999999989</v>
      </c>
      <c r="G40">
        <f>_xlfn.LOGNORM.DIST(tblLognormalDist[[#This Row],[x]], lognormal_mu, lognormal_sigma, FALSE)</f>
        <v>0.12627876591764514</v>
      </c>
      <c r="H40" t="str">
        <f>IF(ROUND(tblLognormalDist[[#This Row],[x]] / $H$5, 0) = ROUND(_xlfn.LOGNORM.INV(0.5, lognormal_mu, lognormal_sigma) / $H$5, 0), "95%", "")</f>
        <v/>
      </c>
      <c r="I40">
        <f>IF(AND(tblLognormalDist[[#This Row],[x]] &gt;= _xlfn.LOGNORM.INV(0.025, lognormal_mu, lognormal_sigma), tblLognormalDist[[#This Row],[x]] &lt;= _xlfn.LOGNORM.INV(0.975, lognormal_mu, lognormal_sigma)), tblLognormalDist[[#This Row],[y]], 0)</f>
        <v>0.12627876591764514</v>
      </c>
    </row>
    <row r="41" spans="1:9" x14ac:dyDescent="0.3">
      <c r="A41">
        <f>$B$6 - $B$3 * $B$7 + (ROW() -ROW(tblNormalDist[])) * $B$4</f>
        <v>-3</v>
      </c>
      <c r="B41">
        <f>_xlfn.NORM.DIST(tblNormalDist[[#This Row],[x]], $B$6, $B$7, FALSE)</f>
        <v>4.4318484119380075E-3</v>
      </c>
      <c r="C41" t="str">
        <f>IF(ROUND(tblNormalDist[[#This Row],[x]] / $B$4, 0) = 0, "95%", "")</f>
        <v/>
      </c>
      <c r="D41">
        <f>IF(ABS(tblNormalDist[[#This Row],[x]]) &lt;= 1.96, tblNormalDist[[#This Row],[y]], 0)</f>
        <v>0</v>
      </c>
      <c r="F41">
        <f>(ROW() -ROW(tblLognormalDist[])) * $H$5</f>
        <v>0.7</v>
      </c>
      <c r="G41">
        <f>_xlfn.LOGNORM.DIST(tblLognormalDist[[#This Row],[x]], lognormal_mu, lognormal_sigma, FALSE)</f>
        <v>0.14798549946559486</v>
      </c>
      <c r="H41" t="str">
        <f>IF(ROUND(tblLognormalDist[[#This Row],[x]] / $H$5, 0) = ROUND(_xlfn.LOGNORM.INV(0.5, lognormal_mu, lognormal_sigma) / $H$5, 0), "95%", "")</f>
        <v/>
      </c>
      <c r="I41">
        <f>IF(AND(tblLognormalDist[[#This Row],[x]] &gt;= _xlfn.LOGNORM.INV(0.025, lognormal_mu, lognormal_sigma), tblLognormalDist[[#This Row],[x]] &lt;= _xlfn.LOGNORM.INV(0.975, lognormal_mu, lognormal_sigma)), tblLognormalDist[[#This Row],[y]], 0)</f>
        <v>0.14798549946559486</v>
      </c>
    </row>
    <row r="42" spans="1:9" x14ac:dyDescent="0.3">
      <c r="A42">
        <f>$B$6 - $B$3 * $B$7 + (ROW() -ROW(tblNormalDist[])) * $B$4</f>
        <v>-2.95</v>
      </c>
      <c r="B42">
        <f>_xlfn.NORM.DIST(tblNormalDist[[#This Row],[x]], $B$6, $B$7, FALSE)</f>
        <v>5.1426409230539392E-3</v>
      </c>
      <c r="C42" t="str">
        <f>IF(ROUND(tblNormalDist[[#This Row],[x]] / $B$4, 0) = 0, "95%", "")</f>
        <v/>
      </c>
      <c r="D42">
        <f>IF(ABS(tblNormalDist[[#This Row],[x]]) &lt;= 1.96, tblNormalDist[[#This Row],[y]], 0)</f>
        <v>0</v>
      </c>
      <c r="F42">
        <f>(ROW() -ROW(tblLognormalDist[])) * $H$5</f>
        <v>0.76999999999999991</v>
      </c>
      <c r="G42">
        <f>_xlfn.LOGNORM.DIST(tblLognormalDist[[#This Row],[x]], lognormal_mu, lognormal_sigma, FALSE)</f>
        <v>0.16793967794504239</v>
      </c>
      <c r="H42" t="str">
        <f>IF(ROUND(tblLognormalDist[[#This Row],[x]] / $H$5, 0) = ROUND(_xlfn.LOGNORM.INV(0.5, lognormal_mu, lognormal_sigma) / $H$5, 0), "95%", "")</f>
        <v/>
      </c>
      <c r="I42">
        <f>IF(AND(tblLognormalDist[[#This Row],[x]] &gt;= _xlfn.LOGNORM.INV(0.025, lognormal_mu, lognormal_sigma), tblLognormalDist[[#This Row],[x]] &lt;= _xlfn.LOGNORM.INV(0.975, lognormal_mu, lognormal_sigma)), tblLognormalDist[[#This Row],[y]], 0)</f>
        <v>0.16793967794504239</v>
      </c>
    </row>
    <row r="43" spans="1:9" x14ac:dyDescent="0.3">
      <c r="A43">
        <f>$B$6 - $B$3 * $B$7 + (ROW() -ROW(tblNormalDist[])) * $B$4</f>
        <v>-2.9</v>
      </c>
      <c r="B43">
        <f>_xlfn.NORM.DIST(tblNormalDist[[#This Row],[x]], $B$6, $B$7, FALSE)</f>
        <v>5.9525324197758538E-3</v>
      </c>
      <c r="C43" t="str">
        <f>IF(ROUND(tblNormalDist[[#This Row],[x]] / $B$4, 0) = 0, "95%", "")</f>
        <v/>
      </c>
      <c r="D43">
        <f>IF(ABS(tblNormalDist[[#This Row],[x]]) &lt;= 1.96, tblNormalDist[[#This Row],[y]], 0)</f>
        <v>0</v>
      </c>
      <c r="F43">
        <f>(ROW() -ROW(tblLognormalDist[])) * $H$5</f>
        <v>0.83999999999999986</v>
      </c>
      <c r="G43">
        <f>_xlfn.LOGNORM.DIST(tblLognormalDist[[#This Row],[x]], lognormal_mu, lognormal_sigma, FALSE)</f>
        <v>0.18585751168200873</v>
      </c>
      <c r="H43" t="str">
        <f>IF(ROUND(tblLognormalDist[[#This Row],[x]] / $H$5, 0) = ROUND(_xlfn.LOGNORM.INV(0.5, lognormal_mu, lognormal_sigma) / $H$5, 0), "95%", "")</f>
        <v/>
      </c>
      <c r="I43">
        <f>IF(AND(tblLognormalDist[[#This Row],[x]] &gt;= _xlfn.LOGNORM.INV(0.025, lognormal_mu, lognormal_sigma), tblLognormalDist[[#This Row],[x]] &lt;= _xlfn.LOGNORM.INV(0.975, lognormal_mu, lognormal_sigma)), tblLognormalDist[[#This Row],[y]], 0)</f>
        <v>0.18585751168200873</v>
      </c>
    </row>
    <row r="44" spans="1:9" x14ac:dyDescent="0.3">
      <c r="A44">
        <f>$B$6 - $B$3 * $B$7 + (ROW() -ROW(tblNormalDist[])) * $B$4</f>
        <v>-2.85</v>
      </c>
      <c r="B44">
        <f>_xlfn.NORM.DIST(tblNormalDist[[#This Row],[x]], $B$6, $B$7, FALSE)</f>
        <v>6.8727666906139712E-3</v>
      </c>
      <c r="C44" t="str">
        <f>IF(ROUND(tblNormalDist[[#This Row],[x]] / $B$4, 0) = 0, "95%", "")</f>
        <v/>
      </c>
      <c r="D44">
        <f>IF(ABS(tblNormalDist[[#This Row],[x]]) &lt;= 1.96, tblNormalDist[[#This Row],[y]], 0)</f>
        <v>0</v>
      </c>
      <c r="F44">
        <f>(ROW() -ROW(tblLognormalDist[])) * $H$5</f>
        <v>0.90999999999999992</v>
      </c>
      <c r="G44">
        <f>_xlfn.LOGNORM.DIST(tblLognormalDist[[#This Row],[x]], lognormal_mu, lognormal_sigma, FALSE)</f>
        <v>0.20161318838412168</v>
      </c>
      <c r="H44" t="str">
        <f>IF(ROUND(tblLognormalDist[[#This Row],[x]] / $H$5, 0) = ROUND(_xlfn.LOGNORM.INV(0.5, lognormal_mu, lognormal_sigma) / $H$5, 0), "95%", "")</f>
        <v/>
      </c>
      <c r="I44">
        <f>IF(AND(tblLognormalDist[[#This Row],[x]] &gt;= _xlfn.LOGNORM.INV(0.025, lognormal_mu, lognormal_sigma), tblLognormalDist[[#This Row],[x]] &lt;= _xlfn.LOGNORM.INV(0.975, lognormal_mu, lognormal_sigma)), tblLognormalDist[[#This Row],[y]], 0)</f>
        <v>0.20161318838412168</v>
      </c>
    </row>
    <row r="45" spans="1:9" x14ac:dyDescent="0.3">
      <c r="A45">
        <f>$B$6 - $B$3 * $B$7 + (ROW() -ROW(tblNormalDist[])) * $B$4</f>
        <v>-2.8</v>
      </c>
      <c r="B45">
        <f>_xlfn.NORM.DIST(tblNormalDist[[#This Row],[x]], $B$6, $B$7, FALSE)</f>
        <v>7.9154515829799686E-3</v>
      </c>
      <c r="C45" t="str">
        <f>IF(ROUND(tblNormalDist[[#This Row],[x]] / $B$4, 0) = 0, "95%", "")</f>
        <v/>
      </c>
      <c r="D45">
        <f>IF(ABS(tblNormalDist[[#This Row],[x]]) &lt;= 1.96, tblNormalDist[[#This Row],[y]], 0)</f>
        <v>0</v>
      </c>
      <c r="F45">
        <f>(ROW() -ROW(tblLognormalDist[])) * $H$5</f>
        <v>0.97999999999999987</v>
      </c>
      <c r="G45">
        <f>_xlfn.LOGNORM.DIST(tblLognormalDist[[#This Row],[x]], lognormal_mu, lognormal_sigma, FALSE)</f>
        <v>0.2151927015724435</v>
      </c>
      <c r="H45" t="str">
        <f>IF(ROUND(tblLognormalDist[[#This Row],[x]] / $H$5, 0) = ROUND(_xlfn.LOGNORM.INV(0.5, lognormal_mu, lognormal_sigma) / $H$5, 0), "95%", "")</f>
        <v/>
      </c>
      <c r="I45">
        <f>IF(AND(tblLognormalDist[[#This Row],[x]] &gt;= _xlfn.LOGNORM.INV(0.025, lognormal_mu, lognormal_sigma), tblLognormalDist[[#This Row],[x]] &lt;= _xlfn.LOGNORM.INV(0.975, lognormal_mu, lognormal_sigma)), tblLognormalDist[[#This Row],[y]], 0)</f>
        <v>0.2151927015724435</v>
      </c>
    </row>
    <row r="46" spans="1:9" x14ac:dyDescent="0.3">
      <c r="A46">
        <f>$B$6 - $B$3 * $B$7 + (ROW() -ROW(tblNormalDist[])) * $B$4</f>
        <v>-2.75</v>
      </c>
      <c r="B46">
        <f>_xlfn.NORM.DIST(tblNormalDist[[#This Row],[x]], $B$6, $B$7, FALSE)</f>
        <v>9.0935625015910529E-3</v>
      </c>
      <c r="C46" t="str">
        <f>IF(ROUND(tblNormalDist[[#This Row],[x]] / $B$4, 0) = 0, "95%", "")</f>
        <v/>
      </c>
      <c r="D46">
        <f>IF(ABS(tblNormalDist[[#This Row],[x]]) &lt;= 1.96, tblNormalDist[[#This Row],[y]], 0)</f>
        <v>0</v>
      </c>
      <c r="F46">
        <f>(ROW() -ROW(tblLognormalDist[])) * $H$5</f>
        <v>1.0499999999999998</v>
      </c>
      <c r="G46">
        <f>_xlfn.LOGNORM.DIST(tblLognormalDist[[#This Row],[x]], lognormal_mu, lognormal_sigma, FALSE)</f>
        <v>0.22665790457698567</v>
      </c>
      <c r="H46" t="str">
        <f>IF(ROUND(tblLognormalDist[[#This Row],[x]] / $H$5, 0) = ROUND(_xlfn.LOGNORM.INV(0.5, lognormal_mu, lognormal_sigma) / $H$5, 0), "95%", "")</f>
        <v/>
      </c>
      <c r="I46">
        <f>IF(AND(tblLognormalDist[[#This Row],[x]] &gt;= _xlfn.LOGNORM.INV(0.025, lognormal_mu, lognormal_sigma), tblLognormalDist[[#This Row],[x]] &lt;= _xlfn.LOGNORM.INV(0.975, lognormal_mu, lognormal_sigma)), tblLognormalDist[[#This Row],[y]], 0)</f>
        <v>0.22665790457698567</v>
      </c>
    </row>
    <row r="47" spans="1:9" x14ac:dyDescent="0.3">
      <c r="A47">
        <f>$B$6 - $B$3 * $B$7 + (ROW() -ROW(tblNormalDist[])) * $B$4</f>
        <v>-2.7</v>
      </c>
      <c r="B47">
        <f>_xlfn.NORM.DIST(tblNormalDist[[#This Row],[x]], $B$6, $B$7, FALSE)</f>
        <v>1.0420934814422592E-2</v>
      </c>
      <c r="C47" t="str">
        <f>IF(ROUND(tblNormalDist[[#This Row],[x]] / $B$4, 0) = 0, "95%", "")</f>
        <v/>
      </c>
      <c r="D47">
        <f>IF(ABS(tblNormalDist[[#This Row],[x]]) &lt;= 1.96, tblNormalDist[[#This Row],[y]], 0)</f>
        <v>0</v>
      </c>
      <c r="F47">
        <f>(ROW() -ROW(tblLognormalDist[])) * $H$5</f>
        <v>1.1199999999999999</v>
      </c>
      <c r="G47">
        <f>_xlfn.LOGNORM.DIST(tblLognormalDist[[#This Row],[x]], lognormal_mu, lognormal_sigma, FALSE)</f>
        <v>0.23611951937960712</v>
      </c>
      <c r="H47" t="str">
        <f>IF(ROUND(tblLognormalDist[[#This Row],[x]] / $H$5, 0) = ROUND(_xlfn.LOGNORM.INV(0.5, lognormal_mu, lognormal_sigma) / $H$5, 0), "95%", "")</f>
        <v/>
      </c>
      <c r="I47">
        <f>IF(AND(tblLognormalDist[[#This Row],[x]] &gt;= _xlfn.LOGNORM.INV(0.025, lognormal_mu, lognormal_sigma), tblLognormalDist[[#This Row],[x]] &lt;= _xlfn.LOGNORM.INV(0.975, lognormal_mu, lognormal_sigma)), tblLognormalDist[[#This Row],[y]], 0)</f>
        <v>0.23611951937960712</v>
      </c>
    </row>
    <row r="48" spans="1:9" x14ac:dyDescent="0.3">
      <c r="A48">
        <f>$B$6 - $B$3 * $B$7 + (ROW() -ROW(tblNormalDist[])) * $B$4</f>
        <v>-2.65</v>
      </c>
      <c r="B48">
        <f>_xlfn.NORM.DIST(tblNormalDist[[#This Row],[x]], $B$6, $B$7, FALSE)</f>
        <v>1.1912243607605179E-2</v>
      </c>
      <c r="C48" t="str">
        <f>IF(ROUND(tblNormalDist[[#This Row],[x]] / $B$4, 0) = 0, "95%", "")</f>
        <v/>
      </c>
      <c r="D48">
        <f>IF(ABS(tblNormalDist[[#This Row],[x]]) &lt;= 1.96, tblNormalDist[[#This Row],[y]], 0)</f>
        <v>0</v>
      </c>
      <c r="F48">
        <f>(ROW() -ROW(tblLognormalDist[])) * $H$5</f>
        <v>1.19</v>
      </c>
      <c r="G48">
        <f>_xlfn.LOGNORM.DIST(tblLognormalDist[[#This Row],[x]], lognormal_mu, lognormal_sigma, FALSE)</f>
        <v>0.24371740740251399</v>
      </c>
      <c r="H48" t="str">
        <f>IF(ROUND(tblLognormalDist[[#This Row],[x]] / $H$5, 0) = ROUND(_xlfn.LOGNORM.INV(0.5, lognormal_mu, lognormal_sigma) / $H$5, 0), "95%", "")</f>
        <v/>
      </c>
      <c r="I48">
        <f>IF(AND(tblLognormalDist[[#This Row],[x]] &gt;= _xlfn.LOGNORM.INV(0.025, lognormal_mu, lognormal_sigma), tblLognormalDist[[#This Row],[x]] &lt;= _xlfn.LOGNORM.INV(0.975, lognormal_mu, lognormal_sigma)), tblLognormalDist[[#This Row],[y]], 0)</f>
        <v>0.24371740740251399</v>
      </c>
    </row>
    <row r="49" spans="1:9" x14ac:dyDescent="0.3">
      <c r="A49">
        <f>$B$6 - $B$3 * $B$7 + (ROW() -ROW(tblNormalDist[])) * $B$4</f>
        <v>-2.6</v>
      </c>
      <c r="B49">
        <f>_xlfn.NORM.DIST(tblNormalDist[[#This Row],[x]], $B$6, $B$7, FALSE)</f>
        <v>1.3582969233685613E-2</v>
      </c>
      <c r="C49" t="str">
        <f>IF(ROUND(tblNormalDist[[#This Row],[x]] / $B$4, 0) = 0, "95%", "")</f>
        <v/>
      </c>
      <c r="D49">
        <f>IF(ABS(tblNormalDist[[#This Row],[x]]) &lt;= 1.96, tblNormalDist[[#This Row],[y]], 0)</f>
        <v>0</v>
      </c>
      <c r="F49">
        <f>(ROW() -ROW(tblLognormalDist[])) * $H$5</f>
        <v>1.2599999999999998</v>
      </c>
      <c r="G49">
        <f>_xlfn.LOGNORM.DIST(tblLognormalDist[[#This Row],[x]], lognormal_mu, lognormal_sigma, FALSE)</f>
        <v>0.24960648030515767</v>
      </c>
      <c r="H49" t="str">
        <f>IF(ROUND(tblLognormalDist[[#This Row],[x]] / $H$5, 0) = ROUND(_xlfn.LOGNORM.INV(0.5, lognormal_mu, lognormal_sigma) / $H$5, 0), "95%", "")</f>
        <v/>
      </c>
      <c r="I49">
        <f>IF(AND(tblLognormalDist[[#This Row],[x]] &gt;= _xlfn.LOGNORM.INV(0.025, lognormal_mu, lognormal_sigma), tblLognormalDist[[#This Row],[x]] &lt;= _xlfn.LOGNORM.INV(0.975, lognormal_mu, lognormal_sigma)), tblLognormalDist[[#This Row],[y]], 0)</f>
        <v>0.24960648030515767</v>
      </c>
    </row>
    <row r="50" spans="1:9" x14ac:dyDescent="0.3">
      <c r="A50">
        <f>$B$6 - $B$3 * $B$7 + (ROW() -ROW(tblNormalDist[])) * $B$4</f>
        <v>-2.5499999999999998</v>
      </c>
      <c r="B50">
        <f>_xlfn.NORM.DIST(tblNormalDist[[#This Row],[x]], $B$6, $B$7, FALSE)</f>
        <v>1.5449347134395174E-2</v>
      </c>
      <c r="C50" t="str">
        <f>IF(ROUND(tblNormalDist[[#This Row],[x]] / $B$4, 0) = 0, "95%", "")</f>
        <v/>
      </c>
      <c r="D50">
        <f>IF(ABS(tblNormalDist[[#This Row],[x]]) &lt;= 1.96, tblNormalDist[[#This Row],[y]], 0)</f>
        <v>0</v>
      </c>
      <c r="F50">
        <f>(ROW() -ROW(tblLognormalDist[])) * $H$5</f>
        <v>1.3299999999999998</v>
      </c>
      <c r="G50">
        <f>_xlfn.LOGNORM.DIST(tblLognormalDist[[#This Row],[x]], lognormal_mu, lognormal_sigma, FALSE)</f>
        <v>0.25394687225044849</v>
      </c>
      <c r="H50" t="str">
        <f>IF(ROUND(tblLognormalDist[[#This Row],[x]] / $H$5, 0) = ROUND(_xlfn.LOGNORM.INV(0.5, lognormal_mu, lognormal_sigma) / $H$5, 0), "95%", "")</f>
        <v/>
      </c>
      <c r="I50">
        <f>IF(AND(tblLognormalDist[[#This Row],[x]] &gt;= _xlfn.LOGNORM.INV(0.025, lognormal_mu, lognormal_sigma), tblLognormalDist[[#This Row],[x]] &lt;= _xlfn.LOGNORM.INV(0.975, lognormal_mu, lognormal_sigma)), tblLognormalDist[[#This Row],[y]], 0)</f>
        <v>0.25394687225044849</v>
      </c>
    </row>
    <row r="51" spans="1:9" x14ac:dyDescent="0.3">
      <c r="A51">
        <f>$B$6 - $B$3 * $B$7 + (ROW() -ROW(tblNormalDist[])) * $B$4</f>
        <v>-2.5</v>
      </c>
      <c r="B51">
        <f>_xlfn.NORM.DIST(tblNormalDist[[#This Row],[x]], $B$6, $B$7, FALSE)</f>
        <v>1.752830049356854E-2</v>
      </c>
      <c r="C51" t="str">
        <f>IF(ROUND(tblNormalDist[[#This Row],[x]] / $B$4, 0) = 0, "95%", "")</f>
        <v/>
      </c>
      <c r="D51">
        <f>IF(ABS(tblNormalDist[[#This Row],[x]]) &lt;= 1.96, tblNormalDist[[#This Row],[y]], 0)</f>
        <v>0</v>
      </c>
      <c r="F51">
        <f>(ROW() -ROW(tblLognormalDist[])) * $H$5</f>
        <v>1.4</v>
      </c>
      <c r="G51">
        <f>_xlfn.LOGNORM.DIST(tblLognormalDist[[#This Row],[x]], lognormal_mu, lognormal_sigma, FALSE)</f>
        <v>0.25689726988780021</v>
      </c>
      <c r="H51" t="str">
        <f>IF(ROUND(tblLognormalDist[[#This Row],[x]] / $H$5, 0) = ROUND(_xlfn.LOGNORM.INV(0.5, lognormal_mu, lognormal_sigma) / $H$5, 0), "95%", "")</f>
        <v/>
      </c>
      <c r="I51">
        <f>IF(AND(tblLognormalDist[[#This Row],[x]] &gt;= _xlfn.LOGNORM.INV(0.025, lognormal_mu, lognormal_sigma), tblLognormalDist[[#This Row],[x]] &lt;= _xlfn.LOGNORM.INV(0.975, lognormal_mu, lognormal_sigma)), tblLognormalDist[[#This Row],[y]], 0)</f>
        <v>0.25689726988780021</v>
      </c>
    </row>
    <row r="52" spans="1:9" x14ac:dyDescent="0.3">
      <c r="A52">
        <f>$B$6 - $B$3 * $B$7 + (ROW() -ROW(tblNormalDist[])) * $B$4</f>
        <v>-2.4500000000000002</v>
      </c>
      <c r="B52">
        <f>_xlfn.NORM.DIST(tblNormalDist[[#This Row],[x]], $B$6, $B$7, FALSE)</f>
        <v>1.9837354391795313E-2</v>
      </c>
      <c r="C52" t="str">
        <f>IF(ROUND(tblNormalDist[[#This Row],[x]] / $B$4, 0) = 0, "95%", "")</f>
        <v/>
      </c>
      <c r="D52">
        <f>IF(ABS(tblNormalDist[[#This Row],[x]]) &lt;= 1.96, tblNormalDist[[#This Row],[y]], 0)</f>
        <v>0</v>
      </c>
      <c r="F52">
        <f>(ROW() -ROW(tblLognormalDist[])) * $H$5</f>
        <v>1.4699999999999998</v>
      </c>
      <c r="G52">
        <f>_xlfn.LOGNORM.DIST(tblLognormalDist[[#This Row],[x]], lognormal_mu, lognormal_sigma, FALSE)</f>
        <v>0.258610546292387</v>
      </c>
      <c r="H52" t="str">
        <f>IF(ROUND(tblLognormalDist[[#This Row],[x]] / $H$5, 0) = ROUND(_xlfn.LOGNORM.INV(0.5, lognormal_mu, lognormal_sigma) / $H$5, 0), "95%", "")</f>
        <v/>
      </c>
      <c r="I52">
        <f>IF(AND(tblLognormalDist[[#This Row],[x]] &gt;= _xlfn.LOGNORM.INV(0.025, lognormal_mu, lognormal_sigma), tblLognormalDist[[#This Row],[x]] &lt;= _xlfn.LOGNORM.INV(0.975, lognormal_mu, lognormal_sigma)), tblLognormalDist[[#This Row],[y]], 0)</f>
        <v>0.258610546292387</v>
      </c>
    </row>
    <row r="53" spans="1:9" x14ac:dyDescent="0.3">
      <c r="A53">
        <f>$B$6 - $B$3 * $B$7 + (ROW() -ROW(tblNormalDist[])) * $B$4</f>
        <v>-2.4</v>
      </c>
      <c r="B53">
        <f>_xlfn.NORM.DIST(tblNormalDist[[#This Row],[x]], $B$6, $B$7, FALSE)</f>
        <v>2.2394530294842899E-2</v>
      </c>
      <c r="C53" t="str">
        <f>IF(ROUND(tblNormalDist[[#This Row],[x]] / $B$4, 0) = 0, "95%", "")</f>
        <v/>
      </c>
      <c r="D53">
        <f>IF(ABS(tblNormalDist[[#This Row],[x]]) &lt;= 1.96, tblNormalDist[[#This Row],[y]], 0)</f>
        <v>0</v>
      </c>
      <c r="F53">
        <f>(ROW() -ROW(tblLognormalDist[])) * $H$5</f>
        <v>1.5399999999999998</v>
      </c>
      <c r="G53">
        <f>_xlfn.LOGNORM.DIST(tblLognormalDist[[#This Row],[x]], lognormal_mu, lognormal_sigma, FALSE)</f>
        <v>0.25923105280069542</v>
      </c>
      <c r="H53" t="str">
        <f>IF(ROUND(tblLognormalDist[[#This Row],[x]] / $H$5, 0) = ROUND(_xlfn.LOGNORM.INV(0.5, lognormal_mu, lognormal_sigma) / $H$5, 0), "95%", "")</f>
        <v/>
      </c>
      <c r="I53">
        <f>IF(AND(tblLognormalDist[[#This Row],[x]] &gt;= _xlfn.LOGNORM.INV(0.025, lognormal_mu, lognormal_sigma), tblLognormalDist[[#This Row],[x]] &lt;= _xlfn.LOGNORM.INV(0.975, lognormal_mu, lognormal_sigma)), tblLognormalDist[[#This Row],[y]], 0)</f>
        <v>0.25923105280069542</v>
      </c>
    </row>
    <row r="54" spans="1:9" x14ac:dyDescent="0.3">
      <c r="A54">
        <f>$B$6 - $B$3 * $B$7 + (ROW() -ROW(tblNormalDist[])) * $B$4</f>
        <v>-2.3499999999999996</v>
      </c>
      <c r="B54">
        <f>_xlfn.NORM.DIST(tblNormalDist[[#This Row],[x]], $B$6, $B$7, FALSE)</f>
        <v>2.5218219915194417E-2</v>
      </c>
      <c r="C54" t="str">
        <f>IF(ROUND(tblNormalDist[[#This Row],[x]] / $B$4, 0) = 0, "95%", "")</f>
        <v/>
      </c>
      <c r="D54">
        <f>IF(ABS(tblNormalDist[[#This Row],[x]]) &lt;= 1.96, tblNormalDist[[#This Row],[y]], 0)</f>
        <v>0</v>
      </c>
      <c r="F54">
        <f>(ROW() -ROW(tblLognormalDist[])) * $H$5</f>
        <v>1.6099999999999999</v>
      </c>
      <c r="G54">
        <f>_xlfn.LOGNORM.DIST(tblLognormalDist[[#This Row],[x]], lognormal_mu, lognormal_sigma, FALSE)</f>
        <v>0.25889308718226389</v>
      </c>
      <c r="H54" t="str">
        <f>IF(ROUND(tblLognormalDist[[#This Row],[x]] / $H$5, 0) = ROUND(_xlfn.LOGNORM.INV(0.5, lognormal_mu, lognormal_sigma) / $H$5, 0), "95%", "")</f>
        <v/>
      </c>
      <c r="I54">
        <f>IF(AND(tblLognormalDist[[#This Row],[x]] &gt;= _xlfn.LOGNORM.INV(0.025, lognormal_mu, lognormal_sigma), tblLognormalDist[[#This Row],[x]] &lt;= _xlfn.LOGNORM.INV(0.975, lognormal_mu, lognormal_sigma)), tblLognormalDist[[#This Row],[y]], 0)</f>
        <v>0.25889308718226389</v>
      </c>
    </row>
    <row r="55" spans="1:9" x14ac:dyDescent="0.3">
      <c r="A55">
        <f>$B$6 - $B$3 * $B$7 + (ROW() -ROW(tblNormalDist[])) * $B$4</f>
        <v>-2.2999999999999998</v>
      </c>
      <c r="B55">
        <f>_xlfn.NORM.DIST(tblNormalDist[[#This Row],[x]], $B$6, $B$7, FALSE)</f>
        <v>2.8327037741601186E-2</v>
      </c>
      <c r="C55" t="str">
        <f>IF(ROUND(tblNormalDist[[#This Row],[x]] / $B$4, 0) = 0, "95%", "")</f>
        <v/>
      </c>
      <c r="D55">
        <f>IF(ABS(tblNormalDist[[#This Row],[x]]) &lt;= 1.96, tblNormalDist[[#This Row],[y]], 0)</f>
        <v>0</v>
      </c>
      <c r="F55">
        <f>(ROW() -ROW(tblLognormalDist[])) * $H$5</f>
        <v>1.6799999999999997</v>
      </c>
      <c r="G55">
        <f>_xlfn.LOGNORM.DIST(tblLognormalDist[[#This Row],[x]], lognormal_mu, lognormal_sigma, FALSE)</f>
        <v>0.25772018323459267</v>
      </c>
      <c r="H55" t="str">
        <f>IF(ROUND(tblLognormalDist[[#This Row],[x]] / $H$5, 0) = ROUND(_xlfn.LOGNORM.INV(0.5, lognormal_mu, lognormal_sigma) / $H$5, 0), "95%", "")</f>
        <v/>
      </c>
      <c r="I55">
        <f>IF(AND(tblLognormalDist[[#This Row],[x]] &gt;= _xlfn.LOGNORM.INV(0.025, lognormal_mu, lognormal_sigma), tblLognormalDist[[#This Row],[x]] &lt;= _xlfn.LOGNORM.INV(0.975, lognormal_mu, lognormal_sigma)), tblLognormalDist[[#This Row],[y]], 0)</f>
        <v>0.25772018323459267</v>
      </c>
    </row>
    <row r="56" spans="1:9" x14ac:dyDescent="0.3">
      <c r="A56">
        <f>$B$6 - $B$3 * $B$7 + (ROW() -ROW(tblNormalDist[])) * $B$4</f>
        <v>-2.25</v>
      </c>
      <c r="B56">
        <f>_xlfn.NORM.DIST(tblNormalDist[[#This Row],[x]], $B$6, $B$7, FALSE)</f>
        <v>3.1739651835667418E-2</v>
      </c>
      <c r="C56" t="str">
        <f>IF(ROUND(tblNormalDist[[#This Row],[x]] / $B$4, 0) = 0, "95%", "")</f>
        <v/>
      </c>
      <c r="D56">
        <f>IF(ABS(tblNormalDist[[#This Row],[x]]) &lt;= 1.96, tblNormalDist[[#This Row],[y]], 0)</f>
        <v>0</v>
      </c>
      <c r="F56">
        <f>(ROW() -ROW(tblLognormalDist[])) * $H$5</f>
        <v>1.7499999999999998</v>
      </c>
      <c r="G56">
        <f>_xlfn.LOGNORM.DIST(tblLognormalDist[[#This Row],[x]], lognormal_mu, lognormal_sigma, FALSE)</f>
        <v>0.25582496264964155</v>
      </c>
      <c r="H56" t="str">
        <f>IF(ROUND(tblLognormalDist[[#This Row],[x]] / $H$5, 0) = ROUND(_xlfn.LOGNORM.INV(0.5, lognormal_mu, lognormal_sigma) / $H$5, 0), "95%", "")</f>
        <v/>
      </c>
      <c r="I56">
        <f>IF(AND(tblLognormalDist[[#This Row],[x]] &gt;= _xlfn.LOGNORM.INV(0.025, lognormal_mu, lognormal_sigma), tblLognormalDist[[#This Row],[x]] &lt;= _xlfn.LOGNORM.INV(0.975, lognormal_mu, lognormal_sigma)), tblLognormalDist[[#This Row],[y]], 0)</f>
        <v>0.25582496264964155</v>
      </c>
    </row>
    <row r="57" spans="1:9" x14ac:dyDescent="0.3">
      <c r="A57">
        <f>$B$6 - $B$3 * $B$7 + (ROW() -ROW(tblNormalDist[])) * $B$4</f>
        <v>-2.2000000000000002</v>
      </c>
      <c r="B57">
        <f>_xlfn.NORM.DIST(tblNormalDist[[#This Row],[x]], $B$6, $B$7, FALSE)</f>
        <v>3.5474592846231424E-2</v>
      </c>
      <c r="C57" t="str">
        <f>IF(ROUND(tblNormalDist[[#This Row],[x]] / $B$4, 0) = 0, "95%", "")</f>
        <v/>
      </c>
      <c r="D57">
        <f>IF(ABS(tblNormalDist[[#This Row],[x]]) &lt;= 1.96, tblNormalDist[[#This Row],[y]], 0)</f>
        <v>0</v>
      </c>
      <c r="F57">
        <f>(ROW() -ROW(tblLognormalDist[])) * $H$5</f>
        <v>1.8199999999999998</v>
      </c>
      <c r="G57">
        <f>_xlfn.LOGNORM.DIST(tblLognormalDist[[#This Row],[x]], lognormal_mu, lognormal_sigma, FALSE)</f>
        <v>0.25330936153099104</v>
      </c>
      <c r="H57" t="str">
        <f>IF(ROUND(tblLognormalDist[[#This Row],[x]] / $H$5, 0) = ROUND(_xlfn.LOGNORM.INV(0.5, lognormal_mu, lognormal_sigma) / $H$5, 0), "95%", "")</f>
        <v/>
      </c>
      <c r="I57">
        <f>IF(AND(tblLognormalDist[[#This Row],[x]] &gt;= _xlfn.LOGNORM.INV(0.025, lognormal_mu, lognormal_sigma), tblLognormalDist[[#This Row],[x]] &lt;= _xlfn.LOGNORM.INV(0.975, lognormal_mu, lognormal_sigma)), tblLognormalDist[[#This Row],[y]], 0)</f>
        <v>0.25330936153099104</v>
      </c>
    </row>
    <row r="58" spans="1:9" x14ac:dyDescent="0.3">
      <c r="A58">
        <f>$B$6 - $B$3 * $B$7 + (ROW() -ROW(tblNormalDist[])) * $B$4</f>
        <v>-2.15</v>
      </c>
      <c r="B58">
        <f>_xlfn.NORM.DIST(tblNormalDist[[#This Row],[x]], $B$6, $B$7, FALSE)</f>
        <v>3.955004158937022E-2</v>
      </c>
      <c r="C58" t="str">
        <f>IF(ROUND(tblNormalDist[[#This Row],[x]] / $B$4, 0) = 0, "95%", "")</f>
        <v/>
      </c>
      <c r="D58">
        <f>IF(ABS(tblNormalDist[[#This Row],[x]]) &lt;= 1.96, tblNormalDist[[#This Row],[y]], 0)</f>
        <v>0</v>
      </c>
      <c r="F58">
        <f>(ROW() -ROW(tblLognormalDist[])) * $H$5</f>
        <v>1.89</v>
      </c>
      <c r="G58">
        <f>_xlfn.LOGNORM.DIST(tblLognormalDist[[#This Row],[x]], lognormal_mu, lognormal_sigma, FALSE)</f>
        <v>0.25026509690672311</v>
      </c>
      <c r="H58" t="str">
        <f>IF(ROUND(tblLognormalDist[[#This Row],[x]] / $H$5, 0) = ROUND(_xlfn.LOGNORM.INV(0.5, lognormal_mu, lognormal_sigma) / $H$5, 0), "95%", "")</f>
        <v/>
      </c>
      <c r="I58">
        <f>IF(AND(tblLognormalDist[[#This Row],[x]] &gt;= _xlfn.LOGNORM.INV(0.025, lognormal_mu, lognormal_sigma), tblLognormalDist[[#This Row],[x]] &lt;= _xlfn.LOGNORM.INV(0.975, lognormal_mu, lognormal_sigma)), tblLognormalDist[[#This Row],[y]], 0)</f>
        <v>0.25026509690672311</v>
      </c>
    </row>
    <row r="59" spans="1:9" x14ac:dyDescent="0.3">
      <c r="A59">
        <f>$B$6 - $B$3 * $B$7 + (ROW() -ROW(tblNormalDist[])) * $B$4</f>
        <v>-2.0999999999999996</v>
      </c>
      <c r="B59">
        <f>_xlfn.NORM.DIST(tblNormalDist[[#This Row],[x]], $B$6, $B$7, FALSE)</f>
        <v>4.3983595980427233E-2</v>
      </c>
      <c r="C59" t="str">
        <f>IF(ROUND(tblNormalDist[[#This Row],[x]] / $B$4, 0) = 0, "95%", "")</f>
        <v/>
      </c>
      <c r="D59">
        <f>IF(ABS(tblNormalDist[[#This Row],[x]]) &lt;= 1.96, tblNormalDist[[#This Row],[y]], 0)</f>
        <v>0</v>
      </c>
      <c r="F59">
        <f>(ROW() -ROW(tblLognormalDist[])) * $H$5</f>
        <v>1.9599999999999997</v>
      </c>
      <c r="G59">
        <f>_xlfn.LOGNORM.DIST(tblLognormalDist[[#This Row],[x]], lognormal_mu, lognormal_sigma, FALSE)</f>
        <v>0.24677427753939826</v>
      </c>
      <c r="H59" t="str">
        <f>IF(ROUND(tblLognormalDist[[#This Row],[x]] / $H$5, 0) = ROUND(_xlfn.LOGNORM.INV(0.5, lognormal_mu, lognormal_sigma) / $H$5, 0), "95%", "")</f>
        <v/>
      </c>
      <c r="I59">
        <f>IF(AND(tblLognormalDist[[#This Row],[x]] &gt;= _xlfn.LOGNORM.INV(0.025, lognormal_mu, lognormal_sigma), tblLognormalDist[[#This Row],[x]] &lt;= _xlfn.LOGNORM.INV(0.975, lognormal_mu, lognormal_sigma)), tblLognormalDist[[#This Row],[y]], 0)</f>
        <v>0.24677427753939826</v>
      </c>
    </row>
    <row r="60" spans="1:9" x14ac:dyDescent="0.3">
      <c r="A60">
        <f>$B$6 - $B$3 * $B$7 + (ROW() -ROW(tblNormalDist[])) * $B$4</f>
        <v>-2.0499999999999998</v>
      </c>
      <c r="B60">
        <f>_xlfn.NORM.DIST(tblNormalDist[[#This Row],[x]], $B$6, $B$7, FALSE)</f>
        <v>4.8792018579182764E-2</v>
      </c>
      <c r="C60" t="str">
        <f>IF(ROUND(tblNormalDist[[#This Row],[x]] / $B$4, 0) = 0, "95%", "")</f>
        <v/>
      </c>
      <c r="D60">
        <f>IF(ABS(tblNormalDist[[#This Row],[x]]) &lt;= 1.96, tblNormalDist[[#This Row],[y]], 0)</f>
        <v>0</v>
      </c>
      <c r="F60">
        <f>(ROW() -ROW(tblLognormalDist[])) * $H$5</f>
        <v>2.0299999999999998</v>
      </c>
      <c r="G60">
        <f>_xlfn.LOGNORM.DIST(tblLognormalDist[[#This Row],[x]], lognormal_mu, lognormal_sigma, FALSE)</f>
        <v>0.24291009182492235</v>
      </c>
      <c r="H60" t="str">
        <f>IF(ROUND(tblLognormalDist[[#This Row],[x]] / $H$5, 0) = ROUND(_xlfn.LOGNORM.INV(0.5, lognormal_mu, lognormal_sigma) / $H$5, 0), "95%", "")</f>
        <v/>
      </c>
      <c r="I60">
        <f>IF(AND(tblLognormalDist[[#This Row],[x]] &gt;= _xlfn.LOGNORM.INV(0.025, lognormal_mu, lognormal_sigma), tblLognormalDist[[#This Row],[x]] &lt;= _xlfn.LOGNORM.INV(0.975, lognormal_mu, lognormal_sigma)), tblLognormalDist[[#This Row],[y]], 0)</f>
        <v>0.24291009182492235</v>
      </c>
    </row>
    <row r="61" spans="1:9" x14ac:dyDescent="0.3">
      <c r="A61">
        <f>$B$6 - $B$3 * $B$7 + (ROW() -ROW(tblNormalDist[])) * $B$4</f>
        <v>-2</v>
      </c>
      <c r="B61">
        <f>_xlfn.NORM.DIST(tblNormalDist[[#This Row],[x]], $B$6, $B$7, FALSE)</f>
        <v>5.3990966513188063E-2</v>
      </c>
      <c r="C61" t="str">
        <f>IF(ROUND(tblNormalDist[[#This Row],[x]] / $B$4, 0) = 0, "95%", "")</f>
        <v/>
      </c>
      <c r="D61">
        <f>IF(ABS(tblNormalDist[[#This Row],[x]]) &lt;= 1.96, tblNormalDist[[#This Row],[y]], 0)</f>
        <v>0</v>
      </c>
      <c r="F61">
        <f>(ROW() -ROW(tblLognormalDist[])) * $H$5</f>
        <v>2.0999999999999996</v>
      </c>
      <c r="G61">
        <f>_xlfn.LOGNORM.DIST(tblLognormalDist[[#This Row],[x]], lognormal_mu, lognormal_sigma, FALSE)</f>
        <v>0.23873752629860193</v>
      </c>
      <c r="H61" t="str">
        <f>IF(ROUND(tblLognormalDist[[#This Row],[x]] / $H$5, 0) = ROUND(_xlfn.LOGNORM.INV(0.5, lognormal_mu, lognormal_sigma) / $H$5, 0), "95%", "")</f>
        <v/>
      </c>
      <c r="I61">
        <f>IF(AND(tblLognormalDist[[#This Row],[x]] &gt;= _xlfn.LOGNORM.INV(0.025, lognormal_mu, lognormal_sigma), tblLognormalDist[[#This Row],[x]] &lt;= _xlfn.LOGNORM.INV(0.975, lognormal_mu, lognormal_sigma)), tblLognormalDist[[#This Row],[y]], 0)</f>
        <v>0.23873752629860193</v>
      </c>
    </row>
    <row r="62" spans="1:9" x14ac:dyDescent="0.3">
      <c r="A62">
        <f>$B$6 - $B$3 * $B$7 + (ROW() -ROW(tblNormalDist[])) * $B$4</f>
        <v>-1.95</v>
      </c>
      <c r="B62">
        <f>_xlfn.NORM.DIST(tblNormalDist[[#This Row],[x]], $B$6, $B$7, FALSE)</f>
        <v>5.9594706068816075E-2</v>
      </c>
      <c r="C62" t="str">
        <f>IF(ROUND(tblNormalDist[[#This Row],[x]] / $B$4, 0) = 0, "95%", "")</f>
        <v/>
      </c>
      <c r="D62">
        <f>IF(ABS(tblNormalDist[[#This Row],[x]]) &lt;= 1.96, tblNormalDist[[#This Row],[y]], 0)</f>
        <v>5.9594706068816075E-2</v>
      </c>
      <c r="F62">
        <f>(ROW() -ROW(tblLognormalDist[])) * $H$5</f>
        <v>2.17</v>
      </c>
      <c r="G62">
        <f>_xlfn.LOGNORM.DIST(tblLognormalDist[[#This Row],[x]], lognormal_mu, lognormal_sigma, FALSE)</f>
        <v>0.23431408326310957</v>
      </c>
      <c r="H62" t="str">
        <f>IF(ROUND(tblLognormalDist[[#This Row],[x]] / $H$5, 0) = ROUND(_xlfn.LOGNORM.INV(0.5, lognormal_mu, lognormal_sigma) / $H$5, 0), "95%", "")</f>
        <v/>
      </c>
      <c r="I62">
        <f>IF(AND(tblLognormalDist[[#This Row],[x]] &gt;= _xlfn.LOGNORM.INV(0.025, lognormal_mu, lognormal_sigma), tblLognormalDist[[#This Row],[x]] &lt;= _xlfn.LOGNORM.INV(0.975, lognormal_mu, lognormal_sigma)), tblLognormalDist[[#This Row],[y]], 0)</f>
        <v>0.23431408326310957</v>
      </c>
    </row>
    <row r="63" spans="1:9" x14ac:dyDescent="0.3">
      <c r="A63">
        <f>$B$6 - $B$3 * $B$7 + (ROW() -ROW(tblNormalDist[])) * $B$4</f>
        <v>-1.9</v>
      </c>
      <c r="B63">
        <f>_xlfn.NORM.DIST(tblNormalDist[[#This Row],[x]], $B$6, $B$7, FALSE)</f>
        <v>6.5615814774676595E-2</v>
      </c>
      <c r="C63" t="str">
        <f>IF(ROUND(tblNormalDist[[#This Row],[x]] / $B$4, 0) = 0, "95%", "")</f>
        <v/>
      </c>
      <c r="D63">
        <f>IF(ABS(tblNormalDist[[#This Row],[x]]) &lt;= 1.96, tblNormalDist[[#This Row],[y]], 0)</f>
        <v>6.5615814774676595E-2</v>
      </c>
      <c r="F63">
        <f>(ROW() -ROW(tblLognormalDist[])) * $H$5</f>
        <v>2.2399999999999998</v>
      </c>
      <c r="G63">
        <f>_xlfn.LOGNORM.DIST(tblLognormalDist[[#This Row],[x]], lognormal_mu, lognormal_sigma, FALSE)</f>
        <v>0.22969047683719326</v>
      </c>
      <c r="H63" t="str">
        <f>IF(ROUND(tblLognormalDist[[#This Row],[x]] / $H$5, 0) = ROUND(_xlfn.LOGNORM.INV(0.5, lognormal_mu, lognormal_sigma) / $H$5, 0), "95%", "")</f>
        <v/>
      </c>
      <c r="I63">
        <f>IF(AND(tblLognormalDist[[#This Row],[x]] &gt;= _xlfn.LOGNORM.INV(0.025, lognormal_mu, lognormal_sigma), tblLognormalDist[[#This Row],[x]] &lt;= _xlfn.LOGNORM.INV(0.975, lognormal_mu, lognormal_sigma)), tblLognormalDist[[#This Row],[y]], 0)</f>
        <v>0.22969047683719326</v>
      </c>
    </row>
    <row r="64" spans="1:9" x14ac:dyDescent="0.3">
      <c r="A64">
        <f>$B$6 - $B$3 * $B$7 + (ROW() -ROW(tblNormalDist[])) * $B$4</f>
        <v>-1.8499999999999999</v>
      </c>
      <c r="B64">
        <f>_xlfn.NORM.DIST(tblNormalDist[[#This Row],[x]], $B$6, $B$7, FALSE)</f>
        <v>7.2064874336218027E-2</v>
      </c>
      <c r="C64" t="str">
        <f>IF(ROUND(tblNormalDist[[#This Row],[x]] / $B$4, 0) = 0, "95%", "")</f>
        <v/>
      </c>
      <c r="D64">
        <f>IF(ABS(tblNormalDist[[#This Row],[x]]) &lt;= 1.96, tblNormalDist[[#This Row],[y]], 0)</f>
        <v>7.2064874336218027E-2</v>
      </c>
      <c r="F64">
        <f>(ROW() -ROW(tblLognormalDist[])) * $H$5</f>
        <v>2.3099999999999996</v>
      </c>
      <c r="G64">
        <f>_xlfn.LOGNORM.DIST(tblLognormalDist[[#This Row],[x]], lognormal_mu, lognormal_sigma, FALSE)</f>
        <v>0.22491129442197286</v>
      </c>
      <c r="H64" t="str">
        <f>IF(ROUND(tblLognormalDist[[#This Row],[x]] / $H$5, 0) = ROUND(_xlfn.LOGNORM.INV(0.5, lognormal_mu, lognormal_sigma) / $H$5, 0), "95%", "")</f>
        <v/>
      </c>
      <c r="I64">
        <f>IF(AND(tblLognormalDist[[#This Row],[x]] &gt;= _xlfn.LOGNORM.INV(0.025, lognormal_mu, lognormal_sigma), tblLognormalDist[[#This Row],[x]] &lt;= _xlfn.LOGNORM.INV(0.975, lognormal_mu, lognormal_sigma)), tblLognormalDist[[#This Row],[y]], 0)</f>
        <v>0.22491129442197286</v>
      </c>
    </row>
    <row r="65" spans="1:9" x14ac:dyDescent="0.3">
      <c r="A65">
        <f>$B$6 - $B$3 * $B$7 + (ROW() -ROW(tblNormalDist[])) * $B$4</f>
        <v>-1.7999999999999998</v>
      </c>
      <c r="B65">
        <f>_xlfn.NORM.DIST(tblNormalDist[[#This Row],[x]], $B$6, $B$7, FALSE)</f>
        <v>7.8950158300894177E-2</v>
      </c>
      <c r="C65" t="str">
        <f>IF(ROUND(tblNormalDist[[#This Row],[x]] / $B$4, 0) = 0, "95%", "")</f>
        <v/>
      </c>
      <c r="D65">
        <f>IF(ABS(tblNormalDist[[#This Row],[x]]) &lt;= 1.96, tblNormalDist[[#This Row],[y]], 0)</f>
        <v>7.8950158300894177E-2</v>
      </c>
      <c r="F65">
        <f>(ROW() -ROW(tblLognormalDist[])) * $H$5</f>
        <v>2.38</v>
      </c>
      <c r="G65">
        <f>_xlfn.LOGNORM.DIST(tblLognormalDist[[#This Row],[x]], lognormal_mu, lognormal_sigma, FALSE)</f>
        <v>0.22001561602585723</v>
      </c>
      <c r="H65" t="str">
        <f>IF(ROUND(tblLognormalDist[[#This Row],[x]] / $H$5, 0) = ROUND(_xlfn.LOGNORM.INV(0.5, lognormal_mu, lognormal_sigma) / $H$5, 0), "95%", "")</f>
        <v/>
      </c>
      <c r="I65">
        <f>IF(AND(tblLognormalDist[[#This Row],[x]] &gt;= _xlfn.LOGNORM.INV(0.025, lognormal_mu, lognormal_sigma), tblLognormalDist[[#This Row],[x]] &lt;= _xlfn.LOGNORM.INV(0.975, lognormal_mu, lognormal_sigma)), tblLognormalDist[[#This Row],[y]], 0)</f>
        <v>0.22001561602585723</v>
      </c>
    </row>
    <row r="66" spans="1:9" x14ac:dyDescent="0.3">
      <c r="A66">
        <f>$B$6 - $B$3 * $B$7 + (ROW() -ROW(tblNormalDist[])) * $B$4</f>
        <v>-1.75</v>
      </c>
      <c r="B66">
        <f>_xlfn.NORM.DIST(tblNormalDist[[#This Row],[x]], $B$6, $B$7, FALSE)</f>
        <v>8.6277318826511532E-2</v>
      </c>
      <c r="C66" t="str">
        <f>IF(ROUND(tblNormalDist[[#This Row],[x]] / $B$4, 0) = 0, "95%", "")</f>
        <v/>
      </c>
      <c r="D66">
        <f>IF(ABS(tblNormalDist[[#This Row],[x]]) &lt;= 1.96, tblNormalDist[[#This Row],[y]], 0)</f>
        <v>8.6277318826511532E-2</v>
      </c>
      <c r="F66">
        <f>(ROW() -ROW(tblLognormalDist[])) * $H$5</f>
        <v>2.4499999999999997</v>
      </c>
      <c r="G66">
        <f>_xlfn.LOGNORM.DIST(tblLognormalDist[[#This Row],[x]], lognormal_mu, lognormal_sigma, FALSE)</f>
        <v>0.21503758769280565</v>
      </c>
      <c r="H66" t="str">
        <f>IF(ROUND(tblLognormalDist[[#This Row],[x]] / $H$5, 0) = ROUND(_xlfn.LOGNORM.INV(0.5, lognormal_mu, lognormal_sigma) / $H$5, 0), "95%", "")</f>
        <v/>
      </c>
      <c r="I66">
        <f>IF(AND(tblLognormalDist[[#This Row],[x]] &gt;= _xlfn.LOGNORM.INV(0.025, lognormal_mu, lognormal_sigma), tblLognormalDist[[#This Row],[x]] &lt;= _xlfn.LOGNORM.INV(0.975, lognormal_mu, lognormal_sigma)), tblLognormalDist[[#This Row],[y]], 0)</f>
        <v>0.21503758769280565</v>
      </c>
    </row>
    <row r="67" spans="1:9" x14ac:dyDescent="0.3">
      <c r="A67">
        <f>$B$6 - $B$3 * $B$7 + (ROW() -ROW(tblNormalDist[])) * $B$4</f>
        <v>-1.7</v>
      </c>
      <c r="B67">
        <f>_xlfn.NORM.DIST(tblNormalDist[[#This Row],[x]], $B$6, $B$7, FALSE)</f>
        <v>9.4049077376886947E-2</v>
      </c>
      <c r="C67" t="str">
        <f>IF(ROUND(tblNormalDist[[#This Row],[x]] / $B$4, 0) = 0, "95%", "")</f>
        <v/>
      </c>
      <c r="D67">
        <f>IF(ABS(tblNormalDist[[#This Row],[x]]) &lt;= 1.96, tblNormalDist[[#This Row],[y]], 0)</f>
        <v>9.4049077376886947E-2</v>
      </c>
      <c r="F67">
        <f>(ROW() -ROW(tblLognormalDist[])) * $H$5</f>
        <v>2.5199999999999996</v>
      </c>
      <c r="G67">
        <f>_xlfn.LOGNORM.DIST(tblLognormalDist[[#This Row],[x]], lognormal_mu, lognormal_sigma, FALSE)</f>
        <v>0.21000694789279598</v>
      </c>
      <c r="H67" t="str">
        <f>IF(ROUND(tblLognormalDist[[#This Row],[x]] / $H$5, 0) = ROUND(_xlfn.LOGNORM.INV(0.5, lognormal_mu, lognormal_sigma) / $H$5, 0), "95%", "")</f>
        <v/>
      </c>
      <c r="I67">
        <f>IF(AND(tblLognormalDist[[#This Row],[x]] &gt;= _xlfn.LOGNORM.INV(0.025, lognormal_mu, lognormal_sigma), tblLognormalDist[[#This Row],[x]] &lt;= _xlfn.LOGNORM.INV(0.975, lognormal_mu, lognormal_sigma)), tblLognormalDist[[#This Row],[y]], 0)</f>
        <v>0.21000694789279598</v>
      </c>
    </row>
    <row r="68" spans="1:9" x14ac:dyDescent="0.3">
      <c r="A68">
        <f>$B$6 - $B$3 * $B$7 + (ROW() -ROW(tblNormalDist[])) * $B$4</f>
        <v>-1.65</v>
      </c>
      <c r="B68">
        <f>_xlfn.NORM.DIST(tblNormalDist[[#This Row],[x]], $B$6, $B$7, FALSE)</f>
        <v>0.10226492456397804</v>
      </c>
      <c r="C68" t="str">
        <f>IF(ROUND(tblNormalDist[[#This Row],[x]] / $B$4, 0) = 0, "95%", "")</f>
        <v/>
      </c>
      <c r="D68">
        <f>IF(ABS(tblNormalDist[[#This Row],[x]]) &lt;= 1.96, tblNormalDist[[#This Row],[y]], 0)</f>
        <v>0.10226492456397804</v>
      </c>
      <c r="F68">
        <f>(ROW() -ROW(tblLognormalDist[])) * $H$5</f>
        <v>2.59</v>
      </c>
      <c r="G68">
        <f>_xlfn.LOGNORM.DIST(tblLognormalDist[[#This Row],[x]], lognormal_mu, lognormal_sigma, FALSE)</f>
        <v>0.20494950748891835</v>
      </c>
      <c r="H68" t="str">
        <f>IF(ROUND(tblLognormalDist[[#This Row],[x]] / $H$5, 0) = ROUND(_xlfn.LOGNORM.INV(0.5, lognormal_mu, lognormal_sigma) / $H$5, 0), "95%", "")</f>
        <v/>
      </c>
      <c r="I68">
        <f>IF(AND(tblLognormalDist[[#This Row],[x]] &gt;= _xlfn.LOGNORM.INV(0.025, lognormal_mu, lognormal_sigma), tblLognormalDist[[#This Row],[x]] &lt;= _xlfn.LOGNORM.INV(0.975, lognormal_mu, lognormal_sigma)), tblLognormalDist[[#This Row],[y]], 0)</f>
        <v>0.20494950748891835</v>
      </c>
    </row>
    <row r="69" spans="1:9" x14ac:dyDescent="0.3">
      <c r="A69">
        <f>$B$6 - $B$3 * $B$7 + (ROW() -ROW(tblNormalDist[])) * $B$4</f>
        <v>-1.5999999999999999</v>
      </c>
      <c r="B69">
        <f>_xlfn.NORM.DIST(tblNormalDist[[#This Row],[x]], $B$6, $B$7, FALSE)</f>
        <v>0.11092083467945558</v>
      </c>
      <c r="C69" t="str">
        <f>IF(ROUND(tblNormalDist[[#This Row],[x]] / $B$4, 0) = 0, "95%", "")</f>
        <v/>
      </c>
      <c r="D69">
        <f>IF(ABS(tblNormalDist[[#This Row],[x]]) &lt;= 1.96, tblNormalDist[[#This Row],[y]], 0)</f>
        <v>0.11092083467945558</v>
      </c>
      <c r="F69">
        <f>(ROW() -ROW(tblLognormalDist[])) * $H$5</f>
        <v>2.6599999999999997</v>
      </c>
      <c r="G69">
        <f>_xlfn.LOGNORM.DIST(tblLognormalDist[[#This Row],[x]], lognormal_mu, lognormal_sigma, FALSE)</f>
        <v>0.19988758503494639</v>
      </c>
      <c r="H69" t="str">
        <f>IF(ROUND(tblLognormalDist[[#This Row],[x]] / $H$5, 0) = ROUND(_xlfn.LOGNORM.INV(0.5, lognormal_mu, lognormal_sigma) / $H$5, 0), "95%", "")</f>
        <v/>
      </c>
      <c r="I69">
        <f>IF(AND(tblLognormalDist[[#This Row],[x]] &gt;= _xlfn.LOGNORM.INV(0.025, lognormal_mu, lognormal_sigma), tblLognormalDist[[#This Row],[x]] &lt;= _xlfn.LOGNORM.INV(0.975, lognormal_mu, lognormal_sigma)), tblLognormalDist[[#This Row],[y]], 0)</f>
        <v>0.19988758503494639</v>
      </c>
    </row>
    <row r="70" spans="1:9" x14ac:dyDescent="0.3">
      <c r="A70">
        <f>$B$6 - $B$3 * $B$7 + (ROW() -ROW(tblNormalDist[])) * $B$4</f>
        <v>-1.5499999999999998</v>
      </c>
      <c r="B70">
        <f>_xlfn.NORM.DIST(tblNormalDist[[#This Row],[x]], $B$6, $B$7, FALSE)</f>
        <v>0.12000900069698565</v>
      </c>
      <c r="C70" t="str">
        <f>IF(ROUND(tblNormalDist[[#This Row],[x]] / $B$4, 0) = 0, "95%", "")</f>
        <v/>
      </c>
      <c r="D70">
        <f>IF(ABS(tblNormalDist[[#This Row],[x]]) &lt;= 1.96, tblNormalDist[[#This Row],[y]], 0)</f>
        <v>0.12000900069698565</v>
      </c>
      <c r="F70">
        <f>(ROW() -ROW(tblLognormalDist[])) * $H$5</f>
        <v>2.7299999999999995</v>
      </c>
      <c r="G70">
        <f>_xlfn.LOGNORM.DIST(tblLognormalDist[[#This Row],[x]], lognormal_mu, lognormal_sigma, FALSE)</f>
        <v>0.19484039985783125</v>
      </c>
      <c r="H70" t="str">
        <f>IF(ROUND(tblLognormalDist[[#This Row],[x]] / $H$5, 0) = ROUND(_xlfn.LOGNORM.INV(0.5, lognormal_mu, lognormal_sigma) / $H$5, 0), "95%", "")</f>
        <v>95%</v>
      </c>
      <c r="I70">
        <f>IF(AND(tblLognormalDist[[#This Row],[x]] &gt;= _xlfn.LOGNORM.INV(0.025, lognormal_mu, lognormal_sigma), tblLognormalDist[[#This Row],[x]] &lt;= _xlfn.LOGNORM.INV(0.975, lognormal_mu, lognormal_sigma)), tblLognormalDist[[#This Row],[y]], 0)</f>
        <v>0.19484039985783125</v>
      </c>
    </row>
    <row r="71" spans="1:9" x14ac:dyDescent="0.3">
      <c r="A71">
        <f>$B$6 - $B$3 * $B$7 + (ROW() -ROW(tblNormalDist[])) * $B$4</f>
        <v>-1.5</v>
      </c>
      <c r="B71">
        <f>_xlfn.NORM.DIST(tblNormalDist[[#This Row],[x]], $B$6, $B$7, FALSE)</f>
        <v>0.12951759566589174</v>
      </c>
      <c r="C71" t="str">
        <f>IF(ROUND(tblNormalDist[[#This Row],[x]] / $B$4, 0) = 0, "95%", "")</f>
        <v/>
      </c>
      <c r="D71">
        <f>IF(ABS(tblNormalDist[[#This Row],[x]]) &lt;= 1.96, tblNormalDist[[#This Row],[y]], 0)</f>
        <v>0.12951759566589174</v>
      </c>
      <c r="F71">
        <f>(ROW() -ROW(tblLognormalDist[])) * $H$5</f>
        <v>2.8</v>
      </c>
      <c r="G71">
        <f>_xlfn.LOGNORM.DIST(tblLognormalDist[[#This Row],[x]], lognormal_mu, lognormal_sigma, FALSE)</f>
        <v>0.18982442577066572</v>
      </c>
      <c r="H71" t="str">
        <f>IF(ROUND(tblLognormalDist[[#This Row],[x]] / $H$5, 0) = ROUND(_xlfn.LOGNORM.INV(0.5, lognormal_mu, lognormal_sigma) / $H$5, 0), "95%", "")</f>
        <v/>
      </c>
      <c r="I71">
        <f>IF(AND(tblLognormalDist[[#This Row],[x]] &gt;= _xlfn.LOGNORM.INV(0.025, lognormal_mu, lognormal_sigma), tblLognormalDist[[#This Row],[x]] &lt;= _xlfn.LOGNORM.INV(0.975, lognormal_mu, lognormal_sigma)), tblLognormalDist[[#This Row],[y]], 0)</f>
        <v>0.18982442577066572</v>
      </c>
    </row>
    <row r="72" spans="1:9" x14ac:dyDescent="0.3">
      <c r="A72">
        <f>$B$6 - $B$3 * $B$7 + (ROW() -ROW(tblNormalDist[])) * $B$4</f>
        <v>-1.4499999999999997</v>
      </c>
      <c r="B72">
        <f>_xlfn.NORM.DIST(tblNormalDist[[#This Row],[x]], $B$6, $B$7, FALSE)</f>
        <v>0.13943056644536031</v>
      </c>
      <c r="C72" t="str">
        <f>IF(ROUND(tblNormalDist[[#This Row],[x]] / $B$4, 0) = 0, "95%", "")</f>
        <v/>
      </c>
      <c r="D72">
        <f>IF(ABS(tblNormalDist[[#This Row],[x]]) &lt;= 1.96, tblNormalDist[[#This Row],[y]], 0)</f>
        <v>0.13943056644536031</v>
      </c>
      <c r="F72">
        <f>(ROW() -ROW(tblLognormalDist[])) * $H$5</f>
        <v>2.8699999999999997</v>
      </c>
      <c r="G72">
        <f>_xlfn.LOGNORM.DIST(tblLognormalDist[[#This Row],[x]], lognormal_mu, lognormal_sigma, FALSE)</f>
        <v>0.18485370843735902</v>
      </c>
      <c r="H72" t="str">
        <f>IF(ROUND(tblLognormalDist[[#This Row],[x]] / $H$5, 0) = ROUND(_xlfn.LOGNORM.INV(0.5, lognormal_mu, lognormal_sigma) / $H$5, 0), "95%", "")</f>
        <v/>
      </c>
      <c r="I72">
        <f>IF(AND(tblLognormalDist[[#This Row],[x]] &gt;= _xlfn.LOGNORM.INV(0.025, lognormal_mu, lognormal_sigma), tblLognormalDist[[#This Row],[x]] &lt;= _xlfn.LOGNORM.INV(0.975, lognormal_mu, lognormal_sigma)), tblLognormalDist[[#This Row],[y]], 0)</f>
        <v>0.18485370843735902</v>
      </c>
    </row>
    <row r="73" spans="1:9" x14ac:dyDescent="0.3">
      <c r="A73">
        <f>$B$6 - $B$3 * $B$7 + (ROW() -ROW(tblNormalDist[])) * $B$4</f>
        <v>-1.4</v>
      </c>
      <c r="B73">
        <f>_xlfn.NORM.DIST(tblNormalDist[[#This Row],[x]], $B$6, $B$7, FALSE)</f>
        <v>0.14972746563574488</v>
      </c>
      <c r="C73" t="str">
        <f>IF(ROUND(tblNormalDist[[#This Row],[x]] / $B$4, 0) = 0, "95%", "")</f>
        <v/>
      </c>
      <c r="D73">
        <f>IF(ABS(tblNormalDist[[#This Row],[x]]) &lt;= 1.96, tblNormalDist[[#This Row],[y]], 0)</f>
        <v>0.14972746563574488</v>
      </c>
      <c r="F73">
        <f>(ROW() -ROW(tblLognormalDist[])) * $H$5</f>
        <v>2.9399999999999995</v>
      </c>
      <c r="G73">
        <f>_xlfn.LOGNORM.DIST(tblLognormalDist[[#This Row],[x]], lognormal_mu, lognormal_sigma, FALSE)</f>
        <v>0.17994014943876341</v>
      </c>
      <c r="H73" t="str">
        <f>IF(ROUND(tblLognormalDist[[#This Row],[x]] / $H$5, 0) = ROUND(_xlfn.LOGNORM.INV(0.5, lognormal_mu, lognormal_sigma) / $H$5, 0), "95%", "")</f>
        <v/>
      </c>
      <c r="I73">
        <f>IF(AND(tblLognormalDist[[#This Row],[x]] &gt;= _xlfn.LOGNORM.INV(0.025, lognormal_mu, lognormal_sigma), tblLognormalDist[[#This Row],[x]] &lt;= _xlfn.LOGNORM.INV(0.975, lognormal_mu, lognormal_sigma)), tblLognormalDist[[#This Row],[y]], 0)</f>
        <v>0.17994014943876341</v>
      </c>
    </row>
    <row r="74" spans="1:9" x14ac:dyDescent="0.3">
      <c r="A74">
        <f>$B$6 - $B$3 * $B$7 + (ROW() -ROW(tblNormalDist[])) * $B$4</f>
        <v>-1.35</v>
      </c>
      <c r="B74">
        <f>_xlfn.NORM.DIST(tblNormalDist[[#This Row],[x]], $B$6, $B$7, FALSE)</f>
        <v>0.1603833273419196</v>
      </c>
      <c r="C74" t="str">
        <f>IF(ROUND(tblNormalDist[[#This Row],[x]] / $B$4, 0) = 0, "95%", "")</f>
        <v/>
      </c>
      <c r="D74">
        <f>IF(ABS(tblNormalDist[[#This Row],[x]]) &lt;= 1.96, tblNormalDist[[#This Row],[y]], 0)</f>
        <v>0.1603833273419196</v>
      </c>
      <c r="F74">
        <f>(ROW() -ROW(tblLognormalDist[])) * $H$5</f>
        <v>3.01</v>
      </c>
      <c r="G74">
        <f>_xlfn.LOGNORM.DIST(tblLognormalDist[[#This Row],[x]], lognormal_mu, lognormal_sigma, FALSE)</f>
        <v>0.17509376002050051</v>
      </c>
      <c r="H74" t="str">
        <f>IF(ROUND(tblLognormalDist[[#This Row],[x]] / $H$5, 0) = ROUND(_xlfn.LOGNORM.INV(0.5, lognormal_mu, lognormal_sigma) / $H$5, 0), "95%", "")</f>
        <v/>
      </c>
      <c r="I74">
        <f>IF(AND(tblLognormalDist[[#This Row],[x]] &gt;= _xlfn.LOGNORM.INV(0.025, lognormal_mu, lognormal_sigma), tblLognormalDist[[#This Row],[x]] &lt;= _xlfn.LOGNORM.INV(0.975, lognormal_mu, lognormal_sigma)), tblLognormalDist[[#This Row],[y]], 0)</f>
        <v>0.17509376002050051</v>
      </c>
    </row>
    <row r="75" spans="1:9" x14ac:dyDescent="0.3">
      <c r="A75">
        <f>$B$6 - $B$3 * $B$7 + (ROW() -ROW(tblNormalDist[])) * $B$4</f>
        <v>-1.2999999999999998</v>
      </c>
      <c r="B75">
        <f>_xlfn.NORM.DIST(tblNormalDist[[#This Row],[x]], $B$6, $B$7, FALSE)</f>
        <v>0.17136859204780741</v>
      </c>
      <c r="C75" t="str">
        <f>IF(ROUND(tblNormalDist[[#This Row],[x]] / $B$4, 0) = 0, "95%", "")</f>
        <v/>
      </c>
      <c r="D75">
        <f>IF(ABS(tblNormalDist[[#This Row],[x]]) &lt;= 1.96, tblNormalDist[[#This Row],[y]], 0)</f>
        <v>0.17136859204780741</v>
      </c>
      <c r="F75">
        <f>(ROW() -ROW(tblLognormalDist[])) * $H$5</f>
        <v>3.0799999999999996</v>
      </c>
      <c r="G75">
        <f>_xlfn.LOGNORM.DIST(tblLognormalDist[[#This Row],[x]], lognormal_mu, lognormal_sigma, FALSE)</f>
        <v>0.17032288737054965</v>
      </c>
      <c r="H75" t="str">
        <f>IF(ROUND(tblLognormalDist[[#This Row],[x]] / $H$5, 0) = ROUND(_xlfn.LOGNORM.INV(0.5, lognormal_mu, lognormal_sigma) / $H$5, 0), "95%", "")</f>
        <v/>
      </c>
      <c r="I75">
        <f>IF(AND(tblLognormalDist[[#This Row],[x]] &gt;= _xlfn.LOGNORM.INV(0.025, lognormal_mu, lognormal_sigma), tblLognormalDist[[#This Row],[x]] &lt;= _xlfn.LOGNORM.INV(0.975, lognormal_mu, lognormal_sigma)), tblLognormalDist[[#This Row],[y]], 0)</f>
        <v>0.17032288737054965</v>
      </c>
    </row>
    <row r="76" spans="1:9" x14ac:dyDescent="0.3">
      <c r="A76">
        <f>$B$6 - $B$3 * $B$7 + (ROW() -ROW(tblNormalDist[])) * $B$4</f>
        <v>-1.25</v>
      </c>
      <c r="B76">
        <f>_xlfn.NORM.DIST(tblNormalDist[[#This Row],[x]], $B$6, $B$7, FALSE)</f>
        <v>0.18264908538902191</v>
      </c>
      <c r="C76" t="str">
        <f>IF(ROUND(tblNormalDist[[#This Row],[x]] / $B$4, 0) = 0, "95%", "")</f>
        <v/>
      </c>
      <c r="D76">
        <f>IF(ABS(tblNormalDist[[#This Row],[x]]) &lt;= 1.96, tblNormalDist[[#This Row],[y]], 0)</f>
        <v>0.18264908538902191</v>
      </c>
      <c r="F76">
        <f>(ROW() -ROW(tblLognormalDist[])) * $H$5</f>
        <v>3.1499999999999995</v>
      </c>
      <c r="G76">
        <f>_xlfn.LOGNORM.DIST(tblLognormalDist[[#This Row],[x]], lognormal_mu, lognormal_sigma, FALSE)</f>
        <v>0.16563441610486029</v>
      </c>
      <c r="H76" t="str">
        <f>IF(ROUND(tblLognormalDist[[#This Row],[x]] / $H$5, 0) = ROUND(_xlfn.LOGNORM.INV(0.5, lognormal_mu, lognormal_sigma) / $H$5, 0), "95%", "")</f>
        <v/>
      </c>
      <c r="I76">
        <f>IF(AND(tblLognormalDist[[#This Row],[x]] &gt;= _xlfn.LOGNORM.INV(0.025, lognormal_mu, lognormal_sigma), tblLognormalDist[[#This Row],[x]] &lt;= _xlfn.LOGNORM.INV(0.975, lognormal_mu, lognormal_sigma)), tblLognormalDist[[#This Row],[y]], 0)</f>
        <v>0.16563441610486029</v>
      </c>
    </row>
    <row r="77" spans="1:9" x14ac:dyDescent="0.3">
      <c r="A77">
        <f>$B$6 - $B$3 * $B$7 + (ROW() -ROW(tblNormalDist[])) * $B$4</f>
        <v>-1.1999999999999997</v>
      </c>
      <c r="B77">
        <f>_xlfn.NORM.DIST(tblNormalDist[[#This Row],[x]], $B$6, $B$7, FALSE)</f>
        <v>0.19418605498321304</v>
      </c>
      <c r="C77" t="str">
        <f>IF(ROUND(tblNormalDist[[#This Row],[x]] / $B$4, 0) = 0, "95%", "")</f>
        <v/>
      </c>
      <c r="D77">
        <f>IF(ABS(tblNormalDist[[#This Row],[x]]) &lt;= 1.96, tblNormalDist[[#This Row],[y]], 0)</f>
        <v>0.19418605498321304</v>
      </c>
      <c r="F77">
        <f>(ROW() -ROW(tblLognormalDist[])) * $H$5</f>
        <v>3.2199999999999998</v>
      </c>
      <c r="G77">
        <f>_xlfn.LOGNORM.DIST(tblLognormalDist[[#This Row],[x]], lognormal_mu, lognormal_sigma, FALSE)</f>
        <v>0.1610339474495231</v>
      </c>
      <c r="H77" t="str">
        <f>IF(ROUND(tblLognormalDist[[#This Row],[x]] / $H$5, 0) = ROUND(_xlfn.LOGNORM.INV(0.5, lognormal_mu, lognormal_sigma) / $H$5, 0), "95%", "")</f>
        <v/>
      </c>
      <c r="I77">
        <f>IF(AND(tblLognormalDist[[#This Row],[x]] &gt;= _xlfn.LOGNORM.INV(0.025, lognormal_mu, lognormal_sigma), tblLognormalDist[[#This Row],[x]] &lt;= _xlfn.LOGNORM.INV(0.975, lognormal_mu, lognormal_sigma)), tblLognormalDist[[#This Row],[y]], 0)</f>
        <v>0.1610339474495231</v>
      </c>
    </row>
    <row r="78" spans="1:9" x14ac:dyDescent="0.3">
      <c r="A78">
        <f>$B$6 - $B$3 * $B$7 + (ROW() -ROW(tblNormalDist[])) * $B$4</f>
        <v>-1.1499999999999999</v>
      </c>
      <c r="B78">
        <f>_xlfn.NORM.DIST(tblNormalDist[[#This Row],[x]], $B$6, $B$7, FALSE)</f>
        <v>0.20593626871997478</v>
      </c>
      <c r="C78" t="str">
        <f>IF(ROUND(tblNormalDist[[#This Row],[x]] / $B$4, 0) = 0, "95%", "")</f>
        <v/>
      </c>
      <c r="D78">
        <f>IF(ABS(tblNormalDist[[#This Row],[x]]) &lt;= 1.96, tblNormalDist[[#This Row],[y]], 0)</f>
        <v>0.20593626871997478</v>
      </c>
      <c r="F78">
        <f>(ROW() -ROW(tblLognormalDist[])) * $H$5</f>
        <v>3.2899999999999996</v>
      </c>
      <c r="G78">
        <f>_xlfn.LOGNORM.DIST(tblLognormalDist[[#This Row],[x]], lognormal_mu, lognormal_sigma, FALSE)</f>
        <v>0.15652595841059647</v>
      </c>
      <c r="H78" t="str">
        <f>IF(ROUND(tblLognormalDist[[#This Row],[x]] / $H$5, 0) = ROUND(_xlfn.LOGNORM.INV(0.5, lognormal_mu, lognormal_sigma) / $H$5, 0), "95%", "")</f>
        <v/>
      </c>
      <c r="I78">
        <f>IF(AND(tblLognormalDist[[#This Row],[x]] &gt;= _xlfn.LOGNORM.INV(0.025, lognormal_mu, lognormal_sigma), tblLognormalDist[[#This Row],[x]] &lt;= _xlfn.LOGNORM.INV(0.975, lognormal_mu, lognormal_sigma)), tblLognormalDist[[#This Row],[y]], 0)</f>
        <v>0.15652595841059647</v>
      </c>
    </row>
    <row r="79" spans="1:9" x14ac:dyDescent="0.3">
      <c r="A79">
        <f>$B$6 - $B$3 * $B$7 + (ROW() -ROW(tblNormalDist[])) * $B$4</f>
        <v>-1.0999999999999996</v>
      </c>
      <c r="B79">
        <f>_xlfn.NORM.DIST(tblNormalDist[[#This Row],[x]], $B$6, $B$7, FALSE)</f>
        <v>0.21785217703255064</v>
      </c>
      <c r="C79" t="str">
        <f>IF(ROUND(tblNormalDist[[#This Row],[x]] / $B$4, 0) = 0, "95%", "")</f>
        <v/>
      </c>
      <c r="D79">
        <f>IF(ABS(tblNormalDist[[#This Row],[x]]) &lt;= 1.96, tblNormalDist[[#This Row],[y]], 0)</f>
        <v>0.21785217703255064</v>
      </c>
      <c r="F79">
        <f>(ROW() -ROW(tblLognormalDist[])) * $H$5</f>
        <v>3.3599999999999994</v>
      </c>
      <c r="G79">
        <f>_xlfn.LOGNORM.DIST(tblLognormalDist[[#This Row],[x]], lognormal_mu, lognormal_sigma, FALSE)</f>
        <v>0.15211394302587483</v>
      </c>
      <c r="H79" t="str">
        <f>IF(ROUND(tblLognormalDist[[#This Row],[x]] / $H$5, 0) = ROUND(_xlfn.LOGNORM.INV(0.5, lognormal_mu, lognormal_sigma) / $H$5, 0), "95%", "")</f>
        <v/>
      </c>
      <c r="I79">
        <f>IF(AND(tblLognormalDist[[#This Row],[x]] &gt;= _xlfn.LOGNORM.INV(0.025, lognormal_mu, lognormal_sigma), tblLognormalDist[[#This Row],[x]] &lt;= _xlfn.LOGNORM.INV(0.975, lognormal_mu, lognormal_sigma)), tblLognormalDist[[#This Row],[y]], 0)</f>
        <v>0.15211394302587483</v>
      </c>
    </row>
    <row r="80" spans="1:9" x14ac:dyDescent="0.3">
      <c r="A80">
        <f>$B$6 - $B$3 * $B$7 + (ROW() -ROW(tblNormalDist[])) * $B$4</f>
        <v>-1.0499999999999998</v>
      </c>
      <c r="B80">
        <f>_xlfn.NORM.DIST(tblNormalDist[[#This Row],[x]], $B$6, $B$7, FALSE)</f>
        <v>0.2298821406842331</v>
      </c>
      <c r="C80" t="str">
        <f>IF(ROUND(tblNormalDist[[#This Row],[x]] / $B$4, 0) = 0, "95%", "")</f>
        <v/>
      </c>
      <c r="D80">
        <f>IF(ABS(tblNormalDist[[#This Row],[x]]) &lt;= 1.96, tblNormalDist[[#This Row],[y]], 0)</f>
        <v>0.2298821406842331</v>
      </c>
      <c r="F80">
        <f>(ROW() -ROW(tblLognormalDist[])) * $H$5</f>
        <v>3.4299999999999997</v>
      </c>
      <c r="G80">
        <f>_xlfn.LOGNORM.DIST(tblLognormalDist[[#This Row],[x]], lognormal_mu, lognormal_sigma, FALSE)</f>
        <v>0.14780053760217451</v>
      </c>
      <c r="H80" t="str">
        <f>IF(ROUND(tblLognormalDist[[#This Row],[x]] / $H$5, 0) = ROUND(_xlfn.LOGNORM.INV(0.5, lognormal_mu, lognormal_sigma) / $H$5, 0), "95%", "")</f>
        <v/>
      </c>
      <c r="I80">
        <f>IF(AND(tblLognormalDist[[#This Row],[x]] &gt;= _xlfn.LOGNORM.INV(0.025, lognormal_mu, lognormal_sigma), tblLognormalDist[[#This Row],[x]] &lt;= _xlfn.LOGNORM.INV(0.975, lognormal_mu, lognormal_sigma)), tblLognormalDist[[#This Row],[y]], 0)</f>
        <v>0.14780053760217451</v>
      </c>
    </row>
    <row r="81" spans="1:9" x14ac:dyDescent="0.3">
      <c r="A81">
        <f>$B$6 - $B$3 * $B$7 + (ROW() -ROW(tblNormalDist[])) * $B$4</f>
        <v>-1</v>
      </c>
      <c r="B81">
        <f>_xlfn.NORM.DIST(tblNormalDist[[#This Row],[x]], $B$6, $B$7, FALSE)</f>
        <v>0.24197072451914337</v>
      </c>
      <c r="C81" t="str">
        <f>IF(ROUND(tblNormalDist[[#This Row],[x]] / $B$4, 0) = 0, "95%", "")</f>
        <v/>
      </c>
      <c r="D81">
        <f>IF(ABS(tblNormalDist[[#This Row],[x]]) &lt;= 1.96, tblNormalDist[[#This Row],[y]], 0)</f>
        <v>0.24197072451914337</v>
      </c>
      <c r="F81">
        <f>(ROW() -ROW(tblLognormalDist[])) * $H$5</f>
        <v>3.4999999999999996</v>
      </c>
      <c r="G81">
        <f>_xlfn.LOGNORM.DIST(tblLognormalDist[[#This Row],[x]], lognormal_mu, lognormal_sigma, FALSE)</f>
        <v>0.14358763166055194</v>
      </c>
      <c r="H81" t="str">
        <f>IF(ROUND(tblLognormalDist[[#This Row],[x]] / $H$5, 0) = ROUND(_xlfn.LOGNORM.INV(0.5, lognormal_mu, lognormal_sigma) / $H$5, 0), "95%", "")</f>
        <v/>
      </c>
      <c r="I81">
        <f>IF(AND(tblLognormalDist[[#This Row],[x]] &gt;= _xlfn.LOGNORM.INV(0.025, lognormal_mu, lognormal_sigma), tblLognormalDist[[#This Row],[x]] &lt;= _xlfn.LOGNORM.INV(0.975, lognormal_mu, lognormal_sigma)), tblLognormalDist[[#This Row],[y]], 0)</f>
        <v>0.14358763166055194</v>
      </c>
    </row>
    <row r="82" spans="1:9" x14ac:dyDescent="0.3">
      <c r="A82">
        <f>$B$6 - $B$3 * $B$7 + (ROW() -ROW(tblNormalDist[])) * $B$4</f>
        <v>-0.94999999999999973</v>
      </c>
      <c r="B82">
        <f>_xlfn.NORM.DIST(tblNormalDist[[#This Row],[x]], $B$6, $B$7, FALSE)</f>
        <v>0.25405905646918908</v>
      </c>
      <c r="C82" t="str">
        <f>IF(ROUND(tblNormalDist[[#This Row],[x]] / $B$4, 0) = 0, "95%", "")</f>
        <v/>
      </c>
      <c r="D82">
        <f>IF(ABS(tblNormalDist[[#This Row],[x]]) &lt;= 1.96, tblNormalDist[[#This Row],[y]], 0)</f>
        <v>0.25405905646918908</v>
      </c>
      <c r="F82">
        <f>(ROW() -ROW(tblLognormalDist[])) * $H$5</f>
        <v>3.57</v>
      </c>
      <c r="G82">
        <f>_xlfn.LOGNORM.DIST(tblLognormalDist[[#This Row],[x]], lognormal_mu, lognormal_sigma, FALSE)</f>
        <v>0.13947646614227138</v>
      </c>
      <c r="H82" t="str">
        <f>IF(ROUND(tblLognormalDist[[#This Row],[x]] / $H$5, 0) = ROUND(_xlfn.LOGNORM.INV(0.5, lognormal_mu, lognormal_sigma) / $H$5, 0), "95%", "")</f>
        <v/>
      </c>
      <c r="I82">
        <f>IF(AND(tblLognormalDist[[#This Row],[x]] &gt;= _xlfn.LOGNORM.INV(0.025, lognormal_mu, lognormal_sigma), tblLognormalDist[[#This Row],[x]] &lt;= _xlfn.LOGNORM.INV(0.975, lognormal_mu, lognormal_sigma)), tblLognormalDist[[#This Row],[y]], 0)</f>
        <v>0.13947646614227138</v>
      </c>
    </row>
    <row r="83" spans="1:9" x14ac:dyDescent="0.3">
      <c r="A83">
        <f>$B$6 - $B$3 * $B$7 + (ROW() -ROW(tblNormalDist[])) * $B$4</f>
        <v>-0.89999999999999991</v>
      </c>
      <c r="B83">
        <f>_xlfn.NORM.DIST(tblNormalDist[[#This Row],[x]], $B$6, $B$7, FALSE)</f>
        <v>0.26608524989875487</v>
      </c>
      <c r="C83" t="str">
        <f>IF(ROUND(tblNormalDist[[#This Row],[x]] / $B$4, 0) = 0, "95%", "")</f>
        <v/>
      </c>
      <c r="D83">
        <f>IF(ABS(tblNormalDist[[#This Row],[x]]) &lt;= 1.96, tblNormalDist[[#This Row],[y]], 0)</f>
        <v>0.26608524989875487</v>
      </c>
      <c r="F83">
        <f>(ROW() -ROW(tblLognormalDist[])) * $H$5</f>
        <v>3.6399999999999997</v>
      </c>
      <c r="G83">
        <f>_xlfn.LOGNORM.DIST(tblLognormalDist[[#This Row],[x]], lognormal_mu, lognormal_sigma, FALSE)</f>
        <v>0.13546772027129983</v>
      </c>
      <c r="H83" t="str">
        <f>IF(ROUND(tblLognormalDist[[#This Row],[x]] / $H$5, 0) = ROUND(_xlfn.LOGNORM.INV(0.5, lognormal_mu, lognormal_sigma) / $H$5, 0), "95%", "")</f>
        <v/>
      </c>
      <c r="I83">
        <f>IF(AND(tblLognormalDist[[#This Row],[x]] &gt;= _xlfn.LOGNORM.INV(0.025, lognormal_mu, lognormal_sigma), tblLognormalDist[[#This Row],[x]] &lt;= _xlfn.LOGNORM.INV(0.975, lognormal_mu, lognormal_sigma)), tblLognormalDist[[#This Row],[y]], 0)</f>
        <v>0.13546772027129983</v>
      </c>
    </row>
    <row r="84" spans="1:9" x14ac:dyDescent="0.3">
      <c r="A84">
        <f>$B$6 - $B$3 * $B$7 + (ROW() -ROW(tblNormalDist[])) * $B$4</f>
        <v>-0.84999999999999964</v>
      </c>
      <c r="B84">
        <f>_xlfn.NORM.DIST(tblNormalDist[[#This Row],[x]], $B$6, $B$7, FALSE)</f>
        <v>0.27798488613099659</v>
      </c>
      <c r="C84" t="str">
        <f>IF(ROUND(tblNormalDist[[#This Row],[x]] / $B$4, 0) = 0, "95%", "")</f>
        <v/>
      </c>
      <c r="D84">
        <f>IF(ABS(tblNormalDist[[#This Row],[x]]) &lt;= 1.96, tblNormalDist[[#This Row],[y]], 0)</f>
        <v>0.27798488613099659</v>
      </c>
      <c r="F84">
        <f>(ROW() -ROW(tblLognormalDist[])) * $H$5</f>
        <v>3.7099999999999995</v>
      </c>
      <c r="G84">
        <f>_xlfn.LOGNORM.DIST(tblLognormalDist[[#This Row],[x]], lognormal_mu, lognormal_sigma, FALSE)</f>
        <v>0.13156158832491061</v>
      </c>
      <c r="H84" t="str">
        <f>IF(ROUND(tblLognormalDist[[#This Row],[x]] / $H$5, 0) = ROUND(_xlfn.LOGNORM.INV(0.5, lognormal_mu, lognormal_sigma) / $H$5, 0), "95%", "")</f>
        <v/>
      </c>
      <c r="I84">
        <f>IF(AND(tblLognormalDist[[#This Row],[x]] &gt;= _xlfn.LOGNORM.INV(0.025, lognormal_mu, lognormal_sigma), tblLognormalDist[[#This Row],[x]] &lt;= _xlfn.LOGNORM.INV(0.975, lognormal_mu, lognormal_sigma)), tblLognormalDist[[#This Row],[y]], 0)</f>
        <v>0.13156158832491061</v>
      </c>
    </row>
    <row r="85" spans="1:9" x14ac:dyDescent="0.3">
      <c r="A85">
        <f>$B$6 - $B$3 * $B$7 + (ROW() -ROW(tblNormalDist[])) * $B$4</f>
        <v>-0.79999999999999982</v>
      </c>
      <c r="B85">
        <f>_xlfn.NORM.DIST(tblNormalDist[[#This Row],[x]], $B$6, $B$7, FALSE)</f>
        <v>0.28969155276148278</v>
      </c>
      <c r="C85" t="str">
        <f>IF(ROUND(tblNormalDist[[#This Row],[x]] / $B$4, 0) = 0, "95%", "")</f>
        <v/>
      </c>
      <c r="D85">
        <f>IF(ABS(tblNormalDist[[#This Row],[x]]) &lt;= 1.96, tblNormalDist[[#This Row],[y]], 0)</f>
        <v>0.28969155276148278</v>
      </c>
      <c r="F85">
        <f>(ROW() -ROW(tblLognormalDist[])) * $H$5</f>
        <v>3.78</v>
      </c>
      <c r="G85">
        <f>_xlfn.LOGNORM.DIST(tblLognormalDist[[#This Row],[x]], lognormal_mu, lognormal_sigma, FALSE)</f>
        <v>0.12775784743246865</v>
      </c>
      <c r="H85" t="str">
        <f>IF(ROUND(tblLognormalDist[[#This Row],[x]] / $H$5, 0) = ROUND(_xlfn.LOGNORM.INV(0.5, lognormal_mu, lognormal_sigma) / $H$5, 0), "95%", "")</f>
        <v/>
      </c>
      <c r="I85">
        <f>IF(AND(tblLognormalDist[[#This Row],[x]] &gt;= _xlfn.LOGNORM.INV(0.025, lognormal_mu, lognormal_sigma), tblLognormalDist[[#This Row],[x]] &lt;= _xlfn.LOGNORM.INV(0.975, lognormal_mu, lognormal_sigma)), tblLognormalDist[[#This Row],[y]], 0)</f>
        <v>0.12775784743246865</v>
      </c>
    </row>
    <row r="86" spans="1:9" x14ac:dyDescent="0.3">
      <c r="A86">
        <f>$B$6 - $B$3 * $B$7 + (ROW() -ROW(tblNormalDist[])) * $B$4</f>
        <v>-0.75</v>
      </c>
      <c r="B86">
        <f>_xlfn.NORM.DIST(tblNormalDist[[#This Row],[x]], $B$6, $B$7, FALSE)</f>
        <v>0.30113743215480443</v>
      </c>
      <c r="C86" t="str">
        <f>IF(ROUND(tblNormalDist[[#This Row],[x]] / $B$4, 0) = 0, "95%", "")</f>
        <v/>
      </c>
      <c r="D86">
        <f>IF(ABS(tblNormalDist[[#This Row],[x]]) &lt;= 1.96, tblNormalDist[[#This Row],[y]], 0)</f>
        <v>0.30113743215480443</v>
      </c>
      <c r="F86">
        <f>(ROW() -ROW(tblLognormalDist[])) * $H$5</f>
        <v>3.8499999999999996</v>
      </c>
      <c r="G86">
        <f>_xlfn.LOGNORM.DIST(tblLognormalDist[[#This Row],[x]], lognormal_mu, lognormal_sigma, FALSE)</f>
        <v>0.1240559174031465</v>
      </c>
      <c r="H86" t="str">
        <f>IF(ROUND(tblLognormalDist[[#This Row],[x]] / $H$5, 0) = ROUND(_xlfn.LOGNORM.INV(0.5, lognormal_mu, lognormal_sigma) / $H$5, 0), "95%", "")</f>
        <v/>
      </c>
      <c r="I86">
        <f>IF(AND(tblLognormalDist[[#This Row],[x]] &gt;= _xlfn.LOGNORM.INV(0.025, lognormal_mu, lognormal_sigma), tblLognormalDist[[#This Row],[x]] &lt;= _xlfn.LOGNORM.INV(0.975, lognormal_mu, lognormal_sigma)), tblLognormalDist[[#This Row],[y]], 0)</f>
        <v>0.1240559174031465</v>
      </c>
    </row>
    <row r="87" spans="1:9" x14ac:dyDescent="0.3">
      <c r="A87">
        <f>$B$6 - $B$3 * $B$7 + (ROW() -ROW(tblNormalDist[])) * $B$4</f>
        <v>-0.69999999999999973</v>
      </c>
      <c r="B87">
        <f>_xlfn.NORM.DIST(tblNormalDist[[#This Row],[x]], $B$6, $B$7, FALSE)</f>
        <v>0.31225393336676138</v>
      </c>
      <c r="C87" t="str">
        <f>IF(ROUND(tblNormalDist[[#This Row],[x]] / $B$4, 0) = 0, "95%", "")</f>
        <v/>
      </c>
      <c r="D87">
        <f>IF(ABS(tblNormalDist[[#This Row],[x]]) &lt;= 1.96, tblNormalDist[[#This Row],[y]], 0)</f>
        <v>0.31225393336676138</v>
      </c>
      <c r="F87">
        <f>(ROW() -ROW(tblLognormalDist[])) * $H$5</f>
        <v>3.9199999999999995</v>
      </c>
      <c r="G87">
        <f>_xlfn.LOGNORM.DIST(tblLognormalDist[[#This Row],[x]], lognormal_mu, lognormal_sigma, FALSE)</f>
        <v>0.1204549134755207</v>
      </c>
      <c r="H87" t="str">
        <f>IF(ROUND(tblLognormalDist[[#This Row],[x]] / $H$5, 0) = ROUND(_xlfn.LOGNORM.INV(0.5, lognormal_mu, lognormal_sigma) / $H$5, 0), "95%", "")</f>
        <v/>
      </c>
      <c r="I87">
        <f>IF(AND(tblLognormalDist[[#This Row],[x]] &gt;= _xlfn.LOGNORM.INV(0.025, lognormal_mu, lognormal_sigma), tblLognormalDist[[#This Row],[x]] &lt;= _xlfn.LOGNORM.INV(0.975, lognormal_mu, lognormal_sigma)), tblLognormalDist[[#This Row],[y]], 0)</f>
        <v>0.1204549134755207</v>
      </c>
    </row>
    <row r="88" spans="1:9" x14ac:dyDescent="0.3">
      <c r="A88">
        <f>$B$6 - $B$3 * $B$7 + (ROW() -ROW(tblNormalDist[])) * $B$4</f>
        <v>-0.64999999999999991</v>
      </c>
      <c r="B88">
        <f>_xlfn.NORM.DIST(tblNormalDist[[#This Row],[x]], $B$6, $B$7, FALSE)</f>
        <v>0.32297235966791432</v>
      </c>
      <c r="C88" t="str">
        <f>IF(ROUND(tblNormalDist[[#This Row],[x]] / $B$4, 0) = 0, "95%", "")</f>
        <v/>
      </c>
      <c r="D88">
        <f>IF(ABS(tblNormalDist[[#This Row],[x]]) &lt;= 1.96, tblNormalDist[[#This Row],[y]], 0)</f>
        <v>0.32297235966791432</v>
      </c>
      <c r="F88">
        <f>(ROW() -ROW(tblLognormalDist[])) * $H$5</f>
        <v>3.9899999999999998</v>
      </c>
      <c r="G88">
        <f>_xlfn.LOGNORM.DIST(tblLognormalDist[[#This Row],[x]], lognormal_mu, lognormal_sigma, FALSE)</f>
        <v>0.11695369278494121</v>
      </c>
      <c r="H88" t="str">
        <f>IF(ROUND(tblLognormalDist[[#This Row],[x]] / $H$5, 0) = ROUND(_xlfn.LOGNORM.INV(0.5, lognormal_mu, lognormal_sigma) / $H$5, 0), "95%", "")</f>
        <v/>
      </c>
      <c r="I88">
        <f>IF(AND(tblLognormalDist[[#This Row],[x]] &gt;= _xlfn.LOGNORM.INV(0.025, lognormal_mu, lognormal_sigma), tblLognormalDist[[#This Row],[x]] &lt;= _xlfn.LOGNORM.INV(0.975, lognormal_mu, lognormal_sigma)), tblLognormalDist[[#This Row],[y]], 0)</f>
        <v>0.11695369278494121</v>
      </c>
    </row>
    <row r="89" spans="1:9" x14ac:dyDescent="0.3">
      <c r="A89">
        <f>$B$6 - $B$3 * $B$7 + (ROW() -ROW(tblNormalDist[])) * $B$4</f>
        <v>-0.59999999999999964</v>
      </c>
      <c r="B89">
        <f>_xlfn.NORM.DIST(tblNormalDist[[#This Row],[x]], $B$6, $B$7, FALSE)</f>
        <v>0.33322460289179973</v>
      </c>
      <c r="C89" t="str">
        <f>IF(ROUND(tblNormalDist[[#This Row],[x]] / $B$4, 0) = 0, "95%", "")</f>
        <v/>
      </c>
      <c r="D89">
        <f>IF(ABS(tblNormalDist[[#This Row],[x]]) &lt;= 1.96, tblNormalDist[[#This Row],[y]], 0)</f>
        <v>0.33322460289179973</v>
      </c>
      <c r="F89">
        <f>(ROW() -ROW(tblLognormalDist[])) * $H$5</f>
        <v>4.0599999999999996</v>
      </c>
      <c r="G89">
        <f>_xlfn.LOGNORM.DIST(tblLognormalDist[[#This Row],[x]], lognormal_mu, lognormal_sigma, FALSE)</f>
        <v>0.1135508952574226</v>
      </c>
      <c r="H89" t="str">
        <f>IF(ROUND(tblLognormalDist[[#This Row],[x]] / $H$5, 0) = ROUND(_xlfn.LOGNORM.INV(0.5, lognormal_mu, lognormal_sigma) / $H$5, 0), "95%", "")</f>
        <v/>
      </c>
      <c r="I89">
        <f>IF(AND(tblLognormalDist[[#This Row],[x]] &gt;= _xlfn.LOGNORM.INV(0.025, lognormal_mu, lognormal_sigma), tblLognormalDist[[#This Row],[x]] &lt;= _xlfn.LOGNORM.INV(0.975, lognormal_mu, lognormal_sigma)), tblLognormalDist[[#This Row],[y]], 0)</f>
        <v>0.1135508952574226</v>
      </c>
    </row>
    <row r="90" spans="1:9" x14ac:dyDescent="0.3">
      <c r="A90">
        <f>$B$6 - $B$3 * $B$7 + (ROW() -ROW(tblNormalDist[])) * $B$4</f>
        <v>-0.54999999999999982</v>
      </c>
      <c r="B90">
        <f>_xlfn.NORM.DIST(tblNormalDist[[#This Row],[x]], $B$6, $B$7, FALSE)</f>
        <v>0.3429438550193839</v>
      </c>
      <c r="C90" t="str">
        <f>IF(ROUND(tblNormalDist[[#This Row],[x]] / $B$4, 0) = 0, "95%", "")</f>
        <v/>
      </c>
      <c r="D90">
        <f>IF(ABS(tblNormalDist[[#This Row],[x]]) &lt;= 1.96, tblNormalDist[[#This Row],[y]], 0)</f>
        <v>0.3429438550193839</v>
      </c>
      <c r="F90">
        <f>(ROW() -ROW(tblLognormalDist[])) * $H$5</f>
        <v>4.13</v>
      </c>
      <c r="G90">
        <f>_xlfn.LOGNORM.DIST(tblLognormalDist[[#This Row],[x]], lognormal_mu, lognormal_sigma, FALSE)</f>
        <v>0.11024497956073889</v>
      </c>
      <c r="H90" t="str">
        <f>IF(ROUND(tblLognormalDist[[#This Row],[x]] / $H$5, 0) = ROUND(_xlfn.LOGNORM.INV(0.5, lognormal_mu, lognormal_sigma) / $H$5, 0), "95%", "")</f>
        <v/>
      </c>
      <c r="I90">
        <f>IF(AND(tblLognormalDist[[#This Row],[x]] &gt;= _xlfn.LOGNORM.INV(0.025, lognormal_mu, lognormal_sigma), tblLognormalDist[[#This Row],[x]] &lt;= _xlfn.LOGNORM.INV(0.975, lognormal_mu, lognormal_sigma)), tblLognormalDist[[#This Row],[y]], 0)</f>
        <v>0.11024497956073889</v>
      </c>
    </row>
    <row r="91" spans="1:9" x14ac:dyDescent="0.3">
      <c r="A91">
        <f>$B$6 - $B$3 * $B$7 + (ROW() -ROW(tblNormalDist[])) * $B$4</f>
        <v>-0.5</v>
      </c>
      <c r="B91">
        <f>_xlfn.NORM.DIST(tblNormalDist[[#This Row],[x]], $B$6, $B$7, FALSE)</f>
        <v>0.35206532676429952</v>
      </c>
      <c r="C91" t="str">
        <f>IF(ROUND(tblNormalDist[[#This Row],[x]] / $B$4, 0) = 0, "95%", "")</f>
        <v/>
      </c>
      <c r="D91">
        <f>IF(ABS(tblNormalDist[[#This Row],[x]]) &lt;= 1.96, tblNormalDist[[#This Row],[y]], 0)</f>
        <v>0.35206532676429952</v>
      </c>
      <c r="F91">
        <f>(ROW() -ROW(tblLognormalDist[])) * $H$5</f>
        <v>4.1999999999999993</v>
      </c>
      <c r="G91">
        <f>_xlfn.LOGNORM.DIST(tblLognormalDist[[#This Row],[x]], lognormal_mu, lognormal_sigma, FALSE)</f>
        <v>0.10703425467361025</v>
      </c>
      <c r="H91" t="str">
        <f>IF(ROUND(tblLognormalDist[[#This Row],[x]] / $H$5, 0) = ROUND(_xlfn.LOGNORM.INV(0.5, lognormal_mu, lognormal_sigma) / $H$5, 0), "95%", "")</f>
        <v/>
      </c>
      <c r="I91">
        <f>IF(AND(tblLognormalDist[[#This Row],[x]] &gt;= _xlfn.LOGNORM.INV(0.025, lognormal_mu, lognormal_sigma), tblLognormalDist[[#This Row],[x]] &lt;= _xlfn.LOGNORM.INV(0.975, lognormal_mu, lognormal_sigma)), tblLognormalDist[[#This Row],[y]], 0)</f>
        <v>0.10703425467361025</v>
      </c>
    </row>
    <row r="92" spans="1:9" x14ac:dyDescent="0.3">
      <c r="A92">
        <f>$B$6 - $B$3 * $B$7 + (ROW() -ROW(tblNormalDist[])) * $B$4</f>
        <v>-0.44999999999999973</v>
      </c>
      <c r="B92">
        <f>_xlfn.NORM.DIST(tblNormalDist[[#This Row],[x]], $B$6, $B$7, FALSE)</f>
        <v>0.360526962461648</v>
      </c>
      <c r="C92" t="str">
        <f>IF(ROUND(tblNormalDist[[#This Row],[x]] / $B$4, 0) = 0, "95%", "")</f>
        <v/>
      </c>
      <c r="D92">
        <f>IF(ABS(tblNormalDist[[#This Row],[x]]) &lt;= 1.96, tblNormalDist[[#This Row],[y]], 0)</f>
        <v>0.360526962461648</v>
      </c>
      <c r="F92">
        <f>(ROW() -ROW(tblLognormalDist[])) * $H$5</f>
        <v>4.2699999999999996</v>
      </c>
      <c r="G92">
        <f>_xlfn.LOGNORM.DIST(tblLognormalDist[[#This Row],[x]], lognormal_mu, lognormal_sigma, FALSE)</f>
        <v>0.10391690757154305</v>
      </c>
      <c r="H92" t="str">
        <f>IF(ROUND(tblLognormalDist[[#This Row],[x]] / $H$5, 0) = ROUND(_xlfn.LOGNORM.INV(0.5, lognormal_mu, lognormal_sigma) / $H$5, 0), "95%", "")</f>
        <v/>
      </c>
      <c r="I92">
        <f>IF(AND(tblLognormalDist[[#This Row],[x]] &gt;= _xlfn.LOGNORM.INV(0.025, lognormal_mu, lognormal_sigma), tblLognormalDist[[#This Row],[x]] &lt;= _xlfn.LOGNORM.INV(0.975, lognormal_mu, lognormal_sigma)), tblLognormalDist[[#This Row],[y]], 0)</f>
        <v>0.10391690757154305</v>
      </c>
    </row>
    <row r="93" spans="1:9" x14ac:dyDescent="0.3">
      <c r="A93">
        <f>$B$6 - $B$3 * $B$7 + (ROW() -ROW(tblNormalDist[])) * $B$4</f>
        <v>-0.39999999999999991</v>
      </c>
      <c r="B93">
        <f>_xlfn.NORM.DIST(tblNormalDist[[#This Row],[x]], $B$6, $B$7, FALSE)</f>
        <v>0.36827014030332339</v>
      </c>
      <c r="C93" t="str">
        <f>IF(ROUND(tblNormalDist[[#This Row],[x]] / $B$4, 0) = 0, "95%", "")</f>
        <v/>
      </c>
      <c r="D93">
        <f>IF(ABS(tblNormalDist[[#This Row],[x]]) &lt;= 1.96, tblNormalDist[[#This Row],[y]], 0)</f>
        <v>0.36827014030332339</v>
      </c>
      <c r="F93">
        <f>(ROW() -ROW(tblLognormalDist[])) * $H$5</f>
        <v>4.34</v>
      </c>
      <c r="G93">
        <f>_xlfn.LOGNORM.DIST(tblLognormalDist[[#This Row],[x]], lognormal_mu, lognormal_sigma, FALSE)</f>
        <v>0.1008910274723281</v>
      </c>
      <c r="H93" t="str">
        <f>IF(ROUND(tblLognormalDist[[#This Row],[x]] / $H$5, 0) = ROUND(_xlfn.LOGNORM.INV(0.5, lognormal_mu, lognormal_sigma) / $H$5, 0), "95%", "")</f>
        <v/>
      </c>
      <c r="I93">
        <f>IF(AND(tblLognormalDist[[#This Row],[x]] &gt;= _xlfn.LOGNORM.INV(0.025, lognormal_mu, lognormal_sigma), tblLognormalDist[[#This Row],[x]] &lt;= _xlfn.LOGNORM.INV(0.975, lognormal_mu, lognormal_sigma)), tblLognormalDist[[#This Row],[y]], 0)</f>
        <v>0.1008910274723281</v>
      </c>
    </row>
    <row r="94" spans="1:9" x14ac:dyDescent="0.3">
      <c r="A94">
        <f>$B$6 - $B$3 * $B$7 + (ROW() -ROW(tblNormalDist[])) * $B$4</f>
        <v>-0.34999999999999964</v>
      </c>
      <c r="B94">
        <f>_xlfn.NORM.DIST(tblNormalDist[[#This Row],[x]], $B$6, $B$7, FALSE)</f>
        <v>0.37524034691693797</v>
      </c>
      <c r="C94" t="str">
        <f>IF(ROUND(tblNormalDist[[#This Row],[x]] / $B$4, 0) = 0, "95%", "")</f>
        <v/>
      </c>
      <c r="D94">
        <f>IF(ABS(tblNormalDist[[#This Row],[x]]) &lt;= 1.96, tblNormalDist[[#This Row],[y]], 0)</f>
        <v>0.37524034691693797</v>
      </c>
      <c r="F94">
        <f>(ROW() -ROW(tblLognormalDist[])) * $H$5</f>
        <v>4.4099999999999993</v>
      </c>
      <c r="G94">
        <f>_xlfn.LOGNORM.DIST(tblLognormalDist[[#This Row],[x]], lognormal_mu, lognormal_sigma, FALSE)</f>
        <v>9.7954627034696679E-2</v>
      </c>
      <c r="H94" t="str">
        <f>IF(ROUND(tblLognormalDist[[#This Row],[x]] / $H$5, 0) = ROUND(_xlfn.LOGNORM.INV(0.5, lognormal_mu, lognormal_sigma) / $H$5, 0), "95%", "")</f>
        <v/>
      </c>
      <c r="I94">
        <f>IF(AND(tblLognormalDist[[#This Row],[x]] &gt;= _xlfn.LOGNORM.INV(0.025, lognormal_mu, lognormal_sigma), tblLognormalDist[[#This Row],[x]] &lt;= _xlfn.LOGNORM.INV(0.975, lognormal_mu, lognormal_sigma)), tblLognormalDist[[#This Row],[y]], 0)</f>
        <v>9.7954627034696679E-2</v>
      </c>
    </row>
    <row r="95" spans="1:9" x14ac:dyDescent="0.3">
      <c r="A95">
        <f>$B$6 - $B$3 * $B$7 + (ROW() -ROW(tblNormalDist[])) * $B$4</f>
        <v>-0.29999999999999982</v>
      </c>
      <c r="B95">
        <f>_xlfn.NORM.DIST(tblNormalDist[[#This Row],[x]], $B$6, $B$7, FALSE)</f>
        <v>0.38138781546052414</v>
      </c>
      <c r="C95" t="str">
        <f>IF(ROUND(tblNormalDist[[#This Row],[x]] / $B$4, 0) = 0, "95%", "")</f>
        <v/>
      </c>
      <c r="D95">
        <f>IF(ABS(tblNormalDist[[#This Row],[x]]) &lt;= 1.96, tblNormalDist[[#This Row],[y]], 0)</f>
        <v>0.38138781546052414</v>
      </c>
      <c r="F95">
        <f>(ROW() -ROW(tblLognormalDist[])) * $H$5</f>
        <v>4.4799999999999995</v>
      </c>
      <c r="G95">
        <f>_xlfn.LOGNORM.DIST(tblLognormalDist[[#This Row],[x]], lognormal_mu, lognormal_sigma, FALSE)</f>
        <v>9.5105660859580471E-2</v>
      </c>
      <c r="H95" t="str">
        <f>IF(ROUND(tblLognormalDist[[#This Row],[x]] / $H$5, 0) = ROUND(_xlfn.LOGNORM.INV(0.5, lognormal_mu, lognormal_sigma) / $H$5, 0), "95%", "")</f>
        <v/>
      </c>
      <c r="I95">
        <f>IF(AND(tblLognormalDist[[#This Row],[x]] &gt;= _xlfn.LOGNORM.INV(0.025, lognormal_mu, lognormal_sigma), tblLognormalDist[[#This Row],[x]] &lt;= _xlfn.LOGNORM.INV(0.975, lognormal_mu, lognormal_sigma)), tblLognormalDist[[#This Row],[y]], 0)</f>
        <v>9.5105660859580471E-2</v>
      </c>
    </row>
    <row r="96" spans="1:9" x14ac:dyDescent="0.3">
      <c r="A96">
        <f>$B$6 - $B$3 * $B$7 + (ROW() -ROW(tblNormalDist[])) * $B$4</f>
        <v>-0.25</v>
      </c>
      <c r="B96">
        <f>_xlfn.NORM.DIST(tblNormalDist[[#This Row],[x]], $B$6, $B$7, FALSE)</f>
        <v>0.38666811680284924</v>
      </c>
      <c r="C96" t="str">
        <f>IF(ROUND(tblNormalDist[[#This Row],[x]] / $B$4, 0) = 0, "95%", "")</f>
        <v/>
      </c>
      <c r="D96">
        <f>IF(ABS(tblNormalDist[[#This Row],[x]]) &lt;= 1.96, tblNormalDist[[#This Row],[y]], 0)</f>
        <v>0.38666811680284924</v>
      </c>
      <c r="F96">
        <f>(ROW() -ROW(tblLognormalDist[])) * $H$5</f>
        <v>4.55</v>
      </c>
      <c r="G96">
        <f>_xlfn.LOGNORM.DIST(tblLognormalDist[[#This Row],[x]], lognormal_mu, lognormal_sigma, FALSE)</f>
        <v>9.2342041604238076E-2</v>
      </c>
      <c r="H96" t="str">
        <f>IF(ROUND(tblLognormalDist[[#This Row],[x]] / $H$5, 0) = ROUND(_xlfn.LOGNORM.INV(0.5, lognormal_mu, lognormal_sigma) / $H$5, 0), "95%", "")</f>
        <v/>
      </c>
      <c r="I96">
        <f>IF(AND(tblLognormalDist[[#This Row],[x]] &gt;= _xlfn.LOGNORM.INV(0.025, lognormal_mu, lognormal_sigma), tblLognormalDist[[#This Row],[x]] &lt;= _xlfn.LOGNORM.INV(0.975, lognormal_mu, lognormal_sigma)), tblLognormalDist[[#This Row],[y]], 0)</f>
        <v>9.2342041604238076E-2</v>
      </c>
    </row>
    <row r="97" spans="1:9" x14ac:dyDescent="0.3">
      <c r="A97">
        <f>$B$6 - $B$3 * $B$7 + (ROW() -ROW(tblNormalDist[])) * $B$4</f>
        <v>-0.19999999999999973</v>
      </c>
      <c r="B97">
        <f>_xlfn.NORM.DIST(tblNormalDist[[#This Row],[x]], $B$6, $B$7, FALSE)</f>
        <v>0.39104269397545594</v>
      </c>
      <c r="C97" t="str">
        <f>IF(ROUND(tblNormalDist[[#This Row],[x]] / $B$4, 0) = 0, "95%", "")</f>
        <v/>
      </c>
      <c r="D97">
        <f>IF(ABS(tblNormalDist[[#This Row],[x]]) &lt;= 1.96, tblNormalDist[[#This Row],[y]], 0)</f>
        <v>0.39104269397545594</v>
      </c>
      <c r="F97">
        <f>(ROW() -ROW(tblLognormalDist[])) * $H$5</f>
        <v>4.6199999999999992</v>
      </c>
      <c r="G97">
        <f>_xlfn.LOGNORM.DIST(tblLognormalDist[[#This Row],[x]], lognormal_mu, lognormal_sigma, FALSE)</f>
        <v>8.9661653984669659E-2</v>
      </c>
      <c r="H97" t="str">
        <f>IF(ROUND(tblLognormalDist[[#This Row],[x]] / $H$5, 0) = ROUND(_xlfn.LOGNORM.INV(0.5, lognormal_mu, lognormal_sigma) / $H$5, 0), "95%", "")</f>
        <v/>
      </c>
      <c r="I97">
        <f>IF(AND(tblLognormalDist[[#This Row],[x]] &gt;= _xlfn.LOGNORM.INV(0.025, lognormal_mu, lognormal_sigma), tblLognormalDist[[#This Row],[x]] &lt;= _xlfn.LOGNORM.INV(0.975, lognormal_mu, lognormal_sigma)), tblLognormalDist[[#This Row],[y]], 0)</f>
        <v>8.9661653984669659E-2</v>
      </c>
    </row>
    <row r="98" spans="1:9" x14ac:dyDescent="0.3">
      <c r="A98">
        <f>$B$6 - $B$3 * $B$7 + (ROW() -ROW(tblNormalDist[])) * $B$4</f>
        <v>-0.14999999999999991</v>
      </c>
      <c r="B98">
        <f>_xlfn.NORM.DIST(tblNormalDist[[#This Row],[x]], $B$6, $B$7, FALSE)</f>
        <v>0.39447933090788895</v>
      </c>
      <c r="C98" t="str">
        <f>IF(ROUND(tblNormalDist[[#This Row],[x]] / $B$4, 0) = 0, "95%", "")</f>
        <v/>
      </c>
      <c r="D98">
        <f>IF(ABS(tblNormalDist[[#This Row],[x]]) &lt;= 1.96, tblNormalDist[[#This Row],[y]], 0)</f>
        <v>0.39447933090788895</v>
      </c>
      <c r="F98">
        <f>(ROW() -ROW(tblLognormalDist[])) * $H$5</f>
        <v>4.6899999999999995</v>
      </c>
      <c r="G98">
        <f>_xlfn.LOGNORM.DIST(tblLognormalDist[[#This Row],[x]], lognormal_mu, lognormal_sigma, FALSE)</f>
        <v>8.7062366910784811E-2</v>
      </c>
      <c r="H98" t="str">
        <f>IF(ROUND(tblLognormalDist[[#This Row],[x]] / $H$5, 0) = ROUND(_xlfn.LOGNORM.INV(0.5, lognormal_mu, lognormal_sigma) / $H$5, 0), "95%", "")</f>
        <v/>
      </c>
      <c r="I98">
        <f>IF(AND(tblLognormalDist[[#This Row],[x]] &gt;= _xlfn.LOGNORM.INV(0.025, lognormal_mu, lognormal_sigma), tblLognormalDist[[#This Row],[x]] &lt;= _xlfn.LOGNORM.INV(0.975, lognormal_mu, lognormal_sigma)), tblLognormalDist[[#This Row],[y]], 0)</f>
        <v>8.7062366910784811E-2</v>
      </c>
    </row>
    <row r="99" spans="1:9" x14ac:dyDescent="0.3">
      <c r="A99">
        <f>$B$6 - $B$3 * $B$7 + (ROW() -ROW(tblNormalDist[])) * $B$4</f>
        <v>-9.9999999999999645E-2</v>
      </c>
      <c r="B99">
        <f>_xlfn.NORM.DIST(tblNormalDist[[#This Row],[x]], $B$6, $B$7, FALSE)</f>
        <v>0.39695254747701181</v>
      </c>
      <c r="C99" t="str">
        <f>IF(ROUND(tblNormalDist[[#This Row],[x]] / $B$4, 0) = 0, "95%", "")</f>
        <v/>
      </c>
      <c r="D99">
        <f>IF(ABS(tblNormalDist[[#This Row],[x]]) &lt;= 1.96, tblNormalDist[[#This Row],[y]], 0)</f>
        <v>0.39695254747701181</v>
      </c>
      <c r="F99">
        <f>(ROW() -ROW(tblLognormalDist[])) * $H$5</f>
        <v>4.76</v>
      </c>
      <c r="G99">
        <f>_xlfn.LOGNORM.DIST(tblLognormalDist[[#This Row],[x]], lognormal_mu, lognormal_sigma, FALSE)</f>
        <v>8.4542043971290767E-2</v>
      </c>
      <c r="H99" t="str">
        <f>IF(ROUND(tblLognormalDist[[#This Row],[x]] / $H$5, 0) = ROUND(_xlfn.LOGNORM.INV(0.5, lognormal_mu, lognormal_sigma) / $H$5, 0), "95%", "")</f>
        <v/>
      </c>
      <c r="I99">
        <f>IF(AND(tblLognormalDist[[#This Row],[x]] &gt;= _xlfn.LOGNORM.INV(0.025, lognormal_mu, lognormal_sigma), tblLognormalDist[[#This Row],[x]] &lt;= _xlfn.LOGNORM.INV(0.975, lognormal_mu, lognormal_sigma)), tblLognormalDist[[#This Row],[y]], 0)</f>
        <v>8.4542043971290767E-2</v>
      </c>
    </row>
    <row r="100" spans="1:9" x14ac:dyDescent="0.3">
      <c r="A100">
        <f>$B$6 - $B$3 * $B$7 + (ROW() -ROW(tblNormalDist[])) * $B$4</f>
        <v>-4.9999999999999822E-2</v>
      </c>
      <c r="B100">
        <f>_xlfn.NORM.DIST(tblNormalDist[[#This Row],[x]], $B$6, $B$7, FALSE)</f>
        <v>0.39844391409476404</v>
      </c>
      <c r="C100" t="str">
        <f>IF(ROUND(tblNormalDist[[#This Row],[x]] / $B$4, 0) = 0, "95%", "")</f>
        <v/>
      </c>
      <c r="D100">
        <f>IF(ABS(tblNormalDist[[#This Row],[x]]) &lt;= 1.96, tblNormalDist[[#This Row],[y]], 0)</f>
        <v>0.39844391409476404</v>
      </c>
      <c r="F100">
        <f>(ROW() -ROW(tblLognormalDist[])) * $H$5</f>
        <v>4.8299999999999992</v>
      </c>
      <c r="G100">
        <f>_xlfn.LOGNORM.DIST(tblLognormalDist[[#This Row],[x]], lognormal_mu, lognormal_sigma, FALSE)</f>
        <v>8.2098552460834889E-2</v>
      </c>
      <c r="H100" t="str">
        <f>IF(ROUND(tblLognormalDist[[#This Row],[x]] / $H$5, 0) = ROUND(_xlfn.LOGNORM.INV(0.5, lognormal_mu, lognormal_sigma) / $H$5, 0), "95%", "")</f>
        <v/>
      </c>
      <c r="I100">
        <f>IF(AND(tblLognormalDist[[#This Row],[x]] &gt;= _xlfn.LOGNORM.INV(0.025, lognormal_mu, lognormal_sigma), tblLognormalDist[[#This Row],[x]] &lt;= _xlfn.LOGNORM.INV(0.975, lognormal_mu, lognormal_sigma)), tblLognormalDist[[#This Row],[y]], 0)</f>
        <v>8.2098552460834889E-2</v>
      </c>
    </row>
    <row r="101" spans="1:9" x14ac:dyDescent="0.3">
      <c r="A101">
        <f>$B$6 - $B$3 * $B$7 + (ROW() -ROW(tblNormalDist[])) * $B$4</f>
        <v>0</v>
      </c>
      <c r="B101">
        <f>_xlfn.NORM.DIST(tblNormalDist[[#This Row],[x]], $B$6, $B$7, FALSE)</f>
        <v>0.3989422804014327</v>
      </c>
      <c r="C101" t="str">
        <f>IF(ROUND(tblNormalDist[[#This Row],[x]] / $B$4, 0) = 0, "95%", "")</f>
        <v>95%</v>
      </c>
      <c r="D101">
        <f>IF(ABS(tblNormalDist[[#This Row],[x]]) &lt;= 1.96, tblNormalDist[[#This Row],[y]], 0)</f>
        <v>0.3989422804014327</v>
      </c>
      <c r="F101">
        <f>(ROW() -ROW(tblLognormalDist[])) * $H$5</f>
        <v>4.8999999999999995</v>
      </c>
      <c r="G101">
        <f>_xlfn.LOGNORM.DIST(tblLognormalDist[[#This Row],[x]], lognormal_mu, lognormal_sigma, FALSE)</f>
        <v>7.972977112025123E-2</v>
      </c>
      <c r="H101" t="str">
        <f>IF(ROUND(tblLognormalDist[[#This Row],[x]] / $H$5, 0) = ROUND(_xlfn.LOGNORM.INV(0.5, lognormal_mu, lognormal_sigma) / $H$5, 0), "95%", "")</f>
        <v/>
      </c>
      <c r="I101">
        <f>IF(AND(tblLognormalDist[[#This Row],[x]] &gt;= _xlfn.LOGNORM.INV(0.025, lognormal_mu, lognormal_sigma), tblLognormalDist[[#This Row],[x]] &lt;= _xlfn.LOGNORM.INV(0.975, lognormal_mu, lognormal_sigma)), tblLognormalDist[[#This Row],[y]], 0)</f>
        <v>7.972977112025123E-2</v>
      </c>
    </row>
    <row r="102" spans="1:9" x14ac:dyDescent="0.3">
      <c r="A102">
        <f>$B$6 - $B$3 * $B$7 + (ROW() -ROW(tblNormalDist[])) * $B$4</f>
        <v>5.0000000000000266E-2</v>
      </c>
      <c r="B102">
        <f>_xlfn.NORM.DIST(tblNormalDist[[#This Row],[x]], $B$6, $B$7, FALSE)</f>
        <v>0.39844391409476398</v>
      </c>
      <c r="C102" t="str">
        <f>IF(ROUND(tblNormalDist[[#This Row],[x]] / $B$4, 0) = 0, "95%", "")</f>
        <v/>
      </c>
      <c r="D102">
        <f>IF(ABS(tblNormalDist[[#This Row],[x]]) &lt;= 1.96, tblNormalDist[[#This Row],[y]], 0)</f>
        <v>0.39844391409476398</v>
      </c>
      <c r="F102">
        <f>(ROW() -ROW(tblLognormalDist[])) * $H$5</f>
        <v>4.97</v>
      </c>
      <c r="G102">
        <f>_xlfn.LOGNORM.DIST(tblLognormalDist[[#This Row],[x]], lognormal_mu, lognormal_sigma, FALSE)</f>
        <v>7.7433596741497496E-2</v>
      </c>
      <c r="H102" t="str">
        <f>IF(ROUND(tblLognormalDist[[#This Row],[x]] / $H$5, 0) = ROUND(_xlfn.LOGNORM.INV(0.5, lognormal_mu, lognormal_sigma) / $H$5, 0), "95%", "")</f>
        <v/>
      </c>
      <c r="I102">
        <f>IF(AND(tblLognormalDist[[#This Row],[x]] &gt;= _xlfn.LOGNORM.INV(0.025, lognormal_mu, lognormal_sigma), tblLognormalDist[[#This Row],[x]] &lt;= _xlfn.LOGNORM.INV(0.975, lognormal_mu, lognormal_sigma)), tblLognormalDist[[#This Row],[y]], 0)</f>
        <v>7.7433596741497496E-2</v>
      </c>
    </row>
    <row r="103" spans="1:9" x14ac:dyDescent="0.3">
      <c r="A103">
        <f>$B$6 - $B$3 * $B$7 + (ROW() -ROW(tblNormalDist[])) * $B$4</f>
        <v>0.10000000000000009</v>
      </c>
      <c r="B103">
        <f>_xlfn.NORM.DIST(tblNormalDist[[#This Row],[x]], $B$6, $B$7, FALSE)</f>
        <v>0.39695254747701181</v>
      </c>
      <c r="C103" t="str">
        <f>IF(ROUND(tblNormalDist[[#This Row],[x]] / $B$4, 0) = 0, "95%", "")</f>
        <v/>
      </c>
      <c r="D103">
        <f>IF(ABS(tblNormalDist[[#This Row],[x]]) &lt;= 1.96, tblNormalDist[[#This Row],[y]], 0)</f>
        <v>0.39695254747701181</v>
      </c>
      <c r="F103">
        <f>(ROW() -ROW(tblLognormalDist[])) * $H$5</f>
        <v>5.0399999999999991</v>
      </c>
      <c r="G103">
        <f>_xlfn.LOGNORM.DIST(tblLognormalDist[[#This Row],[x]], lognormal_mu, lognormal_sigma, FALSE)</f>
        <v>7.5207949771769769E-2</v>
      </c>
      <c r="H103" t="str">
        <f>IF(ROUND(tblLognormalDist[[#This Row],[x]] / $H$5, 0) = ROUND(_xlfn.LOGNORM.INV(0.5, lognormal_mu, lognormal_sigma) / $H$5, 0), "95%", "")</f>
        <v/>
      </c>
      <c r="I103">
        <f>IF(AND(tblLognormalDist[[#This Row],[x]] &gt;= _xlfn.LOGNORM.INV(0.025, lognormal_mu, lognormal_sigma), tblLognormalDist[[#This Row],[x]] &lt;= _xlfn.LOGNORM.INV(0.975, lognormal_mu, lognormal_sigma)), tblLognormalDist[[#This Row],[y]], 0)</f>
        <v>7.5207949771769769E-2</v>
      </c>
    </row>
    <row r="104" spans="1:9" x14ac:dyDescent="0.3">
      <c r="A104">
        <f>$B$6 - $B$3 * $B$7 + (ROW() -ROW(tblNormalDist[])) * $B$4</f>
        <v>0.15000000000000036</v>
      </c>
      <c r="B104">
        <f>_xlfn.NORM.DIST(tblNormalDist[[#This Row],[x]], $B$6, $B$7, FALSE)</f>
        <v>0.39447933090788889</v>
      </c>
      <c r="C104" t="str">
        <f>IF(ROUND(tblNormalDist[[#This Row],[x]] / $B$4, 0) = 0, "95%", "")</f>
        <v/>
      </c>
      <c r="D104">
        <f>IF(ABS(tblNormalDist[[#This Row],[x]]) &lt;= 1.96, tblNormalDist[[#This Row],[y]], 0)</f>
        <v>0.39447933090788889</v>
      </c>
      <c r="F104">
        <f>(ROW() -ROW(tblLognormalDist[])) * $H$5</f>
        <v>5.1099999999999994</v>
      </c>
      <c r="G104">
        <f>_xlfn.LOGNORM.DIST(tblLognormalDist[[#This Row],[x]], lognormal_mu, lognormal_sigma, FALSE)</f>
        <v>7.3050779036099592E-2</v>
      </c>
      <c r="H104" t="str">
        <f>IF(ROUND(tblLognormalDist[[#This Row],[x]] / $H$5, 0) = ROUND(_xlfn.LOGNORM.INV(0.5, lognormal_mu, lognormal_sigma) / $H$5, 0), "95%", "")</f>
        <v/>
      </c>
      <c r="I104">
        <f>IF(AND(tblLognormalDist[[#This Row],[x]] &gt;= _xlfn.LOGNORM.INV(0.025, lognormal_mu, lognormal_sigma), tblLognormalDist[[#This Row],[x]] &lt;= _xlfn.LOGNORM.INV(0.975, lognormal_mu, lognormal_sigma)), tblLognormalDist[[#This Row],[y]], 0)</f>
        <v>7.3050779036099592E-2</v>
      </c>
    </row>
    <row r="105" spans="1:9" x14ac:dyDescent="0.3">
      <c r="A105">
        <f>$B$6 - $B$3 * $B$7 + (ROW() -ROW(tblNormalDist[])) * $B$4</f>
        <v>0.20000000000000018</v>
      </c>
      <c r="B105">
        <f>_xlfn.NORM.DIST(tblNormalDist[[#This Row],[x]], $B$6, $B$7, FALSE)</f>
        <v>0.39104269397545588</v>
      </c>
      <c r="C105" t="str">
        <f>IF(ROUND(tblNormalDist[[#This Row],[x]] / $B$4, 0) = 0, "95%", "")</f>
        <v/>
      </c>
      <c r="D105">
        <f>IF(ABS(tblNormalDist[[#This Row],[x]]) &lt;= 1.96, tblNormalDist[[#This Row],[y]], 0)</f>
        <v>0.39104269397545588</v>
      </c>
      <c r="F105">
        <f>(ROW() -ROW(tblLognormalDist[])) * $H$5</f>
        <v>5.18</v>
      </c>
      <c r="G105">
        <f>_xlfn.LOGNORM.DIST(tblLognormalDist[[#This Row],[x]], lognormal_mu, lognormal_sigma, FALSE)</f>
        <v>7.0960065684261192E-2</v>
      </c>
      <c r="H105" t="str">
        <f>IF(ROUND(tblLognormalDist[[#This Row],[x]] / $H$5, 0) = ROUND(_xlfn.LOGNORM.INV(0.5, lognormal_mu, lognormal_sigma) / $H$5, 0), "95%", "")</f>
        <v/>
      </c>
      <c r="I105">
        <f>IF(AND(tblLognormalDist[[#This Row],[x]] &gt;= _xlfn.LOGNORM.INV(0.025, lognormal_mu, lognormal_sigma), tblLognormalDist[[#This Row],[x]] &lt;= _xlfn.LOGNORM.INV(0.975, lognormal_mu, lognormal_sigma)), tblLognormalDist[[#This Row],[y]], 0)</f>
        <v>7.0960065684261192E-2</v>
      </c>
    </row>
    <row r="106" spans="1:9" x14ac:dyDescent="0.3">
      <c r="A106">
        <f>$B$6 - $B$3 * $B$7 + (ROW() -ROW(tblNormalDist[])) * $B$4</f>
        <v>0.25</v>
      </c>
      <c r="B106">
        <f>_xlfn.NORM.DIST(tblNormalDist[[#This Row],[x]], $B$6, $B$7, FALSE)</f>
        <v>0.38666811680284924</v>
      </c>
      <c r="C106" t="str">
        <f>IF(ROUND(tblNormalDist[[#This Row],[x]] / $B$4, 0) = 0, "95%", "")</f>
        <v/>
      </c>
      <c r="D106">
        <f>IF(ABS(tblNormalDist[[#This Row],[x]]) &lt;= 1.96, tblNormalDist[[#This Row],[y]], 0)</f>
        <v>0.38666811680284924</v>
      </c>
      <c r="F106">
        <f>(ROW() -ROW(tblLognormalDist[])) * $H$5</f>
        <v>5.2499999999999991</v>
      </c>
      <c r="G106">
        <f>_xlfn.LOGNORM.DIST(tblLognormalDist[[#This Row],[x]], lognormal_mu, lognormal_sigma, FALSE)</f>
        <v>6.8933826455843367E-2</v>
      </c>
      <c r="H106" t="str">
        <f>IF(ROUND(tblLognormalDist[[#This Row],[x]] / $H$5, 0) = ROUND(_xlfn.LOGNORM.INV(0.5, lognormal_mu, lognormal_sigma) / $H$5, 0), "95%", "")</f>
        <v/>
      </c>
      <c r="I106">
        <f>IF(AND(tblLognormalDist[[#This Row],[x]] &gt;= _xlfn.LOGNORM.INV(0.025, lognormal_mu, lognormal_sigma), tblLognormalDist[[#This Row],[x]] &lt;= _xlfn.LOGNORM.INV(0.975, lognormal_mu, lognormal_sigma)), tblLognormalDist[[#This Row],[y]], 0)</f>
        <v>6.8933826455843367E-2</v>
      </c>
    </row>
    <row r="107" spans="1:9" x14ac:dyDescent="0.3">
      <c r="A107">
        <f>$B$6 - $B$3 * $B$7 + (ROW() -ROW(tblNormalDist[])) * $B$4</f>
        <v>0.30000000000000027</v>
      </c>
      <c r="B107">
        <f>_xlfn.NORM.DIST(tblNormalDist[[#This Row],[x]], $B$6, $B$7, FALSE)</f>
        <v>0.38138781546052408</v>
      </c>
      <c r="C107" t="str">
        <f>IF(ROUND(tblNormalDist[[#This Row],[x]] / $B$4, 0) = 0, "95%", "")</f>
        <v/>
      </c>
      <c r="D107">
        <f>IF(ABS(tblNormalDist[[#This Row],[x]]) &lt;= 1.96, tblNormalDist[[#This Row],[y]], 0)</f>
        <v>0.38138781546052408</v>
      </c>
      <c r="F107">
        <f>(ROW() -ROW(tblLognormalDist[])) * $H$5</f>
        <v>5.3199999999999994</v>
      </c>
      <c r="G107">
        <f>_xlfn.LOGNORM.DIST(tblLognormalDist[[#This Row],[x]], lognormal_mu, lognormal_sigma, FALSE)</f>
        <v>6.6970116346719941E-2</v>
      </c>
      <c r="H107" t="str">
        <f>IF(ROUND(tblLognormalDist[[#This Row],[x]] / $H$5, 0) = ROUND(_xlfn.LOGNORM.INV(0.5, lognormal_mu, lognormal_sigma) / $H$5, 0), "95%", "")</f>
        <v/>
      </c>
      <c r="I107">
        <f>IF(AND(tblLognormalDist[[#This Row],[x]] &gt;= _xlfn.LOGNORM.INV(0.025, lognormal_mu, lognormal_sigma), tblLognormalDist[[#This Row],[x]] &lt;= _xlfn.LOGNORM.INV(0.975, lognormal_mu, lognormal_sigma)), tblLognormalDist[[#This Row],[y]], 0)</f>
        <v>6.6970116346719941E-2</v>
      </c>
    </row>
    <row r="108" spans="1:9" x14ac:dyDescent="0.3">
      <c r="A108">
        <f>$B$6 - $B$3 * $B$7 + (ROW() -ROW(tblNormalDist[])) * $B$4</f>
        <v>0.35000000000000009</v>
      </c>
      <c r="B108">
        <f>_xlfn.NORM.DIST(tblNormalDist[[#This Row],[x]], $B$6, $B$7, FALSE)</f>
        <v>0.37524034691693792</v>
      </c>
      <c r="C108" t="str">
        <f>IF(ROUND(tblNormalDist[[#This Row],[x]] / $B$4, 0) = 0, "95%", "")</f>
        <v/>
      </c>
      <c r="D108">
        <f>IF(ABS(tblNormalDist[[#This Row],[x]]) &lt;= 1.96, tblNormalDist[[#This Row],[y]], 0)</f>
        <v>0.37524034691693792</v>
      </c>
      <c r="F108">
        <f>(ROW() -ROW(tblLognormalDist[])) * $H$5</f>
        <v>5.39</v>
      </c>
      <c r="G108">
        <f>_xlfn.LOGNORM.DIST(tblLognormalDist[[#This Row],[x]], lognormal_mu, lognormal_sigma, FALSE)</f>
        <v>6.5067030750713017E-2</v>
      </c>
      <c r="H108" t="str">
        <f>IF(ROUND(tblLognormalDist[[#This Row],[x]] / $H$5, 0) = ROUND(_xlfn.LOGNORM.INV(0.5, lognormal_mu, lognormal_sigma) / $H$5, 0), "95%", "")</f>
        <v/>
      </c>
      <c r="I108">
        <f>IF(AND(tblLognormalDist[[#This Row],[x]] &gt;= _xlfn.LOGNORM.INV(0.025, lognormal_mu, lognormal_sigma), tblLognormalDist[[#This Row],[x]] &lt;= _xlfn.LOGNORM.INV(0.975, lognormal_mu, lognormal_sigma)), tblLognormalDist[[#This Row],[y]], 0)</f>
        <v>6.5067030750713017E-2</v>
      </c>
    </row>
    <row r="109" spans="1:9" x14ac:dyDescent="0.3">
      <c r="A109">
        <f>$B$6 - $B$3 * $B$7 + (ROW() -ROW(tblNormalDist[])) * $B$4</f>
        <v>0.40000000000000036</v>
      </c>
      <c r="B109">
        <f>_xlfn.NORM.DIST(tblNormalDist[[#This Row],[x]], $B$6, $B$7, FALSE)</f>
        <v>0.36827014030332328</v>
      </c>
      <c r="C109" t="str">
        <f>IF(ROUND(tblNormalDist[[#This Row],[x]] / $B$4, 0) = 0, "95%", "")</f>
        <v/>
      </c>
      <c r="D109">
        <f>IF(ABS(tblNormalDist[[#This Row],[x]]) &lt;= 1.96, tblNormalDist[[#This Row],[y]], 0)</f>
        <v>0.36827014030332328</v>
      </c>
      <c r="F109">
        <f>(ROW() -ROW(tblLognormalDist[])) * $H$5</f>
        <v>5.4599999999999991</v>
      </c>
      <c r="G109">
        <f>_xlfn.LOGNORM.DIST(tblLognormalDist[[#This Row],[x]], lognormal_mu, lognormal_sigma, FALSE)</f>
        <v>6.3222707141862622E-2</v>
      </c>
      <c r="H109" t="str">
        <f>IF(ROUND(tblLognormalDist[[#This Row],[x]] / $H$5, 0) = ROUND(_xlfn.LOGNORM.INV(0.5, lognormal_mu, lognormal_sigma) / $H$5, 0), "95%", "")</f>
        <v/>
      </c>
      <c r="I109">
        <f>IF(AND(tblLognormalDist[[#This Row],[x]] &gt;= _xlfn.LOGNORM.INV(0.025, lognormal_mu, lognormal_sigma), tblLognormalDist[[#This Row],[x]] &lt;= _xlfn.LOGNORM.INV(0.975, lognormal_mu, lognormal_sigma)), tblLognormalDist[[#This Row],[y]], 0)</f>
        <v>6.3222707141862622E-2</v>
      </c>
    </row>
    <row r="110" spans="1:9" x14ac:dyDescent="0.3">
      <c r="A110">
        <f>$B$6 - $B$3 * $B$7 + (ROW() -ROW(tblNormalDist[])) * $B$4</f>
        <v>0.45000000000000018</v>
      </c>
      <c r="B110">
        <f>_xlfn.NORM.DIST(tblNormalDist[[#This Row],[x]], $B$6, $B$7, FALSE)</f>
        <v>0.36052696246164795</v>
      </c>
      <c r="C110" t="str">
        <f>IF(ROUND(tblNormalDist[[#This Row],[x]] / $B$4, 0) = 0, "95%", "")</f>
        <v/>
      </c>
      <c r="D110">
        <f>IF(ABS(tblNormalDist[[#This Row],[x]]) &lt;= 1.96, tblNormalDist[[#This Row],[y]], 0)</f>
        <v>0.36052696246164795</v>
      </c>
      <c r="F110">
        <f>(ROW() -ROW(tblLognormalDist[])) * $H$5</f>
        <v>5.5299999999999994</v>
      </c>
      <c r="G110">
        <f>_xlfn.LOGNORM.DIST(tblLognormalDist[[#This Row],[x]], lognormal_mu, lognormal_sigma, FALSE)</f>
        <v>6.1435326355278604E-2</v>
      </c>
      <c r="H110" t="str">
        <f>IF(ROUND(tblLognormalDist[[#This Row],[x]] / $H$5, 0) = ROUND(_xlfn.LOGNORM.INV(0.5, lognormal_mu, lognormal_sigma) / $H$5, 0), "95%", "")</f>
        <v/>
      </c>
      <c r="I110">
        <f>IF(AND(tblLognormalDist[[#This Row],[x]] &gt;= _xlfn.LOGNORM.INV(0.025, lognormal_mu, lognormal_sigma), tblLognormalDist[[#This Row],[x]] &lt;= _xlfn.LOGNORM.INV(0.975, lognormal_mu, lognormal_sigma)), tblLognormalDist[[#This Row],[y]], 0)</f>
        <v>6.1435326355278604E-2</v>
      </c>
    </row>
    <row r="111" spans="1:9" x14ac:dyDescent="0.3">
      <c r="A111">
        <f>$B$6 - $B$3 * $B$7 + (ROW() -ROW(tblNormalDist[])) * $B$4</f>
        <v>0.5</v>
      </c>
      <c r="B111">
        <f>_xlfn.NORM.DIST(tblNormalDist[[#This Row],[x]], $B$6, $B$7, FALSE)</f>
        <v>0.35206532676429952</v>
      </c>
      <c r="C111" t="str">
        <f>IF(ROUND(tblNormalDist[[#This Row],[x]] / $B$4, 0) = 0, "95%", "")</f>
        <v/>
      </c>
      <c r="D111">
        <f>IF(ABS(tblNormalDist[[#This Row],[x]]) &lt;= 1.96, tblNormalDist[[#This Row],[y]], 0)</f>
        <v>0.35206532676429952</v>
      </c>
      <c r="F111">
        <f>(ROW() -ROW(tblLognormalDist[])) * $H$5</f>
        <v>5.6</v>
      </c>
      <c r="G111">
        <f>_xlfn.LOGNORM.DIST(tblLognormalDist[[#This Row],[x]], lognormal_mu, lognormal_sigma, FALSE)</f>
        <v>5.9703113517937348E-2</v>
      </c>
      <c r="H111" t="str">
        <f>IF(ROUND(tblLognormalDist[[#This Row],[x]] / $H$5, 0) = ROUND(_xlfn.LOGNORM.INV(0.5, lognormal_mu, lognormal_sigma) / $H$5, 0), "95%", "")</f>
        <v/>
      </c>
      <c r="I111">
        <f>IF(AND(tblLognormalDist[[#This Row],[x]] &gt;= _xlfn.LOGNORM.INV(0.025, lognormal_mu, lognormal_sigma), tblLognormalDist[[#This Row],[x]] &lt;= _xlfn.LOGNORM.INV(0.975, lognormal_mu, lognormal_sigma)), tblLognormalDist[[#This Row],[y]], 0)</f>
        <v>5.9703113517937348E-2</v>
      </c>
    </row>
    <row r="112" spans="1:9" x14ac:dyDescent="0.3">
      <c r="A112">
        <f>$B$6 - $B$3 * $B$7 + (ROW() -ROW(tblNormalDist[])) * $B$4</f>
        <v>0.54999999999999982</v>
      </c>
      <c r="B112">
        <f>_xlfn.NORM.DIST(tblNormalDist[[#This Row],[x]], $B$6, $B$7, FALSE)</f>
        <v>0.3429438550193839</v>
      </c>
      <c r="C112" t="str">
        <f>IF(ROUND(tblNormalDist[[#This Row],[x]] / $B$4, 0) = 0, "95%", "")</f>
        <v/>
      </c>
      <c r="D112">
        <f>IF(ABS(tblNormalDist[[#This Row],[x]]) &lt;= 1.96, tblNormalDist[[#This Row],[y]], 0)</f>
        <v>0.3429438550193839</v>
      </c>
      <c r="F112">
        <f>(ROW() -ROW(tblLognormalDist[])) * $H$5</f>
        <v>5.669999999999999</v>
      </c>
      <c r="G112">
        <f>_xlfn.LOGNORM.DIST(tblLognormalDist[[#This Row],[x]], lognormal_mu, lognormal_sigma, FALSE)</f>
        <v>5.8024338674915181E-2</v>
      </c>
      <c r="H112" t="str">
        <f>IF(ROUND(tblLognormalDist[[#This Row],[x]] / $H$5, 0) = ROUND(_xlfn.LOGNORM.INV(0.5, lognormal_mu, lognormal_sigma) / $H$5, 0), "95%", "")</f>
        <v/>
      </c>
      <c r="I112">
        <f>IF(AND(tblLognormalDist[[#This Row],[x]] &gt;= _xlfn.LOGNORM.INV(0.025, lognormal_mu, lognormal_sigma), tblLognormalDist[[#This Row],[x]] &lt;= _xlfn.LOGNORM.INV(0.975, lognormal_mu, lognormal_sigma)), tblLognormalDist[[#This Row],[y]], 0)</f>
        <v>5.8024338674915181E-2</v>
      </c>
    </row>
    <row r="113" spans="1:9" x14ac:dyDescent="0.3">
      <c r="A113">
        <f>$B$6 - $B$3 * $B$7 + (ROW() -ROW(tblNormalDist[])) * $B$4</f>
        <v>0.60000000000000053</v>
      </c>
      <c r="B113">
        <f>_xlfn.NORM.DIST(tblNormalDist[[#This Row],[x]], $B$6, $B$7, FALSE)</f>
        <v>0.33322460289179956</v>
      </c>
      <c r="C113" t="str">
        <f>IF(ROUND(tblNormalDist[[#This Row],[x]] / $B$4, 0) = 0, "95%", "")</f>
        <v/>
      </c>
      <c r="D113">
        <f>IF(ABS(tblNormalDist[[#This Row],[x]]) &lt;= 1.96, tblNormalDist[[#This Row],[y]], 0)</f>
        <v>0.33322460289179956</v>
      </c>
      <c r="F113">
        <f>(ROW() -ROW(tblLognormalDist[])) * $H$5</f>
        <v>5.7399999999999993</v>
      </c>
      <c r="G113">
        <f>_xlfn.LOGNORM.DIST(tblLognormalDist[[#This Row],[x]], lognormal_mu, lognormal_sigma, FALSE)</f>
        <v>5.6397317151336925E-2</v>
      </c>
      <c r="H113" t="str">
        <f>IF(ROUND(tblLognormalDist[[#This Row],[x]] / $H$5, 0) = ROUND(_xlfn.LOGNORM.INV(0.5, lognormal_mu, lognormal_sigma) / $H$5, 0), "95%", "")</f>
        <v/>
      </c>
      <c r="I113">
        <f>IF(AND(tblLognormalDist[[#This Row],[x]] &gt;= _xlfn.LOGNORM.INV(0.025, lognormal_mu, lognormal_sigma), tblLognormalDist[[#This Row],[x]] &lt;= _xlfn.LOGNORM.INV(0.975, lognormal_mu, lognormal_sigma)), tblLognormalDist[[#This Row],[y]], 0)</f>
        <v>5.6397317151336925E-2</v>
      </c>
    </row>
    <row r="114" spans="1:9" x14ac:dyDescent="0.3">
      <c r="A114">
        <f>$B$6 - $B$3 * $B$7 + (ROW() -ROW(tblNormalDist[])) * $B$4</f>
        <v>0.65000000000000036</v>
      </c>
      <c r="B114">
        <f>_xlfn.NORM.DIST(tblNormalDist[[#This Row],[x]], $B$6, $B$7, FALSE)</f>
        <v>0.32297235966791421</v>
      </c>
      <c r="C114" t="str">
        <f>IF(ROUND(tblNormalDist[[#This Row],[x]] / $B$4, 0) = 0, "95%", "")</f>
        <v/>
      </c>
      <c r="D114">
        <f>IF(ABS(tblNormalDist[[#This Row],[x]]) &lt;= 1.96, tblNormalDist[[#This Row],[y]], 0)</f>
        <v>0.32297235966791421</v>
      </c>
      <c r="F114">
        <f>(ROW() -ROW(tblLognormalDist[])) * $H$5</f>
        <v>5.81</v>
      </c>
      <c r="G114">
        <f>_xlfn.LOGNORM.DIST(tblLognormalDist[[#This Row],[x]], lognormal_mu, lognormal_sigma, FALSE)</f>
        <v>5.482040968568435E-2</v>
      </c>
      <c r="H114" t="str">
        <f>IF(ROUND(tblLognormalDist[[#This Row],[x]] / $H$5, 0) = ROUND(_xlfn.LOGNORM.INV(0.5, lognormal_mu, lognormal_sigma) / $H$5, 0), "95%", "")</f>
        <v/>
      </c>
      <c r="I114">
        <f>IF(AND(tblLognormalDist[[#This Row],[x]] &gt;= _xlfn.LOGNORM.INV(0.025, lognormal_mu, lognormal_sigma), tblLognormalDist[[#This Row],[x]] &lt;= _xlfn.LOGNORM.INV(0.975, lognormal_mu, lognormal_sigma)), tblLognormalDist[[#This Row],[y]], 0)</f>
        <v>5.482040968568435E-2</v>
      </c>
    </row>
    <row r="115" spans="1:9" x14ac:dyDescent="0.3">
      <c r="A115">
        <f>$B$6 - $B$3 * $B$7 + (ROW() -ROW(tblNormalDist[])) * $B$4</f>
        <v>0.70000000000000018</v>
      </c>
      <c r="B115">
        <f>_xlfn.NORM.DIST(tblNormalDist[[#This Row],[x]], $B$6, $B$7, FALSE)</f>
        <v>0.31225393336676122</v>
      </c>
      <c r="C115" t="str">
        <f>IF(ROUND(tblNormalDist[[#This Row],[x]] / $B$4, 0) = 0, "95%", "")</f>
        <v/>
      </c>
      <c r="D115">
        <f>IF(ABS(tblNormalDist[[#This Row],[x]]) &lt;= 1.96, tblNormalDist[[#This Row],[y]], 0)</f>
        <v>0.31225393336676122</v>
      </c>
      <c r="F115">
        <f>(ROW() -ROW(tblLognormalDist[])) * $H$5</f>
        <v>5.879999999999999</v>
      </c>
      <c r="G115">
        <f>_xlfn.LOGNORM.DIST(tblLognormalDist[[#This Row],[x]], lognormal_mu, lognormal_sigma, FALSE)</f>
        <v>5.3292022365992321E-2</v>
      </c>
      <c r="H115" t="str">
        <f>IF(ROUND(tblLognormalDist[[#This Row],[x]] / $H$5, 0) = ROUND(_xlfn.LOGNORM.INV(0.5, lognormal_mu, lognormal_sigma) / $H$5, 0), "95%", "")</f>
        <v/>
      </c>
      <c r="I115">
        <f>IF(AND(tblLognormalDist[[#This Row],[x]] &gt;= _xlfn.LOGNORM.INV(0.025, lognormal_mu, lognormal_sigma), tblLognormalDist[[#This Row],[x]] &lt;= _xlfn.LOGNORM.INV(0.975, lognormal_mu, lognormal_sigma)), tblLognormalDist[[#This Row],[y]], 0)</f>
        <v>5.3292022365992321E-2</v>
      </c>
    </row>
    <row r="116" spans="1:9" x14ac:dyDescent="0.3">
      <c r="A116">
        <f>$B$6 - $B$3 * $B$7 + (ROW() -ROW(tblNormalDist[])) * $B$4</f>
        <v>0.75</v>
      </c>
      <c r="B116">
        <f>_xlfn.NORM.DIST(tblNormalDist[[#This Row],[x]], $B$6, $B$7, FALSE)</f>
        <v>0.30113743215480443</v>
      </c>
      <c r="C116" t="str">
        <f>IF(ROUND(tblNormalDist[[#This Row],[x]] / $B$4, 0) = 0, "95%", "")</f>
        <v/>
      </c>
      <c r="D116">
        <f>IF(ABS(tblNormalDist[[#This Row],[x]]) &lt;= 1.96, tblNormalDist[[#This Row],[y]], 0)</f>
        <v>0.30113743215480443</v>
      </c>
      <c r="F116">
        <f>(ROW() -ROW(tblLognormalDist[])) * $H$5</f>
        <v>5.9499999999999993</v>
      </c>
      <c r="G116">
        <f>_xlfn.LOGNORM.DIST(tblLognormalDist[[#This Row],[x]], lognormal_mu, lognormal_sigma, FALSE)</f>
        <v>5.1810606396805417E-2</v>
      </c>
      <c r="H116" t="str">
        <f>IF(ROUND(tblLognormalDist[[#This Row],[x]] / $H$5, 0) = ROUND(_xlfn.LOGNORM.INV(0.5, lognormal_mu, lognormal_sigma) / $H$5, 0), "95%", "")</f>
        <v/>
      </c>
      <c r="I116">
        <f>IF(AND(tblLognormalDist[[#This Row],[x]] &gt;= _xlfn.LOGNORM.INV(0.025, lognormal_mu, lognormal_sigma), tblLognormalDist[[#This Row],[x]] &lt;= _xlfn.LOGNORM.INV(0.975, lognormal_mu, lognormal_sigma)), tblLognormalDist[[#This Row],[y]], 0)</f>
        <v>5.1810606396805417E-2</v>
      </c>
    </row>
    <row r="117" spans="1:9" x14ac:dyDescent="0.3">
      <c r="A117">
        <f>$B$6 - $B$3 * $B$7 + (ROW() -ROW(tblNormalDist[])) * $B$4</f>
        <v>0.79999999999999982</v>
      </c>
      <c r="B117">
        <f>_xlfn.NORM.DIST(tblNormalDist[[#This Row],[x]], $B$6, $B$7, FALSE)</f>
        <v>0.28969155276148278</v>
      </c>
      <c r="C117" t="str">
        <f>IF(ROUND(tblNormalDist[[#This Row],[x]] / $B$4, 0) = 0, "95%", "")</f>
        <v/>
      </c>
      <c r="D117">
        <f>IF(ABS(tblNormalDist[[#This Row],[x]]) &lt;= 1.96, tblNormalDist[[#This Row],[y]], 0)</f>
        <v>0.28969155276148278</v>
      </c>
      <c r="F117">
        <f>(ROW() -ROW(tblLognormalDist[])) * $H$5</f>
        <v>6.02</v>
      </c>
      <c r="G117">
        <f>_xlfn.LOGNORM.DIST(tblLognormalDist[[#This Row],[x]], lognormal_mu, lognormal_sigma, FALSE)</f>
        <v>5.0374657721518827E-2</v>
      </c>
      <c r="H117" t="str">
        <f>IF(ROUND(tblLognormalDist[[#This Row],[x]] / $H$5, 0) = ROUND(_xlfn.LOGNORM.INV(0.5, lognormal_mu, lognormal_sigma) / $H$5, 0), "95%", "")</f>
        <v/>
      </c>
      <c r="I117">
        <f>IF(AND(tblLognormalDist[[#This Row],[x]] &gt;= _xlfn.LOGNORM.INV(0.025, lognormal_mu, lognormal_sigma), tblLognormalDist[[#This Row],[x]] &lt;= _xlfn.LOGNORM.INV(0.975, lognormal_mu, lognormal_sigma)), tblLognormalDist[[#This Row],[y]], 0)</f>
        <v>5.0374657721518827E-2</v>
      </c>
    </row>
    <row r="118" spans="1:9" x14ac:dyDescent="0.3">
      <c r="A118">
        <f>$B$6 - $B$3 * $B$7 + (ROW() -ROW(tblNormalDist[])) * $B$4</f>
        <v>0.85000000000000053</v>
      </c>
      <c r="B118">
        <f>_xlfn.NORM.DIST(tblNormalDist[[#This Row],[x]], $B$6, $B$7, FALSE)</f>
        <v>0.27798488613099637</v>
      </c>
      <c r="C118" t="str">
        <f>IF(ROUND(tblNormalDist[[#This Row],[x]] / $B$4, 0) = 0, "95%", "")</f>
        <v/>
      </c>
      <c r="D118">
        <f>IF(ABS(tblNormalDist[[#This Row],[x]]) &lt;= 1.96, tblNormalDist[[#This Row],[y]], 0)</f>
        <v>0.27798488613099637</v>
      </c>
      <c r="F118">
        <f>(ROW() -ROW(tblLognormalDist[])) * $H$5</f>
        <v>6.089999999999999</v>
      </c>
      <c r="G118">
        <f>_xlfn.LOGNORM.DIST(tblLognormalDist[[#This Row],[x]], lognormal_mu, lognormal_sigma, FALSE)</f>
        <v>4.8982716521840677E-2</v>
      </c>
      <c r="H118" t="str">
        <f>IF(ROUND(tblLognormalDist[[#This Row],[x]] / $H$5, 0) = ROUND(_xlfn.LOGNORM.INV(0.5, lognormal_mu, lognormal_sigma) / $H$5, 0), "95%", "")</f>
        <v/>
      </c>
      <c r="I118">
        <f>IF(AND(tblLognormalDist[[#This Row],[x]] &gt;= _xlfn.LOGNORM.INV(0.025, lognormal_mu, lognormal_sigma), tblLognormalDist[[#This Row],[x]] &lt;= _xlfn.LOGNORM.INV(0.975, lognormal_mu, lognormal_sigma)), tblLognormalDist[[#This Row],[y]], 0)</f>
        <v>4.8982716521840677E-2</v>
      </c>
    </row>
    <row r="119" spans="1:9" x14ac:dyDescent="0.3">
      <c r="A119">
        <f>$B$6 - $B$3 * $B$7 + (ROW() -ROW(tblNormalDist[])) * $B$4</f>
        <v>0.90000000000000036</v>
      </c>
      <c r="B119">
        <f>_xlfn.NORM.DIST(tblNormalDist[[#This Row],[x]], $B$6, $B$7, FALSE)</f>
        <v>0.26608524989875476</v>
      </c>
      <c r="C119" t="str">
        <f>IF(ROUND(tblNormalDist[[#This Row],[x]] / $B$4, 0) = 0, "95%", "")</f>
        <v/>
      </c>
      <c r="D119">
        <f>IF(ABS(tblNormalDist[[#This Row],[x]]) &lt;= 1.96, tblNormalDist[[#This Row],[y]], 0)</f>
        <v>0.26608524989875476</v>
      </c>
      <c r="F119">
        <f>(ROW() -ROW(tblLognormalDist[])) * $H$5</f>
        <v>6.1599999999999993</v>
      </c>
      <c r="G119">
        <f>_xlfn.LOGNORM.DIST(tblLognormalDist[[#This Row],[x]], lognormal_mu, lognormal_sigma, FALSE)</f>
        <v>4.7633366613548472E-2</v>
      </c>
      <c r="H119" t="str">
        <f>IF(ROUND(tblLognormalDist[[#This Row],[x]] / $H$5, 0) = ROUND(_xlfn.LOGNORM.INV(0.5, lognormal_mu, lognormal_sigma) / $H$5, 0), "95%", "")</f>
        <v/>
      </c>
      <c r="I119">
        <f>IF(AND(tblLognormalDist[[#This Row],[x]] &gt;= _xlfn.LOGNORM.INV(0.025, lognormal_mu, lognormal_sigma), tblLognormalDist[[#This Row],[x]] &lt;= _xlfn.LOGNORM.INV(0.975, lognormal_mu, lognormal_sigma)), tblLognormalDist[[#This Row],[y]], 0)</f>
        <v>4.7633366613548472E-2</v>
      </c>
    </row>
    <row r="120" spans="1:9" x14ac:dyDescent="0.3">
      <c r="A120">
        <f>$B$6 - $B$3 * $B$7 + (ROW() -ROW(tblNormalDist[])) * $B$4</f>
        <v>0.95000000000000018</v>
      </c>
      <c r="B120">
        <f>_xlfn.NORM.DIST(tblNormalDist[[#This Row],[x]], $B$6, $B$7, FALSE)</f>
        <v>0.25405905646918897</v>
      </c>
      <c r="C120" t="str">
        <f>IF(ROUND(tblNormalDist[[#This Row],[x]] / $B$4, 0) = 0, "95%", "")</f>
        <v/>
      </c>
      <c r="D120">
        <f>IF(ABS(tblNormalDist[[#This Row],[x]]) &lt;= 1.96, tblNormalDist[[#This Row],[y]], 0)</f>
        <v>0.25405905646918897</v>
      </c>
      <c r="F120">
        <f>(ROW() -ROW(tblLognormalDist[])) * $H$5</f>
        <v>6.2299999999999995</v>
      </c>
      <c r="G120">
        <f>_xlfn.LOGNORM.DIST(tblLognormalDist[[#This Row],[x]], lognormal_mu, lognormal_sigma, FALSE)</f>
        <v>4.63252347554374E-2</v>
      </c>
      <c r="H120" t="str">
        <f>IF(ROUND(tblLognormalDist[[#This Row],[x]] / $H$5, 0) = ROUND(_xlfn.LOGNORM.INV(0.5, lognormal_mu, lognormal_sigma) / $H$5, 0), "95%", "")</f>
        <v/>
      </c>
      <c r="I120">
        <f>IF(AND(tblLognormalDist[[#This Row],[x]] &gt;= _xlfn.LOGNORM.INV(0.025, lognormal_mu, lognormal_sigma), tblLognormalDist[[#This Row],[x]] &lt;= _xlfn.LOGNORM.INV(0.975, lognormal_mu, lognormal_sigma)), tblLognormalDist[[#This Row],[y]], 0)</f>
        <v>4.63252347554374E-2</v>
      </c>
    </row>
    <row r="121" spans="1:9" x14ac:dyDescent="0.3">
      <c r="A121">
        <f>$B$6 - $B$3 * $B$7 + (ROW() -ROW(tblNormalDist[])) * $B$4</f>
        <v>1</v>
      </c>
      <c r="B121">
        <f>_xlfn.NORM.DIST(tblNormalDist[[#This Row],[x]], $B$6, $B$7, FALSE)</f>
        <v>0.24197072451914337</v>
      </c>
      <c r="C121" t="str">
        <f>IF(ROUND(tblNormalDist[[#This Row],[x]] / $B$4, 0) = 0, "95%", "")</f>
        <v/>
      </c>
      <c r="D121">
        <f>IF(ABS(tblNormalDist[[#This Row],[x]]) &lt;= 1.96, tblNormalDist[[#This Row],[y]], 0)</f>
        <v>0.24197072451914337</v>
      </c>
      <c r="F121">
        <f>(ROW() -ROW(tblLognormalDist[])) * $H$5</f>
        <v>6.2999999999999989</v>
      </c>
      <c r="G121">
        <f>_xlfn.LOGNORM.DIST(tblLognormalDist[[#This Row],[x]], lognormal_mu, lognormal_sigma, FALSE)</f>
        <v>4.5056989886329897E-2</v>
      </c>
      <c r="H121" t="str">
        <f>IF(ROUND(tblLognormalDist[[#This Row],[x]] / $H$5, 0) = ROUND(_xlfn.LOGNORM.INV(0.5, lognormal_mu, lognormal_sigma) / $H$5, 0), "95%", "")</f>
        <v/>
      </c>
      <c r="I121">
        <f>IF(AND(tblLognormalDist[[#This Row],[x]] &gt;= _xlfn.LOGNORM.INV(0.025, lognormal_mu, lognormal_sigma), tblLognormalDist[[#This Row],[x]] &lt;= _xlfn.LOGNORM.INV(0.975, lognormal_mu, lognormal_sigma)), tblLognormalDist[[#This Row],[y]], 0)</f>
        <v>4.5056989886329897E-2</v>
      </c>
    </row>
    <row r="122" spans="1:9" x14ac:dyDescent="0.3">
      <c r="A122">
        <f>$B$6 - $B$3 * $B$7 + (ROW() -ROW(tblNormalDist[])) * $B$4</f>
        <v>1.0499999999999998</v>
      </c>
      <c r="B122">
        <f>_xlfn.NORM.DIST(tblNormalDist[[#This Row],[x]], $B$6, $B$7, FALSE)</f>
        <v>0.2298821406842331</v>
      </c>
      <c r="C122" t="str">
        <f>IF(ROUND(tblNormalDist[[#This Row],[x]] / $B$4, 0) = 0, "95%", "")</f>
        <v/>
      </c>
      <c r="D122">
        <f>IF(ABS(tblNormalDist[[#This Row],[x]]) &lt;= 1.96, tblNormalDist[[#This Row],[y]], 0)</f>
        <v>0.2298821406842331</v>
      </c>
      <c r="F122">
        <f>(ROW() -ROW(tblLognormalDist[])) * $H$5</f>
        <v>6.3699999999999992</v>
      </c>
      <c r="G122">
        <f>_xlfn.LOGNORM.DIST(tblLognormalDist[[#This Row],[x]], lognormal_mu, lognormal_sigma, FALSE)</f>
        <v>4.382734230322434E-2</v>
      </c>
      <c r="H122" t="str">
        <f>IF(ROUND(tblLognormalDist[[#This Row],[x]] / $H$5, 0) = ROUND(_xlfn.LOGNORM.INV(0.5, lognormal_mu, lognormal_sigma) / $H$5, 0), "95%", "")</f>
        <v/>
      </c>
      <c r="I122">
        <f>IF(AND(tblLognormalDist[[#This Row],[x]] &gt;= _xlfn.LOGNORM.INV(0.025, lognormal_mu, lognormal_sigma), tblLognormalDist[[#This Row],[x]] &lt;= _xlfn.LOGNORM.INV(0.975, lognormal_mu, lognormal_sigma)), tblLognormalDist[[#This Row],[y]], 0)</f>
        <v>4.382734230322434E-2</v>
      </c>
    </row>
    <row r="123" spans="1:9" x14ac:dyDescent="0.3">
      <c r="A123">
        <f>$B$6 - $B$3 * $B$7 + (ROW() -ROW(tblNormalDist[])) * $B$4</f>
        <v>1.1000000000000005</v>
      </c>
      <c r="B123">
        <f>_xlfn.NORM.DIST(tblNormalDist[[#This Row],[x]], $B$6, $B$7, FALSE)</f>
        <v>0.21785217703255041</v>
      </c>
      <c r="C123" t="str">
        <f>IF(ROUND(tblNormalDist[[#This Row],[x]] / $B$4, 0) = 0, "95%", "")</f>
        <v/>
      </c>
      <c r="D123">
        <f>IF(ABS(tblNormalDist[[#This Row],[x]]) &lt;= 1.96, tblNormalDist[[#This Row],[y]], 0)</f>
        <v>0.21785217703255041</v>
      </c>
      <c r="F123">
        <f>(ROW() -ROW(tblLognormalDist[])) * $H$5</f>
        <v>6.4399999999999995</v>
      </c>
      <c r="G123">
        <f>_xlfn.LOGNORM.DIST(tblLognormalDist[[#This Row],[x]], lognormal_mu, lognormal_sigma, FALSE)</f>
        <v>4.263504279206045E-2</v>
      </c>
      <c r="H123" t="str">
        <f>IF(ROUND(tblLognormalDist[[#This Row],[x]] / $H$5, 0) = ROUND(_xlfn.LOGNORM.INV(0.5, lognormal_mu, lognormal_sigma) / $H$5, 0), "95%", "")</f>
        <v/>
      </c>
      <c r="I123">
        <f>IF(AND(tblLognormalDist[[#This Row],[x]] &gt;= _xlfn.LOGNORM.INV(0.025, lognormal_mu, lognormal_sigma), tblLognormalDist[[#This Row],[x]] &lt;= _xlfn.LOGNORM.INV(0.975, lognormal_mu, lognormal_sigma)), tblLognormalDist[[#This Row],[y]], 0)</f>
        <v>4.263504279206045E-2</v>
      </c>
    </row>
    <row r="124" spans="1:9" x14ac:dyDescent="0.3">
      <c r="A124">
        <f>$B$6 - $B$3 * $B$7 + (ROW() -ROW(tblNormalDist[])) * $B$4</f>
        <v>1.1500000000000004</v>
      </c>
      <c r="B124">
        <f>_xlfn.NORM.DIST(tblNormalDist[[#This Row],[x]], $B$6, $B$7, FALSE)</f>
        <v>0.20593626871997464</v>
      </c>
      <c r="C124" t="str">
        <f>IF(ROUND(tblNormalDist[[#This Row],[x]] / $B$4, 0) = 0, "95%", "")</f>
        <v/>
      </c>
      <c r="D124">
        <f>IF(ABS(tblNormalDist[[#This Row],[x]]) &lt;= 1.96, tblNormalDist[[#This Row],[y]], 0)</f>
        <v>0.20593626871997464</v>
      </c>
      <c r="F124">
        <f>(ROW() -ROW(tblLognormalDist[])) * $H$5</f>
        <v>6.5099999999999989</v>
      </c>
      <c r="G124">
        <f>_xlfn.LOGNORM.DIST(tblLognormalDist[[#This Row],[x]], lognormal_mu, lognormal_sigma, FALSE)</f>
        <v>4.1478881721165255E-2</v>
      </c>
      <c r="H124" t="str">
        <f>IF(ROUND(tblLognormalDist[[#This Row],[x]] / $H$5, 0) = ROUND(_xlfn.LOGNORM.INV(0.5, lognormal_mu, lognormal_sigma) / $H$5, 0), "95%", "")</f>
        <v/>
      </c>
      <c r="I124">
        <f>IF(AND(tblLognormalDist[[#This Row],[x]] &gt;= _xlfn.LOGNORM.INV(0.025, lognormal_mu, lognormal_sigma), tblLognormalDist[[#This Row],[x]] &lt;= _xlfn.LOGNORM.INV(0.975, lognormal_mu, lognormal_sigma)), tblLognormalDist[[#This Row],[y]], 0)</f>
        <v>4.1478881721165255E-2</v>
      </c>
    </row>
    <row r="125" spans="1:9" x14ac:dyDescent="0.3">
      <c r="A125">
        <f>$B$6 - $B$3 * $B$7 + (ROW() -ROW(tblNormalDist[])) * $B$4</f>
        <v>1.2000000000000002</v>
      </c>
      <c r="B125">
        <f>_xlfn.NORM.DIST(tblNormalDist[[#This Row],[x]], $B$6, $B$7, FALSE)</f>
        <v>0.19418605498321292</v>
      </c>
      <c r="C125" t="str">
        <f>IF(ROUND(tblNormalDist[[#This Row],[x]] / $B$4, 0) = 0, "95%", "")</f>
        <v/>
      </c>
      <c r="D125">
        <f>IF(ABS(tblNormalDist[[#This Row],[x]]) &lt;= 1.96, tblNormalDist[[#This Row],[y]], 0)</f>
        <v>0.19418605498321292</v>
      </c>
      <c r="F125">
        <f>(ROW() -ROW(tblLognormalDist[])) * $H$5</f>
        <v>6.5799999999999992</v>
      </c>
      <c r="G125">
        <f>_xlfn.LOGNORM.DIST(tblLognormalDist[[#This Row],[x]], lognormal_mu, lognormal_sigma, FALSE)</f>
        <v>4.0357688106183641E-2</v>
      </c>
      <c r="H125" t="str">
        <f>IF(ROUND(tblLognormalDist[[#This Row],[x]] / $H$5, 0) = ROUND(_xlfn.LOGNORM.INV(0.5, lognormal_mu, lognormal_sigma) / $H$5, 0), "95%", "")</f>
        <v/>
      </c>
      <c r="I125">
        <f>IF(AND(tblLognormalDist[[#This Row],[x]] &gt;= _xlfn.LOGNORM.INV(0.025, lognormal_mu, lognormal_sigma), tblLognormalDist[[#This Row],[x]] &lt;= _xlfn.LOGNORM.INV(0.975, lognormal_mu, lognormal_sigma)), tblLognormalDist[[#This Row],[y]], 0)</f>
        <v>4.0357688106183641E-2</v>
      </c>
    </row>
    <row r="126" spans="1:9" x14ac:dyDescent="0.3">
      <c r="A126">
        <f>$B$6 - $B$3 * $B$7 + (ROW() -ROW(tblNormalDist[])) * $B$4</f>
        <v>1.25</v>
      </c>
      <c r="B126">
        <f>_xlfn.NORM.DIST(tblNormalDist[[#This Row],[x]], $B$6, $B$7, FALSE)</f>
        <v>0.18264908538902191</v>
      </c>
      <c r="C126" t="str">
        <f>IF(ROUND(tblNormalDist[[#This Row],[x]] / $B$4, 0) = 0, "95%", "")</f>
        <v/>
      </c>
      <c r="D126">
        <f>IF(ABS(tblNormalDist[[#This Row],[x]]) &lt;= 1.96, tblNormalDist[[#This Row],[y]], 0)</f>
        <v>0.18264908538902191</v>
      </c>
      <c r="F126">
        <f>(ROW() -ROW(tblLognormalDist[])) * $H$5</f>
        <v>6.6499999999999995</v>
      </c>
      <c r="G126">
        <f>_xlfn.LOGNORM.DIST(tblLognormalDist[[#This Row],[x]], lognormal_mu, lognormal_sigma, FALSE)</f>
        <v>3.9270328654182368E-2</v>
      </c>
      <c r="H126" t="str">
        <f>IF(ROUND(tblLognormalDist[[#This Row],[x]] / $H$5, 0) = ROUND(_xlfn.LOGNORM.INV(0.5, lognormal_mu, lognormal_sigma) / $H$5, 0), "95%", "")</f>
        <v/>
      </c>
      <c r="I126">
        <f>IF(AND(tblLognormalDist[[#This Row],[x]] &gt;= _xlfn.LOGNORM.INV(0.025, lognormal_mu, lognormal_sigma), tblLognormalDist[[#This Row],[x]] &lt;= _xlfn.LOGNORM.INV(0.975, lognormal_mu, lognormal_sigma)), tblLognormalDist[[#This Row],[y]], 0)</f>
        <v>3.9270328654182368E-2</v>
      </c>
    </row>
    <row r="127" spans="1:9" x14ac:dyDescent="0.3">
      <c r="A127">
        <f>$B$6 - $B$3 * $B$7 + (ROW() -ROW(tblNormalDist[])) * $B$4</f>
        <v>1.3000000000000007</v>
      </c>
      <c r="B127">
        <f>_xlfn.NORM.DIST(tblNormalDist[[#This Row],[x]], $B$6, $B$7, FALSE)</f>
        <v>0.17136859204780719</v>
      </c>
      <c r="C127" t="str">
        <f>IF(ROUND(tblNormalDist[[#This Row],[x]] / $B$4, 0) = 0, "95%", "")</f>
        <v/>
      </c>
      <c r="D127">
        <f>IF(ABS(tblNormalDist[[#This Row],[x]]) &lt;= 1.96, tblNormalDist[[#This Row],[y]], 0)</f>
        <v>0.17136859204780719</v>
      </c>
      <c r="F127">
        <f>(ROW() -ROW(tblLognormalDist[])) * $H$5</f>
        <v>6.7199999999999989</v>
      </c>
      <c r="G127">
        <f>_xlfn.LOGNORM.DIST(tblLognormalDist[[#This Row],[x]], lognormal_mu, lognormal_sigma, FALSE)</f>
        <v>3.8215706793626202E-2</v>
      </c>
      <c r="H127" t="str">
        <f>IF(ROUND(tblLognormalDist[[#This Row],[x]] / $H$5, 0) = ROUND(_xlfn.LOGNORM.INV(0.5, lognormal_mu, lognormal_sigma) / $H$5, 0), "95%", "")</f>
        <v/>
      </c>
      <c r="I127">
        <f>IF(AND(tblLognormalDist[[#This Row],[x]] &gt;= _xlfn.LOGNORM.INV(0.025, lognormal_mu, lognormal_sigma), tblLognormalDist[[#This Row],[x]] &lt;= _xlfn.LOGNORM.INV(0.975, lognormal_mu, lognormal_sigma)), tblLognormalDist[[#This Row],[y]], 0)</f>
        <v>3.8215706793626202E-2</v>
      </c>
    </row>
    <row r="128" spans="1:9" x14ac:dyDescent="0.3">
      <c r="A128">
        <f>$B$6 - $B$3 * $B$7 + (ROW() -ROW(tblNormalDist[])) * $B$4</f>
        <v>1.3500000000000005</v>
      </c>
      <c r="B128">
        <f>_xlfn.NORM.DIST(tblNormalDist[[#This Row],[x]], $B$6, $B$7, FALSE)</f>
        <v>0.16038332734191951</v>
      </c>
      <c r="C128" t="str">
        <f>IF(ROUND(tblNormalDist[[#This Row],[x]] / $B$4, 0) = 0, "95%", "")</f>
        <v/>
      </c>
      <c r="D128">
        <f>IF(ABS(tblNormalDist[[#This Row],[x]]) &lt;= 1.96, tblNormalDist[[#This Row],[y]], 0)</f>
        <v>0.16038332734191951</v>
      </c>
      <c r="F128">
        <f>(ROW() -ROW(tblLognormalDist[])) * $H$5</f>
        <v>6.7899999999999991</v>
      </c>
      <c r="G128">
        <f>_xlfn.LOGNORM.DIST(tblLognormalDist[[#This Row],[x]], lognormal_mu, lognormal_sigma, FALSE)</f>
        <v>3.7192761696046933E-2</v>
      </c>
      <c r="H128" t="str">
        <f>IF(ROUND(tblLognormalDist[[#This Row],[x]] / $H$5, 0) = ROUND(_xlfn.LOGNORM.INV(0.5, lognormal_mu, lognormal_sigma) / $H$5, 0), "95%", "")</f>
        <v/>
      </c>
      <c r="I128">
        <f>IF(AND(tblLognormalDist[[#This Row],[x]] &gt;= _xlfn.LOGNORM.INV(0.025, lognormal_mu, lognormal_sigma), tblLognormalDist[[#This Row],[x]] &lt;= _xlfn.LOGNORM.INV(0.975, lognormal_mu, lognormal_sigma)), tblLognormalDist[[#This Row],[y]], 0)</f>
        <v>3.7192761696046933E-2</v>
      </c>
    </row>
    <row r="129" spans="1:9" x14ac:dyDescent="0.3">
      <c r="A129">
        <f>$B$6 - $B$3 * $B$7 + (ROW() -ROW(tblNormalDist[])) * $B$4</f>
        <v>1.4000000000000004</v>
      </c>
      <c r="B129">
        <f>_xlfn.NORM.DIST(tblNormalDist[[#This Row],[x]], $B$6, $B$7, FALSE)</f>
        <v>0.14972746563574479</v>
      </c>
      <c r="C129" t="str">
        <f>IF(ROUND(tblNormalDist[[#This Row],[x]] / $B$4, 0) = 0, "95%", "")</f>
        <v/>
      </c>
      <c r="D129">
        <f>IF(ABS(tblNormalDist[[#This Row],[x]]) &lt;= 1.96, tblNormalDist[[#This Row],[y]], 0)</f>
        <v>0.14972746563574479</v>
      </c>
      <c r="F129">
        <f>(ROW() -ROW(tblLognormalDist[])) * $H$5</f>
        <v>6.8599999999999994</v>
      </c>
      <c r="G129">
        <f>_xlfn.LOGNORM.DIST(tblLognormalDist[[#This Row],[x]], lognormal_mu, lognormal_sigma, FALSE)</f>
        <v>3.6200467294447432E-2</v>
      </c>
      <c r="H129" t="str">
        <f>IF(ROUND(tblLognormalDist[[#This Row],[x]] / $H$5, 0) = ROUND(_xlfn.LOGNORM.INV(0.5, lognormal_mu, lognormal_sigma) / $H$5, 0), "95%", "")</f>
        <v/>
      </c>
      <c r="I129">
        <f>IF(AND(tblLognormalDist[[#This Row],[x]] &gt;= _xlfn.LOGNORM.INV(0.025, lognormal_mu, lognormal_sigma), tblLognormalDist[[#This Row],[x]] &lt;= _xlfn.LOGNORM.INV(0.975, lognormal_mu, lognormal_sigma)), tblLognormalDist[[#This Row],[y]], 0)</f>
        <v>3.6200467294447432E-2</v>
      </c>
    </row>
    <row r="130" spans="1:9" x14ac:dyDescent="0.3">
      <c r="A130">
        <f>$B$6 - $B$3 * $B$7 + (ROW() -ROW(tblNormalDist[])) * $B$4</f>
        <v>1.4500000000000002</v>
      </c>
      <c r="B130">
        <f>_xlfn.NORM.DIST(tblNormalDist[[#This Row],[x]], $B$6, $B$7, FALSE)</f>
        <v>0.13943056644536023</v>
      </c>
      <c r="C130" t="str">
        <f>IF(ROUND(tblNormalDist[[#This Row],[x]] / $B$4, 0) = 0, "95%", "")</f>
        <v/>
      </c>
      <c r="D130">
        <f>IF(ABS(tblNormalDist[[#This Row],[x]]) &lt;= 1.96, tblNormalDist[[#This Row],[y]], 0)</f>
        <v>0.13943056644536023</v>
      </c>
      <c r="F130">
        <f>(ROW() -ROW(tblLognormalDist[])) * $H$5</f>
        <v>6.93</v>
      </c>
      <c r="G130">
        <f>_xlfn.LOGNORM.DIST(tblLognormalDist[[#This Row],[x]], lognormal_mu, lognormal_sigma, FALSE)</f>
        <v>3.5237831302793197E-2</v>
      </c>
      <c r="H130" t="str">
        <f>IF(ROUND(tblLognormalDist[[#This Row],[x]] / $H$5, 0) = ROUND(_xlfn.LOGNORM.INV(0.5, lognormal_mu, lognormal_sigma) / $H$5, 0), "95%", "")</f>
        <v/>
      </c>
      <c r="I130">
        <f>IF(AND(tblLognormalDist[[#This Row],[x]] &gt;= _xlfn.LOGNORM.INV(0.025, lognormal_mu, lognormal_sigma), tblLognormalDist[[#This Row],[x]] &lt;= _xlfn.LOGNORM.INV(0.975, lognormal_mu, lognormal_sigma)), tblLognormalDist[[#This Row],[y]], 0)</f>
        <v>3.5237831302793197E-2</v>
      </c>
    </row>
    <row r="131" spans="1:9" x14ac:dyDescent="0.3">
      <c r="A131">
        <f>$B$6 - $B$3 * $B$7 + (ROW() -ROW(tblNormalDist[])) * $B$4</f>
        <v>1.5</v>
      </c>
      <c r="B131">
        <f>_xlfn.NORM.DIST(tblNormalDist[[#This Row],[x]], $B$6, $B$7, FALSE)</f>
        <v>0.12951759566589174</v>
      </c>
      <c r="C131" t="str">
        <f>IF(ROUND(tblNormalDist[[#This Row],[x]] / $B$4, 0) = 0, "95%", "")</f>
        <v/>
      </c>
      <c r="D131">
        <f>IF(ABS(tblNormalDist[[#This Row],[x]]) &lt;= 1.96, tblNormalDist[[#This Row],[y]], 0)</f>
        <v>0.12951759566589174</v>
      </c>
      <c r="F131">
        <f>(ROW() -ROW(tblLognormalDist[])) * $H$5</f>
        <v>6.9999999999999991</v>
      </c>
      <c r="G131">
        <f>_xlfn.LOGNORM.DIST(tblLognormalDist[[#This Row],[x]], lognormal_mu, lognormal_sigma, FALSE)</f>
        <v>3.4303894240334878E-2</v>
      </c>
      <c r="H131" t="str">
        <f>IF(ROUND(tblLognormalDist[[#This Row],[x]] / $H$5, 0) = ROUND(_xlfn.LOGNORM.INV(0.5, lognormal_mu, lognormal_sigma) / $H$5, 0), "95%", "")</f>
        <v/>
      </c>
      <c r="I131">
        <f>IF(AND(tblLognormalDist[[#This Row],[x]] &gt;= _xlfn.LOGNORM.INV(0.025, lognormal_mu, lognormal_sigma), tblLognormalDist[[#This Row],[x]] &lt;= _xlfn.LOGNORM.INV(0.975, lognormal_mu, lognormal_sigma)), tblLognormalDist[[#This Row],[y]], 0)</f>
        <v>3.4303894240334878E-2</v>
      </c>
    </row>
    <row r="132" spans="1:9" x14ac:dyDescent="0.3">
      <c r="A132">
        <f>$B$6 - $B$3 * $B$7 + (ROW() -ROW(tblNormalDist[])) * $B$4</f>
        <v>1.5500000000000007</v>
      </c>
      <c r="B132">
        <f>_xlfn.NORM.DIST(tblNormalDist[[#This Row],[x]], $B$6, $B$7, FALSE)</f>
        <v>0.12000900069698547</v>
      </c>
      <c r="C132" t="str">
        <f>IF(ROUND(tblNormalDist[[#This Row],[x]] / $B$4, 0) = 0, "95%", "")</f>
        <v/>
      </c>
      <c r="D132">
        <f>IF(ABS(tblNormalDist[[#This Row],[x]]) &lt;= 1.96, tblNormalDist[[#This Row],[y]], 0)</f>
        <v>0.12000900069698547</v>
      </c>
      <c r="F132">
        <f>(ROW() -ROW(tblLognormalDist[])) * $H$5</f>
        <v>7.0699999999999994</v>
      </c>
      <c r="G132">
        <f>_xlfn.LOGNORM.DIST(tblLognormalDist[[#This Row],[x]], lognormal_mu, lognormal_sigma, FALSE)</f>
        <v>3.3397728463962995E-2</v>
      </c>
      <c r="H132" t="str">
        <f>IF(ROUND(tblLognormalDist[[#This Row],[x]] / $H$5, 0) = ROUND(_xlfn.LOGNORM.INV(0.5, lognormal_mu, lognormal_sigma) / $H$5, 0), "95%", "")</f>
        <v/>
      </c>
      <c r="I132">
        <f>IF(AND(tblLognormalDist[[#This Row],[x]] &gt;= _xlfn.LOGNORM.INV(0.025, lognormal_mu, lognormal_sigma), tblLognormalDist[[#This Row],[x]] &lt;= _xlfn.LOGNORM.INV(0.975, lognormal_mu, lognormal_sigma)), tblLognormalDist[[#This Row],[y]], 0)</f>
        <v>3.3397728463962995E-2</v>
      </c>
    </row>
    <row r="133" spans="1:9" x14ac:dyDescent="0.3">
      <c r="A133">
        <f>$B$6 - $B$3 * $B$7 + (ROW() -ROW(tblNormalDist[])) * $B$4</f>
        <v>1.6000000000000005</v>
      </c>
      <c r="B133">
        <f>_xlfn.NORM.DIST(tblNormalDist[[#This Row],[x]], $B$6, $B$7, FALSE)</f>
        <v>0.11092083467945546</v>
      </c>
      <c r="C133" t="str">
        <f>IF(ROUND(tblNormalDist[[#This Row],[x]] / $B$4, 0) = 0, "95%", "")</f>
        <v/>
      </c>
      <c r="D133">
        <f>IF(ABS(tblNormalDist[[#This Row],[x]]) &lt;= 1.96, tblNormalDist[[#This Row],[y]], 0)</f>
        <v>0.11092083467945546</v>
      </c>
      <c r="F133">
        <f>(ROW() -ROW(tblLognormalDist[])) * $H$5</f>
        <v>7.14</v>
      </c>
      <c r="G133">
        <f>_xlfn.LOGNORM.DIST(tblLognormalDist[[#This Row],[x]], lognormal_mu, lognormal_sigma, FALSE)</f>
        <v>3.2518437211320347E-2</v>
      </c>
      <c r="H133" t="str">
        <f>IF(ROUND(tblLognormalDist[[#This Row],[x]] / $H$5, 0) = ROUND(_xlfn.LOGNORM.INV(0.5, lognormal_mu, lognormal_sigma) / $H$5, 0), "95%", "")</f>
        <v/>
      </c>
      <c r="I133">
        <f>IF(AND(tblLognormalDist[[#This Row],[x]] &gt;= _xlfn.LOGNORM.INV(0.025, lognormal_mu, lognormal_sigma), tblLognormalDist[[#This Row],[x]] &lt;= _xlfn.LOGNORM.INV(0.975, lognormal_mu, lognormal_sigma)), tblLognormalDist[[#This Row],[y]], 0)</f>
        <v>3.2518437211320347E-2</v>
      </c>
    </row>
    <row r="134" spans="1:9" x14ac:dyDescent="0.3">
      <c r="A134">
        <f>$B$6 - $B$3 * $B$7 + (ROW() -ROW(tblNormalDist[])) * $B$4</f>
        <v>1.6500000000000004</v>
      </c>
      <c r="B134">
        <f>_xlfn.NORM.DIST(tblNormalDist[[#This Row],[x]], $B$6, $B$7, FALSE)</f>
        <v>0.10226492456397797</v>
      </c>
      <c r="C134" t="str">
        <f>IF(ROUND(tblNormalDist[[#This Row],[x]] / $B$4, 0) = 0, "95%", "")</f>
        <v/>
      </c>
      <c r="D134">
        <f>IF(ABS(tblNormalDist[[#This Row],[x]]) &lt;= 1.96, tblNormalDist[[#This Row],[y]], 0)</f>
        <v>0.10226492456397797</v>
      </c>
      <c r="F134">
        <f>(ROW() -ROW(tblLognormalDist[])) * $H$5</f>
        <v>7.2099999999999991</v>
      </c>
      <c r="G134">
        <f>_xlfn.LOGNORM.DIST(tblLognormalDist[[#This Row],[x]], lognormal_mu, lognormal_sigma, FALSE)</f>
        <v>3.1665153656975191E-2</v>
      </c>
      <c r="H134" t="str">
        <f>IF(ROUND(tblLognormalDist[[#This Row],[x]] / $H$5, 0) = ROUND(_xlfn.LOGNORM.INV(0.5, lognormal_mu, lognormal_sigma) / $H$5, 0), "95%", "")</f>
        <v/>
      </c>
      <c r="I134">
        <f>IF(AND(tblLognormalDist[[#This Row],[x]] &gt;= _xlfn.LOGNORM.INV(0.025, lognormal_mu, lognormal_sigma), tblLognormalDist[[#This Row],[x]] &lt;= _xlfn.LOGNORM.INV(0.975, lognormal_mu, lognormal_sigma)), tblLognormalDist[[#This Row],[y]], 0)</f>
        <v>3.1665153656975191E-2</v>
      </c>
    </row>
    <row r="135" spans="1:9" x14ac:dyDescent="0.3">
      <c r="A135">
        <f>$B$6 - $B$3 * $B$7 + (ROW() -ROW(tblNormalDist[])) * $B$4</f>
        <v>1.7000000000000002</v>
      </c>
      <c r="B135">
        <f>_xlfn.NORM.DIST(tblNormalDist[[#This Row],[x]], $B$6, $B$7, FALSE)</f>
        <v>9.4049077376886905E-2</v>
      </c>
      <c r="C135" t="str">
        <f>IF(ROUND(tblNormalDist[[#This Row],[x]] / $B$4, 0) = 0, "95%", "")</f>
        <v/>
      </c>
      <c r="D135">
        <f>IF(ABS(tblNormalDist[[#This Row],[x]]) &lt;= 1.96, tblNormalDist[[#This Row],[y]], 0)</f>
        <v>9.4049077376886905E-2</v>
      </c>
      <c r="F135">
        <f>(ROW() -ROW(tblLognormalDist[])) * $H$5</f>
        <v>7.2799999999999994</v>
      </c>
      <c r="G135">
        <f>_xlfn.LOGNORM.DIST(tblLognormalDist[[#This Row],[x]], lognormal_mu, lognormal_sigma, FALSE)</f>
        <v>3.0837039983585109E-2</v>
      </c>
      <c r="H135" t="str">
        <f>IF(ROUND(tblLognormalDist[[#This Row],[x]] / $H$5, 0) = ROUND(_xlfn.LOGNORM.INV(0.5, lognormal_mu, lognormal_sigma) / $H$5, 0), "95%", "")</f>
        <v/>
      </c>
      <c r="I135">
        <f>IF(AND(tblLognormalDist[[#This Row],[x]] &gt;= _xlfn.LOGNORM.INV(0.025, lognormal_mu, lognormal_sigma), tblLognormalDist[[#This Row],[x]] &lt;= _xlfn.LOGNORM.INV(0.975, lognormal_mu, lognormal_sigma)), tblLognormalDist[[#This Row],[y]], 0)</f>
        <v>3.0837039983585109E-2</v>
      </c>
    </row>
    <row r="136" spans="1:9" x14ac:dyDescent="0.3">
      <c r="A136">
        <f>$B$6 - $B$3 * $B$7 + (ROW() -ROW(tblNormalDist[])) * $B$4</f>
        <v>1.75</v>
      </c>
      <c r="B136">
        <f>_xlfn.NORM.DIST(tblNormalDist[[#This Row],[x]], $B$6, $B$7, FALSE)</f>
        <v>8.6277318826511532E-2</v>
      </c>
      <c r="C136" t="str">
        <f>IF(ROUND(tblNormalDist[[#This Row],[x]] / $B$4, 0) = 0, "95%", "")</f>
        <v/>
      </c>
      <c r="D136">
        <f>IF(ABS(tblNormalDist[[#This Row],[x]]) &lt;= 1.96, tblNormalDist[[#This Row],[y]], 0)</f>
        <v>8.6277318826511532E-2</v>
      </c>
      <c r="F136">
        <f>(ROW() -ROW(tblLognormalDist[])) * $H$5</f>
        <v>7.35</v>
      </c>
      <c r="G136">
        <f>_xlfn.LOGNORM.DIST(tblLognormalDist[[#This Row],[x]], lognormal_mu, lognormal_sigma, FALSE)</f>
        <v>3.0033286469655592E-2</v>
      </c>
      <c r="H136" t="str">
        <f>IF(ROUND(tblLognormalDist[[#This Row],[x]] / $H$5, 0) = ROUND(_xlfn.LOGNORM.INV(0.5, lognormal_mu, lognormal_sigma) / $H$5, 0), "95%", "")</f>
        <v/>
      </c>
      <c r="I136">
        <f>IF(AND(tblLognormalDist[[#This Row],[x]] &gt;= _xlfn.LOGNORM.INV(0.025, lognormal_mu, lognormal_sigma), tblLognormalDist[[#This Row],[x]] &lt;= _xlfn.LOGNORM.INV(0.975, lognormal_mu, lognormal_sigma)), tblLognormalDist[[#This Row],[y]], 0)</f>
        <v>3.0033286469655592E-2</v>
      </c>
    </row>
    <row r="137" spans="1:9" x14ac:dyDescent="0.3">
      <c r="A137">
        <f>$B$6 - $B$3 * $B$7 + (ROW() -ROW(tblNormalDist[])) * $B$4</f>
        <v>1.8000000000000007</v>
      </c>
      <c r="B137">
        <f>_xlfn.NORM.DIST(tblNormalDist[[#This Row],[x]], $B$6, $B$7, FALSE)</f>
        <v>7.8950158300894066E-2</v>
      </c>
      <c r="C137" t="str">
        <f>IF(ROUND(tblNormalDist[[#This Row],[x]] / $B$4, 0) = 0, "95%", "")</f>
        <v/>
      </c>
      <c r="D137">
        <f>IF(ABS(tblNormalDist[[#This Row],[x]]) &lt;= 1.96, tblNormalDist[[#This Row],[y]], 0)</f>
        <v>7.8950158300894066E-2</v>
      </c>
      <c r="F137">
        <f>(ROW() -ROW(tblLognormalDist[])) * $H$5</f>
        <v>7.419999999999999</v>
      </c>
      <c r="G137">
        <f>_xlfn.LOGNORM.DIST(tblLognormalDist[[#This Row],[x]], lognormal_mu, lognormal_sigma, FALSE)</f>
        <v>2.925311059520563E-2</v>
      </c>
      <c r="H137" t="str">
        <f>IF(ROUND(tblLognormalDist[[#This Row],[x]] / $H$5, 0) = ROUND(_xlfn.LOGNORM.INV(0.5, lognormal_mu, lognormal_sigma) / $H$5, 0), "95%", "")</f>
        <v/>
      </c>
      <c r="I137">
        <f>IF(AND(tblLognormalDist[[#This Row],[x]] &gt;= _xlfn.LOGNORM.INV(0.025, lognormal_mu, lognormal_sigma), tblLognormalDist[[#This Row],[x]] &lt;= _xlfn.LOGNORM.INV(0.975, lognormal_mu, lognormal_sigma)), tblLognormalDist[[#This Row],[y]], 0)</f>
        <v>2.925311059520563E-2</v>
      </c>
    </row>
    <row r="138" spans="1:9" x14ac:dyDescent="0.3">
      <c r="A138">
        <f>$B$6 - $B$3 * $B$7 + (ROW() -ROW(tblNormalDist[])) * $B$4</f>
        <v>1.8500000000000005</v>
      </c>
      <c r="B138">
        <f>_xlfn.NORM.DIST(tblNormalDist[[#This Row],[x]], $B$6, $B$7, FALSE)</f>
        <v>7.2064874336217916E-2</v>
      </c>
      <c r="C138" t="str">
        <f>IF(ROUND(tblNormalDist[[#This Row],[x]] / $B$4, 0) = 0, "95%", "")</f>
        <v/>
      </c>
      <c r="D138">
        <f>IF(ABS(tblNormalDist[[#This Row],[x]]) &lt;= 1.96, tblNormalDist[[#This Row],[y]], 0)</f>
        <v>7.2064874336217916E-2</v>
      </c>
      <c r="F138">
        <f>(ROW() -ROW(tblLognormalDist[])) * $H$5</f>
        <v>7.4899999999999993</v>
      </c>
      <c r="G138">
        <f>_xlfn.LOGNORM.DIST(tblLognormalDist[[#This Row],[x]], lognormal_mu, lognormal_sigma, FALSE)</f>
        <v>2.8495756166401282E-2</v>
      </c>
      <c r="H138" t="str">
        <f>IF(ROUND(tblLognormalDist[[#This Row],[x]] / $H$5, 0) = ROUND(_xlfn.LOGNORM.INV(0.5, lognormal_mu, lognormal_sigma) / $H$5, 0), "95%", "")</f>
        <v/>
      </c>
      <c r="I138">
        <f>IF(AND(tblLognormalDist[[#This Row],[x]] &gt;= _xlfn.LOGNORM.INV(0.025, lognormal_mu, lognormal_sigma), tblLognormalDist[[#This Row],[x]] &lt;= _xlfn.LOGNORM.INV(0.975, lognormal_mu, lognormal_sigma)), tblLognormalDist[[#This Row],[y]], 0)</f>
        <v>2.8495756166401282E-2</v>
      </c>
    </row>
    <row r="139" spans="1:9" x14ac:dyDescent="0.3">
      <c r="A139">
        <f>$B$6 - $B$3 * $B$7 + (ROW() -ROW(tblNormalDist[])) * $B$4</f>
        <v>1.9000000000000004</v>
      </c>
      <c r="B139">
        <f>_xlfn.NORM.DIST(tblNormalDist[[#This Row],[x]], $B$6, $B$7, FALSE)</f>
        <v>6.5615814774676554E-2</v>
      </c>
      <c r="C139" t="str">
        <f>IF(ROUND(tblNormalDist[[#This Row],[x]] / $B$4, 0) = 0, "95%", "")</f>
        <v/>
      </c>
      <c r="D139">
        <f>IF(ABS(tblNormalDist[[#This Row],[x]]) &lt;= 1.96, tblNormalDist[[#This Row],[y]], 0)</f>
        <v>6.5615814774676554E-2</v>
      </c>
      <c r="F139">
        <f>(ROW() -ROW(tblLognormalDist[])) * $H$5</f>
        <v>7.56</v>
      </c>
      <c r="G139">
        <f>_xlfn.LOGNORM.DIST(tblLognormalDist[[#This Row],[x]], lognormal_mu, lognormal_sigma, FALSE)</f>
        <v>2.7760492459993204E-2</v>
      </c>
      <c r="H139" t="str">
        <f>IF(ROUND(tblLognormalDist[[#This Row],[x]] / $H$5, 0) = ROUND(_xlfn.LOGNORM.INV(0.5, lognormal_mu, lognormal_sigma) / $H$5, 0), "95%", "")</f>
        <v/>
      </c>
      <c r="I139">
        <f>IF(AND(tblLognormalDist[[#This Row],[x]] &gt;= _xlfn.LOGNORM.INV(0.025, lognormal_mu, lognormal_sigma), tblLognormalDist[[#This Row],[x]] &lt;= _xlfn.LOGNORM.INV(0.975, lognormal_mu, lognormal_sigma)), tblLognormalDist[[#This Row],[y]], 0)</f>
        <v>2.7760492459993204E-2</v>
      </c>
    </row>
    <row r="140" spans="1:9" x14ac:dyDescent="0.3">
      <c r="A140">
        <f>$B$6 - $B$3 * $B$7 + (ROW() -ROW(tblNormalDist[])) * $B$4</f>
        <v>1.9500000000000002</v>
      </c>
      <c r="B140">
        <f>_xlfn.NORM.DIST(tblNormalDist[[#This Row],[x]], $B$6, $B$7, FALSE)</f>
        <v>5.9594706068816054E-2</v>
      </c>
      <c r="C140" t="str">
        <f>IF(ROUND(tblNormalDist[[#This Row],[x]] / $B$4, 0) = 0, "95%", "")</f>
        <v/>
      </c>
      <c r="D140">
        <f>IF(ABS(tblNormalDist[[#This Row],[x]]) &lt;= 1.96, tblNormalDist[[#This Row],[y]], 0)</f>
        <v>5.9594706068816054E-2</v>
      </c>
      <c r="F140">
        <f>(ROW() -ROW(tblLognormalDist[])) * $H$5</f>
        <v>7.629999999999999</v>
      </c>
      <c r="G140">
        <f>_xlfn.LOGNORM.DIST(tblLognormalDist[[#This Row],[x]], lognormal_mu, lognormal_sigma, FALSE)</f>
        <v>2.7046613388200403E-2</v>
      </c>
      <c r="H140" t="str">
        <f>IF(ROUND(tblLognormalDist[[#This Row],[x]] / $H$5, 0) = ROUND(_xlfn.LOGNORM.INV(0.5, lognormal_mu, lognormal_sigma) / $H$5, 0), "95%", "")</f>
        <v/>
      </c>
      <c r="I140">
        <f>IF(AND(tblLognormalDist[[#This Row],[x]] &gt;= _xlfn.LOGNORM.INV(0.025, lognormal_mu, lognormal_sigma), tblLognormalDist[[#This Row],[x]] &lt;= _xlfn.LOGNORM.INV(0.975, lognormal_mu, lognormal_sigma)), tblLognormalDist[[#This Row],[y]], 0)</f>
        <v>2.7046613388200403E-2</v>
      </c>
    </row>
    <row r="141" spans="1:9" x14ac:dyDescent="0.3">
      <c r="A141">
        <f>$B$6 - $B$3 * $B$7 + (ROW() -ROW(tblNormalDist[])) * $B$4</f>
        <v>2</v>
      </c>
      <c r="B141">
        <f>_xlfn.NORM.DIST(tblNormalDist[[#This Row],[x]], $B$6, $B$7, FALSE)</f>
        <v>5.3990966513188063E-2</v>
      </c>
      <c r="C141" t="str">
        <f>IF(ROUND(tblNormalDist[[#This Row],[x]] / $B$4, 0) = 0, "95%", "")</f>
        <v/>
      </c>
      <c r="D141">
        <f>IF(ABS(tblNormalDist[[#This Row],[x]]) &lt;= 1.96, tblNormalDist[[#This Row],[y]], 0)</f>
        <v>0</v>
      </c>
      <c r="F141">
        <f>(ROW() -ROW(tblLognormalDist[])) * $H$5</f>
        <v>7.6999999999999993</v>
      </c>
      <c r="G141">
        <f>_xlfn.LOGNORM.DIST(tblLognormalDist[[#This Row],[x]], lognormal_mu, lognormal_sigma, FALSE)</f>
        <v>2.6353436684510182E-2</v>
      </c>
      <c r="H141" t="str">
        <f>IF(ROUND(tblLognormalDist[[#This Row],[x]] / $H$5, 0) = ROUND(_xlfn.LOGNORM.INV(0.5, lognormal_mu, lognormal_sigma) / $H$5, 0), "95%", "")</f>
        <v/>
      </c>
      <c r="I141">
        <f>IF(AND(tblLognormalDist[[#This Row],[x]] &gt;= _xlfn.LOGNORM.INV(0.025, lognormal_mu, lognormal_sigma), tblLognormalDist[[#This Row],[x]] &lt;= _xlfn.LOGNORM.INV(0.975, lognormal_mu, lognormal_sigma)), tblLognormalDist[[#This Row],[y]], 0)</f>
        <v>2.6353436684510182E-2</v>
      </c>
    </row>
    <row r="142" spans="1:9" x14ac:dyDescent="0.3">
      <c r="A142">
        <f>$B$6 - $B$3 * $B$7 + (ROW() -ROW(tblNormalDist[])) * $B$4</f>
        <v>2.0500000000000007</v>
      </c>
      <c r="B142">
        <f>_xlfn.NORM.DIST(tblNormalDist[[#This Row],[x]], $B$6, $B$7, FALSE)</f>
        <v>4.879201857918268E-2</v>
      </c>
      <c r="C142" t="str">
        <f>IF(ROUND(tblNormalDist[[#This Row],[x]] / $B$4, 0) = 0, "95%", "")</f>
        <v/>
      </c>
      <c r="D142">
        <f>IF(ABS(tblNormalDist[[#This Row],[x]]) &lt;= 1.96, tblNormalDist[[#This Row],[y]], 0)</f>
        <v>0</v>
      </c>
      <c r="F142">
        <f>(ROW() -ROW(tblLognormalDist[])) * $H$5</f>
        <v>7.77</v>
      </c>
      <c r="G142">
        <f>_xlfn.LOGNORM.DIST(tblLognormalDist[[#This Row],[x]], lognormal_mu, lognormal_sigma, FALSE)</f>
        <v>2.568030311071683E-2</v>
      </c>
      <c r="H142" t="str">
        <f>IF(ROUND(tblLognormalDist[[#This Row],[x]] / $H$5, 0) = ROUND(_xlfn.LOGNORM.INV(0.5, lognormal_mu, lognormal_sigma) / $H$5, 0), "95%", "")</f>
        <v/>
      </c>
      <c r="I142">
        <f>IF(AND(tblLognormalDist[[#This Row],[x]] &gt;= _xlfn.LOGNORM.INV(0.025, lognormal_mu, lognormal_sigma), tblLognormalDist[[#This Row],[x]] &lt;= _xlfn.LOGNORM.INV(0.975, lognormal_mu, lognormal_sigma)), tblLognormalDist[[#This Row],[y]], 0)</f>
        <v>2.568030311071683E-2</v>
      </c>
    </row>
    <row r="143" spans="1:9" x14ac:dyDescent="0.3">
      <c r="A143">
        <f>$B$6 - $B$3 * $B$7 + (ROW() -ROW(tblNormalDist[])) * $B$4</f>
        <v>2.1000000000000005</v>
      </c>
      <c r="B143">
        <f>_xlfn.NORM.DIST(tblNormalDist[[#This Row],[x]], $B$6, $B$7, FALSE)</f>
        <v>4.3983595980427156E-2</v>
      </c>
      <c r="C143" t="str">
        <f>IF(ROUND(tblNormalDist[[#This Row],[x]] / $B$4, 0) = 0, "95%", "")</f>
        <v/>
      </c>
      <c r="D143">
        <f>IF(ABS(tblNormalDist[[#This Row],[x]]) &lt;= 1.96, tblNormalDist[[#This Row],[y]], 0)</f>
        <v>0</v>
      </c>
      <c r="F143">
        <f>(ROW() -ROW(tblLognormalDist[])) * $H$5</f>
        <v>7.839999999999999</v>
      </c>
      <c r="G143">
        <f>_xlfn.LOGNORM.DIST(tblLognormalDist[[#This Row],[x]], lognormal_mu, lognormal_sigma, FALSE)</f>
        <v>2.5026575685390434E-2</v>
      </c>
      <c r="H143" t="str">
        <f>IF(ROUND(tblLognormalDist[[#This Row],[x]] / $H$5, 0) = ROUND(_xlfn.LOGNORM.INV(0.5, lognormal_mu, lognormal_sigma) / $H$5, 0), "95%", "")</f>
        <v/>
      </c>
      <c r="I143">
        <f>IF(AND(tblLognormalDist[[#This Row],[x]] &gt;= _xlfn.LOGNORM.INV(0.025, lognormal_mu, lognormal_sigma), tblLognormalDist[[#This Row],[x]] &lt;= _xlfn.LOGNORM.INV(0.975, lognormal_mu, lognormal_sigma)), tblLognormalDist[[#This Row],[y]], 0)</f>
        <v>2.5026575685390434E-2</v>
      </c>
    </row>
    <row r="144" spans="1:9" x14ac:dyDescent="0.3">
      <c r="A144">
        <f>$B$6 - $B$3 * $B$7 + (ROW() -ROW(tblNormalDist[])) * $B$4</f>
        <v>2.1500000000000004</v>
      </c>
      <c r="B144">
        <f>_xlfn.NORM.DIST(tblNormalDist[[#This Row],[x]], $B$6, $B$7, FALSE)</f>
        <v>3.9550041589370186E-2</v>
      </c>
      <c r="C144" t="str">
        <f>IF(ROUND(tblNormalDist[[#This Row],[x]] / $B$4, 0) = 0, "95%", "")</f>
        <v/>
      </c>
      <c r="D144">
        <f>IF(ABS(tblNormalDist[[#This Row],[x]]) &lt;= 1.96, tblNormalDist[[#This Row],[y]], 0)</f>
        <v>0</v>
      </c>
      <c r="F144">
        <f>(ROW() -ROW(tblLognormalDist[])) * $H$5</f>
        <v>7.9099999999999993</v>
      </c>
      <c r="G144">
        <f>_xlfn.LOGNORM.DIST(tblLognormalDist[[#This Row],[x]], lognormal_mu, lognormal_sigma, FALSE)</f>
        <v>2.4391638933856E-2</v>
      </c>
      <c r="H144" t="str">
        <f>IF(ROUND(tblLognormalDist[[#This Row],[x]] / $H$5, 0) = ROUND(_xlfn.LOGNORM.INV(0.5, lognormal_mu, lognormal_sigma) / $H$5, 0), "95%", "")</f>
        <v/>
      </c>
      <c r="I144">
        <f>IF(AND(tblLognormalDist[[#This Row],[x]] &gt;= _xlfn.LOGNORM.INV(0.025, lognormal_mu, lognormal_sigma), tblLognormalDist[[#This Row],[x]] &lt;= _xlfn.LOGNORM.INV(0.975, lognormal_mu, lognormal_sigma)), tblLognormalDist[[#This Row],[y]], 0)</f>
        <v>2.4391638933856E-2</v>
      </c>
    </row>
    <row r="145" spans="1:9" x14ac:dyDescent="0.3">
      <c r="A145">
        <f>$B$6 - $B$3 * $B$7 + (ROW() -ROW(tblNormalDist[])) * $B$4</f>
        <v>2.2000000000000002</v>
      </c>
      <c r="B145">
        <f>_xlfn.NORM.DIST(tblNormalDist[[#This Row],[x]], $B$6, $B$7, FALSE)</f>
        <v>3.5474592846231424E-2</v>
      </c>
      <c r="C145" t="str">
        <f>IF(ROUND(tblNormalDist[[#This Row],[x]] / $B$4, 0) = 0, "95%", "")</f>
        <v/>
      </c>
      <c r="D145">
        <f>IF(ABS(tblNormalDist[[#This Row],[x]]) &lt;= 1.96, tblNormalDist[[#This Row],[y]], 0)</f>
        <v>0</v>
      </c>
      <c r="F145">
        <f>(ROW() -ROW(tblLognormalDist[])) * $H$5</f>
        <v>7.9799999999999995</v>
      </c>
      <c r="G145">
        <f>_xlfn.LOGNORM.DIST(tblLognormalDist[[#This Row],[x]], lognormal_mu, lognormal_sigma, FALSE)</f>
        <v>2.3774898159665273E-2</v>
      </c>
      <c r="H145" t="str">
        <f>IF(ROUND(tblLognormalDist[[#This Row],[x]] / $H$5, 0) = ROUND(_xlfn.LOGNORM.INV(0.5, lognormal_mu, lognormal_sigma) / $H$5, 0), "95%", "")</f>
        <v/>
      </c>
      <c r="I145">
        <f>IF(AND(tblLognormalDist[[#This Row],[x]] &gt;= _xlfn.LOGNORM.INV(0.025, lognormal_mu, lognormal_sigma), tblLognormalDist[[#This Row],[x]] &lt;= _xlfn.LOGNORM.INV(0.975, lognormal_mu, lognormal_sigma)), tblLognormalDist[[#This Row],[y]], 0)</f>
        <v>2.3774898159665273E-2</v>
      </c>
    </row>
    <row r="146" spans="1:9" x14ac:dyDescent="0.3">
      <c r="A146">
        <f>$B$6 - $B$3 * $B$7 + (ROW() -ROW(tblNormalDist[])) * $B$4</f>
        <v>2.25</v>
      </c>
      <c r="B146">
        <f>_xlfn.NORM.DIST(tblNormalDist[[#This Row],[x]], $B$6, $B$7, FALSE)</f>
        <v>3.1739651835667418E-2</v>
      </c>
      <c r="C146" t="str">
        <f>IF(ROUND(tblNormalDist[[#This Row],[x]] / $B$4, 0) = 0, "95%", "")</f>
        <v/>
      </c>
      <c r="D146">
        <f>IF(ABS(tblNormalDist[[#This Row],[x]]) &lt;= 1.96, tblNormalDist[[#This Row],[y]], 0)</f>
        <v>0</v>
      </c>
      <c r="F146">
        <f>(ROW() -ROW(tblLognormalDist[])) * $H$5</f>
        <v>8.0499999999999989</v>
      </c>
      <c r="G146">
        <f>_xlfn.LOGNORM.DIST(tblLognormalDist[[#This Row],[x]], lognormal_mu, lognormal_sigma, FALSE)</f>
        <v>2.317577873745991E-2</v>
      </c>
      <c r="H146" t="str">
        <f>IF(ROUND(tblLognormalDist[[#This Row],[x]] / $H$5, 0) = ROUND(_xlfn.LOGNORM.INV(0.5, lognormal_mu, lognormal_sigma) / $H$5, 0), "95%", "")</f>
        <v/>
      </c>
      <c r="I146">
        <f>IF(AND(tblLognormalDist[[#This Row],[x]] &gt;= _xlfn.LOGNORM.INV(0.025, lognormal_mu, lognormal_sigma), tblLognormalDist[[#This Row],[x]] &lt;= _xlfn.LOGNORM.INV(0.975, lognormal_mu, lognormal_sigma)), tblLognormalDist[[#This Row],[y]], 0)</f>
        <v>2.317577873745991E-2</v>
      </c>
    </row>
    <row r="147" spans="1:9" x14ac:dyDescent="0.3">
      <c r="A147">
        <f>$B$6 - $B$3 * $B$7 + (ROW() -ROW(tblNormalDist[])) * $B$4</f>
        <v>2.3000000000000007</v>
      </c>
      <c r="B147">
        <f>_xlfn.NORM.DIST(tblNormalDist[[#This Row],[x]], $B$6, $B$7, FALSE)</f>
        <v>2.832703774160112E-2</v>
      </c>
      <c r="C147" t="str">
        <f>IF(ROUND(tblNormalDist[[#This Row],[x]] / $B$4, 0) = 0, "95%", "")</f>
        <v/>
      </c>
      <c r="D147">
        <f>IF(ABS(tblNormalDist[[#This Row],[x]]) &lt;= 1.96, tblNormalDist[[#This Row],[y]], 0)</f>
        <v>0</v>
      </c>
      <c r="F147">
        <f>(ROW() -ROW(tblLognormalDist[])) * $H$5</f>
        <v>8.1199999999999992</v>
      </c>
      <c r="G147">
        <f>_xlfn.LOGNORM.DIST(tblLognormalDist[[#This Row],[x]], lognormal_mu, lognormal_sigma, FALSE)</f>
        <v>2.2593725427053124E-2</v>
      </c>
      <c r="H147" t="str">
        <f>IF(ROUND(tblLognormalDist[[#This Row],[x]] / $H$5, 0) = ROUND(_xlfn.LOGNORM.INV(0.5, lognormal_mu, lognormal_sigma) / $H$5, 0), "95%", "")</f>
        <v/>
      </c>
      <c r="I147">
        <f>IF(AND(tblLognormalDist[[#This Row],[x]] &gt;= _xlfn.LOGNORM.INV(0.025, lognormal_mu, lognormal_sigma), tblLognormalDist[[#This Row],[x]] &lt;= _xlfn.LOGNORM.INV(0.975, lognormal_mu, lognormal_sigma)), tblLognormalDist[[#This Row],[y]], 0)</f>
        <v>2.2593725427053124E-2</v>
      </c>
    </row>
    <row r="148" spans="1:9" x14ac:dyDescent="0.3">
      <c r="A148">
        <f>$B$6 - $B$3 * $B$7 + (ROW() -ROW(tblNormalDist[])) * $B$4</f>
        <v>2.3500000000000005</v>
      </c>
      <c r="B148">
        <f>_xlfn.NORM.DIST(tblNormalDist[[#This Row],[x]], $B$6, $B$7, FALSE)</f>
        <v>2.5218219915194361E-2</v>
      </c>
      <c r="C148" t="str">
        <f>IF(ROUND(tblNormalDist[[#This Row],[x]] / $B$4, 0) = 0, "95%", "")</f>
        <v/>
      </c>
      <c r="D148">
        <f>IF(ABS(tblNormalDist[[#This Row],[x]]) &lt;= 1.96, tblNormalDist[[#This Row],[y]], 0)</f>
        <v>0</v>
      </c>
      <c r="F148">
        <f>(ROW() -ROW(tblLognormalDist[])) * $H$5</f>
        <v>8.19</v>
      </c>
      <c r="G148">
        <f>_xlfn.LOGNORM.DIST(tblLognormalDist[[#This Row],[x]], lognormal_mu, lognormal_sigma, FALSE)</f>
        <v>2.2028201708496342E-2</v>
      </c>
      <c r="H148" t="str">
        <f>IF(ROUND(tblLognormalDist[[#This Row],[x]] / $H$5, 0) = ROUND(_xlfn.LOGNORM.INV(0.5, lognormal_mu, lognormal_sigma) / $H$5, 0), "95%", "")</f>
        <v/>
      </c>
      <c r="I148">
        <f>IF(AND(tblLognormalDist[[#This Row],[x]] &gt;= _xlfn.LOGNORM.INV(0.025, lognormal_mu, lognormal_sigma), tblLognormalDist[[#This Row],[x]] &lt;= _xlfn.LOGNORM.INV(0.975, lognormal_mu, lognormal_sigma)), tblLognormalDist[[#This Row],[y]], 0)</f>
        <v>2.2028201708496342E-2</v>
      </c>
    </row>
    <row r="149" spans="1:9" x14ac:dyDescent="0.3">
      <c r="A149">
        <f>$B$6 - $B$3 * $B$7 + (ROW() -ROW(tblNormalDist[])) * $B$4</f>
        <v>2.4000000000000004</v>
      </c>
      <c r="B149">
        <f>_xlfn.NORM.DIST(tblNormalDist[[#This Row],[x]], $B$6, $B$7, FALSE)</f>
        <v>2.2394530294842882E-2</v>
      </c>
      <c r="C149" t="str">
        <f>IF(ROUND(tblNormalDist[[#This Row],[x]] / $B$4, 0) = 0, "95%", "")</f>
        <v/>
      </c>
      <c r="D149">
        <f>IF(ABS(tblNormalDist[[#This Row],[x]]) &lt;= 1.96, tblNormalDist[[#This Row],[y]], 0)</f>
        <v>0</v>
      </c>
      <c r="F149">
        <f>(ROW() -ROW(tblLognormalDist[])) * $H$5</f>
        <v>8.26</v>
      </c>
      <c r="G149">
        <f>_xlfn.LOGNORM.DIST(tblLognormalDist[[#This Row],[x]], lognormal_mu, lognormal_sigma, FALSE)</f>
        <v>2.1478689137844596E-2</v>
      </c>
      <c r="H149" t="str">
        <f>IF(ROUND(tblLognormalDist[[#This Row],[x]] / $H$5, 0) = ROUND(_xlfn.LOGNORM.INV(0.5, lognormal_mu, lognormal_sigma) / $H$5, 0), "95%", "")</f>
        <v/>
      </c>
      <c r="I149">
        <f>IF(AND(tblLognormalDist[[#This Row],[x]] &gt;= _xlfn.LOGNORM.INV(0.025, lognormal_mu, lognormal_sigma), tblLognormalDist[[#This Row],[x]] &lt;= _xlfn.LOGNORM.INV(0.975, lognormal_mu, lognormal_sigma)), tblLognormalDist[[#This Row],[y]], 0)</f>
        <v>2.1478689137844596E-2</v>
      </c>
    </row>
    <row r="150" spans="1:9" x14ac:dyDescent="0.3">
      <c r="A150">
        <f>$B$6 - $B$3 * $B$7 + (ROW() -ROW(tblNormalDist[])) * $B$4</f>
        <v>2.4500000000000002</v>
      </c>
      <c r="B150">
        <f>_xlfn.NORM.DIST(tblNormalDist[[#This Row],[x]], $B$6, $B$7, FALSE)</f>
        <v>1.9837354391795313E-2</v>
      </c>
      <c r="C150" t="str">
        <f>IF(ROUND(tblNormalDist[[#This Row],[x]] / $B$4, 0) = 0, "95%", "")</f>
        <v/>
      </c>
      <c r="D150">
        <f>IF(ABS(tblNormalDist[[#This Row],[x]]) &lt;= 1.96, tblNormalDist[[#This Row],[y]], 0)</f>
        <v>0</v>
      </c>
      <c r="F150">
        <f>(ROW() -ROW(tblLognormalDist[])) * $H$5</f>
        <v>8.3299999999999983</v>
      </c>
      <c r="G150">
        <f>_xlfn.LOGNORM.DIST(tblLognormalDist[[#This Row],[x]], lognormal_mu, lognormal_sigma, FALSE)</f>
        <v>2.0944686723292069E-2</v>
      </c>
      <c r="H150" t="str">
        <f>IF(ROUND(tblLognormalDist[[#This Row],[x]] / $H$5, 0) = ROUND(_xlfn.LOGNORM.INV(0.5, lognormal_mu, lognormal_sigma) / $H$5, 0), "95%", "")</f>
        <v/>
      </c>
      <c r="I150">
        <f>IF(AND(tblLognormalDist[[#This Row],[x]] &gt;= _xlfn.LOGNORM.INV(0.025, lognormal_mu, lognormal_sigma), tblLognormalDist[[#This Row],[x]] &lt;= _xlfn.LOGNORM.INV(0.975, lognormal_mu, lognormal_sigma)), tblLognormalDist[[#This Row],[y]], 0)</f>
        <v>2.0944686723292069E-2</v>
      </c>
    </row>
    <row r="151" spans="1:9" x14ac:dyDescent="0.3">
      <c r="A151">
        <f>$B$6 - $B$3 * $B$7 + (ROW() -ROW(tblNormalDist[])) * $B$4</f>
        <v>2.5</v>
      </c>
      <c r="B151">
        <f>_xlfn.NORM.DIST(tblNormalDist[[#This Row],[x]], $B$6, $B$7, FALSE)</f>
        <v>1.752830049356854E-2</v>
      </c>
      <c r="C151" t="str">
        <f>IF(ROUND(tblNormalDist[[#This Row],[x]] / $B$4, 0) = 0, "95%", "")</f>
        <v/>
      </c>
      <c r="D151">
        <f>IF(ABS(tblNormalDist[[#This Row],[x]]) &lt;= 1.96, tblNormalDist[[#This Row],[y]], 0)</f>
        <v>0</v>
      </c>
      <c r="F151">
        <f>(ROW() -ROW(tblLognormalDist[])) * $H$5</f>
        <v>8.3999999999999986</v>
      </c>
      <c r="G151">
        <f>_xlfn.LOGNORM.DIST(tblLognormalDist[[#This Row],[x]], lognormal_mu, lognormal_sigma, FALSE)</f>
        <v>2.0425710321312459E-2</v>
      </c>
      <c r="H151" t="str">
        <f>IF(ROUND(tblLognormalDist[[#This Row],[x]] / $H$5, 0) = ROUND(_xlfn.LOGNORM.INV(0.5, lognormal_mu, lognormal_sigma) / $H$5, 0), "95%", "")</f>
        <v/>
      </c>
      <c r="I151">
        <f>IF(AND(tblLognormalDist[[#This Row],[x]] &gt;= _xlfn.LOGNORM.INV(0.025, lognormal_mu, lognormal_sigma), tblLognormalDist[[#This Row],[x]] &lt;= _xlfn.LOGNORM.INV(0.975, lognormal_mu, lognormal_sigma)), tblLognormalDist[[#This Row],[y]], 0)</f>
        <v>2.0425710321312459E-2</v>
      </c>
    </row>
    <row r="152" spans="1:9" x14ac:dyDescent="0.3">
      <c r="A152">
        <f>$B$6 - $B$3 * $B$7 + (ROW() -ROW(tblNormalDist[])) * $B$4</f>
        <v>2.5500000000000007</v>
      </c>
      <c r="B152">
        <f>_xlfn.NORM.DIST(tblNormalDist[[#This Row],[x]], $B$6, $B$7, FALSE)</f>
        <v>1.5449347134395141E-2</v>
      </c>
      <c r="C152" t="str">
        <f>IF(ROUND(tblNormalDist[[#This Row],[x]] / $B$4, 0) = 0, "95%", "")</f>
        <v/>
      </c>
      <c r="D152">
        <f>IF(ABS(tblNormalDist[[#This Row],[x]]) &lt;= 1.96, tblNormalDist[[#This Row],[y]], 0)</f>
        <v>0</v>
      </c>
      <c r="F152">
        <f>(ROW() -ROW(tblLognormalDist[])) * $H$5</f>
        <v>8.4699999999999989</v>
      </c>
      <c r="G152">
        <f>_xlfn.LOGNORM.DIST(tblLognormalDist[[#This Row],[x]], lognormal_mu, lognormal_sigma, FALSE)</f>
        <v>1.9921292052409643E-2</v>
      </c>
      <c r="H152" t="str">
        <f>IF(ROUND(tblLognormalDist[[#This Row],[x]] / $H$5, 0) = ROUND(_xlfn.LOGNORM.INV(0.5, lognormal_mu, lognormal_sigma) / $H$5, 0), "95%", "")</f>
        <v/>
      </c>
      <c r="I152">
        <f>IF(AND(tblLognormalDist[[#This Row],[x]] &gt;= _xlfn.LOGNORM.INV(0.025, lognormal_mu, lognormal_sigma), tblLognormalDist[[#This Row],[x]] &lt;= _xlfn.LOGNORM.INV(0.975, lognormal_mu, lognormal_sigma)), tblLognormalDist[[#This Row],[y]], 0)</f>
        <v>1.9921292052409643E-2</v>
      </c>
    </row>
    <row r="153" spans="1:9" x14ac:dyDescent="0.3">
      <c r="A153">
        <f>$B$6 - $B$3 * $B$7 + (ROW() -ROW(tblNormalDist[])) * $B$4</f>
        <v>2.6000000000000005</v>
      </c>
      <c r="B153">
        <f>_xlfn.NORM.DIST(tblNormalDist[[#This Row],[x]], $B$6, $B$7, FALSE)</f>
        <v>1.3582969233685602E-2</v>
      </c>
      <c r="C153" t="str">
        <f>IF(ROUND(tblNormalDist[[#This Row],[x]] / $B$4, 0) = 0, "95%", "")</f>
        <v/>
      </c>
      <c r="D153">
        <f>IF(ABS(tblNormalDist[[#This Row],[x]]) &lt;= 1.96, tblNormalDist[[#This Row],[y]], 0)</f>
        <v>0</v>
      </c>
      <c r="F153">
        <f>(ROW() -ROW(tblLognormalDist[])) * $H$5</f>
        <v>8.5399999999999991</v>
      </c>
      <c r="G153">
        <f>_xlfn.LOGNORM.DIST(tblLognormalDist[[#This Row],[x]], lognormal_mu, lognormal_sigma, FALSE)</f>
        <v>1.9430979736059631E-2</v>
      </c>
      <c r="H153" t="str">
        <f>IF(ROUND(tblLognormalDist[[#This Row],[x]] / $H$5, 0) = ROUND(_xlfn.LOGNORM.INV(0.5, lognormal_mu, lognormal_sigma) / $H$5, 0), "95%", "")</f>
        <v/>
      </c>
      <c r="I153">
        <f>IF(AND(tblLognormalDist[[#This Row],[x]] &gt;= _xlfn.LOGNORM.INV(0.025, lognormal_mu, lognormal_sigma), tblLognormalDist[[#This Row],[x]] &lt;= _xlfn.LOGNORM.INV(0.975, lognormal_mu, lognormal_sigma)), tblLognormalDist[[#This Row],[y]], 0)</f>
        <v>1.9430979736059631E-2</v>
      </c>
    </row>
    <row r="154" spans="1:9" x14ac:dyDescent="0.3">
      <c r="A154">
        <f>$B$6 - $B$3 * $B$7 + (ROW() -ROW(tblNormalDist[])) * $B$4</f>
        <v>2.6500000000000004</v>
      </c>
      <c r="B154">
        <f>_xlfn.NORM.DIST(tblNormalDist[[#This Row],[x]], $B$6, $B$7, FALSE)</f>
        <v>1.1912243607605169E-2</v>
      </c>
      <c r="C154" t="str">
        <f>IF(ROUND(tblNormalDist[[#This Row],[x]] / $B$4, 0) = 0, "95%", "")</f>
        <v/>
      </c>
      <c r="D154">
        <f>IF(ABS(tblNormalDist[[#This Row],[x]]) &lt;= 1.96, tblNormalDist[[#This Row],[y]], 0)</f>
        <v>0</v>
      </c>
      <c r="F154">
        <f>(ROW() -ROW(tblLognormalDist[])) * $H$5</f>
        <v>8.61</v>
      </c>
      <c r="G154">
        <f>_xlfn.LOGNORM.DIST(tblLognormalDist[[#This Row],[x]], lognormal_mu, lognormal_sigma, FALSE)</f>
        <v>1.8954336344406478E-2</v>
      </c>
      <c r="H154" t="str">
        <f>IF(ROUND(tblLognormalDist[[#This Row],[x]] / $H$5, 0) = ROUND(_xlfn.LOGNORM.INV(0.5, lognormal_mu, lognormal_sigma) / $H$5, 0), "95%", "")</f>
        <v/>
      </c>
      <c r="I154">
        <f>IF(AND(tblLognormalDist[[#This Row],[x]] &gt;= _xlfn.LOGNORM.INV(0.025, lognormal_mu, lognormal_sigma), tblLognormalDist[[#This Row],[x]] &lt;= _xlfn.LOGNORM.INV(0.975, lognormal_mu, lognormal_sigma)), tblLognormalDist[[#This Row],[y]], 0)</f>
        <v>1.8954336344406478E-2</v>
      </c>
    </row>
    <row r="155" spans="1:9" x14ac:dyDescent="0.3">
      <c r="A155">
        <f>$B$6 - $B$3 * $B$7 + (ROW() -ROW(tblNormalDist[])) * $B$4</f>
        <v>2.7</v>
      </c>
      <c r="B155">
        <f>_xlfn.NORM.DIST(tblNormalDist[[#This Row],[x]], $B$6, $B$7, FALSE)</f>
        <v>1.0420934814422592E-2</v>
      </c>
      <c r="C155" t="str">
        <f>IF(ROUND(tblNormalDist[[#This Row],[x]] / $B$4, 0) = 0, "95%", "")</f>
        <v/>
      </c>
      <c r="D155">
        <f>IF(ABS(tblNormalDist[[#This Row],[x]]) &lt;= 1.96, tblNormalDist[[#This Row],[y]], 0)</f>
        <v>0</v>
      </c>
      <c r="F155">
        <f>(ROW() -ROW(tblLognormalDist[])) * $H$5</f>
        <v>8.68</v>
      </c>
      <c r="G155">
        <f>_xlfn.LOGNORM.DIST(tblLognormalDist[[#This Row],[x]], lognormal_mu, lognormal_sigma, FALSE)</f>
        <v>1.8490939474259675E-2</v>
      </c>
      <c r="H155" t="str">
        <f>IF(ROUND(tblLognormalDist[[#This Row],[x]] / $H$5, 0) = ROUND(_xlfn.LOGNORM.INV(0.5, lognormal_mu, lognormal_sigma) / $H$5, 0), "95%", "")</f>
        <v/>
      </c>
      <c r="I155">
        <f>IF(AND(tblLognormalDist[[#This Row],[x]] &gt;= _xlfn.LOGNORM.INV(0.025, lognormal_mu, lognormal_sigma), tblLognormalDist[[#This Row],[x]] &lt;= _xlfn.LOGNORM.INV(0.975, lognormal_mu, lognormal_sigma)), tblLognormalDist[[#This Row],[y]], 0)</f>
        <v>1.8490939474259675E-2</v>
      </c>
    </row>
    <row r="156" spans="1:9" x14ac:dyDescent="0.3">
      <c r="A156">
        <f>$B$6 - $B$3 * $B$7 + (ROW() -ROW(tblNormalDist[])) * $B$4</f>
        <v>2.75</v>
      </c>
      <c r="B156">
        <f>_xlfn.NORM.DIST(tblNormalDist[[#This Row],[x]], $B$6, $B$7, FALSE)</f>
        <v>9.0935625015910529E-3</v>
      </c>
      <c r="C156" t="str">
        <f>IF(ROUND(tblNormalDist[[#This Row],[x]] / $B$4, 0) = 0, "95%", "")</f>
        <v/>
      </c>
      <c r="D156">
        <f>IF(ABS(tblNormalDist[[#This Row],[x]]) &lt;= 1.96, tblNormalDist[[#This Row],[y]], 0)</f>
        <v>0</v>
      </c>
      <c r="F156">
        <f>(ROW() -ROW(tblLognormalDist[])) * $H$5</f>
        <v>8.7499999999999982</v>
      </c>
      <c r="G156">
        <f>_xlfn.LOGNORM.DIST(tblLognormalDist[[#This Row],[x]], lognormal_mu, lognormal_sigma, FALSE)</f>
        <v>1.8040380836930298E-2</v>
      </c>
      <c r="H156" t="str">
        <f>IF(ROUND(tblLognormalDist[[#This Row],[x]] / $H$5, 0) = ROUND(_xlfn.LOGNORM.INV(0.5, lognormal_mu, lognormal_sigma) / $H$5, 0), "95%", "")</f>
        <v/>
      </c>
      <c r="I156">
        <f>IF(AND(tblLognormalDist[[#This Row],[x]] &gt;= _xlfn.LOGNORM.INV(0.025, lognormal_mu, lognormal_sigma), tblLognormalDist[[#This Row],[x]] &lt;= _xlfn.LOGNORM.INV(0.975, lognormal_mu, lognormal_sigma)), tblLognormalDist[[#This Row],[y]], 0)</f>
        <v>1.8040380836930298E-2</v>
      </c>
    </row>
    <row r="157" spans="1:9" x14ac:dyDescent="0.3">
      <c r="A157">
        <f>$B$6 - $B$3 * $B$7 + (ROW() -ROW(tblNormalDist[])) * $B$4</f>
        <v>2.8000000000000007</v>
      </c>
      <c r="B157">
        <f>_xlfn.NORM.DIST(tblNormalDist[[#This Row],[x]], $B$6, $B$7, FALSE)</f>
        <v>7.915451582979946E-3</v>
      </c>
      <c r="C157" t="str">
        <f>IF(ROUND(tblNormalDist[[#This Row],[x]] / $B$4, 0) = 0, "95%", "")</f>
        <v/>
      </c>
      <c r="D157">
        <f>IF(ABS(tblNormalDist[[#This Row],[x]]) &lt;= 1.96, tblNormalDist[[#This Row],[y]], 0)</f>
        <v>0</v>
      </c>
      <c r="F157">
        <f>(ROW() -ROW(tblLognormalDist[])) * $H$5</f>
        <v>8.8199999999999985</v>
      </c>
      <c r="G157">
        <f>_xlfn.LOGNORM.DIST(tblLognormalDist[[#This Row],[x]], lognormal_mu, lognormal_sigma, FALSE)</f>
        <v>1.7602265765435231E-2</v>
      </c>
      <c r="H157" t="str">
        <f>IF(ROUND(tblLognormalDist[[#This Row],[x]] / $H$5, 0) = ROUND(_xlfn.LOGNORM.INV(0.5, lognormal_mu, lognormal_sigma) / $H$5, 0), "95%", "")</f>
        <v/>
      </c>
      <c r="I157">
        <f>IF(AND(tblLognormalDist[[#This Row],[x]] &gt;= _xlfn.LOGNORM.INV(0.025, lognormal_mu, lognormal_sigma), tblLognormalDist[[#This Row],[x]] &lt;= _xlfn.LOGNORM.INV(0.975, lognormal_mu, lognormal_sigma)), tblLognormalDist[[#This Row],[y]], 0)</f>
        <v>1.7602265765435231E-2</v>
      </c>
    </row>
    <row r="158" spans="1:9" x14ac:dyDescent="0.3">
      <c r="A158">
        <f>$B$6 - $B$3 * $B$7 + (ROW() -ROW(tblNormalDist[])) * $B$4</f>
        <v>2.8500000000000005</v>
      </c>
      <c r="B158">
        <f>_xlfn.NORM.DIST(tblNormalDist[[#This Row],[x]], $B$6, $B$7, FALSE)</f>
        <v>6.8727666906139651E-3</v>
      </c>
      <c r="C158" t="str">
        <f>IF(ROUND(tblNormalDist[[#This Row],[x]] / $B$4, 0) = 0, "95%", "")</f>
        <v/>
      </c>
      <c r="D158">
        <f>IF(ABS(tblNormalDist[[#This Row],[x]]) &lt;= 1.96, tblNormalDist[[#This Row],[y]], 0)</f>
        <v>0</v>
      </c>
      <c r="F158">
        <f>(ROW() -ROW(tblLognormalDist[])) * $H$5</f>
        <v>8.8899999999999988</v>
      </c>
      <c r="G158">
        <f>_xlfn.LOGNORM.DIST(tblLognormalDist[[#This Row],[x]], lognormal_mu, lognormal_sigma, FALSE)</f>
        <v>1.7176212738594897E-2</v>
      </c>
      <c r="H158" t="str">
        <f>IF(ROUND(tblLognormalDist[[#This Row],[x]] / $H$5, 0) = ROUND(_xlfn.LOGNORM.INV(0.5, lognormal_mu, lognormal_sigma) / $H$5, 0), "95%", "")</f>
        <v/>
      </c>
      <c r="I158">
        <f>IF(AND(tblLognormalDist[[#This Row],[x]] &gt;= _xlfn.LOGNORM.INV(0.025, lognormal_mu, lognormal_sigma), tblLognormalDist[[#This Row],[x]] &lt;= _xlfn.LOGNORM.INV(0.975, lognormal_mu, lognormal_sigma)), tblLognormalDist[[#This Row],[y]], 0)</f>
        <v>1.7176212738594897E-2</v>
      </c>
    </row>
    <row r="159" spans="1:9" x14ac:dyDescent="0.3">
      <c r="A159">
        <f>$B$6 - $B$3 * $B$7 + (ROW() -ROW(tblNormalDist[])) * $B$4</f>
        <v>2.9000000000000004</v>
      </c>
      <c r="B159">
        <f>_xlfn.NORM.DIST(tblNormalDist[[#This Row],[x]], $B$6, $B$7, FALSE)</f>
        <v>5.9525324197758486E-3</v>
      </c>
      <c r="C159" t="str">
        <f>IF(ROUND(tblNormalDist[[#This Row],[x]] / $B$4, 0) = 0, "95%", "")</f>
        <v/>
      </c>
      <c r="D159">
        <f>IF(ABS(tblNormalDist[[#This Row],[x]]) &lt;= 1.96, tblNormalDist[[#This Row],[y]], 0)</f>
        <v>0</v>
      </c>
      <c r="F159">
        <f>(ROW() -ROW(tblLognormalDist[])) * $H$5</f>
        <v>8.9599999999999991</v>
      </c>
      <c r="G159">
        <f>_xlfn.LOGNORM.DIST(tblLognormalDist[[#This Row],[x]], lognormal_mu, lognormal_sigma, FALSE)</f>
        <v>1.6761852921547554E-2</v>
      </c>
      <c r="H159" t="str">
        <f>IF(ROUND(tblLognormalDist[[#This Row],[x]] / $H$5, 0) = ROUND(_xlfn.LOGNORM.INV(0.5, lognormal_mu, lognormal_sigma) / $H$5, 0), "95%", "")</f>
        <v/>
      </c>
      <c r="I159">
        <f>IF(AND(tblLognormalDist[[#This Row],[x]] &gt;= _xlfn.LOGNORM.INV(0.025, lognormal_mu, lognormal_sigma), tblLognormalDist[[#This Row],[x]] &lt;= _xlfn.LOGNORM.INV(0.975, lognormal_mu, lognormal_sigma)), tblLognormalDist[[#This Row],[y]], 0)</f>
        <v>1.6761852921547554E-2</v>
      </c>
    </row>
    <row r="160" spans="1:9" x14ac:dyDescent="0.3">
      <c r="A160">
        <f>$B$6 - $B$3 * $B$7 + (ROW() -ROW(tblNormalDist[])) * $B$4</f>
        <v>2.95</v>
      </c>
      <c r="B160">
        <f>_xlfn.NORM.DIST(tblNormalDist[[#This Row],[x]], $B$6, $B$7, FALSE)</f>
        <v>5.1426409230539392E-3</v>
      </c>
      <c r="C160" t="str">
        <f>IF(ROUND(tblNormalDist[[#This Row],[x]] / $B$4, 0) = 0, "95%", "")</f>
        <v/>
      </c>
      <c r="D160">
        <f>IF(ABS(tblNormalDist[[#This Row],[x]]) &lt;= 1.96, tblNormalDist[[#This Row],[y]], 0)</f>
        <v>0</v>
      </c>
      <c r="F160">
        <f>(ROW() -ROW(tblLognormalDist[])) * $H$5</f>
        <v>9.0299999999999994</v>
      </c>
      <c r="G160">
        <f>_xlfn.LOGNORM.DIST(tblLognormalDist[[#This Row],[x]], lognormal_mu, lognormal_sigma, FALSE)</f>
        <v>1.6358829722203448E-2</v>
      </c>
      <c r="H160" t="str">
        <f>IF(ROUND(tblLognormalDist[[#This Row],[x]] / $H$5, 0) = ROUND(_xlfn.LOGNORM.INV(0.5, lognormal_mu, lognormal_sigma) / $H$5, 0), "95%", "")</f>
        <v/>
      </c>
      <c r="I160">
        <f>IF(AND(tblLognormalDist[[#This Row],[x]] &gt;= _xlfn.LOGNORM.INV(0.025, lognormal_mu, lognormal_sigma), tblLognormalDist[[#This Row],[x]] &lt;= _xlfn.LOGNORM.INV(0.975, lognormal_mu, lognormal_sigma)), tblLognormalDist[[#This Row],[y]], 0)</f>
        <v>1.6358829722203448E-2</v>
      </c>
    </row>
    <row r="161" spans="1:9" x14ac:dyDescent="0.3">
      <c r="A161">
        <f>$B$6 - $B$3 * $B$7 + (ROW() -ROW(tblNormalDist[])) * $B$4</f>
        <v>3</v>
      </c>
      <c r="B161">
        <f>_xlfn.NORM.DIST(tblNormalDist[[#This Row],[x]], $B$6, $B$7, FALSE)</f>
        <v>4.4318484119380075E-3</v>
      </c>
      <c r="C161" t="str">
        <f>IF(ROUND(tblNormalDist[[#This Row],[x]] / $B$4, 0) = 0, "95%", "")</f>
        <v/>
      </c>
      <c r="D161">
        <f>IF(ABS(tblNormalDist[[#This Row],[x]]) &lt;= 1.96, tblNormalDist[[#This Row],[y]], 0)</f>
        <v>0</v>
      </c>
      <c r="F161">
        <f>(ROW() -ROW(tblLognormalDist[])) * $H$5</f>
        <v>9.1</v>
      </c>
      <c r="G161">
        <f>_xlfn.LOGNORM.DIST(tblLognormalDist[[#This Row],[x]], lognormal_mu, lognormal_sigma, FALSE)</f>
        <v>1.5966798363164867E-2</v>
      </c>
      <c r="H161" t="str">
        <f>IF(ROUND(tblLognormalDist[[#This Row],[x]] / $H$5, 0) = ROUND(_xlfn.LOGNORM.INV(0.5, lognormal_mu, lognormal_sigma) / $H$5, 0), "95%", "")</f>
        <v/>
      </c>
      <c r="I161">
        <f>IF(AND(tblLognormalDist[[#This Row],[x]] &gt;= _xlfn.LOGNORM.INV(0.025, lognormal_mu, lognormal_sigma), tblLognormalDist[[#This Row],[x]] &lt;= _xlfn.LOGNORM.INV(0.975, lognormal_mu, lognormal_sigma)), tblLognormalDist[[#This Row],[y]], 0)</f>
        <v>1.5966798363164867E-2</v>
      </c>
    </row>
    <row r="162" spans="1:9" x14ac:dyDescent="0.3">
      <c r="A162">
        <f>$B$6 - $B$3 * $B$7 + (ROW() -ROW(tblNormalDist[])) * $B$4</f>
        <v>3.0500000000000007</v>
      </c>
      <c r="B162">
        <f>_xlfn.NORM.DIST(tblNormalDist[[#This Row],[x]], $B$6, $B$7, FALSE)</f>
        <v>3.8097620982218E-3</v>
      </c>
      <c r="C162" t="str">
        <f>IF(ROUND(tblNormalDist[[#This Row],[x]] / $B$4, 0) = 0, "95%", "")</f>
        <v/>
      </c>
      <c r="D162">
        <f>IF(ABS(tblNormalDist[[#This Row],[x]]) &lt;= 1.96, tblNormalDist[[#This Row],[y]], 0)</f>
        <v>0</v>
      </c>
      <c r="F162">
        <f>(ROW() -ROW(tblLognormalDist[])) * $H$5</f>
        <v>9.17</v>
      </c>
      <c r="G162">
        <f>_xlfn.LOGNORM.DIST(tblLognormalDist[[#This Row],[x]], lognormal_mu, lognormal_sigma, FALSE)</f>
        <v>1.5585425468640689E-2</v>
      </c>
      <c r="H162" t="str">
        <f>IF(ROUND(tblLognormalDist[[#This Row],[x]] / $H$5, 0) = ROUND(_xlfn.LOGNORM.INV(0.5, lognormal_mu, lognormal_sigma) / $H$5, 0), "95%", "")</f>
        <v/>
      </c>
      <c r="I162">
        <f>IF(AND(tblLognormalDist[[#This Row],[x]] &gt;= _xlfn.LOGNORM.INV(0.025, lognormal_mu, lognormal_sigma), tblLognormalDist[[#This Row],[x]] &lt;= _xlfn.LOGNORM.INV(0.975, lognormal_mu, lognormal_sigma)), tblLognormalDist[[#This Row],[y]], 0)</f>
        <v>1.5585425468640689E-2</v>
      </c>
    </row>
    <row r="163" spans="1:9" x14ac:dyDescent="0.3">
      <c r="A163">
        <f>$B$6 - $B$3 * $B$7 + (ROW() -ROW(tblNormalDist[])) * $B$4</f>
        <v>3.1000000000000005</v>
      </c>
      <c r="B163">
        <f>_xlfn.NORM.DIST(tblNormalDist[[#This Row],[x]], $B$6, $B$7, FALSE)</f>
        <v>3.2668190561999156E-3</v>
      </c>
      <c r="C163" t="str">
        <f>IF(ROUND(tblNormalDist[[#This Row],[x]] / $B$4, 0) = 0, "95%", "")</f>
        <v/>
      </c>
      <c r="D163">
        <f>IF(ABS(tblNormalDist[[#This Row],[x]]) &lt;= 1.96, tblNormalDist[[#This Row],[y]], 0)</f>
        <v>0</v>
      </c>
      <c r="F163">
        <f>(ROW() -ROW(tblLognormalDist[])) * $H$5</f>
        <v>9.2399999999999984</v>
      </c>
      <c r="G163">
        <f>_xlfn.LOGNORM.DIST(tblLognormalDist[[#This Row],[x]], lognormal_mu, lognormal_sigma, FALSE)</f>
        <v>1.5214388665890703E-2</v>
      </c>
      <c r="H163" t="str">
        <f>IF(ROUND(tblLognormalDist[[#This Row],[x]] / $H$5, 0) = ROUND(_xlfn.LOGNORM.INV(0.5, lognormal_mu, lognormal_sigma) / $H$5, 0), "95%", "")</f>
        <v/>
      </c>
      <c r="I163">
        <f>IF(AND(tblLognormalDist[[#This Row],[x]] &gt;= _xlfn.LOGNORM.INV(0.025, lognormal_mu, lognormal_sigma), tblLognormalDist[[#This Row],[x]] &lt;= _xlfn.LOGNORM.INV(0.975, lognormal_mu, lognormal_sigma)), tblLognormalDist[[#This Row],[y]], 0)</f>
        <v>1.5214388665890703E-2</v>
      </c>
    </row>
    <row r="164" spans="1:9" x14ac:dyDescent="0.3">
      <c r="A164">
        <f>$B$6 - $B$3 * $B$7 + (ROW() -ROW(tblNormalDist[])) * $B$4</f>
        <v>3.1500000000000004</v>
      </c>
      <c r="B164">
        <f>_xlfn.NORM.DIST(tblNormalDist[[#This Row],[x]], $B$6, $B$7, FALSE)</f>
        <v>2.794258414879442E-3</v>
      </c>
      <c r="C164" t="str">
        <f>IF(ROUND(tblNormalDist[[#This Row],[x]] / $B$4, 0) = 0, "95%", "")</f>
        <v/>
      </c>
      <c r="D164">
        <f>IF(ABS(tblNormalDist[[#This Row],[x]]) &lt;= 1.96, tblNormalDist[[#This Row],[y]], 0)</f>
        <v>0</v>
      </c>
      <c r="F164">
        <f>(ROW() -ROW(tblLognormalDist[])) * $H$5</f>
        <v>9.3099999999999987</v>
      </c>
      <c r="G164">
        <f>_xlfn.LOGNORM.DIST(tblLognormalDist[[#This Row],[x]], lognormal_mu, lognormal_sigma, FALSE)</f>
        <v>1.4853376200739761E-2</v>
      </c>
      <c r="H164" t="str">
        <f>IF(ROUND(tblLognormalDist[[#This Row],[x]] / $H$5, 0) = ROUND(_xlfn.LOGNORM.INV(0.5, lognormal_mu, lognormal_sigma) / $H$5, 0), "95%", "")</f>
        <v/>
      </c>
      <c r="I164">
        <f>IF(AND(tblLognormalDist[[#This Row],[x]] &gt;= _xlfn.LOGNORM.INV(0.025, lognormal_mu, lognormal_sigma), tblLognormalDist[[#This Row],[x]] &lt;= _xlfn.LOGNORM.INV(0.975, lognormal_mu, lognormal_sigma)), tblLognormalDist[[#This Row],[y]], 0)</f>
        <v>1.4853376200739761E-2</v>
      </c>
    </row>
    <row r="165" spans="1:9" x14ac:dyDescent="0.3">
      <c r="A165">
        <f>$B$6 - $B$3 * $B$7 + (ROW() -ROW(tblNormalDist[])) * $B$4</f>
        <v>3.2</v>
      </c>
      <c r="B165">
        <f>_xlfn.NORM.DIST(tblNormalDist[[#This Row],[x]], $B$6, $B$7, FALSE)</f>
        <v>2.3840882014648404E-3</v>
      </c>
      <c r="C165" t="str">
        <f>IF(ROUND(tblNormalDist[[#This Row],[x]] / $B$4, 0) = 0, "95%", "")</f>
        <v/>
      </c>
      <c r="D165">
        <f>IF(ABS(tblNormalDist[[#This Row],[x]]) &lt;= 1.96, tblNormalDist[[#This Row],[y]], 0)</f>
        <v>0</v>
      </c>
      <c r="F165">
        <f>(ROW() -ROW(tblLognormalDist[])) * $H$5</f>
        <v>9.379999999999999</v>
      </c>
      <c r="G165">
        <f>_xlfn.LOGNORM.DIST(tblLognormalDist[[#This Row],[x]], lognormal_mu, lognormal_sigma, FALSE)</f>
        <v>1.4502086566710148E-2</v>
      </c>
      <c r="H165" t="str">
        <f>IF(ROUND(tblLognormalDist[[#This Row],[x]] / $H$5, 0) = ROUND(_xlfn.LOGNORM.INV(0.5, lognormal_mu, lognormal_sigma) / $H$5, 0), "95%", "")</f>
        <v/>
      </c>
      <c r="I165">
        <f>IF(AND(tblLognormalDist[[#This Row],[x]] &gt;= _xlfn.LOGNORM.INV(0.025, lognormal_mu, lognormal_sigma), tblLognormalDist[[#This Row],[x]] &lt;= _xlfn.LOGNORM.INV(0.975, lognormal_mu, lognormal_sigma)), tblLognormalDist[[#This Row],[y]], 0)</f>
        <v>1.4502086566710148E-2</v>
      </c>
    </row>
    <row r="166" spans="1:9" x14ac:dyDescent="0.3">
      <c r="A166">
        <f>$B$6 - $B$3 * $B$7 + (ROW() -ROW(tblNormalDist[])) * $B$4</f>
        <v>3.25</v>
      </c>
      <c r="B166">
        <f>_xlfn.NORM.DIST(tblNormalDist[[#This Row],[x]], $B$6, $B$7, FALSE)</f>
        <v>2.0290480572997681E-3</v>
      </c>
      <c r="C166" t="str">
        <f>IF(ROUND(tblNormalDist[[#This Row],[x]] / $B$4, 0) = 0, "95%", "")</f>
        <v/>
      </c>
      <c r="D166">
        <f>IF(ABS(tblNormalDist[[#This Row],[x]]) &lt;= 1.96, tblNormalDist[[#This Row],[y]], 0)</f>
        <v>0</v>
      </c>
      <c r="F166">
        <f>(ROW() -ROW(tblLognormalDist[])) * $H$5</f>
        <v>9.4499999999999993</v>
      </c>
      <c r="G166">
        <f>_xlfn.LOGNORM.DIST(tblLognormalDist[[#This Row],[x]], lognormal_mu, lognormal_sigma, FALSE)</f>
        <v>1.4160228147328468E-2</v>
      </c>
      <c r="H166" t="str">
        <f>IF(ROUND(tblLognormalDist[[#This Row],[x]] / $H$5, 0) = ROUND(_xlfn.LOGNORM.INV(0.5, lognormal_mu, lognormal_sigma) / $H$5, 0), "95%", "")</f>
        <v/>
      </c>
      <c r="I166">
        <f>IF(AND(tblLognormalDist[[#This Row],[x]] &gt;= _xlfn.LOGNORM.INV(0.025, lognormal_mu, lognormal_sigma), tblLognormalDist[[#This Row],[x]] &lt;= _xlfn.LOGNORM.INV(0.975, lognormal_mu, lognormal_sigma)), tblLognormalDist[[#This Row],[y]], 0)</f>
        <v>1.4160228147328468E-2</v>
      </c>
    </row>
    <row r="167" spans="1:9" x14ac:dyDescent="0.3">
      <c r="A167">
        <f>$B$6 - $B$3 * $B$7 + (ROW() -ROW(tblNormalDist[])) * $B$4</f>
        <v>3.3000000000000007</v>
      </c>
      <c r="B167">
        <f>_xlfn.NORM.DIST(tblNormalDist[[#This Row],[x]], $B$6, $B$7, FALSE)</f>
        <v>1.7225689390536767E-3</v>
      </c>
      <c r="C167" t="str">
        <f>IF(ROUND(tblNormalDist[[#This Row],[x]] / $B$4, 0) = 0, "95%", "")</f>
        <v/>
      </c>
      <c r="D167">
        <f>IF(ABS(tblNormalDist[[#This Row],[x]]) &lt;= 1.96, tblNormalDist[[#This Row],[y]], 0)</f>
        <v>0</v>
      </c>
      <c r="F167">
        <f>(ROW() -ROW(tblLognormalDist[])) * $H$5</f>
        <v>9.52</v>
      </c>
      <c r="G167">
        <f>_xlfn.LOGNORM.DIST(tblLognormalDist[[#This Row],[x]], lognormal_mu, lognormal_sigma, FALSE)</f>
        <v>1.3827518871171575E-2</v>
      </c>
      <c r="H167" t="str">
        <f>IF(ROUND(tblLognormalDist[[#This Row],[x]] / $H$5, 0) = ROUND(_xlfn.LOGNORM.INV(0.5, lognormal_mu, lognormal_sigma) / $H$5, 0), "95%", "")</f>
        <v/>
      </c>
      <c r="I167">
        <f>IF(AND(tblLognormalDist[[#This Row],[x]] &gt;= _xlfn.LOGNORM.INV(0.025, lognormal_mu, lognormal_sigma), tblLognormalDist[[#This Row],[x]] &lt;= _xlfn.LOGNORM.INV(0.975, lognormal_mu, lognormal_sigma)), tblLognormalDist[[#This Row],[y]], 0)</f>
        <v>1.3827518871171575E-2</v>
      </c>
    </row>
    <row r="168" spans="1:9" x14ac:dyDescent="0.3">
      <c r="A168">
        <f>$B$6 - $B$3 * $B$7 + (ROW() -ROW(tblNormalDist[])) * $B$4</f>
        <v>3.3500000000000005</v>
      </c>
      <c r="B168">
        <f>_xlfn.NORM.DIST(tblNormalDist[[#This Row],[x]], $B$6, $B$7, FALSE)</f>
        <v>1.4587308046667433E-3</v>
      </c>
      <c r="C168" t="str">
        <f>IF(ROUND(tblNormalDist[[#This Row],[x]] / $B$4, 0) = 0, "95%", "")</f>
        <v/>
      </c>
      <c r="D168">
        <f>IF(ABS(tblNormalDist[[#This Row],[x]]) &lt;= 1.96, tblNormalDist[[#This Row],[y]], 0)</f>
        <v>0</v>
      </c>
      <c r="F168">
        <f>(ROW() -ROW(tblLognormalDist[])) * $H$5</f>
        <v>9.59</v>
      </c>
      <c r="G168">
        <f>_xlfn.LOGNORM.DIST(tblLognormalDist[[#This Row],[x]], lognormal_mu, lognormal_sigma, FALSE)</f>
        <v>1.3503685879226277E-2</v>
      </c>
      <c r="H168" t="str">
        <f>IF(ROUND(tblLognormalDist[[#This Row],[x]] / $H$5, 0) = ROUND(_xlfn.LOGNORM.INV(0.5, lognormal_mu, lognormal_sigma) / $H$5, 0), "95%", "")</f>
        <v/>
      </c>
      <c r="I168">
        <f>IF(AND(tblLognormalDist[[#This Row],[x]] &gt;= _xlfn.LOGNORM.INV(0.025, lognormal_mu, lognormal_sigma), tblLognormalDist[[#This Row],[x]] &lt;= _xlfn.LOGNORM.INV(0.975, lognormal_mu, lognormal_sigma)), tblLognormalDist[[#This Row],[y]], 0)</f>
        <v>1.3503685879226277E-2</v>
      </c>
    </row>
    <row r="169" spans="1:9" x14ac:dyDescent="0.3">
      <c r="A169">
        <f>$B$6 - $B$3 * $B$7 + (ROW() -ROW(tblNormalDist[])) * $B$4</f>
        <v>3.4000000000000004</v>
      </c>
      <c r="B169">
        <f>_xlfn.NORM.DIST(tblNormalDist[[#This Row],[x]], $B$6, $B$7, FALSE)</f>
        <v>1.2322191684730175E-3</v>
      </c>
      <c r="C169" t="str">
        <f>IF(ROUND(tblNormalDist[[#This Row],[x]] / $B$4, 0) = 0, "95%", "")</f>
        <v/>
      </c>
      <c r="D169">
        <f>IF(ABS(tblNormalDist[[#This Row],[x]]) &lt;= 1.96, tblNormalDist[[#This Row],[y]], 0)</f>
        <v>0</v>
      </c>
      <c r="F169">
        <f>(ROW() -ROW(tblLognormalDist[])) * $H$5</f>
        <v>9.6599999999999984</v>
      </c>
      <c r="G169">
        <f>_xlfn.LOGNORM.DIST(tblLognormalDist[[#This Row],[x]], lognormal_mu, lognormal_sigma, FALSE)</f>
        <v>1.3188465204146453E-2</v>
      </c>
      <c r="H169" t="str">
        <f>IF(ROUND(tblLognormalDist[[#This Row],[x]] / $H$5, 0) = ROUND(_xlfn.LOGNORM.INV(0.5, lognormal_mu, lognormal_sigma) / $H$5, 0), "95%", "")</f>
        <v/>
      </c>
      <c r="I169">
        <f>IF(AND(tblLognormalDist[[#This Row],[x]] &gt;= _xlfn.LOGNORM.INV(0.025, lognormal_mu, lognormal_sigma), tblLognormalDist[[#This Row],[x]] &lt;= _xlfn.LOGNORM.INV(0.975, lognormal_mu, lognormal_sigma)), tblLognormalDist[[#This Row],[y]], 0)</f>
        <v>1.3188465204146453E-2</v>
      </c>
    </row>
    <row r="170" spans="1:9" x14ac:dyDescent="0.3">
      <c r="A170">
        <f>$B$6 - $B$3 * $B$7 + (ROW() -ROW(tblNormalDist[])) * $B$4</f>
        <v>3.45</v>
      </c>
      <c r="B170">
        <f>_xlfn.NORM.DIST(tblNormalDist[[#This Row],[x]], $B$6, $B$7, FALSE)</f>
        <v>1.0382812956614103E-3</v>
      </c>
      <c r="C170" t="str">
        <f>IF(ROUND(tblNormalDist[[#This Row],[x]] / $B$4, 0) = 0, "95%", "")</f>
        <v/>
      </c>
      <c r="D170">
        <f>IF(ABS(tblNormalDist[[#This Row],[x]]) &lt;= 1.96, tblNormalDist[[#This Row],[y]], 0)</f>
        <v>0</v>
      </c>
      <c r="F170">
        <f>(ROW() -ROW(tblLognormalDist[])) * $H$5</f>
        <v>9.7299999999999986</v>
      </c>
      <c r="G170">
        <f>_xlfn.LOGNORM.DIST(tblLognormalDist[[#This Row],[x]], lognormal_mu, lognormal_sigma, FALSE)</f>
        <v>1.2881601461002061E-2</v>
      </c>
      <c r="H170" t="str">
        <f>IF(ROUND(tblLognormalDist[[#This Row],[x]] / $H$5, 0) = ROUND(_xlfn.LOGNORM.INV(0.5, lognormal_mu, lognormal_sigma) / $H$5, 0), "95%", "")</f>
        <v/>
      </c>
      <c r="I170">
        <f>IF(AND(tblLognormalDist[[#This Row],[x]] &gt;= _xlfn.LOGNORM.INV(0.025, lognormal_mu, lognormal_sigma), tblLognormalDist[[#This Row],[x]] &lt;= _xlfn.LOGNORM.INV(0.975, lognormal_mu, lognormal_sigma)), tblLognormalDist[[#This Row],[y]], 0)</f>
        <v>1.2881601461002061E-2</v>
      </c>
    </row>
    <row r="171" spans="1:9" x14ac:dyDescent="0.3">
      <c r="A171">
        <f>$B$6 - $B$3 * $B$7 + (ROW() -ROW(tblNormalDist[])) * $B$4</f>
        <v>3.5</v>
      </c>
      <c r="B171">
        <f>_xlfn.NORM.DIST(tblNormalDist[[#This Row],[x]], $B$6, $B$7, FALSE)</f>
        <v>8.7268269504576015E-4</v>
      </c>
      <c r="C171" t="str">
        <f>IF(ROUND(tblNormalDist[[#This Row],[x]] / $B$4, 0) = 0, "95%", "")</f>
        <v/>
      </c>
      <c r="D171">
        <f>IF(ABS(tblNormalDist[[#This Row],[x]]) &lt;= 1.96, tblNormalDist[[#This Row],[y]], 0)</f>
        <v>0</v>
      </c>
      <c r="F171">
        <f>(ROW() -ROW(tblLognormalDist[])) * $H$5</f>
        <v>9.7999999999999989</v>
      </c>
      <c r="G171">
        <f>_xlfn.LOGNORM.DIST(tblLognormalDist[[#This Row],[x]], lognormal_mu, lognormal_sigma, FALSE)</f>
        <v>1.2582847549124469E-2</v>
      </c>
      <c r="H171" t="str">
        <f>IF(ROUND(tblLognormalDist[[#This Row],[x]] / $H$5, 0) = ROUND(_xlfn.LOGNORM.INV(0.5, lognormal_mu, lognormal_sigma) / $H$5, 0), "95%", "")</f>
        <v/>
      </c>
      <c r="I171">
        <f>IF(AND(tblLognormalDist[[#This Row],[x]] &gt;= _xlfn.LOGNORM.INV(0.025, lognormal_mu, lognormal_sigma), tblLognormalDist[[#This Row],[x]] &lt;= _xlfn.LOGNORM.INV(0.975, lognormal_mu, lognormal_sigma)), tblLognormalDist[[#This Row],[y]], 0)</f>
        <v>1.2582847549124469E-2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0225895DF244E9A8FFDE67EF550DA" ma:contentTypeVersion="18" ma:contentTypeDescription="Create a new document." ma:contentTypeScope="" ma:versionID="a56a0e9dcea1b9f75bdeba023cc522e7">
  <xsd:schema xmlns:xsd="http://www.w3.org/2001/XMLSchema" xmlns:xs="http://www.w3.org/2001/XMLSchema" xmlns:p="http://schemas.microsoft.com/office/2006/metadata/properties" xmlns:ns2="b010d0a2-0afb-4761-895d-6585c20c04d7" xmlns:ns3="9d579490-102d-4bf3-8643-974e67683526" targetNamespace="http://schemas.microsoft.com/office/2006/metadata/properties" ma:root="true" ma:fieldsID="be4ed2660b07b7464cb310cf04773c28" ns2:_="" ns3:_="">
    <xsd:import namespace="b010d0a2-0afb-4761-895d-6585c20c04d7"/>
    <xsd:import namespace="9d579490-102d-4bf3-8643-974e67683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0d0a2-0afb-4761-895d-6585c20c04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79490-102d-4bf3-8643-974e6768352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e1d3cdd-0ef3-4b3c-82fb-0fe997b7d763}" ma:internalName="TaxCatchAll" ma:showField="CatchAllData" ma:web="9d579490-102d-4bf3-8643-974e676835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579490-102d-4bf3-8643-974e67683526" xsi:nil="true"/>
    <lcf76f155ced4ddcb4097134ff3c332f xmlns="b010d0a2-0afb-4761-895d-6585c20c04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425A904-54D5-4F57-A6DD-1D45BBF0E4BA}"/>
</file>

<file path=customXml/itemProps2.xml><?xml version="1.0" encoding="utf-8"?>
<ds:datastoreItem xmlns:ds="http://schemas.openxmlformats.org/officeDocument/2006/customXml" ds:itemID="{19B1458B-99F9-42F2-9DE9-351B2129F6BE}"/>
</file>

<file path=customXml/itemProps3.xml><?xml version="1.0" encoding="utf-8"?>
<ds:datastoreItem xmlns:ds="http://schemas.openxmlformats.org/officeDocument/2006/customXml" ds:itemID="{CD235A78-AB09-4FA7-AC4D-BC0E5D670A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Mean, median, mode</vt:lpstr>
      <vt:lpstr>Continuous distributions</vt:lpstr>
      <vt:lpstr>Help</vt:lpstr>
      <vt:lpstr>Dev</vt:lpstr>
      <vt:lpstr>lognormal_mu</vt:lpstr>
      <vt:lpstr>lognormal_sigma</vt:lpstr>
      <vt:lpstr>showLabels</vt:lpstr>
      <vt:lpstr>showLabelsRadioSelection</vt:lpstr>
      <vt:lpstr>yLabelThreshDist</vt:lpstr>
      <vt:lpstr>yMax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Alvin</dc:creator>
  <cp:lastModifiedBy>Alvin, Andrew</cp:lastModifiedBy>
  <dcterms:created xsi:type="dcterms:W3CDTF">2022-06-09T10:38:31Z</dcterms:created>
  <dcterms:modified xsi:type="dcterms:W3CDTF">2023-03-09T17:04:48Z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0x0101005AE0225895DF244E9A8FFDE67EF550DA</vt:lpwstr>
  </property>
</Properties>
</file>