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A2EAE31-E12B-4268-B32F-7EB44D47A2BE}" xr6:coauthVersionLast="47" xr6:coauthVersionMax="47" xr10:uidLastSave="{00000000-0000-0000-0000-000000000000}"/>
  <bookViews>
    <workbookView xWindow="-108" yWindow="-108" windowWidth="23256" windowHeight="12720" tabRatio="29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C33" i="1"/>
  <c r="C34" i="1"/>
  <c r="C35" i="1"/>
  <c r="C36" i="1"/>
  <c r="A14" i="1"/>
  <c r="B14" i="1"/>
  <c r="B48" i="1"/>
  <c r="C48" i="1"/>
  <c r="D48" i="1"/>
  <c r="E48" i="1"/>
  <c r="F48" i="1"/>
  <c r="G48" i="1"/>
  <c r="A7" i="1"/>
  <c r="A8" i="1"/>
  <c r="A9" i="1"/>
  <c r="A10" i="1"/>
  <c r="A11" i="1"/>
  <c r="A12" i="1"/>
  <c r="A13" i="1"/>
  <c r="C14" i="1" l="1"/>
  <c r="E14" i="1"/>
  <c r="D14" i="1"/>
  <c r="B13" i="1"/>
  <c r="B12" i="1"/>
  <c r="B11" i="1"/>
  <c r="B10" i="1"/>
  <c r="B9" i="1"/>
  <c r="B8" i="1"/>
  <c r="B7" i="1"/>
  <c r="B6" i="1"/>
  <c r="D11" i="1"/>
  <c r="A6" i="1"/>
  <c r="E41" i="1" l="1"/>
  <c r="E42" i="1"/>
  <c r="E43" i="1"/>
  <c r="E44" i="1"/>
  <c r="E45" i="1"/>
  <c r="E46" i="1"/>
  <c r="E47" i="1"/>
  <c r="E40" i="1"/>
  <c r="A41" i="1"/>
  <c r="B41" i="1" s="1"/>
  <c r="A42" i="1"/>
  <c r="C42" i="1" s="1"/>
  <c r="A43" i="1"/>
  <c r="C43" i="1" s="1"/>
  <c r="A44" i="1"/>
  <c r="A45" i="1"/>
  <c r="D45" i="1" s="1"/>
  <c r="A46" i="1"/>
  <c r="D46" i="1" s="1"/>
  <c r="A47" i="1"/>
  <c r="C47" i="1" s="1"/>
  <c r="A40" i="1"/>
  <c r="B40" i="1" s="1"/>
  <c r="F44" i="1" l="1"/>
  <c r="C45" i="1"/>
  <c r="F47" i="1"/>
  <c r="B47" i="1"/>
  <c r="G47" i="1" s="1"/>
  <c r="C44" i="1"/>
  <c r="B50" i="1"/>
  <c r="E49" i="1"/>
  <c r="E54" i="1" s="1"/>
  <c r="G41" i="1"/>
  <c r="B44" i="1"/>
  <c r="G44" i="1" s="1"/>
  <c r="D47" i="1"/>
  <c r="G40" i="1"/>
  <c r="B43" i="1"/>
  <c r="G43" i="1" s="1"/>
  <c r="F46" i="1"/>
  <c r="C40" i="1"/>
  <c r="C41" i="1"/>
  <c r="F43" i="1"/>
  <c r="D44" i="1"/>
  <c r="F42" i="1"/>
  <c r="D43" i="1"/>
  <c r="B46" i="1"/>
  <c r="G46" i="1" s="1"/>
  <c r="F40" i="1"/>
  <c r="F41" i="1"/>
  <c r="D42" i="1"/>
  <c r="B45" i="1"/>
  <c r="G45" i="1" s="1"/>
  <c r="C46" i="1"/>
  <c r="D40" i="1"/>
  <c r="D41" i="1"/>
  <c r="A49" i="1"/>
  <c r="B42" i="1"/>
  <c r="G42" i="1" s="1"/>
  <c r="F45" i="1"/>
  <c r="E30" i="1"/>
  <c r="E31" i="1"/>
  <c r="E32" i="1"/>
  <c r="E33" i="1"/>
  <c r="E34" i="1"/>
  <c r="E35" i="1"/>
  <c r="E36" i="1"/>
  <c r="D30" i="1"/>
  <c r="D31" i="1"/>
  <c r="D32" i="1"/>
  <c r="D33" i="1"/>
  <c r="D34" i="1"/>
  <c r="D35" i="1"/>
  <c r="D36" i="1"/>
  <c r="E29" i="1"/>
  <c r="D29" i="1"/>
  <c r="C54" i="1" l="1"/>
  <c r="B54" i="1"/>
  <c r="C53" i="1"/>
  <c r="F49" i="1"/>
  <c r="E53" i="1" s="1"/>
  <c r="C49" i="1"/>
  <c r="D49" i="1"/>
  <c r="A52" i="1" s="1"/>
  <c r="G49" i="1"/>
  <c r="E52" i="1" s="1"/>
  <c r="B49" i="1"/>
  <c r="B17" i="1"/>
  <c r="E7" i="1"/>
  <c r="E8" i="1"/>
  <c r="E9" i="1"/>
  <c r="E10" i="1"/>
  <c r="E11" i="1"/>
  <c r="E12" i="1"/>
  <c r="E13" i="1"/>
  <c r="E6" i="1"/>
  <c r="D7" i="1"/>
  <c r="D8" i="1"/>
  <c r="D9" i="1"/>
  <c r="D10" i="1"/>
  <c r="D12" i="1"/>
  <c r="D13" i="1"/>
  <c r="D6" i="1"/>
  <c r="C7" i="1"/>
  <c r="C8" i="1"/>
  <c r="C9" i="1"/>
  <c r="C10" i="1"/>
  <c r="C11" i="1"/>
  <c r="C12" i="1"/>
  <c r="C13" i="1"/>
  <c r="C6" i="1"/>
  <c r="B16" i="1"/>
  <c r="B15" i="1"/>
  <c r="D19" i="1" s="1"/>
  <c r="A15" i="1"/>
  <c r="C15" i="1" l="1"/>
  <c r="D20" i="1" s="1"/>
  <c r="E15" i="1"/>
  <c r="D15" i="1"/>
  <c r="B20" i="1" s="1"/>
  <c r="D17" i="1"/>
  <c r="B53" i="1"/>
  <c r="A54" i="1"/>
  <c r="C52" i="1"/>
  <c r="B52" i="1"/>
  <c r="A53" i="1"/>
  <c r="B19" i="1"/>
  <c r="A20" i="1"/>
  <c r="F17" i="1"/>
  <c r="A19" i="1"/>
  <c r="A56" i="1" l="1" a="1"/>
  <c r="A56" i="1" s="1"/>
  <c r="A22" i="1" a="1"/>
  <c r="A57" i="1" l="1"/>
  <c r="C57" i="1"/>
  <c r="B58" i="1"/>
  <c r="C56" i="1"/>
  <c r="A58" i="1"/>
  <c r="B57" i="1"/>
  <c r="B56" i="1"/>
  <c r="C58" i="1"/>
  <c r="B22" i="1"/>
  <c r="A22" i="1"/>
  <c r="B23" i="1"/>
  <c r="A23" i="1"/>
  <c r="E56" i="1" l="1" a="1"/>
  <c r="E56" i="1" s="1"/>
  <c r="D22" i="1" a="1"/>
  <c r="E58" i="1" l="1"/>
  <c r="E57" i="1"/>
  <c r="D22" i="1"/>
  <c r="D23" i="1"/>
</calcChain>
</file>

<file path=xl/sharedStrings.xml><?xml version="1.0" encoding="utf-8"?>
<sst xmlns="http://schemas.openxmlformats.org/spreadsheetml/2006/main" count="35" uniqueCount="34">
  <si>
    <t>xi</t>
  </si>
  <si>
    <t>yi</t>
  </si>
  <si>
    <t>xiyi</t>
  </si>
  <si>
    <t>xi^2</t>
  </si>
  <si>
    <t>yi^2</t>
  </si>
  <si>
    <t>n=</t>
  </si>
  <si>
    <t>tрасч=</t>
  </si>
  <si>
    <t>tтабл=</t>
  </si>
  <si>
    <t>Система нормальных уравнений:</t>
  </si>
  <si>
    <t>b0=</t>
  </si>
  <si>
    <t>b1=</t>
  </si>
  <si>
    <t>X</t>
  </si>
  <si>
    <t>Y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</si>
  <si>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</si>
  <si>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</si>
  <si>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</si>
  <si>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</si>
  <si>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</si>
  <si>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</si>
  <si>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</si>
  <si>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</si>
  <si>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</si>
  <si>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</si>
  <si>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</si>
  <si>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Обратная матрица:</t>
  </si>
  <si>
    <t>Коэффициенты квадратичного уравнения регрессии</t>
  </si>
  <si>
    <t>Коэффициенты линейного уравнения регрессии</t>
  </si>
  <si>
    <t xml:space="preserve">Замена переменных, сводящая зависимость к линейной </t>
  </si>
  <si>
    <t>Обратная матрица</t>
  </si>
  <si>
    <t xml:space="preserve"> </t>
  </si>
  <si>
    <t>T, ч</t>
  </si>
  <si>
    <t>К</t>
  </si>
  <si>
    <t>n =</t>
  </si>
  <si>
    <t>r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</si>
</sst>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0" borderId="0" xfId="0" applyFont="1"/>
    <xf numFmtId="0" fontId="4" fillId="4" borderId="7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8" xfId="0" applyFont="1" applyFill="1" applyBorder="1"/>
    <xf numFmtId="0" fontId="4" fillId="0" borderId="0" xfId="0" applyFont="1" applyFill="1" applyBorder="1" applyAlignment="1">
      <alignment horizontal="right"/>
    </xf>
    <xf numFmtId="0" fontId="4" fillId="3" borderId="7" xfId="0" applyFont="1" applyFill="1" applyBorder="1"/>
    <xf numFmtId="0" fontId="4" fillId="3" borderId="8" xfId="0" applyFont="1" applyFill="1" applyBorder="1"/>
    <xf numFmtId="0" fontId="4" fillId="0" borderId="1" xfId="0" applyFont="1" applyBorder="1"/>
    <xf numFmtId="164" fontId="4" fillId="4" borderId="3" xfId="0" applyNumberFormat="1" applyFont="1" applyFill="1" applyBorder="1"/>
    <xf numFmtId="164" fontId="4" fillId="4" borderId="9" xfId="0" applyNumberFormat="1" applyFont="1" applyFill="1" applyBorder="1"/>
    <xf numFmtId="164" fontId="4" fillId="4" borderId="4" xfId="0" applyNumberFormat="1" applyFont="1" applyFill="1" applyBorder="1"/>
    <xf numFmtId="164" fontId="4" fillId="0" borderId="0" xfId="0" applyNumberFormat="1" applyFont="1"/>
    <xf numFmtId="164" fontId="4" fillId="4" borderId="10" xfId="0" applyNumberFormat="1" applyFont="1" applyFill="1" applyBorder="1"/>
    <xf numFmtId="164" fontId="4" fillId="4" borderId="0" xfId="0" applyNumberFormat="1" applyFont="1" applyFill="1" applyBorder="1"/>
    <xf numFmtId="0" fontId="4" fillId="4" borderId="11" xfId="0" applyFont="1" applyFill="1" applyBorder="1"/>
    <xf numFmtId="0" fontId="4" fillId="4" borderId="13" xfId="0" applyFont="1" applyFill="1" applyBorder="1"/>
    <xf numFmtId="164" fontId="4" fillId="4" borderId="5" xfId="0" applyNumberFormat="1" applyFont="1" applyFill="1" applyBorder="1"/>
    <xf numFmtId="0" fontId="4" fillId="4" borderId="12" xfId="0" applyFont="1" applyFill="1" applyBorder="1"/>
    <xf numFmtId="164" fontId="4" fillId="4" borderId="8" xfId="0" applyNumberFormat="1" applyFont="1" applyFill="1" applyBorder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13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5" borderId="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4" fillId="9" borderId="3" xfId="0" applyFont="1" applyFill="1" applyBorder="1"/>
    <xf numFmtId="0" fontId="4" fillId="9" borderId="4" xfId="0" applyFont="1" applyFill="1" applyBorder="1"/>
    <xf numFmtId="0" fontId="4" fillId="9" borderId="5" xfId="0" applyFont="1" applyFill="1" applyBorder="1"/>
    <xf numFmtId="0" fontId="4" fillId="9" borderId="6" xfId="0" applyFont="1" applyFill="1" applyBorder="1"/>
    <xf numFmtId="0" fontId="4" fillId="0" borderId="1" xfId="0" applyFont="1" applyFill="1" applyBorder="1"/>
    <xf numFmtId="0" fontId="4" fillId="6" borderId="0" xfId="0" applyFont="1" applyFill="1"/>
    <xf numFmtId="0" fontId="4" fillId="10" borderId="0" xfId="0" applyFont="1" applyFill="1"/>
    <xf numFmtId="0" fontId="0" fillId="10" borderId="0" xfId="0" applyFill="1"/>
    <xf numFmtId="164" fontId="4" fillId="10" borderId="0" xfId="0" applyNumberFormat="1" applyFont="1" applyFill="1"/>
    <xf numFmtId="2" fontId="4" fillId="10" borderId="0" xfId="0" applyNumberFormat="1" applyFont="1" applyFill="1"/>
    <xf numFmtId="0" fontId="4" fillId="11" borderId="1" xfId="0" applyFont="1" applyFill="1" applyBorder="1"/>
    <xf numFmtId="0" fontId="0" fillId="11" borderId="0" xfId="0" applyFill="1"/>
    <xf numFmtId="0" fontId="4" fillId="7" borderId="1" xfId="0" applyFont="1" applyFill="1" applyBorder="1"/>
    <xf numFmtId="164" fontId="4" fillId="7" borderId="1" xfId="0" applyNumberFormat="1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00FF"/>
      <color rgb="FF00CCFF"/>
      <color rgb="FFFCD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809131770707621E-2"/>
          <c:y val="2.9689608636977057E-2"/>
          <c:w val="0.75875535752728507"/>
          <c:h val="0.850463408673106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613886988069466"/>
                  <c:y val="0.15580650067966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7238889394477689"/>
                  <c:y val="0.121768851378932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2700" cap="rnd" cmpd="tri">
                <a:solidFill>
                  <a:srgbClr val="FF0000"/>
                </a:solidFill>
                <a:prstDash val="lgDash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3730575910366117"/>
                  <c:y val="3.845565600474188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4278258713932507"/>
                  <c:y val="-0.149685570680183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2225" cap="rnd">
                <a:solidFill>
                  <a:srgbClr val="7030A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349509749558025"/>
                  <c:y val="-6.35106846462006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ч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081113895738643"/>
          <c:y val="0.64448227242380063"/>
          <c:w val="0.18918888173650811"/>
          <c:h val="0.26903978653972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 зависимость </a:t>
            </a:r>
            <a:endParaRPr lang="en-US"/>
          </a:p>
          <a:p>
            <a:pPr>
              <a:defRPr/>
            </a:pPr>
            <a:r>
              <a:rPr lang="en-US"/>
              <a:t>y =</a:t>
            </a:r>
            <a:r>
              <a:rPr lang="en-US" baseline="0"/>
              <a:t> 1 / (b0 + b1*x) </a:t>
            </a:r>
            <a:r>
              <a:rPr lang="ru-RU" baseline="0"/>
              <a:t>после замены на линейную</a:t>
            </a:r>
            <a:endParaRPr lang="ru-RU"/>
          </a:p>
        </c:rich>
      </c:tx>
      <c:layout>
        <c:manualLayout>
          <c:xMode val="edge"/>
          <c:yMode val="edge"/>
          <c:x val="0.13339566929133859"/>
          <c:y val="1.4005602240896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1092436974789916"/>
          <c:w val="0.90286351706036749"/>
          <c:h val="0.680773726813560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578767497713565E-2"/>
                  <c:y val="-0.619654568667061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5.2631578947368418E-2</c:v>
                </c:pt>
                <c:pt idx="1">
                  <c:v>4.7619047619047616E-2</c:v>
                </c:pt>
                <c:pt idx="2">
                  <c:v>4.3478260869565216E-2</c:v>
                </c:pt>
                <c:pt idx="3">
                  <c:v>3.5714285714285712E-2</c:v>
                </c:pt>
                <c:pt idx="4">
                  <c:v>3.0303030303030304E-2</c:v>
                </c:pt>
                <c:pt idx="5">
                  <c:v>2.1739130434782608E-2</c:v>
                </c:pt>
                <c:pt idx="6">
                  <c:v>1.6666666666666666E-2</c:v>
                </c:pt>
                <c:pt idx="7">
                  <c:v>1.5873015873015872E-2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Лист1!$B$2:$J$2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Лист1!$B$3:$J$3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B-4535-AB6E-9ABD266F3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988863"/>
        <c:axId val="1958989695"/>
      </c:lineChart>
      <c:catAx>
        <c:axId val="195898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989695"/>
        <c:crosses val="autoZero"/>
        <c:auto val="1"/>
        <c:lblAlgn val="ctr"/>
        <c:lblOffset val="100"/>
        <c:noMultiLvlLbl val="0"/>
      </c:catAx>
      <c:valAx>
        <c:axId val="195898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98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3</xdr:row>
      <xdr:rowOff>140970</xdr:rowOff>
    </xdr:from>
    <xdr:to>
      <xdr:col>22</xdr:col>
      <xdr:colOff>571500</xdr:colOff>
      <xdr:row>28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130225</xdr:colOff>
      <xdr:row>30</xdr:row>
      <xdr:rowOff>73498</xdr:rowOff>
    </xdr:from>
    <xdr:to>
      <xdr:col>19</xdr:col>
      <xdr:colOff>387859</xdr:colOff>
      <xdr:row>45</xdr:row>
      <xdr:rowOff>50638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466617</xdr:colOff>
      <xdr:row>3</xdr:row>
      <xdr:rowOff>75345</xdr:rowOff>
    </xdr:from>
    <xdr:to>
      <xdr:col>31</xdr:col>
      <xdr:colOff>175516</xdr:colOff>
      <xdr:row>17</xdr:row>
      <xdr:rowOff>113016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87F573-EB1F-4631-8036-45B7207D0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28" zoomScale="83" zoomScaleNormal="100" workbookViewId="0">
      <selection activeCell="G33" sqref="G33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0.77734375" customWidth="1"/>
    <col min="5" max="5" width="9" bestFit="1" customWidth="1"/>
  </cols>
  <sheetData>
    <row r="1" spans="1:10" x14ac:dyDescent="0.3">
      <c r="A1" s="59"/>
      <c r="B1" s="60"/>
      <c r="C1" s="60"/>
    </row>
    <row r="2" spans="1:10" ht="15.6" x14ac:dyDescent="0.3">
      <c r="A2" s="37" t="s">
        <v>30</v>
      </c>
      <c r="B2" s="38">
        <v>0</v>
      </c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>
        <v>8</v>
      </c>
    </row>
    <row r="3" spans="1:10" ht="15.6" x14ac:dyDescent="0.3">
      <c r="A3" s="37" t="s">
        <v>31</v>
      </c>
      <c r="B3" s="38">
        <v>19</v>
      </c>
      <c r="C3" s="38">
        <v>21</v>
      </c>
      <c r="D3" s="38">
        <v>23</v>
      </c>
      <c r="E3" s="38">
        <v>28</v>
      </c>
      <c r="F3" s="38">
        <v>33</v>
      </c>
      <c r="G3" s="38">
        <v>46</v>
      </c>
      <c r="H3" s="38">
        <v>60</v>
      </c>
      <c r="I3" s="38">
        <v>63</v>
      </c>
      <c r="J3" s="38">
        <v>78</v>
      </c>
    </row>
    <row r="5" spans="1:10" ht="15.6" x14ac:dyDescent="0.3">
      <c r="A5" s="40" t="s">
        <v>0</v>
      </c>
      <c r="B5" s="40" t="s">
        <v>1</v>
      </c>
      <c r="C5" s="40" t="s">
        <v>2</v>
      </c>
      <c r="D5" s="40" t="s">
        <v>3</v>
      </c>
      <c r="E5" s="40" t="s">
        <v>4</v>
      </c>
    </row>
    <row r="6" spans="1:10" ht="15.6" x14ac:dyDescent="0.3">
      <c r="A6" s="39">
        <f>B2</f>
        <v>0</v>
      </c>
      <c r="B6" s="39">
        <f>B3</f>
        <v>19</v>
      </c>
      <c r="C6" s="1">
        <f>A6*B6</f>
        <v>0</v>
      </c>
      <c r="D6" s="1">
        <f>POWER(A6,2)</f>
        <v>0</v>
      </c>
      <c r="E6" s="1">
        <f>POWER(B6,2)</f>
        <v>361</v>
      </c>
    </row>
    <row r="7" spans="1:10" ht="15.6" x14ac:dyDescent="0.3">
      <c r="A7" s="39">
        <f>C2</f>
        <v>1</v>
      </c>
      <c r="B7" s="39">
        <f>C3</f>
        <v>21</v>
      </c>
      <c r="C7" s="1">
        <f t="shared" ref="C7:C13" si="0">A7*B7</f>
        <v>21</v>
      </c>
      <c r="D7" s="1">
        <f t="shared" ref="D7:D13" si="1">POWER(A7,2)</f>
        <v>1</v>
      </c>
      <c r="E7" s="1">
        <f t="shared" ref="E7:E13" si="2">POWER(B7,2)</f>
        <v>441</v>
      </c>
    </row>
    <row r="8" spans="1:10" ht="15.6" x14ac:dyDescent="0.3">
      <c r="A8" s="39">
        <f>D2</f>
        <v>2</v>
      </c>
      <c r="B8" s="39">
        <f>D3</f>
        <v>23</v>
      </c>
      <c r="C8" s="1">
        <f t="shared" si="0"/>
        <v>46</v>
      </c>
      <c r="D8" s="1">
        <f t="shared" si="1"/>
        <v>4</v>
      </c>
      <c r="E8" s="1">
        <f t="shared" si="2"/>
        <v>529</v>
      </c>
    </row>
    <row r="9" spans="1:10" ht="15.6" x14ac:dyDescent="0.3">
      <c r="A9" s="39">
        <f>E2</f>
        <v>3</v>
      </c>
      <c r="B9" s="39">
        <f>E3</f>
        <v>28</v>
      </c>
      <c r="C9" s="1">
        <f t="shared" si="0"/>
        <v>84</v>
      </c>
      <c r="D9" s="1">
        <f t="shared" si="1"/>
        <v>9</v>
      </c>
      <c r="E9" s="1">
        <f t="shared" si="2"/>
        <v>784</v>
      </c>
    </row>
    <row r="10" spans="1:10" ht="15.6" x14ac:dyDescent="0.3">
      <c r="A10" s="39">
        <f>F2</f>
        <v>4</v>
      </c>
      <c r="B10" s="39">
        <f>F3</f>
        <v>33</v>
      </c>
      <c r="C10" s="1">
        <f t="shared" si="0"/>
        <v>132</v>
      </c>
      <c r="D10" s="1">
        <f t="shared" si="1"/>
        <v>16</v>
      </c>
      <c r="E10" s="1">
        <f t="shared" si="2"/>
        <v>1089</v>
      </c>
    </row>
    <row r="11" spans="1:10" ht="15.6" x14ac:dyDescent="0.3">
      <c r="A11" s="39">
        <f>G2</f>
        <v>5</v>
      </c>
      <c r="B11" s="39">
        <f>G3</f>
        <v>46</v>
      </c>
      <c r="C11" s="1">
        <f t="shared" si="0"/>
        <v>230</v>
      </c>
      <c r="D11" s="1">
        <f t="shared" si="1"/>
        <v>25</v>
      </c>
      <c r="E11" s="1">
        <f t="shared" si="2"/>
        <v>2116</v>
      </c>
    </row>
    <row r="12" spans="1:10" ht="15.6" x14ac:dyDescent="0.3">
      <c r="A12" s="39">
        <f>H2</f>
        <v>6</v>
      </c>
      <c r="B12" s="39">
        <f>H3</f>
        <v>60</v>
      </c>
      <c r="C12" s="1">
        <f t="shared" si="0"/>
        <v>360</v>
      </c>
      <c r="D12" s="1">
        <f t="shared" si="1"/>
        <v>36</v>
      </c>
      <c r="E12" s="1">
        <f t="shared" si="2"/>
        <v>3600</v>
      </c>
    </row>
    <row r="13" spans="1:10" ht="15.6" x14ac:dyDescent="0.3">
      <c r="A13" s="39">
        <f>I2</f>
        <v>7</v>
      </c>
      <c r="B13" s="39">
        <f>I3</f>
        <v>63</v>
      </c>
      <c r="C13" s="1">
        <f t="shared" si="0"/>
        <v>441</v>
      </c>
      <c r="D13" s="1">
        <f t="shared" si="1"/>
        <v>49</v>
      </c>
      <c r="E13" s="1">
        <f t="shared" si="2"/>
        <v>3969</v>
      </c>
    </row>
    <row r="14" spans="1:10" ht="15.6" x14ac:dyDescent="0.3">
      <c r="A14" s="39">
        <f>J2</f>
        <v>8</v>
      </c>
      <c r="B14" s="39">
        <f>J3</f>
        <v>78</v>
      </c>
      <c r="C14" s="1">
        <f t="shared" ref="C14" si="3">A14*B14</f>
        <v>624</v>
      </c>
      <c r="D14" s="1">
        <f t="shared" ref="D14" si="4">POWER(A14,2)</f>
        <v>64</v>
      </c>
      <c r="E14" s="1">
        <f t="shared" ref="E14" si="5">POWER(B14,2)</f>
        <v>6084</v>
      </c>
    </row>
    <row r="15" spans="1:10" ht="15.6" x14ac:dyDescent="0.3">
      <c r="A15" s="2">
        <f>SUM(A6:A13)</f>
        <v>28</v>
      </c>
      <c r="B15" s="2">
        <f>SUM(B6:B13)</f>
        <v>293</v>
      </c>
      <c r="C15" s="2">
        <f>SUM(C6:C13)</f>
        <v>1314</v>
      </c>
      <c r="D15" s="2">
        <f>SUM(D6:D13)</f>
        <v>140</v>
      </c>
      <c r="E15" s="2">
        <f>SUM(E6:E13)</f>
        <v>12889</v>
      </c>
    </row>
    <row r="16" spans="1:10" x14ac:dyDescent="0.3">
      <c r="A16" s="47" t="s">
        <v>32</v>
      </c>
      <c r="B16" s="47">
        <f>COUNT(A6:A13)</f>
        <v>8</v>
      </c>
      <c r="C16" s="48"/>
      <c r="D16" s="48"/>
      <c r="E16" s="48"/>
      <c r="F16" s="48"/>
    </row>
    <row r="17" spans="1:6" x14ac:dyDescent="0.3">
      <c r="A17" s="47" t="s">
        <v>33</v>
      </c>
      <c r="B17" s="49">
        <f>CORREL(A6:A13,B6:B13)</f>
        <v>0.95831443629501933</v>
      </c>
      <c r="C17" s="47" t="s">
        <v>6</v>
      </c>
      <c r="D17" s="50">
        <f>ABS(B17)*SQRT((B16-2)/(1-B17^2))</f>
        <v>8.2157951773825157</v>
      </c>
      <c r="E17" s="47" t="s">
        <v>7</v>
      </c>
      <c r="F17" s="50">
        <f>_xlfn.T.INV.2T(0.05,B16-2)</f>
        <v>2.4469118511449697</v>
      </c>
    </row>
    <row r="18" spans="1:6" ht="15" thickBot="1" x14ac:dyDescent="0.35">
      <c r="A18" s="55" t="s">
        <v>8</v>
      </c>
      <c r="B18" s="61"/>
      <c r="C18" s="61"/>
    </row>
    <row r="19" spans="1:6" x14ac:dyDescent="0.3">
      <c r="A19" s="3">
        <f>B16</f>
        <v>8</v>
      </c>
      <c r="B19" s="4">
        <f>A15</f>
        <v>28</v>
      </c>
      <c r="C19" s="5"/>
      <c r="D19" s="6">
        <f>B15</f>
        <v>293</v>
      </c>
    </row>
    <row r="20" spans="1:6" ht="15" thickBot="1" x14ac:dyDescent="0.35">
      <c r="A20" s="7">
        <f>A15</f>
        <v>28</v>
      </c>
      <c r="B20" s="8">
        <f>D15</f>
        <v>140</v>
      </c>
      <c r="C20" s="5"/>
      <c r="D20" s="9">
        <f>C15</f>
        <v>1314</v>
      </c>
    </row>
    <row r="21" spans="1:6" ht="15" thickBot="1" x14ac:dyDescent="0.35">
      <c r="A21" s="64" t="s">
        <v>28</v>
      </c>
      <c r="B21" s="64"/>
      <c r="C21" s="62" t="s">
        <v>26</v>
      </c>
      <c r="D21" s="62"/>
      <c r="E21" s="62"/>
      <c r="F21" s="62"/>
    </row>
    <row r="22" spans="1:6" x14ac:dyDescent="0.3">
      <c r="A22" s="41">
        <f t="array" ref="A22:B23">MINVERSE(A19:B20)</f>
        <v>0.41666666666666663</v>
      </c>
      <c r="B22" s="42">
        <v>-8.3333333333333329E-2</v>
      </c>
      <c r="C22" s="10" t="s">
        <v>9</v>
      </c>
      <c r="D22" s="11">
        <f t="array" ref="D22:D23">MMULT(A22:B23,D19:D20)</f>
        <v>12.583333333333329</v>
      </c>
      <c r="E22" t="s">
        <v>29</v>
      </c>
    </row>
    <row r="23" spans="1:6" ht="15" thickBot="1" x14ac:dyDescent="0.35">
      <c r="A23" s="43">
        <v>-8.3333333333333329E-2</v>
      </c>
      <c r="B23" s="44">
        <v>2.3809523809523808E-2</v>
      </c>
      <c r="C23" s="10" t="s">
        <v>10</v>
      </c>
      <c r="D23" s="12">
        <v>6.8690476190476204</v>
      </c>
    </row>
    <row r="26" spans="1:6" x14ac:dyDescent="0.3">
      <c r="A26" s="55" t="s">
        <v>27</v>
      </c>
      <c r="B26" s="55"/>
      <c r="C26" s="55"/>
      <c r="D26" s="55"/>
      <c r="E26" s="55"/>
    </row>
    <row r="28" spans="1:6" x14ac:dyDescent="0.3">
      <c r="A28" s="5"/>
      <c r="C28" s="5" t="s">
        <v>12</v>
      </c>
      <c r="D28" s="5" t="s">
        <v>11</v>
      </c>
      <c r="E28" s="5" t="s">
        <v>13</v>
      </c>
    </row>
    <row r="29" spans="1:6" x14ac:dyDescent="0.3">
      <c r="A29" s="65"/>
      <c r="C29" s="65">
        <f>B6</f>
        <v>19</v>
      </c>
      <c r="D29" s="65">
        <f t="shared" ref="D29:D36" si="6">A6</f>
        <v>0</v>
      </c>
      <c r="E29" s="65">
        <f t="shared" ref="E29:E36" si="7">1/B6</f>
        <v>5.2631578947368418E-2</v>
      </c>
    </row>
    <row r="30" spans="1:6" x14ac:dyDescent="0.3">
      <c r="A30" s="65"/>
      <c r="C30" s="65">
        <f>B7</f>
        <v>21</v>
      </c>
      <c r="D30" s="65">
        <f t="shared" si="6"/>
        <v>1</v>
      </c>
      <c r="E30" s="65">
        <f t="shared" si="7"/>
        <v>4.7619047619047616E-2</v>
      </c>
    </row>
    <row r="31" spans="1:6" x14ac:dyDescent="0.3">
      <c r="A31" s="65"/>
      <c r="C31" s="65">
        <f>B8</f>
        <v>23</v>
      </c>
      <c r="D31" s="65">
        <f t="shared" si="6"/>
        <v>2</v>
      </c>
      <c r="E31" s="65">
        <f t="shared" si="7"/>
        <v>4.3478260869565216E-2</v>
      </c>
    </row>
    <row r="32" spans="1:6" x14ac:dyDescent="0.3">
      <c r="A32" s="65"/>
      <c r="C32" s="65">
        <f>B9</f>
        <v>28</v>
      </c>
      <c r="D32" s="65">
        <f t="shared" si="6"/>
        <v>3</v>
      </c>
      <c r="E32" s="65">
        <f t="shared" si="7"/>
        <v>3.5714285714285712E-2</v>
      </c>
    </row>
    <row r="33" spans="1:8" x14ac:dyDescent="0.3">
      <c r="A33" s="65"/>
      <c r="C33" s="65">
        <f>B10</f>
        <v>33</v>
      </c>
      <c r="D33" s="65">
        <f t="shared" si="6"/>
        <v>4</v>
      </c>
      <c r="E33" s="65">
        <f t="shared" si="7"/>
        <v>3.0303030303030304E-2</v>
      </c>
    </row>
    <row r="34" spans="1:8" x14ac:dyDescent="0.3">
      <c r="A34" s="65"/>
      <c r="C34" s="65">
        <f>B11</f>
        <v>46</v>
      </c>
      <c r="D34" s="65">
        <f t="shared" si="6"/>
        <v>5</v>
      </c>
      <c r="E34" s="65">
        <f t="shared" si="7"/>
        <v>2.1739130434782608E-2</v>
      </c>
    </row>
    <row r="35" spans="1:8" x14ac:dyDescent="0.3">
      <c r="A35" s="65"/>
      <c r="C35" s="65">
        <f>B12</f>
        <v>60</v>
      </c>
      <c r="D35" s="65">
        <f t="shared" si="6"/>
        <v>6</v>
      </c>
      <c r="E35" s="65">
        <f t="shared" si="7"/>
        <v>1.6666666666666666E-2</v>
      </c>
    </row>
    <row r="36" spans="1:8" x14ac:dyDescent="0.3">
      <c r="A36" s="65"/>
      <c r="C36" s="65">
        <f>B13</f>
        <v>63</v>
      </c>
      <c r="D36" s="65">
        <f t="shared" si="6"/>
        <v>7</v>
      </c>
      <c r="E36" s="65">
        <f t="shared" si="7"/>
        <v>1.5873015873015872E-2</v>
      </c>
    </row>
    <row r="39" spans="1:8" x14ac:dyDescent="0.3">
      <c r="A39" s="45" t="s">
        <v>14</v>
      </c>
      <c r="B39" s="45" t="s">
        <v>16</v>
      </c>
      <c r="C39" s="45" t="s">
        <v>17</v>
      </c>
      <c r="D39" s="45" t="s">
        <v>18</v>
      </c>
      <c r="E39" s="45" t="s">
        <v>19</v>
      </c>
      <c r="F39" s="45" t="s">
        <v>15</v>
      </c>
      <c r="G39" s="45" t="s">
        <v>20</v>
      </c>
      <c r="H39" s="5"/>
    </row>
    <row r="40" spans="1:8" x14ac:dyDescent="0.3">
      <c r="A40" s="51">
        <f t="shared" ref="A40:A47" si="8">A6</f>
        <v>0</v>
      </c>
      <c r="B40" s="13">
        <f>A40^2</f>
        <v>0</v>
      </c>
      <c r="C40" s="13">
        <f>A40^3</f>
        <v>0</v>
      </c>
      <c r="D40" s="13">
        <f>A40^4</f>
        <v>0</v>
      </c>
      <c r="E40" s="51">
        <f t="shared" ref="E40:E47" si="9">B6</f>
        <v>19</v>
      </c>
      <c r="F40" s="13">
        <f>A40*E40</f>
        <v>0</v>
      </c>
      <c r="G40" s="13">
        <f>B40*E40</f>
        <v>0</v>
      </c>
      <c r="H40" s="5"/>
    </row>
    <row r="41" spans="1:8" x14ac:dyDescent="0.3">
      <c r="A41" s="51">
        <f t="shared" si="8"/>
        <v>1</v>
      </c>
      <c r="B41" s="13">
        <f t="shared" ref="B41:B47" si="10">A41^2</f>
        <v>1</v>
      </c>
      <c r="C41" s="13">
        <f t="shared" ref="C41:C47" si="11">A41^3</f>
        <v>1</v>
      </c>
      <c r="D41" s="13">
        <f t="shared" ref="D41:D47" si="12">A41^4</f>
        <v>1</v>
      </c>
      <c r="E41" s="51">
        <f t="shared" si="9"/>
        <v>21</v>
      </c>
      <c r="F41" s="13">
        <f t="shared" ref="F41:F47" si="13">A41*E41</f>
        <v>21</v>
      </c>
      <c r="G41" s="13">
        <f t="shared" ref="G41:G47" si="14">B41*E41</f>
        <v>21</v>
      </c>
      <c r="H41" s="5"/>
    </row>
    <row r="42" spans="1:8" x14ac:dyDescent="0.3">
      <c r="A42" s="51">
        <f t="shared" si="8"/>
        <v>2</v>
      </c>
      <c r="B42" s="13">
        <f t="shared" si="10"/>
        <v>4</v>
      </c>
      <c r="C42" s="13">
        <f t="shared" si="11"/>
        <v>8</v>
      </c>
      <c r="D42" s="13">
        <f t="shared" si="12"/>
        <v>16</v>
      </c>
      <c r="E42" s="51">
        <f t="shared" si="9"/>
        <v>23</v>
      </c>
      <c r="F42" s="13">
        <f t="shared" si="13"/>
        <v>46</v>
      </c>
      <c r="G42" s="13">
        <f t="shared" si="14"/>
        <v>92</v>
      </c>
      <c r="H42" s="5"/>
    </row>
    <row r="43" spans="1:8" x14ac:dyDescent="0.3">
      <c r="A43" s="51">
        <f t="shared" si="8"/>
        <v>3</v>
      </c>
      <c r="B43" s="13">
        <f t="shared" si="10"/>
        <v>9</v>
      </c>
      <c r="C43" s="13">
        <f t="shared" si="11"/>
        <v>27</v>
      </c>
      <c r="D43" s="13">
        <f t="shared" si="12"/>
        <v>81</v>
      </c>
      <c r="E43" s="51">
        <f t="shared" si="9"/>
        <v>28</v>
      </c>
      <c r="F43" s="13">
        <f t="shared" si="13"/>
        <v>84</v>
      </c>
      <c r="G43" s="13">
        <f t="shared" si="14"/>
        <v>252</v>
      </c>
      <c r="H43" s="5"/>
    </row>
    <row r="44" spans="1:8" x14ac:dyDescent="0.3">
      <c r="A44" s="51">
        <f t="shared" si="8"/>
        <v>4</v>
      </c>
      <c r="B44" s="13">
        <f t="shared" si="10"/>
        <v>16</v>
      </c>
      <c r="C44" s="13">
        <f t="shared" si="11"/>
        <v>64</v>
      </c>
      <c r="D44" s="13">
        <f t="shared" si="12"/>
        <v>256</v>
      </c>
      <c r="E44" s="51">
        <f t="shared" si="9"/>
        <v>33</v>
      </c>
      <c r="F44" s="13">
        <f t="shared" si="13"/>
        <v>132</v>
      </c>
      <c r="G44" s="13">
        <f t="shared" si="14"/>
        <v>528</v>
      </c>
      <c r="H44" s="5"/>
    </row>
    <row r="45" spans="1:8" x14ac:dyDescent="0.3">
      <c r="A45" s="51">
        <f t="shared" si="8"/>
        <v>5</v>
      </c>
      <c r="B45" s="13">
        <f t="shared" si="10"/>
        <v>25</v>
      </c>
      <c r="C45" s="13">
        <f t="shared" si="11"/>
        <v>125</v>
      </c>
      <c r="D45" s="13">
        <f t="shared" si="12"/>
        <v>625</v>
      </c>
      <c r="E45" s="51">
        <f t="shared" si="9"/>
        <v>46</v>
      </c>
      <c r="F45" s="13">
        <f t="shared" si="13"/>
        <v>230</v>
      </c>
      <c r="G45" s="13">
        <f t="shared" si="14"/>
        <v>1150</v>
      </c>
      <c r="H45" s="5"/>
    </row>
    <row r="46" spans="1:8" x14ac:dyDescent="0.3">
      <c r="A46" s="51">
        <f t="shared" si="8"/>
        <v>6</v>
      </c>
      <c r="B46" s="13">
        <f t="shared" si="10"/>
        <v>36</v>
      </c>
      <c r="C46" s="13">
        <f t="shared" si="11"/>
        <v>216</v>
      </c>
      <c r="D46" s="13">
        <f t="shared" si="12"/>
        <v>1296</v>
      </c>
      <c r="E46" s="51">
        <f t="shared" si="9"/>
        <v>60</v>
      </c>
      <c r="F46" s="13">
        <f t="shared" si="13"/>
        <v>360</v>
      </c>
      <c r="G46" s="13">
        <f t="shared" si="14"/>
        <v>2160</v>
      </c>
      <c r="H46" s="5"/>
    </row>
    <row r="47" spans="1:8" x14ac:dyDescent="0.3">
      <c r="A47" s="51">
        <f t="shared" si="8"/>
        <v>7</v>
      </c>
      <c r="B47" s="13">
        <f t="shared" si="10"/>
        <v>49</v>
      </c>
      <c r="C47" s="13">
        <f t="shared" si="11"/>
        <v>343</v>
      </c>
      <c r="D47" s="13">
        <f t="shared" si="12"/>
        <v>2401</v>
      </c>
      <c r="E47" s="51">
        <f t="shared" si="9"/>
        <v>63</v>
      </c>
      <c r="F47" s="13">
        <f t="shared" si="13"/>
        <v>441</v>
      </c>
      <c r="G47" s="13">
        <f t="shared" si="14"/>
        <v>3087</v>
      </c>
      <c r="H47" s="5"/>
    </row>
    <row r="48" spans="1:8" x14ac:dyDescent="0.3">
      <c r="A48" s="52">
        <v>8</v>
      </c>
      <c r="B48" s="13">
        <f t="shared" ref="B48" si="15">A48^2</f>
        <v>64</v>
      </c>
      <c r="C48" s="13">
        <f t="shared" ref="C48" si="16">A48^3</f>
        <v>512</v>
      </c>
      <c r="D48" s="13">
        <f t="shared" ref="D48" si="17">A48^4</f>
        <v>4096</v>
      </c>
      <c r="E48" s="51">
        <f>B15</f>
        <v>293</v>
      </c>
      <c r="F48" s="13">
        <f t="shared" ref="F48" si="18">A48*E48</f>
        <v>2344</v>
      </c>
      <c r="G48" s="13">
        <f t="shared" ref="G48" si="19">B48*E48</f>
        <v>18752</v>
      </c>
      <c r="H48" s="5"/>
    </row>
    <row r="49" spans="1:14" x14ac:dyDescent="0.3">
      <c r="A49" s="53">
        <f t="shared" ref="A49:G49" si="20">SUM(A40:A47)</f>
        <v>28</v>
      </c>
      <c r="B49" s="54">
        <f t="shared" si="20"/>
        <v>140</v>
      </c>
      <c r="C49" s="54">
        <f t="shared" si="20"/>
        <v>784</v>
      </c>
      <c r="D49" s="54">
        <f t="shared" si="20"/>
        <v>4676</v>
      </c>
      <c r="E49" s="54">
        <f t="shared" si="20"/>
        <v>293</v>
      </c>
      <c r="F49" s="53">
        <f t="shared" si="20"/>
        <v>1314</v>
      </c>
      <c r="G49" s="53">
        <f t="shared" si="20"/>
        <v>7290</v>
      </c>
      <c r="H49" s="5"/>
    </row>
    <row r="50" spans="1:14" x14ac:dyDescent="0.3">
      <c r="A50" s="46" t="s">
        <v>5</v>
      </c>
      <c r="B50" s="46">
        <f>COUNT(A40:A47)</f>
        <v>8</v>
      </c>
      <c r="C50" s="5"/>
      <c r="D50" s="5"/>
      <c r="E50" s="5"/>
      <c r="F50" s="5"/>
      <c r="G50" s="5"/>
      <c r="H50" s="5"/>
    </row>
    <row r="51" spans="1:14" ht="15" thickBot="1" x14ac:dyDescent="0.35">
      <c r="A51" s="63" t="s">
        <v>8</v>
      </c>
      <c r="B51" s="63"/>
      <c r="C51" s="63"/>
      <c r="D51" s="5"/>
      <c r="E51" s="5"/>
      <c r="F51" s="5"/>
      <c r="G51" s="5"/>
      <c r="H51" s="5"/>
      <c r="I51" s="55"/>
      <c r="J51" s="55"/>
      <c r="K51" s="55"/>
      <c r="L51" s="55"/>
      <c r="M51" s="55"/>
      <c r="N51" s="55"/>
    </row>
    <row r="52" spans="1:14" x14ac:dyDescent="0.3">
      <c r="A52" s="14">
        <f>D49</f>
        <v>4676</v>
      </c>
      <c r="B52" s="15">
        <f>C49</f>
        <v>784</v>
      </c>
      <c r="C52" s="16">
        <f>B49</f>
        <v>140</v>
      </c>
      <c r="D52" s="17"/>
      <c r="E52" s="6">
        <f>G49</f>
        <v>7290</v>
      </c>
      <c r="F52" s="5"/>
      <c r="G52" s="5"/>
      <c r="H52" s="5"/>
      <c r="I52" s="56"/>
      <c r="J52" s="56"/>
      <c r="K52" s="56"/>
      <c r="L52" s="56"/>
      <c r="M52" s="56"/>
      <c r="N52" s="56"/>
    </row>
    <row r="53" spans="1:14" x14ac:dyDescent="0.3">
      <c r="A53" s="18">
        <f>C49</f>
        <v>784</v>
      </c>
      <c r="B53" s="19">
        <f>B49</f>
        <v>140</v>
      </c>
      <c r="C53" s="20">
        <f>A49</f>
        <v>28</v>
      </c>
      <c r="D53" s="17"/>
      <c r="E53" s="21">
        <f>F49</f>
        <v>1314</v>
      </c>
      <c r="F53" s="5"/>
      <c r="G53" s="5"/>
      <c r="H53" s="5"/>
    </row>
    <row r="54" spans="1:14" ht="15" thickBot="1" x14ac:dyDescent="0.35">
      <c r="A54" s="22">
        <f>B49</f>
        <v>140</v>
      </c>
      <c r="B54" s="23">
        <f>A49</f>
        <v>28</v>
      </c>
      <c r="C54" s="8">
        <f>B50</f>
        <v>8</v>
      </c>
      <c r="D54" s="5"/>
      <c r="E54" s="24">
        <f>E49</f>
        <v>293</v>
      </c>
      <c r="F54" s="5"/>
      <c r="G54" s="5"/>
      <c r="H54" s="5"/>
    </row>
    <row r="55" spans="1:14" ht="15" thickBot="1" x14ac:dyDescent="0.35">
      <c r="A55" s="57" t="s">
        <v>24</v>
      </c>
      <c r="B55" s="57"/>
      <c r="C55" s="5"/>
      <c r="D55" s="58" t="s">
        <v>25</v>
      </c>
      <c r="E55" s="58"/>
      <c r="F55" s="58"/>
      <c r="G55" s="58"/>
      <c r="H55" s="58"/>
    </row>
    <row r="56" spans="1:14" x14ac:dyDescent="0.3">
      <c r="A56" s="28">
        <f t="array" ref="A56:C58">MINVERSE(A52:C54)</f>
        <v>5.9523809523809416E-3</v>
      </c>
      <c r="B56" s="32">
        <v>-4.1666666666666602E-2</v>
      </c>
      <c r="C56" s="29">
        <v>4.1666666666666602E-2</v>
      </c>
      <c r="D56" s="25" t="s">
        <v>21</v>
      </c>
      <c r="E56" s="11">
        <f t="array" ref="E56:E58">MMULT(A56:C58,E52:E54)</f>
        <v>0.85119047619046739</v>
      </c>
      <c r="F56" s="17"/>
      <c r="G56" s="5"/>
      <c r="H56" s="5"/>
    </row>
    <row r="57" spans="1:14" x14ac:dyDescent="0.3">
      <c r="A57" s="33">
        <v>-4.1666666666666595E-2</v>
      </c>
      <c r="B57" s="34">
        <v>0.31547619047619002</v>
      </c>
      <c r="C57" s="35">
        <v>-0.37499999999999956</v>
      </c>
      <c r="D57" s="26" t="s">
        <v>22</v>
      </c>
      <c r="E57" s="27">
        <v>0.91071428571434865</v>
      </c>
      <c r="F57" s="5"/>
      <c r="G57" s="5"/>
      <c r="H57" s="5"/>
    </row>
    <row r="58" spans="1:14" ht="15" thickBot="1" x14ac:dyDescent="0.35">
      <c r="A58" s="30">
        <v>4.1666666666666602E-2</v>
      </c>
      <c r="B58" s="36">
        <v>-0.37499999999999956</v>
      </c>
      <c r="C58" s="31">
        <v>0.70833333333333293</v>
      </c>
      <c r="D58" s="26" t="s">
        <v>23</v>
      </c>
      <c r="E58" s="12">
        <v>18.541666666666657</v>
      </c>
      <c r="F58" s="5"/>
      <c r="G58" s="5"/>
      <c r="H58" s="5"/>
    </row>
  </sheetData>
  <mergeCells count="10">
    <mergeCell ref="I51:N51"/>
    <mergeCell ref="I52:N52"/>
    <mergeCell ref="A55:B55"/>
    <mergeCell ref="D55:H55"/>
    <mergeCell ref="A1:C1"/>
    <mergeCell ref="A26:E26"/>
    <mergeCell ref="A18:C18"/>
    <mergeCell ref="C21:F21"/>
    <mergeCell ref="A51:C51"/>
    <mergeCell ref="A21:B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2023-12-05T16:22:22Z</dcterms:modified>
</cp:coreProperties>
</file>