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143D975-BA26-4AEA-A77B-425FA3EE20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H16" i="1"/>
  <c r="H17" i="1" s="1"/>
  <c r="H18" i="1" s="1"/>
  <c r="H19" i="1" s="1"/>
  <c r="H20" i="1" s="1"/>
  <c r="H21" i="1" s="1"/>
  <c r="H22" i="1" s="1"/>
  <c r="H23" i="1" s="1"/>
  <c r="H37" i="1"/>
  <c r="N4" i="1" l="1"/>
  <c r="N5" i="1" s="1"/>
  <c r="B12" i="1"/>
  <c r="A16" i="1" s="1"/>
  <c r="D12" i="1"/>
  <c r="A28" i="1" l="1"/>
  <c r="N6" i="1" l="1"/>
  <c r="N7" i="1" l="1"/>
  <c r="N8" i="1" s="1"/>
  <c r="B16" i="1" l="1"/>
  <c r="C16" i="1" s="1"/>
  <c r="A17" i="1"/>
  <c r="A29" i="1" s="1"/>
  <c r="B28" i="1" l="1"/>
  <c r="D16" i="1"/>
  <c r="E16" i="1" s="1"/>
  <c r="B17" i="1"/>
  <c r="B29" i="1" s="1"/>
  <c r="A18" i="1"/>
  <c r="D17" i="1"/>
  <c r="B18" i="1"/>
  <c r="B30" i="1" s="1"/>
  <c r="A19" i="1"/>
  <c r="C17" i="1"/>
  <c r="A30" i="1"/>
  <c r="C28" i="1" l="1"/>
  <c r="F16" i="1"/>
  <c r="C29" i="1"/>
  <c r="E17" i="1"/>
  <c r="F17" i="1" s="1"/>
  <c r="D18" i="1"/>
  <c r="E18" i="1" s="1"/>
  <c r="F18" i="1" s="1"/>
  <c r="A20" i="1"/>
  <c r="A32" i="1" s="1"/>
  <c r="B19" i="1"/>
  <c r="B31" i="1" s="1"/>
  <c r="A31" i="1"/>
  <c r="C18" i="1"/>
  <c r="D19" i="1" l="1"/>
  <c r="E19" i="1" s="1"/>
  <c r="F19" i="1" s="1"/>
  <c r="C30" i="1"/>
  <c r="C19" i="1"/>
  <c r="A21" i="1"/>
  <c r="B20" i="1"/>
  <c r="B32" i="1" s="1"/>
  <c r="B21" i="1" l="1"/>
  <c r="D21" i="1" s="1"/>
  <c r="C31" i="1"/>
  <c r="D20" i="1"/>
  <c r="C32" i="1" s="1"/>
  <c r="C20" i="1"/>
  <c r="A22" i="1"/>
  <c r="A34" i="1" s="1"/>
  <c r="A33" i="1"/>
  <c r="B33" i="1" l="1"/>
  <c r="B22" i="1"/>
  <c r="E21" i="1"/>
  <c r="F21" i="1" s="1"/>
  <c r="E20" i="1"/>
  <c r="C21" i="1"/>
  <c r="A23" i="1" l="1"/>
  <c r="B23" i="1" s="1"/>
  <c r="D23" i="1" s="1"/>
  <c r="B34" i="1"/>
  <c r="A35" i="1" s="1"/>
  <c r="D22" i="1"/>
  <c r="C34" i="1" s="1"/>
  <c r="F20" i="1"/>
  <c r="C33" i="1"/>
  <c r="C22" i="1"/>
  <c r="E23" i="1" l="1"/>
  <c r="F23" i="1" s="1"/>
  <c r="C35" i="1"/>
  <c r="D24" i="1"/>
  <c r="C23" i="1"/>
  <c r="N11" i="1" s="1"/>
  <c r="N13" i="1" s="1"/>
  <c r="E22" i="1"/>
  <c r="F22" i="1" s="1"/>
  <c r="C36" i="1"/>
  <c r="E24" i="1" l="1"/>
  <c r="N14" i="1"/>
  <c r="N15" i="1" s="1"/>
  <c r="D34" i="1" s="1"/>
  <c r="F34" i="1" l="1"/>
  <c r="G34" i="1" s="1"/>
  <c r="E34" i="1"/>
  <c r="I34" i="1" s="1"/>
  <c r="D29" i="1"/>
  <c r="D28" i="1"/>
  <c r="E28" i="1" s="1"/>
  <c r="D35" i="1"/>
  <c r="F35" i="1" s="1"/>
  <c r="G35" i="1" s="1"/>
  <c r="D30" i="1"/>
  <c r="F30" i="1" s="1"/>
  <c r="G30" i="1" s="1"/>
  <c r="D33" i="1"/>
  <c r="E33" i="1" s="1"/>
  <c r="I33" i="1" s="1"/>
  <c r="D32" i="1"/>
  <c r="E32" i="1" s="1"/>
  <c r="I32" i="1" s="1"/>
  <c r="D31" i="1"/>
  <c r="E31" i="1" s="1"/>
  <c r="I31" i="1" s="1"/>
  <c r="G28" i="1"/>
  <c r="F33" i="1" l="1"/>
  <c r="G33" i="1" s="1"/>
  <c r="H34" i="1"/>
  <c r="E35" i="1"/>
  <c r="I35" i="1" s="1"/>
  <c r="E30" i="1"/>
  <c r="I30" i="1" s="1"/>
  <c r="D36" i="1"/>
  <c r="F31" i="1"/>
  <c r="G31" i="1" s="1"/>
  <c r="H31" i="1" s="1"/>
  <c r="F32" i="1"/>
  <c r="G32" i="1" s="1"/>
  <c r="H32" i="1" s="1"/>
  <c r="E29" i="1"/>
  <c r="I29" i="1" s="1"/>
  <c r="F29" i="1"/>
  <c r="G29" i="1" s="1"/>
  <c r="H33" i="1"/>
  <c r="I28" i="1"/>
  <c r="H28" i="1"/>
  <c r="H36" i="1" s="1"/>
  <c r="E36" i="1" l="1"/>
  <c r="H29" i="1"/>
  <c r="I36" i="1"/>
  <c r="H35" i="1"/>
  <c r="H30" i="1"/>
</calcChain>
</file>

<file path=xl/sharedStrings.xml><?xml version="1.0" encoding="utf-8"?>
<sst xmlns="http://schemas.openxmlformats.org/spreadsheetml/2006/main" count="45" uniqueCount="42">
  <si>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</si>
  <si>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</si>
  <si>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</si>
  <si>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</si>
  <si>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</si>
  <si>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</si>
  <si>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</si>
  <si>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</si>
  <si>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</si>
  <si>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</si>
  <si>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</si>
  <si>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</si>
  <si>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x-cp=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</si>
  <si>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</si>
  <si>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</si>
  <si>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</si>
  <si>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</si>
  <si>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</si>
  <si>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</si>
  <si>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</si>
  <si>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</si>
  <si>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</si>
  <si>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</si>
  <si>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</si>
  <si>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</si>
  <si>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</si>
  <si>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</si>
  <si>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</si>
  <si>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Округление</t>
  </si>
  <si>
    <t>ni/nh</t>
  </si>
  <si>
    <t>Вариант 2</t>
  </si>
  <si>
    <t xml:space="preserve">F(x) = </t>
  </si>
  <si>
    <t>x &lt;=14.2</t>
  </si>
  <si>
    <t>14.2&lt;x&lt;=18.5</t>
  </si>
  <si>
    <t>18.5&lt;x&lt;=22.8</t>
  </si>
  <si>
    <t>22.8&lt;x&lt;=27.1</t>
  </si>
  <si>
    <t>27.1&lt;x&lt;=31.4</t>
  </si>
  <si>
    <t>31.4&lt;x&lt;=35.7</t>
  </si>
  <si>
    <t>35.7&lt;x&lt;=40.0</t>
  </si>
  <si>
    <t>40&lt;x&lt;44.3</t>
  </si>
  <si>
    <t>x  &gt; 44.3</t>
  </si>
  <si>
    <t xml:space="preserve">f(x)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</si>
</sst>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22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2" borderId="1" xfId="0" applyFont="1" applyFill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0" fontId="1" fillId="4" borderId="1" xfId="0" applyFont="1" applyFill="1" applyBorder="1"/>
    <xf numFmtId="0" fontId="10" fillId="0" borderId="0" xfId="0" applyFont="1"/>
    <xf numFmtId="0" fontId="11" fillId="0" borderId="0" xfId="0" applyFont="1"/>
    <xf numFmtId="0" fontId="0" fillId="5" borderId="0" xfId="0" applyFill="1"/>
    <xf numFmtId="0" fontId="6" fillId="5" borderId="0" xfId="0" applyFont="1" applyFill="1"/>
    <xf numFmtId="0" fontId="7" fillId="5" borderId="0" xfId="0" applyFont="1" applyFill="1"/>
    <xf numFmtId="0" fontId="12" fillId="5" borderId="0" xfId="0" applyFont="1" applyFill="1"/>
    <xf numFmtId="0" fontId="8" fillId="5" borderId="0" xfId="0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right" vertical="center"/>
    </xf>
    <xf numFmtId="0" fontId="1" fillId="6" borderId="1" xfId="0" applyFont="1" applyFill="1" applyBorder="1"/>
    <xf numFmtId="0" fontId="1" fillId="6" borderId="3" xfId="0" applyFont="1" applyFill="1" applyBorder="1"/>
    <xf numFmtId="0" fontId="0" fillId="6" borderId="0" xfId="0" applyFill="1"/>
    <xf numFmtId="11" fontId="2" fillId="7" borderId="0" xfId="0" applyNumberFormat="1" applyFont="1" applyFill="1"/>
    <xf numFmtId="0" fontId="2" fillId="7" borderId="0" xfId="0" applyFont="1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4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223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 w="15875" cap="sq">
              <a:solidFill>
                <a:schemeClr val="tx1"/>
              </a:solidFill>
              <a:beve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Лист1!$H$16:$H$23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0.15000000000000002</c:v>
                </c:pt>
                <c:pt idx="2">
                  <c:v>0.30000000000000004</c:v>
                </c:pt>
                <c:pt idx="3">
                  <c:v>0.54</c:v>
                </c:pt>
                <c:pt idx="4">
                  <c:v>0.72</c:v>
                </c:pt>
                <c:pt idx="5">
                  <c:v>0.82</c:v>
                </c:pt>
                <c:pt idx="6">
                  <c:v>0.95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1-4888-B3F8-5B8A25E2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Лист1!$E$15</c:f>
              <c:strCache>
                <c:ptCount val="1"/>
                <c:pt idx="0">
                  <c:v>ni/n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Лист1!$E$16:$E$23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0.08</c:v>
                </c:pt>
                <c:pt idx="2">
                  <c:v>0.15</c:v>
                </c:pt>
                <c:pt idx="3">
                  <c:v>0.24</c:v>
                </c:pt>
                <c:pt idx="4">
                  <c:v>0.18</c:v>
                </c:pt>
                <c:pt idx="5">
                  <c:v>0.1</c:v>
                </c:pt>
                <c:pt idx="6">
                  <c:v>0.13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9-42A1-9444-C00C9701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083695904"/>
        <c:axId val="1083697984"/>
      </c:barChart>
      <c:catAx>
        <c:axId val="108369590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697984"/>
        <c:crosses val="autoZero"/>
        <c:auto val="1"/>
        <c:lblAlgn val="ctr"/>
        <c:lblOffset val="100"/>
        <c:noMultiLvlLbl val="0"/>
      </c:catAx>
      <c:valAx>
        <c:axId val="1083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29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38</xdr:row>
      <xdr:rowOff>175260</xdr:rowOff>
    </xdr:from>
    <xdr:to>
      <xdr:col>7</xdr:col>
      <xdr:colOff>182880</xdr:colOff>
      <xdr:row>47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17</xdr:col>
      <xdr:colOff>32067</xdr:colOff>
      <xdr:row>16</xdr:row>
      <xdr:rowOff>60960</xdr:rowOff>
    </xdr:from>
    <xdr:to>
      <xdr:col>23</xdr:col>
      <xdr:colOff>488768</xdr:colOff>
      <xdr:row>27</xdr:row>
      <xdr:rowOff>77288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989845-1E9D-4199-860A-DE2A4C29A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43541</xdr:colOff>
      <xdr:row>28</xdr:row>
      <xdr:rowOff>19593</xdr:rowOff>
    </xdr:from>
    <xdr:to>
      <xdr:col>23</xdr:col>
      <xdr:colOff>489856</xdr:colOff>
      <xdr:row>40</xdr:row>
      <xdr:rowOff>163285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C0D251B-B89E-4622-BFE0-99085D5E4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A8" zoomScale="79" zoomScaleNormal="85" workbookViewId="0">
      <selection activeCell="F29" sqref="F29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4.6640625" customWidth="1"/>
    <col min="20" max="20" width="16.21875" customWidth="1"/>
  </cols>
  <sheetData>
    <row r="1" spans="1:22" ht="17.399999999999999" x14ac:dyDescent="0.3">
      <c r="A1" s="31" t="s">
        <v>30</v>
      </c>
      <c r="B1" s="31"/>
      <c r="C1" s="31"/>
      <c r="D1" s="32" t="s">
        <v>22</v>
      </c>
      <c r="E1" s="32"/>
      <c r="F1" s="32"/>
      <c r="G1" s="1"/>
      <c r="H1" s="1"/>
    </row>
    <row r="2" spans="1:22" ht="15" x14ac:dyDescent="0.3">
      <c r="A2" s="25">
        <v>36</v>
      </c>
      <c r="B2" s="25">
        <v>14</v>
      </c>
      <c r="C2" s="25">
        <v>40</v>
      </c>
      <c r="D2" s="25">
        <v>24</v>
      </c>
      <c r="E2" s="25">
        <v>30</v>
      </c>
      <c r="F2" s="25">
        <v>32</v>
      </c>
      <c r="G2" s="25">
        <v>24</v>
      </c>
      <c r="H2" s="25">
        <v>32</v>
      </c>
      <c r="I2" s="25">
        <v>29</v>
      </c>
      <c r="J2" s="25">
        <v>17</v>
      </c>
      <c r="S2">
        <v>0</v>
      </c>
      <c r="T2" t="s">
        <v>32</v>
      </c>
    </row>
    <row r="3" spans="1:22" ht="18" x14ac:dyDescent="0.35">
      <c r="A3" s="25">
        <v>26</v>
      </c>
      <c r="B3" s="25">
        <v>29</v>
      </c>
      <c r="C3" s="25">
        <v>33</v>
      </c>
      <c r="D3" s="25">
        <v>46</v>
      </c>
      <c r="E3" s="25">
        <v>38</v>
      </c>
      <c r="F3" s="25">
        <v>16</v>
      </c>
      <c r="G3" s="25">
        <v>44</v>
      </c>
      <c r="H3" s="25">
        <v>36</v>
      </c>
      <c r="I3" s="25">
        <v>18</v>
      </c>
      <c r="J3" s="25">
        <v>33</v>
      </c>
      <c r="M3" s="8" t="s">
        <v>2</v>
      </c>
      <c r="N3" s="4">
        <v>100</v>
      </c>
      <c r="S3">
        <v>7.0000000000000007E-2</v>
      </c>
      <c r="T3" t="s">
        <v>33</v>
      </c>
    </row>
    <row r="4" spans="1:22" ht="18" x14ac:dyDescent="0.35">
      <c r="A4" s="25">
        <v>36</v>
      </c>
      <c r="B4" s="25">
        <v>31</v>
      </c>
      <c r="C4" s="25">
        <v>24</v>
      </c>
      <c r="D4" s="25">
        <v>29</v>
      </c>
      <c r="E4" s="25">
        <v>30</v>
      </c>
      <c r="F4" s="25">
        <v>25</v>
      </c>
      <c r="G4" s="25">
        <v>16</v>
      </c>
      <c r="H4" s="25">
        <v>29</v>
      </c>
      <c r="I4" s="25">
        <v>38</v>
      </c>
      <c r="J4" s="25">
        <v>33</v>
      </c>
      <c r="M4" s="9" t="s">
        <v>0</v>
      </c>
      <c r="N4" s="4">
        <f>1+LOG(N3,2)</f>
        <v>7.6438561897747253</v>
      </c>
      <c r="R4" t="s">
        <v>31</v>
      </c>
      <c r="S4">
        <v>0.15000000000000002</v>
      </c>
      <c r="T4" t="s">
        <v>34</v>
      </c>
      <c r="V4" t="s">
        <v>41</v>
      </c>
    </row>
    <row r="5" spans="1:22" ht="18" x14ac:dyDescent="0.35">
      <c r="A5" s="25">
        <v>34</v>
      </c>
      <c r="B5" s="25">
        <v>43</v>
      </c>
      <c r="C5" s="25">
        <v>31</v>
      </c>
      <c r="D5" s="25">
        <v>24</v>
      </c>
      <c r="E5" s="25">
        <v>23</v>
      </c>
      <c r="F5" s="25">
        <v>22</v>
      </c>
      <c r="G5" s="25">
        <v>18</v>
      </c>
      <c r="H5" s="25">
        <v>29</v>
      </c>
      <c r="I5" s="25">
        <v>34</v>
      </c>
      <c r="J5" s="25">
        <v>19</v>
      </c>
      <c r="M5" s="8" t="s">
        <v>1</v>
      </c>
      <c r="N5" s="4">
        <f>ROUND(N4,0)</f>
        <v>8</v>
      </c>
      <c r="S5">
        <v>0.30000000000000004</v>
      </c>
      <c r="T5" t="s">
        <v>35</v>
      </c>
    </row>
    <row r="6" spans="1:22" ht="18" x14ac:dyDescent="0.35">
      <c r="A6" s="25">
        <v>24</v>
      </c>
      <c r="B6" s="25">
        <v>33</v>
      </c>
      <c r="C6" s="25">
        <v>36</v>
      </c>
      <c r="D6" s="25">
        <v>24</v>
      </c>
      <c r="E6" s="25">
        <v>17</v>
      </c>
      <c r="F6" s="25">
        <v>36</v>
      </c>
      <c r="G6" s="25">
        <v>12</v>
      </c>
      <c r="H6" s="25">
        <v>25</v>
      </c>
      <c r="I6" s="25">
        <v>40</v>
      </c>
      <c r="J6" s="25">
        <v>40</v>
      </c>
      <c r="M6" s="8" t="s">
        <v>3</v>
      </c>
      <c r="N6" s="4">
        <f>D12-B12</f>
        <v>34</v>
      </c>
      <c r="S6">
        <v>0.54</v>
      </c>
      <c r="T6" t="s">
        <v>36</v>
      </c>
    </row>
    <row r="7" spans="1:22" ht="18" x14ac:dyDescent="0.35">
      <c r="A7" s="25">
        <v>29</v>
      </c>
      <c r="B7" s="25">
        <v>29</v>
      </c>
      <c r="C7" s="25">
        <v>16</v>
      </c>
      <c r="D7" s="25">
        <v>21</v>
      </c>
      <c r="E7" s="25">
        <v>29</v>
      </c>
      <c r="F7" s="25">
        <v>41</v>
      </c>
      <c r="G7" s="25">
        <v>30</v>
      </c>
      <c r="H7" s="25">
        <v>29</v>
      </c>
      <c r="I7" s="25">
        <v>31</v>
      </c>
      <c r="J7" s="25">
        <v>28</v>
      </c>
      <c r="M7" s="8" t="s">
        <v>5</v>
      </c>
      <c r="N7" s="4">
        <f>N6/N5</f>
        <v>4.25</v>
      </c>
      <c r="S7">
        <v>0.72</v>
      </c>
      <c r="T7" t="s">
        <v>37</v>
      </c>
    </row>
    <row r="8" spans="1:22" ht="18" x14ac:dyDescent="0.35">
      <c r="A8" s="25">
        <v>17</v>
      </c>
      <c r="B8" s="25">
        <v>14</v>
      </c>
      <c r="C8" s="25">
        <v>30</v>
      </c>
      <c r="D8" s="25">
        <v>42</v>
      </c>
      <c r="E8" s="25">
        <v>45</v>
      </c>
      <c r="F8" s="25">
        <v>42</v>
      </c>
      <c r="G8" s="25">
        <v>42</v>
      </c>
      <c r="H8" s="25">
        <v>39</v>
      </c>
      <c r="I8" s="25">
        <v>26</v>
      </c>
      <c r="J8" s="25">
        <v>28</v>
      </c>
      <c r="M8" s="8" t="s">
        <v>28</v>
      </c>
      <c r="N8" s="4">
        <f>_xlfn.CEILING.MATH(N7,0.1)</f>
        <v>4.3</v>
      </c>
      <c r="S8">
        <v>0.82</v>
      </c>
      <c r="T8" t="s">
        <v>38</v>
      </c>
    </row>
    <row r="9" spans="1:22" ht="18" x14ac:dyDescent="0.35">
      <c r="A9" s="25">
        <v>37</v>
      </c>
      <c r="B9" s="25">
        <v>45</v>
      </c>
      <c r="C9" s="25">
        <v>28</v>
      </c>
      <c r="D9" s="25">
        <v>32</v>
      </c>
      <c r="E9" s="25">
        <v>38</v>
      </c>
      <c r="F9" s="25">
        <v>28</v>
      </c>
      <c r="G9" s="25">
        <v>23</v>
      </c>
      <c r="H9" s="25">
        <v>23</v>
      </c>
      <c r="I9" s="25">
        <v>23</v>
      </c>
      <c r="J9" s="25">
        <v>42</v>
      </c>
      <c r="N9" s="4"/>
      <c r="S9">
        <v>0.95</v>
      </c>
      <c r="T9" t="s">
        <v>39</v>
      </c>
    </row>
    <row r="10" spans="1:22" ht="18" x14ac:dyDescent="0.35">
      <c r="A10" s="25">
        <v>22</v>
      </c>
      <c r="B10" s="25">
        <v>25</v>
      </c>
      <c r="C10" s="25">
        <v>30</v>
      </c>
      <c r="D10" s="25">
        <v>18</v>
      </c>
      <c r="E10" s="25">
        <v>20</v>
      </c>
      <c r="F10" s="25">
        <v>29</v>
      </c>
      <c r="G10" s="25">
        <v>38</v>
      </c>
      <c r="H10" s="25">
        <v>21</v>
      </c>
      <c r="I10" s="25">
        <v>25</v>
      </c>
      <c r="J10" s="25">
        <v>30</v>
      </c>
      <c r="M10" s="7"/>
      <c r="N10" s="4"/>
      <c r="S10">
        <v>1</v>
      </c>
      <c r="T10" t="s">
        <v>40</v>
      </c>
    </row>
    <row r="11" spans="1:22" ht="18" x14ac:dyDescent="0.35">
      <c r="A11" s="25">
        <v>29</v>
      </c>
      <c r="B11" s="25">
        <v>16</v>
      </c>
      <c r="C11" s="25">
        <v>21</v>
      </c>
      <c r="D11" s="25">
        <v>30</v>
      </c>
      <c r="E11" s="25">
        <v>26</v>
      </c>
      <c r="F11" s="25">
        <v>26</v>
      </c>
      <c r="G11" s="25">
        <v>31</v>
      </c>
      <c r="H11" s="25">
        <v>26</v>
      </c>
      <c r="I11" s="25">
        <v>36</v>
      </c>
      <c r="J11" s="25">
        <v>37</v>
      </c>
      <c r="M11" s="8" t="s">
        <v>12</v>
      </c>
      <c r="N11" s="33">
        <f>SUMPRODUCT(C16:C23,D16:D23)/100</f>
        <v>28.984999999999999</v>
      </c>
    </row>
    <row r="12" spans="1:22" ht="18" x14ac:dyDescent="0.35">
      <c r="A12" s="7" t="s">
        <v>4</v>
      </c>
      <c r="B12">
        <f>MIN(A2:J11)</f>
        <v>12</v>
      </c>
      <c r="C12" s="7"/>
      <c r="D12">
        <f>MAX(A2:J11)</f>
        <v>46</v>
      </c>
      <c r="M12" s="7"/>
      <c r="N12" s="4"/>
    </row>
    <row r="13" spans="1:22" ht="18" x14ac:dyDescent="0.35">
      <c r="M13" s="10" t="s">
        <v>13</v>
      </c>
      <c r="N13" s="5">
        <f>SUMPRODUCT(C16:C23,C16:C23,D16:D23)/100-N11*N11</f>
        <v>63.744275000000016</v>
      </c>
    </row>
    <row r="14" spans="1:22" ht="18" x14ac:dyDescent="0.35">
      <c r="A14" s="2" t="s">
        <v>6</v>
      </c>
      <c r="M14" s="10" t="s">
        <v>14</v>
      </c>
      <c r="N14" s="5">
        <f>N13*100/99</f>
        <v>64.388156565656587</v>
      </c>
    </row>
    <row r="15" spans="1:22" ht="18" x14ac:dyDescent="0.3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29</v>
      </c>
      <c r="G15" s="22"/>
      <c r="M15" s="10" t="s">
        <v>15</v>
      </c>
      <c r="N15" s="33">
        <f>SQRT(N14)</f>
        <v>8.0242231129036146</v>
      </c>
    </row>
    <row r="16" spans="1:22" ht="15.6" x14ac:dyDescent="0.3">
      <c r="A16" s="26">
        <f>B12</f>
        <v>12</v>
      </c>
      <c r="B16" s="26">
        <f>A16+$N$8</f>
        <v>16.3</v>
      </c>
      <c r="C16" s="12">
        <f>(A16+B16)/2</f>
        <v>14.15</v>
      </c>
      <c r="D16" s="14">
        <f>COUNTIFS($A$2:$J$11,"&gt;="&amp;A16,$A$2:$J$11,"&lt;"&amp;B16)</f>
        <v>7</v>
      </c>
      <c r="E16" s="26">
        <f>D16/$N$3</f>
        <v>7.0000000000000007E-2</v>
      </c>
      <c r="F16" s="13">
        <f>E16/$N$8</f>
        <v>1.6279069767441864E-2</v>
      </c>
      <c r="G16" s="23"/>
      <c r="H16">
        <f>E16+H15</f>
        <v>7.0000000000000007E-2</v>
      </c>
    </row>
    <row r="17" spans="1:9" ht="15.6" x14ac:dyDescent="0.3">
      <c r="A17" s="26">
        <f>A16+$N$8</f>
        <v>16.3</v>
      </c>
      <c r="B17" s="26">
        <f>A17+$N$8</f>
        <v>20.6</v>
      </c>
      <c r="C17" s="12">
        <f t="shared" ref="C17:C23" si="0">(A17+B17)/2</f>
        <v>18.450000000000003</v>
      </c>
      <c r="D17" s="14">
        <f t="shared" ref="D17:D20" si="1">COUNTIFS($A$2:$J$11,"&gt;="&amp;A17,$A$2:$J$11,"&lt;"&amp;B17)</f>
        <v>8</v>
      </c>
      <c r="E17" s="26">
        <f>D17/$N$3</f>
        <v>0.08</v>
      </c>
      <c r="F17" s="13">
        <f t="shared" ref="F17:F23" si="2">E17/$N$8</f>
        <v>1.8604651162790697E-2</v>
      </c>
      <c r="G17" s="23"/>
      <c r="H17">
        <f t="shared" ref="H17:H23" si="3">E17+H16</f>
        <v>0.15000000000000002</v>
      </c>
    </row>
    <row r="18" spans="1:9" ht="15.6" x14ac:dyDescent="0.3">
      <c r="A18" s="26">
        <f>A17+$N$8</f>
        <v>20.6</v>
      </c>
      <c r="B18" s="26">
        <f>A18+$N$8</f>
        <v>24.900000000000002</v>
      </c>
      <c r="C18" s="12">
        <f t="shared" si="0"/>
        <v>22.75</v>
      </c>
      <c r="D18" s="14">
        <f t="shared" si="1"/>
        <v>15</v>
      </c>
      <c r="E18" s="26">
        <f t="shared" ref="E18:E23" si="4">D18/$N$3</f>
        <v>0.15</v>
      </c>
      <c r="F18" s="13">
        <f t="shared" si="2"/>
        <v>3.4883720930232558E-2</v>
      </c>
      <c r="G18" s="23"/>
      <c r="H18">
        <f t="shared" si="3"/>
        <v>0.30000000000000004</v>
      </c>
    </row>
    <row r="19" spans="1:9" ht="15.6" x14ac:dyDescent="0.3">
      <c r="A19" s="26">
        <f t="shared" ref="A19:A22" si="5">A18+$N$8</f>
        <v>24.900000000000002</v>
      </c>
      <c r="B19" s="26">
        <f t="shared" ref="B19:B20" si="6">A19+$N$8</f>
        <v>29.200000000000003</v>
      </c>
      <c r="C19" s="12">
        <f t="shared" si="0"/>
        <v>27.050000000000004</v>
      </c>
      <c r="D19" s="14">
        <f t="shared" si="1"/>
        <v>24</v>
      </c>
      <c r="E19" s="26">
        <f t="shared" si="4"/>
        <v>0.24</v>
      </c>
      <c r="F19" s="13">
        <f t="shared" si="2"/>
        <v>5.5813953488372092E-2</v>
      </c>
      <c r="G19" s="23"/>
      <c r="H19">
        <f t="shared" si="3"/>
        <v>0.54</v>
      </c>
    </row>
    <row r="20" spans="1:9" ht="15.6" x14ac:dyDescent="0.3">
      <c r="A20" s="26">
        <f t="shared" si="5"/>
        <v>29.200000000000003</v>
      </c>
      <c r="B20" s="26">
        <f t="shared" si="6"/>
        <v>33.5</v>
      </c>
      <c r="C20" s="12">
        <f t="shared" si="0"/>
        <v>31.35</v>
      </c>
      <c r="D20" s="14">
        <f t="shared" si="1"/>
        <v>18</v>
      </c>
      <c r="E20" s="26">
        <f t="shared" si="4"/>
        <v>0.18</v>
      </c>
      <c r="F20" s="13">
        <f t="shared" si="2"/>
        <v>4.1860465116279069E-2</v>
      </c>
      <c r="G20" s="23"/>
      <c r="H20">
        <f t="shared" si="3"/>
        <v>0.72</v>
      </c>
    </row>
    <row r="21" spans="1:9" ht="15.6" x14ac:dyDescent="0.3">
      <c r="A21" s="26">
        <f t="shared" si="5"/>
        <v>33.5</v>
      </c>
      <c r="B21" s="26">
        <f>A21+$N$8</f>
        <v>37.799999999999997</v>
      </c>
      <c r="C21" s="12">
        <f t="shared" si="0"/>
        <v>35.65</v>
      </c>
      <c r="D21" s="14">
        <f>COUNTIFS($A$2:$J$11,"&gt;="&amp;A21,$A$2:$J$11,"&lt;"&amp;B21)</f>
        <v>10</v>
      </c>
      <c r="E21" s="26">
        <f t="shared" si="4"/>
        <v>0.1</v>
      </c>
      <c r="F21" s="13">
        <f t="shared" si="2"/>
        <v>2.3255813953488375E-2</v>
      </c>
      <c r="G21" s="23"/>
      <c r="H21">
        <f t="shared" si="3"/>
        <v>0.82</v>
      </c>
    </row>
    <row r="22" spans="1:9" ht="15.6" x14ac:dyDescent="0.3">
      <c r="A22" s="26">
        <f t="shared" si="5"/>
        <v>37.799999999999997</v>
      </c>
      <c r="B22" s="26">
        <f>A22+$N$8</f>
        <v>42.099999999999994</v>
      </c>
      <c r="C22" s="12">
        <f t="shared" si="0"/>
        <v>39.949999999999996</v>
      </c>
      <c r="D22" s="14">
        <f>COUNTIFS($A$2:$J$11,"&gt;="&amp;A22,$A$2:$J$11,"&lt;"&amp;B22)</f>
        <v>13</v>
      </c>
      <c r="E22" s="26">
        <f t="shared" si="4"/>
        <v>0.13</v>
      </c>
      <c r="F22" s="13">
        <f t="shared" si="2"/>
        <v>3.0232558139534887E-2</v>
      </c>
      <c r="G22" s="23"/>
      <c r="H22">
        <f t="shared" si="3"/>
        <v>0.95</v>
      </c>
    </row>
    <row r="23" spans="1:9" ht="15.6" x14ac:dyDescent="0.3">
      <c r="A23" s="27">
        <f>B22</f>
        <v>42.099999999999994</v>
      </c>
      <c r="B23" s="28">
        <f>A23+N8</f>
        <v>46.399999999999991</v>
      </c>
      <c r="C23" s="12">
        <f t="shared" si="0"/>
        <v>44.249999999999993</v>
      </c>
      <c r="D23" s="14">
        <f>COUNTIFS($A$2:$J$11,"&gt;="&amp;A23,$A$2:$J$11,"&lt;="&amp;B23)</f>
        <v>5</v>
      </c>
      <c r="E23" s="26">
        <f t="shared" si="4"/>
        <v>0.05</v>
      </c>
      <c r="F23" s="13">
        <f t="shared" si="2"/>
        <v>1.1627906976744188E-2</v>
      </c>
      <c r="G23" s="24"/>
      <c r="H23">
        <f t="shared" si="3"/>
        <v>1</v>
      </c>
    </row>
    <row r="24" spans="1:9" ht="15.6" x14ac:dyDescent="0.3">
      <c r="D24" s="3">
        <f>SUM(D16:D23)</f>
        <v>100</v>
      </c>
      <c r="E24" s="3">
        <f>SUM(E16:E23)</f>
        <v>1</v>
      </c>
      <c r="F24" s="24"/>
    </row>
    <row r="26" spans="1:9" ht="17.399999999999999" x14ac:dyDescent="0.3">
      <c r="A26" s="2" t="s">
        <v>16</v>
      </c>
    </row>
    <row r="27" spans="1:9" ht="15.6" x14ac:dyDescent="0.3">
      <c r="A27" s="3" t="s">
        <v>7</v>
      </c>
      <c r="B27" s="3" t="s">
        <v>8</v>
      </c>
      <c r="C27" s="3" t="s">
        <v>10</v>
      </c>
      <c r="D27" s="3" t="s">
        <v>17</v>
      </c>
      <c r="E27" s="3" t="s">
        <v>18</v>
      </c>
      <c r="F27" s="3" t="s">
        <v>24</v>
      </c>
      <c r="G27" s="15" t="s">
        <v>19</v>
      </c>
      <c r="H27" s="6" t="s">
        <v>21</v>
      </c>
      <c r="I27" s="16" t="s">
        <v>20</v>
      </c>
    </row>
    <row r="28" spans="1:9" ht="15.6" x14ac:dyDescent="0.3">
      <c r="A28" s="29">
        <f>-1E+37</f>
        <v>-9.9999999999999995E+36</v>
      </c>
      <c r="B28" s="30">
        <f t="shared" ref="B28:B33" si="7">B16</f>
        <v>16.3</v>
      </c>
      <c r="C28" s="30">
        <f t="shared" ref="C28:C35" si="8">D16</f>
        <v>7</v>
      </c>
      <c r="D28" s="1">
        <f>_xlfn.NORM.DIST(B28,$N$11,$N$15,TRUE)</f>
        <v>5.6957496366613826E-2</v>
      </c>
      <c r="E28" s="1">
        <f>$N$3*D28</f>
        <v>5.6957496366613825</v>
      </c>
      <c r="F28" s="1">
        <f>C28-E28</f>
        <v>1.3042503633386175</v>
      </c>
      <c r="G28" s="1">
        <f>POWER(F28,2)</f>
        <v>1.7010690102689159</v>
      </c>
      <c r="H28" s="1">
        <f>G28/E28</f>
        <v>0.29865586073513117</v>
      </c>
      <c r="I28" s="1">
        <f>(POWER(C28,2))/E28</f>
        <v>8.6029062240737488</v>
      </c>
    </row>
    <row r="29" spans="1:9" ht="15.6" x14ac:dyDescent="0.3">
      <c r="A29" s="30">
        <f t="shared" ref="A29:A33" si="9">A17</f>
        <v>16.3</v>
      </c>
      <c r="B29" s="30">
        <f t="shared" si="7"/>
        <v>20.6</v>
      </c>
      <c r="C29" s="30">
        <f t="shared" si="8"/>
        <v>8</v>
      </c>
      <c r="D29" s="1">
        <f>_xlfn.NORM.DIST(B29,$N$11,$N$15,TRUE)-_xlfn.NORM.DIST(A29,$N$11,$N$15,TRUE)</f>
        <v>9.1063007059949019E-2</v>
      </c>
      <c r="E29" s="1">
        <f t="shared" ref="E29:E34" si="10">$N$3*D29</f>
        <v>9.1063007059949026</v>
      </c>
      <c r="F29" s="1">
        <f t="shared" ref="F29:F34" si="11">C29-$N$3*D29</f>
        <v>-1.1063007059949026</v>
      </c>
      <c r="G29" s="1">
        <f t="shared" ref="G29:G34" si="12">POWER(F29,2)</f>
        <v>1.2239012520848198</v>
      </c>
      <c r="H29" s="1">
        <f t="shared" ref="H29:H34" si="13">G29/E29</f>
        <v>0.13440158540768321</v>
      </c>
      <c r="I29" s="1">
        <f t="shared" ref="I29:I34" si="14">(POWER(C29,2))/E29</f>
        <v>7.0281008794127811</v>
      </c>
    </row>
    <row r="30" spans="1:9" ht="15.6" x14ac:dyDescent="0.3">
      <c r="A30" s="30">
        <f t="shared" si="9"/>
        <v>20.6</v>
      </c>
      <c r="B30" s="30">
        <f t="shared" si="7"/>
        <v>24.900000000000002</v>
      </c>
      <c r="C30" s="30">
        <f t="shared" si="8"/>
        <v>15</v>
      </c>
      <c r="D30" s="1">
        <f t="shared" ref="D30:D34" si="15">_xlfn.NORM.DIST(B30,$N$11,$N$15,TRUE)-_xlfn.NORM.DIST(A30,$N$11,$N$15,TRUE)</f>
        <v>0.15732632694108237</v>
      </c>
      <c r="E30" s="1">
        <f t="shared" si="10"/>
        <v>15.732632694108236</v>
      </c>
      <c r="F30" s="1">
        <f t="shared" si="11"/>
        <v>-0.73263269410823639</v>
      </c>
      <c r="G30" s="1">
        <f t="shared" si="12"/>
        <v>0.53675066447629272</v>
      </c>
      <c r="H30" s="1">
        <f>G30/E30</f>
        <v>3.4117027640091169E-2</v>
      </c>
      <c r="I30" s="1">
        <f t="shared" si="14"/>
        <v>14.301484333531855</v>
      </c>
    </row>
    <row r="31" spans="1:9" ht="15.6" x14ac:dyDescent="0.3">
      <c r="A31" s="30">
        <f t="shared" si="9"/>
        <v>24.900000000000002</v>
      </c>
      <c r="B31" s="30">
        <f t="shared" si="7"/>
        <v>29.200000000000003</v>
      </c>
      <c r="C31" s="30">
        <f t="shared" si="8"/>
        <v>24</v>
      </c>
      <c r="D31" s="1">
        <f t="shared" si="15"/>
        <v>0.20534109883489904</v>
      </c>
      <c r="E31" s="1">
        <f t="shared" si="10"/>
        <v>20.534109883489904</v>
      </c>
      <c r="F31" s="1">
        <f t="shared" si="11"/>
        <v>3.4658901165100957</v>
      </c>
      <c r="G31" s="1">
        <f t="shared" si="12"/>
        <v>12.012394299722365</v>
      </c>
      <c r="H31" s="1">
        <f t="shared" si="13"/>
        <v>0.58499707890336761</v>
      </c>
      <c r="I31" s="1">
        <f t="shared" si="14"/>
        <v>28.050887195413463</v>
      </c>
    </row>
    <row r="32" spans="1:9" ht="15.6" x14ac:dyDescent="0.3">
      <c r="A32" s="30">
        <f t="shared" si="9"/>
        <v>29.200000000000003</v>
      </c>
      <c r="B32" s="30">
        <f t="shared" si="7"/>
        <v>33.5</v>
      </c>
      <c r="C32" s="30">
        <f t="shared" si="8"/>
        <v>18</v>
      </c>
      <c r="D32" s="1">
        <f t="shared" si="15"/>
        <v>0.20248270325906714</v>
      </c>
      <c r="E32" s="1">
        <f t="shared" si="10"/>
        <v>20.248270325906713</v>
      </c>
      <c r="F32" s="1">
        <f t="shared" si="11"/>
        <v>-2.2482703259067129</v>
      </c>
      <c r="G32" s="1">
        <f t="shared" si="12"/>
        <v>5.0547194583526771</v>
      </c>
      <c r="H32" s="1">
        <f t="shared" si="13"/>
        <v>0.24963709872469456</v>
      </c>
      <c r="I32" s="1">
        <f t="shared" si="14"/>
        <v>16.001366772817981</v>
      </c>
    </row>
    <row r="33" spans="1:9" ht="15.6" x14ac:dyDescent="0.3">
      <c r="A33" s="30">
        <f t="shared" si="9"/>
        <v>33.5</v>
      </c>
      <c r="B33" s="30">
        <f t="shared" si="7"/>
        <v>37.799999999999997</v>
      </c>
      <c r="C33" s="30">
        <f t="shared" si="8"/>
        <v>10</v>
      </c>
      <c r="D33" s="1">
        <f t="shared" si="15"/>
        <v>0.15084688889058639</v>
      </c>
      <c r="E33" s="1">
        <f t="shared" si="10"/>
        <v>15.08468888905864</v>
      </c>
      <c r="F33" s="1">
        <f t="shared" si="11"/>
        <v>-5.0846888890586399</v>
      </c>
      <c r="G33" s="1">
        <f t="shared" si="12"/>
        <v>25.854061098516386</v>
      </c>
      <c r="H33" s="1">
        <f t="shared" si="13"/>
        <v>1.7139273662626933</v>
      </c>
      <c r="I33" s="1">
        <f t="shared" si="14"/>
        <v>6.6292384772040531</v>
      </c>
    </row>
    <row r="34" spans="1:9" ht="15.6" x14ac:dyDescent="0.3">
      <c r="A34" s="30">
        <f>A22</f>
        <v>37.799999999999997</v>
      </c>
      <c r="B34" s="30">
        <f>B22</f>
        <v>42.099999999999994</v>
      </c>
      <c r="C34" s="30">
        <f t="shared" si="8"/>
        <v>13</v>
      </c>
      <c r="D34" s="1">
        <f t="shared" si="15"/>
        <v>8.4897776918125278E-2</v>
      </c>
      <c r="E34" s="1">
        <f t="shared" si="10"/>
        <v>8.4897776918125274</v>
      </c>
      <c r="F34" s="1">
        <f t="shared" si="11"/>
        <v>4.5102223081874726</v>
      </c>
      <c r="G34" s="1">
        <f t="shared" si="12"/>
        <v>20.342105269271933</v>
      </c>
      <c r="H34" s="1">
        <f t="shared" si="13"/>
        <v>2.3960704281915053</v>
      </c>
      <c r="I34" s="1">
        <f t="shared" si="14"/>
        <v>19.90629273637898</v>
      </c>
    </row>
    <row r="35" spans="1:9" ht="15.6" x14ac:dyDescent="0.3">
      <c r="A35" s="30">
        <f>B34</f>
        <v>42.099999999999994</v>
      </c>
      <c r="B35" s="29">
        <v>10000000000</v>
      </c>
      <c r="C35" s="30">
        <f t="shared" si="8"/>
        <v>5</v>
      </c>
      <c r="D35" s="1">
        <f>_xlfn.NORM.DIST(B35,$N$11,$N$15,TRUE)-_xlfn.NORM.DIST(A35,$N$11,$N$15,TRUE)</f>
        <v>5.108470172967694E-2</v>
      </c>
      <c r="E35" s="1">
        <f>$N$3*D35</f>
        <v>5.108470172967694</v>
      </c>
      <c r="F35" s="1">
        <f>C35-$N$3*D35</f>
        <v>-0.10847017296769401</v>
      </c>
      <c r="G35" s="1">
        <f>POWER(F35,2)</f>
        <v>1.1765778423641456E-2</v>
      </c>
      <c r="H35" s="1">
        <f>G35/E35</f>
        <v>2.3031901969207923E-3</v>
      </c>
      <c r="I35" s="1">
        <f>(POWER(C35,2))/E35</f>
        <v>4.8938330172292268</v>
      </c>
    </row>
    <row r="36" spans="1:9" ht="16.2" x14ac:dyDescent="0.3">
      <c r="A36" s="18" t="s">
        <v>23</v>
      </c>
      <c r="B36" s="17"/>
      <c r="C36" s="19">
        <f>SUM(C28:C35)</f>
        <v>100</v>
      </c>
      <c r="D36" s="18">
        <f>SUM(D28:D35)</f>
        <v>1</v>
      </c>
      <c r="E36" s="18">
        <f>SUM(E28:E35)</f>
        <v>100.00000000000001</v>
      </c>
      <c r="F36" s="17"/>
      <c r="G36" s="20" t="s">
        <v>25</v>
      </c>
      <c r="H36" s="20">
        <f>SUM(H28:H35)</f>
        <v>5.4141096360620873</v>
      </c>
      <c r="I36" s="17">
        <f>SUM(I28:I35)</f>
        <v>105.41410963606209</v>
      </c>
    </row>
    <row r="37" spans="1:9" x14ac:dyDescent="0.3">
      <c r="D37" s="18" t="s">
        <v>27</v>
      </c>
      <c r="E37" s="18">
        <v>5</v>
      </c>
      <c r="F37" s="17"/>
      <c r="G37" s="21" t="s">
        <v>26</v>
      </c>
      <c r="H37" s="21">
        <f>_xlfn.CHISQ.INV.RT(0.05,E37)</f>
        <v>11.070497693516353</v>
      </c>
    </row>
  </sheetData>
  <mergeCells count="2">
    <mergeCell ref="A1:C1"/>
    <mergeCell ref="D1:F1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2023-11-28T17:05:52Z</dcterms:modified>
</cp:coreProperties>
</file>