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aulclas/Downloads/"/>
    </mc:Choice>
  </mc:AlternateContent>
  <xr:revisionPtr revIDLastSave="0" documentId="13_ncr:1_{4D60A096-9095-2D4D-B905-EB89647A71EC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7" i="1" l="1"/>
  <c r="I37" i="1" s="1"/>
  <c r="H36" i="1"/>
  <c r="I36" i="1" s="1"/>
  <c r="H35" i="1"/>
  <c r="I35" i="1" s="1"/>
  <c r="H34" i="1"/>
  <c r="I34" i="1" s="1"/>
  <c r="B27" i="1"/>
  <c r="H27" i="1" s="1"/>
  <c r="F22" i="1"/>
  <c r="G22" i="1" s="1"/>
  <c r="F18" i="1"/>
  <c r="G18" i="1" s="1"/>
  <c r="C30" i="1" s="1"/>
  <c r="E18" i="1"/>
  <c r="C18" i="1"/>
  <c r="F17" i="1"/>
  <c r="G17" i="1" s="1"/>
  <c r="C29" i="1" s="1"/>
  <c r="E17" i="1"/>
  <c r="C17" i="1"/>
  <c r="F16" i="1"/>
  <c r="G16" i="1" s="1"/>
  <c r="C28" i="1" s="1"/>
  <c r="E16" i="1"/>
  <c r="C16" i="1"/>
  <c r="F15" i="1"/>
  <c r="G15" i="1" s="1"/>
  <c r="C27" i="1" s="1"/>
  <c r="E15" i="1"/>
  <c r="C15" i="1"/>
  <c r="F9" i="1"/>
  <c r="G9" i="1" s="1"/>
  <c r="E9" i="1"/>
  <c r="C9" i="1"/>
  <c r="F8" i="1"/>
  <c r="G8" i="1" s="1"/>
  <c r="E8" i="1"/>
  <c r="C8" i="1"/>
  <c r="F7" i="1"/>
  <c r="G7" i="1" s="1"/>
  <c r="E7" i="1"/>
  <c r="C7" i="1"/>
  <c r="F6" i="1"/>
  <c r="G6" i="1" s="1"/>
  <c r="E6" i="1"/>
  <c r="C6" i="1"/>
  <c r="I27" i="1" l="1"/>
  <c r="C41" i="1" s="1"/>
  <c r="B41" i="1"/>
  <c r="B29" i="1"/>
  <c r="H29" i="1" s="1"/>
  <c r="B28" i="1"/>
  <c r="H28" i="1" s="1"/>
  <c r="B30" i="1"/>
  <c r="H30" i="1" s="1"/>
  <c r="I28" i="1" l="1"/>
  <c r="C42" i="1" s="1"/>
  <c r="B42" i="1"/>
  <c r="I30" i="1"/>
  <c r="C44" i="1" s="1"/>
  <c r="B44" i="1"/>
  <c r="B43" i="1"/>
  <c r="I29" i="1"/>
  <c r="C43" i="1" s="1"/>
  <c r="A1" i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<sst xmlns="http://schemas.openxmlformats.org/spreadsheetml/2006/main" count="182" uniqueCount="67">
  <si>
    <t>± ΔT (ms)</t>
  </si>
  <si>
    <t>R (k ohm)</t>
  </si>
  <si>
    <t>± ΔR (k ohm)</t>
  </si>
  <si>
    <t>DM-8034 AC</t>
  </si>
  <si>
    <t>DM-351 AC</t>
  </si>
  <si>
    <t>Tableau 7.8</t>
  </si>
  <si>
    <t>Tableau 7.2</t>
  </si>
  <si>
    <t>Méthode Directe</t>
  </si>
  <si>
    <t>1%*L+4d</t>
  </si>
  <si>
    <t>1.2%L+3d</t>
  </si>
  <si>
    <t>I*T/2*pi*V</t>
  </si>
  <si>
    <t>IT/(2piV)*(ΔI/I + ΔV/V+ ΔT/T)</t>
  </si>
  <si>
    <t>Gamme= 200uA</t>
  </si>
  <si>
    <t>Gamme=20V</t>
  </si>
  <si>
    <t>Matériaux</t>
  </si>
  <si>
    <t>I (uA)</t>
  </si>
  <si>
    <t>± ΔI (uA)</t>
  </si>
  <si>
    <t>V (V)</t>
  </si>
  <si>
    <t>± ΔV (V)</t>
  </si>
  <si>
    <t>C (nF)</t>
  </si>
  <si>
    <t>ΔC (nF)</t>
  </si>
  <si>
    <t>Résolution d (uA)</t>
  </si>
  <si>
    <t>Résolution d (V)</t>
  </si>
  <si>
    <t>A</t>
  </si>
  <si>
    <t>B</t>
  </si>
  <si>
    <t>C</t>
  </si>
  <si>
    <t>Air</t>
  </si>
  <si>
    <t>Méthode comparative</t>
  </si>
  <si>
    <t>T/(R*2pi*sqrt((I/I_0)^2 - 1))</t>
  </si>
  <si>
    <t>I_0 (uA)</t>
  </si>
  <si>
    <t>± ΔI_0 (uA)</t>
  </si>
  <si>
    <t>Capacité théorique</t>
  </si>
  <si>
    <t>d (mm)</t>
  </si>
  <si>
    <t>± Δd (mm)</t>
  </si>
  <si>
    <t>D (mm)</t>
  </si>
  <si>
    <t>ΔD (mm)</t>
  </si>
  <si>
    <t>eps relative de l'air</t>
  </si>
  <si>
    <t>Tableau I.3 : Mesure de permittivité relative en utilisant les valeurs de la méthode comparative</t>
  </si>
  <si>
    <t>± ΔC (nF)</t>
  </si>
  <si>
    <t>± ΔD (mm)</t>
  </si>
  <si>
    <t>ε_r</t>
  </si>
  <si>
    <t>Δε_r</t>
  </si>
  <si>
    <t>Identification</t>
  </si>
  <si>
    <t>Isolant de cable de téléphone</t>
  </si>
  <si>
    <t>Teflon</t>
  </si>
  <si>
    <t>Papier</t>
  </si>
  <si>
    <t>Tableau I.4 : Mesure de permittivité relative en utilisant les valeurs de la méthode directe</t>
  </si>
  <si>
    <t>Tableau I.5 : Tableau de la permittivité relative en utilisant les valeurs moyennes de la méthode directe et de la méthode comparative</t>
  </si>
  <si>
    <t>Moy. ε_r</t>
  </si>
  <si>
    <t>Moy. Δε_r</t>
  </si>
  <si>
    <t>Capacité Air</t>
  </si>
  <si>
    <t>Théorique</t>
  </si>
  <si>
    <t>Méthode direct</t>
  </si>
  <si>
    <t>Chiffres significatifs incorrectes</t>
  </si>
  <si>
    <t>Chiffre significatifs correctes</t>
  </si>
  <si>
    <t>Méthode Indirect</t>
  </si>
  <si>
    <t>Moyenne des méthodes</t>
  </si>
  <si>
    <t>Déduction</t>
  </si>
  <si>
    <t xml:space="preserve"> N/A</t>
  </si>
  <si>
    <t>N/A</t>
  </si>
  <si>
    <t>Mylar</t>
  </si>
  <si>
    <t>3.22 - 4.3</t>
  </si>
  <si>
    <t>Basé sur le tableau I.1</t>
  </si>
  <si>
    <t>Papier Kraft (imprégné d'huile)</t>
  </si>
  <si>
    <t>Plexiglas (PMMA)</t>
  </si>
  <si>
    <t>Bakélite (PF)</t>
  </si>
  <si>
    <t>Idenditification basé sur les sources [2] et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</si>
</sst>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0"/>
  </numFmts>
  <fonts count="22">
    <font>
      <sz val="10"/>
      <color rgb="FF000000"/>
      <name val="Arial"/>
    </font>
    <font>
      <sz val="10"/>
      <color theme="1"/>
      <name val="Arial"/>
      <family val="2"/>
    </font>
    <font>
      <sz val="11"/>
      <color rgb="FF7E3794"/>
      <name val="Inconsolata"/>
    </font>
    <font>
      <sz val="11"/>
      <color rgb="FF000000"/>
      <name val="Inconsolata"/>
    </font>
    <font>
      <b/>
      <sz val="10"/>
      <color theme="1"/>
      <name val="Arial"/>
      <family val="2"/>
    </font>
    <font>
      <sz val="10"/>
      <color rgb="FF000000"/>
      <name val="Roboto"/>
    </font>
    <font>
      <b/>
      <sz val="10"/>
      <name val="Arial"/>
      <family val="2"/>
    </font>
    <font>
      <sz val="10"/>
      <color theme="1"/>
      <name val="Roboto"/>
    </font>
    <font>
      <sz val="11"/>
      <color rgb="FF0B0080"/>
      <name val="Sans-serif"/>
    </font>
    <font>
      <sz val="11"/>
      <color rgb="FF202122"/>
      <name val="Sans-serif"/>
    </font>
    <font>
      <sz val="10"/>
      <color rgb="FF000000"/>
      <name val="Roboto"/>
    </font>
    <font>
      <sz val="11"/>
      <color rgb="FF20212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Roboto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5" fillId="2" borderId="8" xfId="0" applyNumberFormat="1" applyFont="1" applyFill="1" applyBorder="1" applyAlignment="1">
      <alignment horizontal="center"/>
    </xf>
    <xf numFmtId="0" fontId="5" fillId="2" borderId="0" xfId="0" applyFont="1" applyFill="1" applyAlignment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2" fontId="10" fillId="2" borderId="0" xfId="0" applyNumberFormat="1" applyFont="1" applyFill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6" fontId="11" fillId="0" borderId="0" xfId="0" applyNumberFormat="1" applyFont="1" applyAlignment="1"/>
    <xf numFmtId="2" fontId="10" fillId="2" borderId="1" xfId="0" applyNumberFormat="1" applyFont="1" applyFill="1" applyBorder="1" applyAlignment="1">
      <alignment horizontal="center"/>
    </xf>
    <xf numFmtId="0" fontId="12" fillId="0" borderId="0" xfId="0" applyFont="1" applyAlignment="1">
      <alignment wrapText="1"/>
    </xf>
    <xf numFmtId="2" fontId="12" fillId="0" borderId="1" xfId="0" applyNumberFormat="1" applyFont="1" applyBorder="1" applyAlignment="1"/>
    <xf numFmtId="164" fontId="5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3" fillId="0" borderId="0" xfId="0" applyFont="1" applyAlignment="1"/>
    <xf numFmtId="0" fontId="12" fillId="0" borderId="1" xfId="0" applyFont="1" applyBorder="1" applyAlignment="1"/>
    <xf numFmtId="0" fontId="14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5" fillId="2" borderId="0" xfId="0" applyFont="1" applyFill="1" applyAlignment="1">
      <alignment horizontal="left"/>
    </xf>
    <xf numFmtId="0" fontId="12" fillId="0" borderId="0" xfId="0" applyFont="1" applyAlignment="1"/>
    <xf numFmtId="164" fontId="1" fillId="0" borderId="1" xfId="0" applyNumberFormat="1" applyFont="1" applyBorder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15" fillId="0" borderId="0" xfId="0" applyFont="1" applyAlignment="1"/>
    <xf numFmtId="0" fontId="16" fillId="0" borderId="0" xfId="0" applyFont="1" applyFill="1" applyBorder="1" applyAlignment="1"/>
    <xf numFmtId="0" fontId="0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5" fillId="0" borderId="9" xfId="0" applyFont="1" applyBorder="1" applyAlignment="1"/>
    <xf numFmtId="2" fontId="15" fillId="0" borderId="9" xfId="0" applyNumberFormat="1" applyFont="1" applyBorder="1" applyAlignment="1"/>
    <xf numFmtId="0" fontId="15" fillId="0" borderId="9" xfId="0" applyFont="1" applyBorder="1" applyAlignment="1"/>
    <xf numFmtId="0" fontId="1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2" fontId="17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15" fillId="0" borderId="0" xfId="0" applyNumberFormat="1" applyFont="1" applyBorder="1" applyAlignment="1">
      <alignment horizontal="center" vertical="center"/>
    </xf>
    <xf numFmtId="2" fontId="16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17" fillId="2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2" fontId="17" fillId="0" borderId="9" xfId="0" applyNumberFormat="1" applyFont="1" applyFill="1" applyBorder="1" applyAlignment="1">
      <alignment horizontal="center" vertical="center"/>
    </xf>
    <xf numFmtId="165" fontId="17" fillId="0" borderId="9" xfId="0" applyNumberFormat="1" applyFont="1" applyFill="1" applyBorder="1" applyAlignment="1">
      <alignment horizontal="center" vertical="center"/>
    </xf>
    <xf numFmtId="2" fontId="16" fillId="0" borderId="9" xfId="0" applyNumberFormat="1" applyFont="1" applyBorder="1" applyAlignment="1">
      <alignment horizontal="center" vertical="center"/>
    </xf>
    <xf numFmtId="2" fontId="17" fillId="0" borderId="9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/>
    </xf>
    <xf numFmtId="0" fontId="12" fillId="0" borderId="9" xfId="1" applyFont="1" applyBorder="1" applyAlignment="1">
      <alignment horizontal="center"/>
    </xf>
    <xf numFmtId="2" fontId="16" fillId="0" borderId="9" xfId="0" applyNumberFormat="1" applyFont="1" applyBorder="1" applyAlignment="1">
      <alignment horizontal="center" vertical="center"/>
    </xf>
    <xf numFmtId="2" fontId="17" fillId="0" borderId="9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wikipedia.org/wiki/Plexiglas" TargetMode="External"/><Relationship Id="rId2" Type="http://schemas.openxmlformats.org/officeDocument/2006/relationships/hyperlink" Target="https://fr.wikipedia.org/wiki/Bak%C3%A9lite" TargetMode="External"/><Relationship Id="rId1" Type="http://schemas.openxmlformats.org/officeDocument/2006/relationships/hyperlink" Target="https://fr.wikipedia.org/wiki/Plexiglas" TargetMode="External"/><Relationship Id="rId4" Type="http://schemas.openxmlformats.org/officeDocument/2006/relationships/hyperlink" Target="https://fr.wikipedia.org/wiki/Bak%C3%A9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1"/>
  <sheetViews>
    <sheetView tabSelected="1" topLeftCell="E43" workbookViewId="0">
      <selection activeCell="K81" sqref="J74:K81"/>
    </sheetView>
  </sheetViews>
  <sheetFormatPr baseColWidth="10" defaultColWidth="14.5" defaultRowHeight="15.75" customHeight="1"/>
  <cols>
    <col min="1" max="1" width="18.33203125" customWidth="1"/>
    <col min="2" max="2" width="13.5" customWidth="1"/>
    <col min="3" max="3" width="14.5" customWidth="1"/>
    <col min="6" max="6" width="14" customWidth="1"/>
    <col min="7" max="7" width="14.5" customWidth="1"/>
    <col min="8" max="8" width="15.83203125" customWidth="1"/>
    <col min="9" max="9" width="16.5" customWidth="1"/>
    <col min="11" max="11" width="37.83203125" bestFit="1" customWidth="1"/>
    <col min="13" max="13" width="12.6640625" customWidth="1"/>
    <col min="14" max="14" width="12.1640625" customWidth="1"/>
    <col min="15" max="15" width="7.5" customWidth="1"/>
    <col min="16" max="16" width="13" customWidth="1"/>
    <col min="17" max="17" width="27" customWidth="1"/>
  </cols>
  <sheetData>
    <row r="1" spans="1:9" ht="15.75" customHeight="1">
      <c r="A1" s="1" cm="1">
        <f t="array" aca="1" ref="A1" ca="1">A1:B2</f>
        <v>0</v>
      </c>
      <c r="B1" s="2" t="s">
        <v>0</v>
      </c>
      <c r="D1" s="3" t="s">
        <v>1</v>
      </c>
      <c r="E1" s="2" t="s">
        <v>2</v>
      </c>
      <c r="F1" s="4"/>
    </row>
    <row r="2" spans="1:9" ht="15.75" customHeight="1">
      <c r="A2" s="3">
        <v>1.25</v>
      </c>
      <c r="B2" s="5">
        <v>0.05</v>
      </c>
      <c r="D2" s="3">
        <v>100</v>
      </c>
      <c r="E2" s="3">
        <v>2</v>
      </c>
      <c r="H2" s="6" t="s">
        <v>3</v>
      </c>
      <c r="I2" s="6" t="s">
        <v>4</v>
      </c>
    </row>
    <row r="3" spans="1:9" ht="15.75" customHeight="1">
      <c r="H3" s="7" t="s">
        <v>5</v>
      </c>
      <c r="I3" s="7" t="s">
        <v>6</v>
      </c>
    </row>
    <row r="4" spans="1:9" ht="15.75" customHeight="1">
      <c r="A4" s="8" t="s">
        <v>7</v>
      </c>
      <c r="C4" s="9" t="s">
        <v>8</v>
      </c>
      <c r="E4" s="9" t="s">
        <v>9</v>
      </c>
      <c r="F4" s="9" t="s">
        <v>10</v>
      </c>
      <c r="G4" s="10" t="s">
        <v>11</v>
      </c>
      <c r="H4" s="11" t="s">
        <v>12</v>
      </c>
      <c r="I4" s="11" t="s">
        <v>13</v>
      </c>
    </row>
    <row r="5" spans="1:9" ht="15.75" customHeight="1">
      <c r="A5" s="12" t="s">
        <v>14</v>
      </c>
      <c r="B5" s="13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4" t="s">
        <v>20</v>
      </c>
      <c r="H5" s="15" t="s">
        <v>21</v>
      </c>
      <c r="I5" s="15" t="s">
        <v>22</v>
      </c>
    </row>
    <row r="6" spans="1:9" ht="15.75" customHeight="1">
      <c r="A6" s="16" t="s">
        <v>23</v>
      </c>
      <c r="B6" s="17">
        <v>184.9</v>
      </c>
      <c r="C6" s="18">
        <f t="shared" ref="C6:C9" si="0">0.01*B6+4*H6</f>
        <v>2.2490000000000001</v>
      </c>
      <c r="D6" s="19">
        <v>7.05</v>
      </c>
      <c r="E6" s="20">
        <f t="shared" ref="E6:E9" si="1">((1.2/100)*D6)+(3*I6)</f>
        <v>0.11459999999999999</v>
      </c>
      <c r="F6" s="21">
        <f t="shared" ref="F6:F9" si="2">(((B6*10^-6)*($A$2*10^-3))/(2*PI()*D6))*10^9</f>
        <v>5.2176859889523843</v>
      </c>
      <c r="G6" s="21">
        <f t="shared" ref="G6:G9" si="3">F6*((C6/B6)+(E6/D6)+($B$2/$A$2))</f>
        <v>0.35698703503341939</v>
      </c>
      <c r="H6" s="16">
        <v>0.1</v>
      </c>
      <c r="I6" s="16">
        <v>0.01</v>
      </c>
    </row>
    <row r="7" spans="1:9" ht="15.75" customHeight="1">
      <c r="A7" s="16" t="s">
        <v>24</v>
      </c>
      <c r="B7" s="19">
        <v>111.1</v>
      </c>
      <c r="C7" s="18">
        <f t="shared" si="0"/>
        <v>1.5110000000000001</v>
      </c>
      <c r="D7" s="19">
        <v>7.05</v>
      </c>
      <c r="E7" s="20">
        <f t="shared" si="1"/>
        <v>0.11459999999999999</v>
      </c>
      <c r="F7" s="21">
        <f t="shared" si="2"/>
        <v>3.1351266272180087</v>
      </c>
      <c r="G7" s="21">
        <f t="shared" si="3"/>
        <v>0.21900639987510351</v>
      </c>
      <c r="H7" s="16">
        <v>0.1</v>
      </c>
      <c r="I7" s="16">
        <v>0.01</v>
      </c>
    </row>
    <row r="8" spans="1:9" ht="15.75" customHeight="1">
      <c r="A8" s="16" t="s">
        <v>25</v>
      </c>
      <c r="B8" s="19">
        <v>15.8</v>
      </c>
      <c r="C8" s="18">
        <f t="shared" si="0"/>
        <v>0.55800000000000005</v>
      </c>
      <c r="D8" s="19">
        <v>7.05</v>
      </c>
      <c r="E8" s="20">
        <f t="shared" si="1"/>
        <v>0.11459999999999999</v>
      </c>
      <c r="F8" s="21">
        <f t="shared" si="2"/>
        <v>0.4458595923496359</v>
      </c>
      <c r="G8" s="21">
        <f t="shared" si="3"/>
        <v>4.0828154203186189E-2</v>
      </c>
      <c r="H8" s="16">
        <v>0.1</v>
      </c>
      <c r="I8" s="16">
        <v>0.01</v>
      </c>
    </row>
    <row r="9" spans="1:9" ht="15.75" customHeight="1">
      <c r="A9" s="22" t="s">
        <v>26</v>
      </c>
      <c r="B9" s="23">
        <v>17.100000000000001</v>
      </c>
      <c r="C9" s="24">
        <f t="shared" si="0"/>
        <v>0.57100000000000006</v>
      </c>
      <c r="D9" s="25">
        <v>7.05</v>
      </c>
      <c r="E9" s="26">
        <f t="shared" si="1"/>
        <v>0.11459999999999999</v>
      </c>
      <c r="F9" s="27">
        <f t="shared" si="2"/>
        <v>0.48254424235308702</v>
      </c>
      <c r="G9" s="27">
        <f t="shared" si="3"/>
        <v>4.3258707397031866E-2</v>
      </c>
      <c r="H9" s="22">
        <v>0.1</v>
      </c>
      <c r="I9" s="22">
        <v>0.01</v>
      </c>
    </row>
    <row r="10" spans="1:9" ht="15.75" customHeight="1">
      <c r="E10" s="28"/>
    </row>
    <row r="11" spans="1:9" ht="15.75" customHeight="1">
      <c r="H11" s="6" t="s">
        <v>3</v>
      </c>
      <c r="I11" s="6" t="s">
        <v>3</v>
      </c>
    </row>
    <row r="12" spans="1:9" ht="15.75" customHeight="1">
      <c r="A12" s="8"/>
      <c r="H12" s="7" t="s">
        <v>5</v>
      </c>
      <c r="I12" s="7" t="s">
        <v>5</v>
      </c>
    </row>
    <row r="13" spans="1:9" ht="15.75" customHeight="1">
      <c r="A13" s="8" t="s">
        <v>27</v>
      </c>
      <c r="C13" s="9" t="s">
        <v>8</v>
      </c>
      <c r="E13" s="9" t="s">
        <v>8</v>
      </c>
      <c r="F13" s="6" t="s">
        <v>28</v>
      </c>
      <c r="H13" s="11" t="s">
        <v>12</v>
      </c>
      <c r="I13" s="11" t="s">
        <v>12</v>
      </c>
    </row>
    <row r="14" spans="1:9" ht="15.75" customHeight="1">
      <c r="A14" s="12" t="s">
        <v>14</v>
      </c>
      <c r="B14" s="13" t="s">
        <v>15</v>
      </c>
      <c r="C14" s="13" t="s">
        <v>16</v>
      </c>
      <c r="D14" s="13" t="s">
        <v>29</v>
      </c>
      <c r="E14" s="14" t="s">
        <v>30</v>
      </c>
      <c r="F14" s="13" t="s">
        <v>19</v>
      </c>
      <c r="G14" s="14" t="s">
        <v>20</v>
      </c>
      <c r="H14" s="15" t="s">
        <v>21</v>
      </c>
      <c r="I14" s="15" t="s">
        <v>21</v>
      </c>
    </row>
    <row r="15" spans="1:9" ht="15.75" customHeight="1">
      <c r="A15" s="16" t="s">
        <v>23</v>
      </c>
      <c r="B15" s="17">
        <v>63.6</v>
      </c>
      <c r="C15" s="29">
        <f t="shared" ref="C15:C18" si="4">((1/100)*B15)+(4*H15)</f>
        <v>1.036</v>
      </c>
      <c r="D15" s="19">
        <v>69.900000000000006</v>
      </c>
      <c r="E15" s="18">
        <f t="shared" ref="E15:E18" si="5">((1/100)*D15)+(4*I15)</f>
        <v>1.0990000000000002</v>
      </c>
      <c r="F15" s="21">
        <f t="shared" ref="F15:F18" si="6">(($A$2*10^-3)/(($D$2*10^3)*(2*PI()*SQRT((((D15/B15)^2)-1))))*10^9)</f>
        <v>4.3629109890963722</v>
      </c>
      <c r="G15" s="21">
        <f t="shared" ref="G15:G18" si="7">F15*(($B$2/$A$2)+($E$2/$D$2)+((E15*D15)/((B15^2)*((D15^2/B15^2)-1)))+((C15*D15^2)/(B15^3*((D15^2/B15^2)-1))))</f>
        <v>1.0731439406076049</v>
      </c>
      <c r="H15" s="16">
        <v>0.1</v>
      </c>
      <c r="I15" s="16">
        <v>0.1</v>
      </c>
    </row>
    <row r="16" spans="1:9" ht="15.75" customHeight="1">
      <c r="A16" s="16" t="s">
        <v>24</v>
      </c>
      <c r="B16" s="19">
        <v>56.7</v>
      </c>
      <c r="C16" s="29">
        <f t="shared" si="4"/>
        <v>0.96700000000000008</v>
      </c>
      <c r="D16" s="19">
        <v>69.900000000000006</v>
      </c>
      <c r="E16" s="18">
        <f t="shared" si="5"/>
        <v>1.0990000000000002</v>
      </c>
      <c r="F16" s="21">
        <f t="shared" si="6"/>
        <v>2.7593664850543704</v>
      </c>
      <c r="G16" s="21">
        <f t="shared" si="7"/>
        <v>0.43000194822131088</v>
      </c>
      <c r="H16" s="16">
        <v>0.1</v>
      </c>
      <c r="I16" s="16">
        <v>0.1</v>
      </c>
    </row>
    <row r="17" spans="1:14" ht="15.75" customHeight="1">
      <c r="A17" s="16" t="s">
        <v>25</v>
      </c>
      <c r="B17" s="19">
        <v>14.8</v>
      </c>
      <c r="C17" s="29">
        <f t="shared" si="4"/>
        <v>0.54800000000000004</v>
      </c>
      <c r="D17" s="19">
        <v>69.900000000000006</v>
      </c>
      <c r="E17" s="18">
        <f t="shared" si="5"/>
        <v>1.0990000000000002</v>
      </c>
      <c r="F17" s="21">
        <f t="shared" si="6"/>
        <v>0.43099710741308539</v>
      </c>
      <c r="G17" s="21">
        <f t="shared" si="7"/>
        <v>4.966174384821203E-2</v>
      </c>
      <c r="H17" s="16">
        <v>0.1</v>
      </c>
      <c r="I17" s="16">
        <v>0.1</v>
      </c>
    </row>
    <row r="18" spans="1:14" ht="15.75" customHeight="1">
      <c r="A18" s="22" t="s">
        <v>26</v>
      </c>
      <c r="B18" s="23">
        <v>16.100000000000001</v>
      </c>
      <c r="C18" s="30">
        <f t="shared" si="4"/>
        <v>0.56100000000000005</v>
      </c>
      <c r="D18" s="23">
        <v>69.900000000000006</v>
      </c>
      <c r="E18" s="24">
        <f t="shared" si="5"/>
        <v>1.0990000000000002</v>
      </c>
      <c r="F18" s="27">
        <f t="shared" si="6"/>
        <v>0.47088586846129177</v>
      </c>
      <c r="G18" s="27">
        <f t="shared" si="7"/>
        <v>5.3398521885308227E-2</v>
      </c>
      <c r="H18" s="22">
        <v>0.1</v>
      </c>
      <c r="I18" s="22">
        <v>0.1</v>
      </c>
    </row>
    <row r="20" spans="1:14" ht="15.75" customHeight="1">
      <c r="A20" s="8" t="s">
        <v>31</v>
      </c>
    </row>
    <row r="21" spans="1:14" ht="15.75" customHeight="1">
      <c r="A21" s="12" t="s">
        <v>14</v>
      </c>
      <c r="B21" s="12" t="s">
        <v>32</v>
      </c>
      <c r="C21" s="12" t="s">
        <v>33</v>
      </c>
      <c r="D21" s="12" t="s">
        <v>34</v>
      </c>
      <c r="E21" s="12" t="s">
        <v>35</v>
      </c>
      <c r="F21" s="12" t="s">
        <v>19</v>
      </c>
      <c r="G21" s="3" t="s">
        <v>20</v>
      </c>
      <c r="J21" s="9"/>
      <c r="K21" s="3" t="s">
        <v>36</v>
      </c>
    </row>
    <row r="22" spans="1:14" ht="15.75" customHeight="1">
      <c r="A22" s="3" t="s">
        <v>26</v>
      </c>
      <c r="B22" s="3">
        <v>0.84</v>
      </c>
      <c r="C22" s="3">
        <v>0.01</v>
      </c>
      <c r="D22" s="12">
        <v>226</v>
      </c>
      <c r="E22" s="12">
        <v>1</v>
      </c>
      <c r="F22" s="58">
        <f>((K22*(8.85*10^-12)*(PI()*((D22*10^-3)/2)^2))/(B22*10^-3))*10^9</f>
        <v>0.4228937267691093</v>
      </c>
      <c r="G22" s="58">
        <f>F22*((E22/D22)+(C22/B22))</f>
        <v>6.9056603085979711E-3</v>
      </c>
      <c r="J22" s="9"/>
      <c r="K22" s="3">
        <v>1.0005999999999999</v>
      </c>
    </row>
    <row r="23" spans="1:14" ht="15.75" customHeight="1">
      <c r="A23" s="9"/>
      <c r="B23" s="31"/>
      <c r="C23" s="31"/>
      <c r="D23" s="28"/>
      <c r="E23" s="31"/>
    </row>
    <row r="24" spans="1:14" ht="15.75" customHeight="1">
      <c r="A24" s="9"/>
      <c r="B24" s="31"/>
      <c r="C24" s="31"/>
      <c r="D24" s="28"/>
      <c r="E24" s="31"/>
    </row>
    <row r="25" spans="1:14" ht="15.75" customHeight="1">
      <c r="A25" s="32" t="s">
        <v>37</v>
      </c>
    </row>
    <row r="26" spans="1:14" ht="15.75" customHeight="1">
      <c r="A26" s="12" t="s">
        <v>14</v>
      </c>
      <c r="B26" s="12" t="s">
        <v>19</v>
      </c>
      <c r="C26" s="12" t="s">
        <v>38</v>
      </c>
      <c r="D26" s="12" t="s">
        <v>32</v>
      </c>
      <c r="E26" s="12" t="s">
        <v>33</v>
      </c>
      <c r="F26" s="12" t="s">
        <v>34</v>
      </c>
      <c r="G26" s="12" t="s">
        <v>39</v>
      </c>
      <c r="H26" s="33" t="s">
        <v>40</v>
      </c>
      <c r="I26" s="34" t="s">
        <v>41</v>
      </c>
      <c r="J26" s="35"/>
      <c r="K26" s="3" t="s">
        <v>42</v>
      </c>
      <c r="M26" s="36"/>
      <c r="N26" s="37"/>
    </row>
    <row r="27" spans="1:14" ht="15.75" customHeight="1">
      <c r="A27" s="3" t="s">
        <v>23</v>
      </c>
      <c r="B27" s="38">
        <f>(($A$2*10^-3)/(($D$2*10^3)*(2*PI()*SQRT((((D15/B15)^2)-1))))*10^9)</f>
        <v>4.3629109890963722</v>
      </c>
      <c r="C27" s="39">
        <f>G15</f>
        <v>1.0731439406076049</v>
      </c>
      <c r="D27" s="40">
        <v>0.11</v>
      </c>
      <c r="E27" s="40">
        <v>0.01</v>
      </c>
      <c r="F27" s="41">
        <v>226</v>
      </c>
      <c r="G27" s="41">
        <v>1</v>
      </c>
      <c r="H27" s="42">
        <f>(4*(B27*10^-9)*(D27*10^-3))/((8.85*10^-12)*(PI()*((F27*10^-3)^2)))</f>
        <v>1.3518204358863508</v>
      </c>
      <c r="I27" s="42">
        <f t="shared" ref="I27:I30" si="8">H27*((C27/B27)+(E27/D27)+((2*G27)/F27))</f>
        <v>0.46736265705210644</v>
      </c>
      <c r="K27" s="3" t="s">
        <v>43</v>
      </c>
      <c r="M27" s="36"/>
      <c r="N27" s="43"/>
    </row>
    <row r="28" spans="1:14" ht="15.75" customHeight="1">
      <c r="A28" s="3" t="s">
        <v>24</v>
      </c>
      <c r="B28" s="44">
        <f t="shared" ref="B28:C28" si="9">F16</f>
        <v>2.7593664850543704</v>
      </c>
      <c r="C28" s="44">
        <f t="shared" si="9"/>
        <v>0.43000194822131088</v>
      </c>
      <c r="D28" s="40">
        <v>0.26</v>
      </c>
      <c r="E28" s="40">
        <v>0.01</v>
      </c>
      <c r="F28" s="41">
        <v>226</v>
      </c>
      <c r="G28" s="41">
        <v>1</v>
      </c>
      <c r="H28" s="42">
        <f t="shared" ref="H28:H30" si="10">((B28*10^-9)*(D28*10^-3))/((8.85*10^-12)*(PI()*((F28*10^-3)/2)^2))</f>
        <v>2.0208435973531067</v>
      </c>
      <c r="I28" s="42">
        <f t="shared" si="8"/>
        <v>0.41052361071112803</v>
      </c>
      <c r="K28" s="3" t="s">
        <v>44</v>
      </c>
      <c r="M28" s="37"/>
      <c r="N28" s="37"/>
    </row>
    <row r="29" spans="1:14" ht="15.75" customHeight="1">
      <c r="A29" s="3" t="s">
        <v>25</v>
      </c>
      <c r="B29" s="44">
        <f t="shared" ref="B29:C29" si="11">F17</f>
        <v>0.43099710741308539</v>
      </c>
      <c r="C29" s="44">
        <f t="shared" si="11"/>
        <v>4.966174384821203E-2</v>
      </c>
      <c r="D29" s="40">
        <v>2.88</v>
      </c>
      <c r="E29" s="40">
        <v>0.01</v>
      </c>
      <c r="F29" s="41">
        <v>226</v>
      </c>
      <c r="G29" s="41">
        <v>1</v>
      </c>
      <c r="H29" s="42">
        <f t="shared" si="10"/>
        <v>3.4963653922955387</v>
      </c>
      <c r="I29" s="42">
        <f t="shared" si="8"/>
        <v>0.4459509752372951</v>
      </c>
      <c r="K29" s="3" t="s">
        <v>45</v>
      </c>
      <c r="M29" s="36"/>
      <c r="N29" s="37"/>
    </row>
    <row r="30" spans="1:14" ht="15.75" customHeight="1">
      <c r="A30" s="3" t="s">
        <v>26</v>
      </c>
      <c r="B30" s="44">
        <f t="shared" ref="B30:C30" si="12">F18</f>
        <v>0.47088586846129177</v>
      </c>
      <c r="C30" s="44">
        <f t="shared" si="12"/>
        <v>5.3398521885308227E-2</v>
      </c>
      <c r="D30" s="40">
        <v>0.84</v>
      </c>
      <c r="E30" s="40">
        <v>0.01</v>
      </c>
      <c r="F30" s="41">
        <v>226</v>
      </c>
      <c r="G30" s="41">
        <v>1</v>
      </c>
      <c r="H30" s="42">
        <f t="shared" si="10"/>
        <v>1.1141532024654888</v>
      </c>
      <c r="I30" s="42">
        <f t="shared" si="8"/>
        <v>0.14946861699378927</v>
      </c>
      <c r="K30" s="3" t="s">
        <v>26</v>
      </c>
      <c r="M30" s="37"/>
      <c r="N30" s="37"/>
    </row>
    <row r="31" spans="1:14" ht="15.75" customHeight="1">
      <c r="B31" s="31"/>
      <c r="K31" s="45"/>
      <c r="M31" s="36"/>
      <c r="N31" s="37"/>
    </row>
    <row r="32" spans="1:14" ht="15.75" customHeight="1">
      <c r="A32" s="32" t="s">
        <v>46</v>
      </c>
      <c r="M32" s="36"/>
      <c r="N32" s="37"/>
    </row>
    <row r="33" spans="1:14" ht="15.75" customHeight="1">
      <c r="A33" s="12" t="s">
        <v>14</v>
      </c>
      <c r="B33" s="12" t="s">
        <v>19</v>
      </c>
      <c r="C33" s="12" t="s">
        <v>38</v>
      </c>
      <c r="D33" s="12" t="s">
        <v>32</v>
      </c>
      <c r="E33" s="12" t="s">
        <v>33</v>
      </c>
      <c r="F33" s="12" t="s">
        <v>34</v>
      </c>
      <c r="G33" s="12" t="s">
        <v>39</v>
      </c>
      <c r="H33" s="33" t="s">
        <v>40</v>
      </c>
      <c r="I33" s="34" t="s">
        <v>41</v>
      </c>
      <c r="M33" s="36"/>
      <c r="N33" s="37"/>
    </row>
    <row r="34" spans="1:14" ht="15.75" customHeight="1">
      <c r="A34" s="3" t="s">
        <v>23</v>
      </c>
      <c r="B34" s="46">
        <v>5.2176859889523843</v>
      </c>
      <c r="C34" s="46">
        <v>0.35698703503341939</v>
      </c>
      <c r="D34" s="12">
        <v>0.11</v>
      </c>
      <c r="E34" s="12">
        <v>0.01</v>
      </c>
      <c r="F34" s="47">
        <v>226</v>
      </c>
      <c r="G34" s="47">
        <v>1</v>
      </c>
      <c r="H34" s="48">
        <f t="shared" ref="H34:H37" si="13">(4*(B34*10^-9)*(D34*10^-3))/((8.85*10^-12)*(PI()*((F34*10^-3)^2)))</f>
        <v>1.6166670751549259</v>
      </c>
      <c r="I34" s="48">
        <f t="shared" ref="I34:I37" si="14">H34*((C34/B34)+(E34/D34)+((2*G34)/F34))</f>
        <v>0.2718867022607635</v>
      </c>
      <c r="M34" s="36"/>
      <c r="N34" s="37"/>
    </row>
    <row r="35" spans="1:14" ht="15.75" customHeight="1">
      <c r="A35" s="3" t="s">
        <v>24</v>
      </c>
      <c r="B35" s="46">
        <v>3.1351266272180087</v>
      </c>
      <c r="C35" s="46">
        <v>0.21900639987510351</v>
      </c>
      <c r="D35" s="34">
        <v>0.26</v>
      </c>
      <c r="E35" s="12">
        <v>0.01</v>
      </c>
      <c r="F35" s="47">
        <v>226</v>
      </c>
      <c r="G35" s="47">
        <v>1</v>
      </c>
      <c r="H35" s="48">
        <f t="shared" si="13"/>
        <v>2.2960344723400947</v>
      </c>
      <c r="I35" s="48">
        <f t="shared" si="14"/>
        <v>0.26901895480003191</v>
      </c>
      <c r="M35" s="37"/>
      <c r="N35" s="37"/>
    </row>
    <row r="36" spans="1:14" ht="15.75" customHeight="1">
      <c r="A36" s="3" t="s">
        <v>25</v>
      </c>
      <c r="B36" s="46">
        <v>0.4458595923496359</v>
      </c>
      <c r="C36" s="46">
        <v>4.0828154203186189E-2</v>
      </c>
      <c r="D36" s="34">
        <v>2.88</v>
      </c>
      <c r="E36" s="12">
        <v>0.01</v>
      </c>
      <c r="F36" s="47">
        <v>226</v>
      </c>
      <c r="G36" s="47">
        <v>1</v>
      </c>
      <c r="H36" s="48">
        <f t="shared" si="13"/>
        <v>3.6169338997910288</v>
      </c>
      <c r="I36" s="48">
        <f t="shared" si="14"/>
        <v>0.37577611956449747</v>
      </c>
      <c r="M36" s="36"/>
      <c r="N36" s="37"/>
    </row>
    <row r="37" spans="1:14" ht="15.75" customHeight="1">
      <c r="A37" s="3" t="s">
        <v>26</v>
      </c>
      <c r="B37" s="46">
        <v>0.48254424235308702</v>
      </c>
      <c r="C37" s="46">
        <v>4.3258707397031866E-2</v>
      </c>
      <c r="D37" s="34">
        <v>0.84</v>
      </c>
      <c r="E37" s="12">
        <v>0.01</v>
      </c>
      <c r="F37" s="47">
        <v>226</v>
      </c>
      <c r="G37" s="47">
        <v>1</v>
      </c>
      <c r="H37" s="48">
        <f t="shared" si="13"/>
        <v>1.1417378370384659</v>
      </c>
      <c r="I37" s="48">
        <f t="shared" si="14"/>
        <v>0.12604951437451883</v>
      </c>
      <c r="M37" s="36"/>
      <c r="N37" s="37"/>
    </row>
    <row r="38" spans="1:14" ht="15.75" customHeight="1">
      <c r="M38" s="37"/>
      <c r="N38" s="37"/>
    </row>
    <row r="39" spans="1:14" ht="15.75" customHeight="1">
      <c r="A39" s="49" t="s">
        <v>47</v>
      </c>
      <c r="M39" s="36"/>
      <c r="N39" s="37"/>
    </row>
    <row r="40" spans="1:14" ht="15.75" customHeight="1">
      <c r="A40" s="50" t="s">
        <v>14</v>
      </c>
      <c r="B40" s="51" t="s">
        <v>48</v>
      </c>
      <c r="C40" s="34" t="s">
        <v>49</v>
      </c>
      <c r="D40" s="52" t="s">
        <v>42</v>
      </c>
      <c r="E40" s="53"/>
      <c r="F40" s="54"/>
      <c r="G40" s="54"/>
      <c r="M40" s="36"/>
      <c r="N40" s="37"/>
    </row>
    <row r="41" spans="1:14" ht="15.75" customHeight="1">
      <c r="A41" s="50" t="s">
        <v>23</v>
      </c>
      <c r="B41" s="55">
        <f t="shared" ref="B41:C41" si="15">(H27+H34)/2</f>
        <v>1.4842437555206383</v>
      </c>
      <c r="C41" s="55">
        <f t="shared" si="15"/>
        <v>0.36962467965643497</v>
      </c>
      <c r="D41" s="52" t="s">
        <v>43</v>
      </c>
      <c r="M41" s="36"/>
      <c r="N41" s="37"/>
    </row>
    <row r="42" spans="1:14" ht="15.75" customHeight="1">
      <c r="A42" s="50" t="s">
        <v>24</v>
      </c>
      <c r="B42" s="55">
        <f t="shared" ref="B42:C42" si="16">(H28+H35)/2</f>
        <v>2.1584390348466007</v>
      </c>
      <c r="C42" s="55">
        <f t="shared" si="16"/>
        <v>0.33977128275558</v>
      </c>
      <c r="D42" s="52" t="s">
        <v>44</v>
      </c>
      <c r="M42" s="36"/>
      <c r="N42" s="37"/>
    </row>
    <row r="43" spans="1:14" ht="15.75" customHeight="1">
      <c r="A43" s="50" t="s">
        <v>25</v>
      </c>
      <c r="B43" s="55">
        <f t="shared" ref="B43:C43" si="17">(H29+H36)/2</f>
        <v>3.5566496460432839</v>
      </c>
      <c r="C43" s="55">
        <f t="shared" si="17"/>
        <v>0.41086354740089626</v>
      </c>
      <c r="D43" s="52" t="s">
        <v>45</v>
      </c>
    </row>
    <row r="44" spans="1:14" ht="15.75" customHeight="1">
      <c r="A44" s="50" t="s">
        <v>26</v>
      </c>
      <c r="B44" s="55">
        <f t="shared" ref="B44:C44" si="18">(H30+H37)/2</f>
        <v>1.1279455197519774</v>
      </c>
      <c r="C44" s="55">
        <f t="shared" si="18"/>
        <v>0.13775906568415405</v>
      </c>
      <c r="D44" s="52" t="s">
        <v>26</v>
      </c>
    </row>
    <row r="47" spans="1:14" ht="15.75" customHeight="1">
      <c r="A47" s="60"/>
      <c r="B47" s="66"/>
      <c r="C47" s="66"/>
      <c r="D47" s="67"/>
      <c r="E47" s="68"/>
    </row>
    <row r="48" spans="1:14" ht="15.75" customHeight="1">
      <c r="A48" s="60"/>
      <c r="B48" s="69"/>
      <c r="C48" s="69"/>
      <c r="D48" s="70"/>
      <c r="E48" s="71"/>
    </row>
    <row r="49" spans="1:18" ht="15.75" customHeight="1">
      <c r="A49" s="60"/>
      <c r="B49" s="72"/>
      <c r="C49" s="72"/>
      <c r="D49" s="73"/>
      <c r="E49" s="73"/>
    </row>
    <row r="50" spans="1:18" ht="15.75" customHeight="1">
      <c r="A50" s="60"/>
      <c r="B50" s="69"/>
      <c r="C50" s="69"/>
      <c r="D50" s="73"/>
      <c r="E50" s="73"/>
    </row>
    <row r="53" spans="1:18" ht="15.75" customHeight="1">
      <c r="K53" s="81" t="s">
        <v>52</v>
      </c>
      <c r="L53" s="81"/>
      <c r="M53" s="81" t="s">
        <v>55</v>
      </c>
      <c r="N53" s="81"/>
      <c r="O53" s="81" t="s">
        <v>56</v>
      </c>
      <c r="P53" s="81"/>
      <c r="Q53" s="82" t="s">
        <v>62</v>
      </c>
      <c r="R53" s="82" t="s">
        <v>51</v>
      </c>
    </row>
    <row r="54" spans="1:18" ht="15.75" customHeight="1">
      <c r="A54" s="59"/>
      <c r="B54" s="59"/>
      <c r="C54" s="59"/>
      <c r="D54" s="62" t="s">
        <v>53</v>
      </c>
      <c r="E54" s="62"/>
      <c r="F54" s="62" t="s">
        <v>54</v>
      </c>
      <c r="G54" s="62"/>
      <c r="J54" s="83" t="s">
        <v>14</v>
      </c>
      <c r="K54" s="74" t="s">
        <v>40</v>
      </c>
      <c r="L54" s="74" t="s">
        <v>41</v>
      </c>
      <c r="M54" s="75" t="s">
        <v>40</v>
      </c>
      <c r="N54" s="75" t="s">
        <v>41</v>
      </c>
      <c r="O54" s="75" t="s">
        <v>48</v>
      </c>
      <c r="P54" s="75" t="s">
        <v>49</v>
      </c>
      <c r="Q54" s="75" t="s">
        <v>57</v>
      </c>
      <c r="R54" s="74" t="s">
        <v>40</v>
      </c>
    </row>
    <row r="55" spans="1:18" ht="15.75" customHeight="1">
      <c r="A55" s="65" t="s">
        <v>50</v>
      </c>
      <c r="B55" s="65" t="s">
        <v>19</v>
      </c>
      <c r="C55" s="65" t="s">
        <v>38</v>
      </c>
      <c r="D55" s="63" t="s">
        <v>40</v>
      </c>
      <c r="E55" s="63" t="s">
        <v>41</v>
      </c>
      <c r="F55" s="63" t="s">
        <v>40</v>
      </c>
      <c r="G55" s="63" t="s">
        <v>41</v>
      </c>
      <c r="J55" s="84" t="s">
        <v>23</v>
      </c>
      <c r="K55" s="78">
        <v>1.6166670751549259</v>
      </c>
      <c r="L55" s="78">
        <v>0.2718867022607635</v>
      </c>
      <c r="M55" s="79">
        <v>1.3518204358863508</v>
      </c>
      <c r="N55" s="79">
        <v>0.46736265705210644</v>
      </c>
      <c r="O55" s="79">
        <v>1.4842437555206383</v>
      </c>
      <c r="P55" s="79">
        <v>0.36962467965643497</v>
      </c>
      <c r="Q55" s="80" t="s">
        <v>59</v>
      </c>
      <c r="R55" s="75" t="s">
        <v>58</v>
      </c>
    </row>
    <row r="56" spans="1:18" ht="15.75" customHeight="1">
      <c r="A56" s="65" t="s">
        <v>51</v>
      </c>
      <c r="B56" s="65">
        <v>0.42</v>
      </c>
      <c r="C56" s="65">
        <v>0.01</v>
      </c>
      <c r="D56" s="65">
        <v>1.0005999999999999</v>
      </c>
      <c r="E56" s="65">
        <v>3.7100000000000001E-2</v>
      </c>
      <c r="F56" s="64">
        <v>1.0005999999999999</v>
      </c>
      <c r="G56" s="64">
        <v>3.7100000000000001E-2</v>
      </c>
      <c r="J56" s="84" t="s">
        <v>24</v>
      </c>
      <c r="K56" s="78">
        <v>2.2960344723400947</v>
      </c>
      <c r="L56" s="78">
        <v>0.26901895480003191</v>
      </c>
      <c r="M56" s="79">
        <v>2.0208435973531067</v>
      </c>
      <c r="N56" s="79">
        <v>0.41052361071112803</v>
      </c>
      <c r="O56" s="79">
        <v>2.1584390348466007</v>
      </c>
      <c r="P56" s="79">
        <v>0.33977128275558</v>
      </c>
      <c r="Q56" s="80" t="s">
        <v>44</v>
      </c>
      <c r="R56" s="76">
        <v>2.04</v>
      </c>
    </row>
    <row r="57" spans="1:18" ht="15.75" customHeight="1">
      <c r="A57" s="65" t="s">
        <v>52</v>
      </c>
      <c r="B57" s="65">
        <v>0.48</v>
      </c>
      <c r="C57" s="65">
        <v>0.04</v>
      </c>
      <c r="D57" s="65">
        <v>1.1416999999999999</v>
      </c>
      <c r="E57" s="65">
        <v>0.126</v>
      </c>
      <c r="F57" s="64">
        <v>1.1416999999999999</v>
      </c>
      <c r="G57" s="64">
        <v>0.126</v>
      </c>
      <c r="J57" s="84" t="s">
        <v>25</v>
      </c>
      <c r="K57" s="78">
        <v>3.6169338997910288</v>
      </c>
      <c r="L57" s="78">
        <v>0.37577611956449747</v>
      </c>
      <c r="M57" s="79">
        <v>3.4963653922955387</v>
      </c>
      <c r="N57" s="79">
        <v>0.4459509752372951</v>
      </c>
      <c r="O57" s="79">
        <v>3.5566496460432839</v>
      </c>
      <c r="P57" s="79">
        <v>0.41086354740089626</v>
      </c>
      <c r="Q57" s="80" t="s">
        <v>60</v>
      </c>
      <c r="R57" s="75" t="s">
        <v>61</v>
      </c>
    </row>
    <row r="58" spans="1:18" ht="15.75" customHeight="1">
      <c r="A58" s="65" t="s">
        <v>27</v>
      </c>
      <c r="B58" s="65">
        <v>0.47</v>
      </c>
      <c r="C58" s="65">
        <v>0.05</v>
      </c>
      <c r="D58" s="65">
        <v>1.1142000000000001</v>
      </c>
      <c r="E58" s="65">
        <v>0.14949999999999999</v>
      </c>
      <c r="F58" s="64">
        <v>1.1142000000000001</v>
      </c>
      <c r="G58" s="64">
        <v>0.14949999999999999</v>
      </c>
      <c r="J58" s="84" t="s">
        <v>26</v>
      </c>
      <c r="K58" s="78">
        <v>1.1417378370384659</v>
      </c>
      <c r="L58" s="78">
        <v>0.12604951437451883</v>
      </c>
      <c r="M58" s="79">
        <v>1.1141532024654888</v>
      </c>
      <c r="N58" s="79">
        <v>0.14946861699378927</v>
      </c>
      <c r="O58" s="79">
        <v>1.1279455197519774</v>
      </c>
      <c r="P58" s="79">
        <v>0.13775906568415405</v>
      </c>
      <c r="Q58" s="80" t="s">
        <v>26</v>
      </c>
      <c r="R58" s="77">
        <v>1.006</v>
      </c>
    </row>
    <row r="61" spans="1:18" ht="15.75" customHeight="1">
      <c r="K61" s="89" t="s">
        <v>52</v>
      </c>
      <c r="L61" s="89"/>
      <c r="M61" s="89" t="s">
        <v>55</v>
      </c>
      <c r="N61" s="89"/>
      <c r="O61" s="89" t="s">
        <v>56</v>
      </c>
      <c r="P61" s="89"/>
      <c r="Q61" s="90" t="s">
        <v>62</v>
      </c>
      <c r="R61" s="90" t="s">
        <v>51</v>
      </c>
    </row>
    <row r="62" spans="1:18" ht="15.75" customHeight="1">
      <c r="J62" s="91" t="s">
        <v>14</v>
      </c>
      <c r="K62" s="74" t="s">
        <v>40</v>
      </c>
      <c r="L62" s="74" t="s">
        <v>41</v>
      </c>
      <c r="M62" s="75" t="s">
        <v>40</v>
      </c>
      <c r="N62" s="75" t="s">
        <v>41</v>
      </c>
      <c r="O62" s="75" t="s">
        <v>48</v>
      </c>
      <c r="P62" s="75" t="s">
        <v>49</v>
      </c>
      <c r="Q62" s="75" t="s">
        <v>57</v>
      </c>
      <c r="R62" s="74" t="s">
        <v>40</v>
      </c>
    </row>
    <row r="63" spans="1:18" ht="15.75" customHeight="1">
      <c r="J63" s="92" t="s">
        <v>23</v>
      </c>
      <c r="K63" s="78">
        <v>1.6166670751549259</v>
      </c>
      <c r="L63" s="78">
        <v>0.2718867022607635</v>
      </c>
      <c r="M63" s="79">
        <v>1.3518204358863508</v>
      </c>
      <c r="N63" s="79">
        <v>0.46736265705210644</v>
      </c>
      <c r="O63" s="79">
        <v>1.4842437555206383</v>
      </c>
      <c r="P63" s="79">
        <v>0.36962467965643497</v>
      </c>
      <c r="Q63" s="80" t="s">
        <v>43</v>
      </c>
      <c r="R63" s="75" t="s">
        <v>58</v>
      </c>
    </row>
    <row r="64" spans="1:18" ht="15.75" customHeight="1">
      <c r="J64" s="92" t="s">
        <v>24</v>
      </c>
      <c r="K64" s="78">
        <v>2.2960344723400947</v>
      </c>
      <c r="L64" s="78">
        <v>0.26901895480003191</v>
      </c>
      <c r="M64" s="79">
        <v>2.0208435973531067</v>
      </c>
      <c r="N64" s="79">
        <v>0.41052361071112803</v>
      </c>
      <c r="O64" s="79">
        <v>2.1584390348466007</v>
      </c>
      <c r="P64" s="79">
        <v>0.33977128275558</v>
      </c>
      <c r="Q64" s="80" t="s">
        <v>44</v>
      </c>
      <c r="R64" s="76">
        <v>2.04</v>
      </c>
    </row>
    <row r="65" spans="10:18" ht="15.75" customHeight="1">
      <c r="J65" s="93" t="s">
        <v>25</v>
      </c>
      <c r="K65" s="87">
        <v>3.6169338997910288</v>
      </c>
      <c r="L65" s="87">
        <v>0.37577611956449747</v>
      </c>
      <c r="M65" s="88">
        <v>3.4963653922955387</v>
      </c>
      <c r="N65" s="88">
        <v>0.4459509752372951</v>
      </c>
      <c r="O65" s="88">
        <v>3.5566496460432839</v>
      </c>
      <c r="P65" s="88">
        <v>0.41086354740089626</v>
      </c>
      <c r="Q65" s="80" t="s">
        <v>60</v>
      </c>
      <c r="R65" s="75" t="s">
        <v>61</v>
      </c>
    </row>
    <row r="66" spans="10:18" ht="15.75" customHeight="1">
      <c r="J66" s="93"/>
      <c r="K66" s="87"/>
      <c r="L66" s="87"/>
      <c r="M66" s="88"/>
      <c r="N66" s="88"/>
      <c r="O66" s="88"/>
      <c r="P66" s="88"/>
      <c r="Q66" s="85" t="s">
        <v>63</v>
      </c>
      <c r="R66" s="61">
        <v>3.5</v>
      </c>
    </row>
    <row r="67" spans="10:18" ht="15.75" customHeight="1">
      <c r="J67" s="93"/>
      <c r="K67" s="87"/>
      <c r="L67" s="87"/>
      <c r="M67" s="88"/>
      <c r="N67" s="88"/>
      <c r="O67" s="88"/>
      <c r="P67" s="88"/>
      <c r="Q67" s="86" t="s">
        <v>64</v>
      </c>
      <c r="R67" s="61">
        <v>3.5</v>
      </c>
    </row>
    <row r="68" spans="10:18" ht="15.75" customHeight="1">
      <c r="J68" s="93"/>
      <c r="K68" s="87"/>
      <c r="L68" s="87"/>
      <c r="M68" s="88"/>
      <c r="N68" s="88"/>
      <c r="O68" s="88"/>
      <c r="P68" s="88"/>
      <c r="Q68" s="86" t="s">
        <v>65</v>
      </c>
      <c r="R68" s="61">
        <v>3.6</v>
      </c>
    </row>
    <row r="69" spans="10:18" ht="15.75" customHeight="1">
      <c r="J69" s="92" t="s">
        <v>26</v>
      </c>
      <c r="K69" s="78">
        <v>1.1417378370384659</v>
      </c>
      <c r="L69" s="78">
        <v>0.12604951437451883</v>
      </c>
      <c r="M69" s="79">
        <v>1.1141532024654888</v>
      </c>
      <c r="N69" s="79">
        <v>0.14946861699378927</v>
      </c>
      <c r="O69" s="79">
        <v>1.1279455197519774</v>
      </c>
      <c r="P69" s="79">
        <v>0.13775906568415405</v>
      </c>
      <c r="Q69" s="80" t="s">
        <v>26</v>
      </c>
      <c r="R69" s="77">
        <v>1.006</v>
      </c>
    </row>
    <row r="74" spans="10:18" ht="15.75" customHeight="1">
      <c r="J74" s="91" t="s">
        <v>14</v>
      </c>
      <c r="K74" s="90" t="s">
        <v>66</v>
      </c>
    </row>
    <row r="75" spans="10:18" ht="15.75" customHeight="1">
      <c r="J75" s="92" t="s">
        <v>23</v>
      </c>
      <c r="K75" s="80" t="s">
        <v>43</v>
      </c>
    </row>
    <row r="76" spans="10:18" ht="15.75" customHeight="1">
      <c r="J76" s="92" t="s">
        <v>24</v>
      </c>
      <c r="K76" s="80" t="s">
        <v>44</v>
      </c>
    </row>
    <row r="77" spans="10:18" ht="15.75" customHeight="1">
      <c r="J77" s="93" t="s">
        <v>25</v>
      </c>
      <c r="K77" s="80" t="s">
        <v>60</v>
      </c>
    </row>
    <row r="78" spans="10:18" ht="15.75" customHeight="1">
      <c r="J78" s="93"/>
      <c r="K78" s="85" t="s">
        <v>63</v>
      </c>
    </row>
    <row r="79" spans="10:18" ht="15.75" customHeight="1">
      <c r="J79" s="93"/>
      <c r="K79" s="86" t="s">
        <v>64</v>
      </c>
    </row>
    <row r="80" spans="10:18" ht="15.75" customHeight="1">
      <c r="J80" s="93"/>
      <c r="K80" s="86" t="s">
        <v>65</v>
      </c>
    </row>
    <row r="81" spans="10:11" ht="15.75" customHeight="1">
      <c r="J81" s="92" t="s">
        <v>26</v>
      </c>
      <c r="K81" s="80" t="s">
        <v>26</v>
      </c>
    </row>
  </sheetData>
  <mergeCells count="16">
    <mergeCell ref="J65:J68"/>
    <mergeCell ref="J77:J80"/>
    <mergeCell ref="K65:K68"/>
    <mergeCell ref="L65:L68"/>
    <mergeCell ref="M65:M68"/>
    <mergeCell ref="N65:N68"/>
    <mergeCell ref="O65:O68"/>
    <mergeCell ref="P65:P68"/>
    <mergeCell ref="D54:E54"/>
    <mergeCell ref="F54:G54"/>
    <mergeCell ref="K53:L53"/>
    <mergeCell ref="M53:N53"/>
    <mergeCell ref="O53:P53"/>
    <mergeCell ref="K61:L61"/>
    <mergeCell ref="M61:N61"/>
    <mergeCell ref="O61:P61"/>
  </mergeCells>
  <hyperlinks>
    <hyperlink ref="Q67" r:id="rId1" tooltip="Plexiglas" display="https://fr.wikipedia.org/wiki/Plexiglas" xr:uid="{22C83EAE-5BDA-1F45-9EEC-001730AB2F1A}"/>
    <hyperlink ref="Q68" r:id="rId2" display="https://fr.wikipedia.org/wiki/Bak%C3%A9lite" xr:uid="{33824FAA-549E-044F-B928-B72C6D5E2DC5}"/>
    <hyperlink ref="K79" r:id="rId3" tooltip="Plexiglas" display="https://fr.wikipedia.org/wiki/Plexiglas" xr:uid="{8EACDD41-7867-F74A-B9F5-D10B05A5092A}"/>
    <hyperlink ref="K80" r:id="rId4" display="https://fr.wikipedia.org/wiki/Bak%C3%A9lite" xr:uid="{C163E170-4FD3-6A40-BBDF-EF7046DC757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I9"/>
  <sheetViews>
    <sheetView workbookViewId="0"/>
  </sheetViews>
  <sheetFormatPr baseColWidth="10" defaultColWidth="14.5" defaultRowHeight="15.75" customHeight="1"/>
  <cols>
    <col min="7" max="7" width="25.5" customWidth="1"/>
  </cols>
  <sheetData>
    <row r="3" spans="1:9" ht="15.75" customHeight="1">
      <c r="H3" s="54"/>
      <c r="I3" s="54"/>
    </row>
    <row r="4" spans="1:9" ht="15.75" customHeight="1">
      <c r="A4" s="32"/>
      <c r="C4" s="56"/>
      <c r="E4" s="56"/>
      <c r="F4" s="56"/>
      <c r="G4" s="54"/>
      <c r="H4" s="54"/>
      <c r="I4" s="54"/>
    </row>
    <row r="5" spans="1:9" ht="15.75" customHeight="1">
      <c r="A5" s="31"/>
      <c r="B5" s="31"/>
      <c r="C5" s="31"/>
      <c r="D5" s="31"/>
      <c r="E5" s="31"/>
      <c r="F5" s="31"/>
      <c r="G5" s="56"/>
      <c r="H5" s="54"/>
      <c r="I5" s="54"/>
    </row>
    <row r="6" spans="1:9" ht="15.75" customHeight="1">
      <c r="A6" s="56"/>
      <c r="B6" s="56"/>
      <c r="C6" s="57"/>
      <c r="D6" s="31"/>
      <c r="E6" s="57"/>
      <c r="F6" s="31"/>
      <c r="G6" s="31"/>
      <c r="H6" s="56"/>
      <c r="I6" s="56"/>
    </row>
    <row r="7" spans="1:9" ht="15.75" customHeight="1">
      <c r="A7" s="56"/>
      <c r="B7" s="31"/>
      <c r="C7" s="57"/>
      <c r="D7" s="31"/>
      <c r="E7" s="57"/>
      <c r="F7" s="31"/>
      <c r="G7" s="31"/>
      <c r="H7" s="56"/>
      <c r="I7" s="56"/>
    </row>
    <row r="8" spans="1:9" ht="15.75" customHeight="1">
      <c r="A8" s="56"/>
      <c r="B8" s="31"/>
      <c r="C8" s="57"/>
      <c r="D8" s="31"/>
      <c r="E8" s="57"/>
      <c r="F8" s="31"/>
      <c r="G8" s="31"/>
      <c r="H8" s="56"/>
      <c r="I8" s="56"/>
    </row>
    <row r="9" spans="1:9" ht="15.75" customHeight="1">
      <c r="A9" s="56"/>
      <c r="B9" s="31"/>
      <c r="C9" s="57"/>
      <c r="D9" s="56"/>
      <c r="E9" s="57"/>
      <c r="F9" s="31"/>
      <c r="G9" s="31"/>
      <c r="H9" s="56"/>
      <c r="I9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2020-10-08T01:31:08Z</dcterms:modified>
</cp:coreProperties>
</file>