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las/Desktop/"/>
    </mc:Choice>
  </mc:AlternateContent>
  <xr:revisionPtr revIDLastSave="0" documentId="13_ncr:1_{55044D3B-A314-F244-8C37-D7D3021EE845}" xr6:coauthVersionLast="46" xr6:coauthVersionMax="46" xr10:uidLastSave="{00000000-0000-0000-0000-000000000000}"/>
  <bookViews>
    <workbookView xWindow="380" yWindow="460" windowWidth="28040" windowHeight="16760" xr2:uid="{78E19979-B564-DD4D-B6CD-77184B5D90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H32" i="1"/>
  <c r="C8" i="2"/>
  <c r="C11" i="2" s="1"/>
  <c r="M8" i="1"/>
  <c r="D4" i="2"/>
  <c r="C4" i="2"/>
  <c r="K15" i="1"/>
  <c r="K18" i="1" s="1"/>
  <c r="J10" i="1"/>
  <c r="I10" i="1"/>
  <c r="L25" i="1"/>
  <c r="L26" i="1" s="1"/>
  <c r="K25" i="1"/>
  <c r="L21" i="1"/>
  <c r="K21" i="1"/>
  <c r="K26" i="1" s="1"/>
  <c r="N8" i="1"/>
  <c r="J15" i="1"/>
  <c r="J18" i="1" s="1"/>
  <c r="J9" i="1"/>
  <c r="I21" i="1"/>
  <c r="J21" i="1"/>
  <c r="I25" i="1"/>
  <c r="I9" i="1"/>
  <c r="I15" i="1"/>
  <c r="I18" i="1" s="1"/>
  <c r="D15" i="1"/>
  <c r="D16" i="1" s="1"/>
  <c r="C15" i="1"/>
  <c r="C16" i="1"/>
  <c r="C12" i="1"/>
  <c r="C6" i="1"/>
  <c r="C9" i="1" s="1"/>
  <c r="M10" i="1" l="1"/>
  <c r="M9" i="1"/>
  <c r="N10" i="1"/>
  <c r="D6" i="1"/>
  <c r="D9" i="1" l="1"/>
  <c r="E6" i="1"/>
  <c r="E9" i="1" s="1"/>
</calcChain>
</file>

<file path=xl/sharedStrings.xml><?xml version="1.0" encoding="utf-8"?>
<sst xmlns="http://schemas.openxmlformats.org/spreadsheetml/2006/main" count="53" uniqueCount="22">
  <si>
    <t>Permittivité du vide</t>
  </si>
  <si>
    <t>N</t>
  </si>
  <si>
    <t>a (m)</t>
  </si>
  <si>
    <t>b (m)</t>
  </si>
  <si>
    <t>L</t>
  </si>
  <si>
    <t>C</t>
  </si>
  <si>
    <t>Min</t>
  </si>
  <si>
    <t>Max</t>
  </si>
  <si>
    <t>Capacité</t>
  </si>
  <si>
    <t>Fréquence</t>
  </si>
  <si>
    <t>Live</t>
  </si>
  <si>
    <t>Permitivité du vide</t>
  </si>
  <si>
    <t>Antenne</t>
  </si>
  <si>
    <t>Condensateur</t>
  </si>
  <si>
    <t>Nb de plaque</t>
  </si>
  <si>
    <t>Perméabilité du vide</t>
  </si>
  <si>
    <t>Aire (m^2)</t>
  </si>
  <si>
    <t>Longueur (m)</t>
  </si>
  <si>
    <t>Largeur (m)</t>
  </si>
  <si>
    <t>A</t>
  </si>
  <si>
    <t>B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</si>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</sst>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D39E-6DD6-6A4D-909A-D367C3665652}">
  <dimension ref="B5:O32"/>
  <sheetViews>
    <sheetView tabSelected="1" topLeftCell="A9" workbookViewId="0">
      <selection activeCell="O10" sqref="O10"/>
    </sheetView>
  </sheetViews>
  <sheetFormatPr baseColWidth="10" defaultRowHeight="16" x14ac:dyDescent="0.2"/>
  <cols>
    <col min="2" max="2" width="17.33203125" bestFit="1" customWidth="1"/>
    <col min="3" max="3" width="25.83203125" customWidth="1"/>
    <col min="4" max="4" width="12.1640625" bestFit="1" customWidth="1"/>
    <col min="5" max="5" width="13.83203125" customWidth="1"/>
    <col min="8" max="8" width="16.6640625" bestFit="1" customWidth="1"/>
    <col min="9" max="9" width="18" customWidth="1"/>
    <col min="10" max="11" width="12.1640625" bestFit="1" customWidth="1"/>
    <col min="12" max="12" width="9.83203125" bestFit="1" customWidth="1"/>
    <col min="13" max="13" width="14.5" customWidth="1"/>
  </cols>
  <sheetData>
    <row r="5" spans="2:15" x14ac:dyDescent="0.2">
      <c r="B5" t="s">
        <v>2</v>
      </c>
      <c r="C5">
        <v>2.0000000000000001E-4</v>
      </c>
      <c r="D5">
        <v>2.0000000000000001E-4</v>
      </c>
      <c r="E5">
        <v>2.0000000000000001E-4</v>
      </c>
    </row>
    <row r="6" spans="2:15" x14ac:dyDescent="0.2">
      <c r="B6" t="s">
        <v>0</v>
      </c>
      <c r="C6">
        <f>4*PI()*10^(-7)</f>
        <v>1.2566370614359173E-6</v>
      </c>
      <c r="D6">
        <f>C6</f>
        <v>1.2566370614359173E-6</v>
      </c>
      <c r="E6">
        <f>D6</f>
        <v>1.2566370614359173E-6</v>
      </c>
    </row>
    <row r="7" spans="2:15" x14ac:dyDescent="0.2">
      <c r="B7" t="s">
        <v>3</v>
      </c>
      <c r="C7">
        <v>0.5</v>
      </c>
      <c r="D7">
        <v>0.3</v>
      </c>
      <c r="E7">
        <v>0.1</v>
      </c>
      <c r="H7" t="s">
        <v>13</v>
      </c>
      <c r="M7" t="s">
        <v>6</v>
      </c>
      <c r="N7" t="s">
        <v>7</v>
      </c>
      <c r="O7" t="s">
        <v>12</v>
      </c>
    </row>
    <row r="8" spans="2:15" x14ac:dyDescent="0.2">
      <c r="B8" t="s">
        <v>1</v>
      </c>
      <c r="C8">
        <v>12</v>
      </c>
      <c r="D8">
        <v>16</v>
      </c>
      <c r="E8">
        <v>20</v>
      </c>
      <c r="H8" t="s">
        <v>5</v>
      </c>
      <c r="I8" t="s">
        <v>6</v>
      </c>
      <c r="J8" t="s">
        <v>7</v>
      </c>
      <c r="K8" t="s">
        <v>10</v>
      </c>
      <c r="L8" t="s">
        <v>9</v>
      </c>
      <c r="M8">
        <f>1/(2*PI()*SQRT(I9*I18))</f>
        <v>2119235.2175404597</v>
      </c>
      <c r="N8">
        <f>1/(2*PI()*SQRT(J9*$I$18))</f>
        <v>335080.50925351348</v>
      </c>
      <c r="O8" t="s">
        <v>19</v>
      </c>
    </row>
    <row r="9" spans="2:15" x14ac:dyDescent="0.2">
      <c r="B9" t="s">
        <v>4</v>
      </c>
      <c r="C9">
        <f>((2*C6*C7*(C8)^2)/(PI()))*(LN(C7/C5)-0.774)</f>
        <v>4.0608265022532242E-4</v>
      </c>
      <c r="D9">
        <f>((2*D6*D7*(D8)^2)/(PI()))*(LN(D7/D5)-0.774)</f>
        <v>4.017697005828282E-4</v>
      </c>
      <c r="E9">
        <f>((2*E6*E7*(E8)^2)/(PI()))*(LN(E7/E5)-0.774)</f>
        <v>1.7409945914951012E-4</v>
      </c>
      <c r="H9" t="s">
        <v>8</v>
      </c>
      <c r="I9">
        <f>20*10^(-12)</f>
        <v>1.9999999999999999E-11</v>
      </c>
      <c r="J9">
        <f>800*10^(-12)</f>
        <v>8.0000000000000003E-10</v>
      </c>
      <c r="M9" s="2">
        <f>1/(2*PI()*SQRT(I10*I18))</f>
        <v>20209175.980746899</v>
      </c>
      <c r="N9">
        <f>1/(2*PI()*SQRT(J10*$I$18))</f>
        <v>553451.07766233315</v>
      </c>
      <c r="O9" t="s">
        <v>19</v>
      </c>
    </row>
    <row r="10" spans="2:15" x14ac:dyDescent="0.2">
      <c r="I10" s="2">
        <f>(2.3*I25*I21)/(0.005)</f>
        <v>2.1993335999999998E-13</v>
      </c>
      <c r="J10">
        <f>(2.3*I25*J21)/(0.003)</f>
        <v>2.9324447999999996E-10</v>
      </c>
      <c r="M10" s="2">
        <f>1/(2*PI()*SQRT(I10*J18))</f>
        <v>12860145.150321718</v>
      </c>
      <c r="N10">
        <f>1/(2*PI()*SQRT(J10*$J$18))</f>
        <v>352189.57958109357</v>
      </c>
      <c r="O10" t="s">
        <v>20</v>
      </c>
    </row>
    <row r="12" spans="2:15" x14ac:dyDescent="0.2">
      <c r="B12" t="s">
        <v>4</v>
      </c>
      <c r="C12" s="1">
        <f>(1/(2*PI()*SQRT(350*10^(-12))*1600000))^2</f>
        <v>2.8270419543062995E-5</v>
      </c>
    </row>
    <row r="13" spans="2:15" x14ac:dyDescent="0.2">
      <c r="C13" s="1" t="s">
        <v>6</v>
      </c>
      <c r="D13" t="s">
        <v>7</v>
      </c>
      <c r="H13" t="s">
        <v>12</v>
      </c>
      <c r="I13" t="s">
        <v>19</v>
      </c>
      <c r="J13" t="s">
        <v>20</v>
      </c>
      <c r="L13" t="s">
        <v>5</v>
      </c>
    </row>
    <row r="14" spans="2:15" x14ac:dyDescent="0.2">
      <c r="B14" t="s">
        <v>4</v>
      </c>
      <c r="C14">
        <v>240000</v>
      </c>
      <c r="D14">
        <v>240000</v>
      </c>
      <c r="H14" t="s">
        <v>2</v>
      </c>
      <c r="I14">
        <v>2.0000000000000001E-4</v>
      </c>
      <c r="J14">
        <v>2.0000000000000001E-4</v>
      </c>
      <c r="K14">
        <v>2.0000000000000001E-4</v>
      </c>
    </row>
    <row r="15" spans="2:15" x14ac:dyDescent="0.2">
      <c r="B15" t="s">
        <v>5</v>
      </c>
      <c r="C15">
        <f>15*10^(-12)</f>
        <v>1.5E-11</v>
      </c>
      <c r="D15">
        <f>400*10^(-12)</f>
        <v>4.0000000000000001E-10</v>
      </c>
      <c r="H15" t="s">
        <v>15</v>
      </c>
      <c r="I15">
        <f>4*PI()*10^(-7)</f>
        <v>1.2566370614359173E-6</v>
      </c>
      <c r="J15">
        <f>4*PI()*10^(-7)</f>
        <v>1.2566370614359173E-6</v>
      </c>
      <c r="K15">
        <f>4*PI()*10^(-7)</f>
        <v>1.2566370614359173E-6</v>
      </c>
    </row>
    <row r="16" spans="2:15" x14ac:dyDescent="0.2">
      <c r="C16">
        <f>1/(2*PI()*SQRT(C15*C14))</f>
        <v>83.882020174145069</v>
      </c>
      <c r="D16">
        <f>1/(2*PI()*SQRT(D15*D14))</f>
        <v>16.243683359034918</v>
      </c>
      <c r="H16" t="s">
        <v>3</v>
      </c>
      <c r="I16">
        <v>0.5</v>
      </c>
      <c r="J16">
        <v>0.1</v>
      </c>
      <c r="K16">
        <v>0.6</v>
      </c>
    </row>
    <row r="17" spans="8:12" x14ac:dyDescent="0.2">
      <c r="H17" t="s">
        <v>1</v>
      </c>
      <c r="I17">
        <v>10</v>
      </c>
      <c r="J17">
        <v>40</v>
      </c>
      <c r="K17">
        <v>10</v>
      </c>
    </row>
    <row r="18" spans="8:12" x14ac:dyDescent="0.2">
      <c r="H18" t="s">
        <v>4</v>
      </c>
      <c r="I18">
        <f>((2*I15*I16*(I17)^2)/(PI()))*(LN(I16/I14)-0.774)</f>
        <v>2.8200184043425169E-4</v>
      </c>
      <c r="J18">
        <f>((2*J15*J16*(J17)^2)/(PI()))*(LN(J16/J14)-0.774)</f>
        <v>6.9639783659804048E-4</v>
      </c>
      <c r="K18">
        <f>((2*K15*K16*(K17)^2)/(PI()))*(LN(K16/K14)-0.774)</f>
        <v>3.4715364324721179E-4</v>
      </c>
    </row>
    <row r="20" spans="8:12" x14ac:dyDescent="0.2">
      <c r="I20" t="s">
        <v>6</v>
      </c>
      <c r="J20" t="s">
        <v>7</v>
      </c>
      <c r="K20" t="s">
        <v>6</v>
      </c>
      <c r="L20" t="s">
        <v>7</v>
      </c>
    </row>
    <row r="21" spans="8:12" x14ac:dyDescent="0.2">
      <c r="H21" t="s">
        <v>16</v>
      </c>
      <c r="I21">
        <f>I22*I23*I24</f>
        <v>5.4000000000000005E-5</v>
      </c>
      <c r="J21">
        <f>J22*J23*J24</f>
        <v>4.3200000000000002E-2</v>
      </c>
      <c r="K21">
        <f>K22*K23*K24</f>
        <v>2.4000000000000001E-5</v>
      </c>
      <c r="L21">
        <f>L22*L23*L24</f>
        <v>1.89E-2</v>
      </c>
    </row>
    <row r="22" spans="8:12" x14ac:dyDescent="0.2">
      <c r="H22" t="s">
        <v>14</v>
      </c>
      <c r="I22">
        <v>6</v>
      </c>
      <c r="J22">
        <v>6</v>
      </c>
      <c r="K22">
        <v>6</v>
      </c>
      <c r="L22">
        <v>6</v>
      </c>
    </row>
    <row r="23" spans="8:12" x14ac:dyDescent="0.2">
      <c r="H23" t="s">
        <v>17</v>
      </c>
      <c r="I23">
        <v>3.0000000000000001E-3</v>
      </c>
      <c r="J23">
        <v>0.09</v>
      </c>
      <c r="K23">
        <v>2E-3</v>
      </c>
      <c r="L23">
        <v>7.0000000000000007E-2</v>
      </c>
    </row>
    <row r="24" spans="8:12" x14ac:dyDescent="0.2">
      <c r="H24" t="s">
        <v>18</v>
      </c>
      <c r="I24">
        <v>3.0000000000000001E-3</v>
      </c>
      <c r="J24">
        <v>0.08</v>
      </c>
      <c r="K24">
        <v>2E-3</v>
      </c>
      <c r="L24">
        <v>4.4999999999999998E-2</v>
      </c>
    </row>
    <row r="25" spans="8:12" x14ac:dyDescent="0.2">
      <c r="H25" t="s">
        <v>11</v>
      </c>
      <c r="I25">
        <f>8.854*10^-12</f>
        <v>8.8539999999999992E-12</v>
      </c>
      <c r="K25">
        <f>8.854*10^-12</f>
        <v>8.8539999999999992E-12</v>
      </c>
      <c r="L25">
        <f>8.854*10^-12</f>
        <v>8.8539999999999992E-12</v>
      </c>
    </row>
    <row r="26" spans="8:12" x14ac:dyDescent="0.2">
      <c r="K26">
        <f>(2.3*K25*K21)/(0.003)</f>
        <v>1.6291359999999997E-13</v>
      </c>
      <c r="L26">
        <f>(2.3*L25*L21)/(0.003)</f>
        <v>1.2829445999999997E-10</v>
      </c>
    </row>
    <row r="31" spans="8:12" x14ac:dyDescent="0.2">
      <c r="H31" t="s">
        <v>21</v>
      </c>
    </row>
    <row r="32" spans="8:12" x14ac:dyDescent="0.2">
      <c r="H32">
        <f>1/(2*PI()*540000*800*10^(-12))</f>
        <v>368.41422012012811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1726-CE4E-E44A-AC5C-1FA0879EDA5C}">
  <dimension ref="B3:D11"/>
  <sheetViews>
    <sheetView workbookViewId="0">
      <selection activeCell="E22" sqref="E22"/>
    </sheetView>
  </sheetViews>
  <sheetFormatPr baseColWidth="10" defaultRowHeight="16" x14ac:dyDescent="0.2"/>
  <sheetData>
    <row r="3" spans="2:4" x14ac:dyDescent="0.2">
      <c r="B3" t="s">
        <v>5</v>
      </c>
      <c r="C3" t="s">
        <v>6</v>
      </c>
      <c r="D3" t="s">
        <v>7</v>
      </c>
    </row>
    <row r="4" spans="2:4" x14ac:dyDescent="0.2">
      <c r="B4" t="s">
        <v>8</v>
      </c>
      <c r="C4">
        <f>20*10^(-12)</f>
        <v>1.9999999999999999E-11</v>
      </c>
      <c r="D4">
        <f>800*10^(-12)</f>
        <v>8.0000000000000003E-10</v>
      </c>
    </row>
    <row r="6" spans="2:4" x14ac:dyDescent="0.2">
      <c r="B6" t="s">
        <v>12</v>
      </c>
      <c r="C6" t="s">
        <v>19</v>
      </c>
    </row>
    <row r="7" spans="2:4" x14ac:dyDescent="0.2">
      <c r="B7" t="s">
        <v>2</v>
      </c>
      <c r="C7">
        <v>2.0000000000000001E-4</v>
      </c>
    </row>
    <row r="8" spans="2:4" x14ac:dyDescent="0.2">
      <c r="B8" t="s">
        <v>15</v>
      </c>
      <c r="C8">
        <f>4*PI()*10^(-7)</f>
        <v>1.2566370614359173E-6</v>
      </c>
    </row>
    <row r="9" spans="2:4" x14ac:dyDescent="0.2">
      <c r="B9" t="s">
        <v>3</v>
      </c>
      <c r="C9">
        <v>0.5</v>
      </c>
    </row>
    <row r="10" spans="2:4" x14ac:dyDescent="0.2">
      <c r="B10" t="s">
        <v>1</v>
      </c>
      <c r="C10">
        <v>10</v>
      </c>
    </row>
    <row r="11" spans="2:4" x14ac:dyDescent="0.2">
      <c r="B11" t="s">
        <v>4</v>
      </c>
      <c r="C11">
        <f>((2*C8*C9*(C10)^2)/(PI()))*(LN(C9/C7)-0.774)</f>
        <v>2.8200184043425169E-4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2020-12-15T00:20:45Z</dcterms:created>
  <dcterms:modified xsi:type="dcterms:W3CDTF">2020-12-22T22:21:50Z</dcterms:modified>
</cp:coreProperties>
</file>