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ulclas/Desktop/"/>
    </mc:Choice>
  </mc:AlternateContent>
  <xr:revisionPtr revIDLastSave="0" documentId="13_ncr:1_{4B9EC2F5-562D-CA4F-9EEE-E99BED2A8B50}" xr6:coauthVersionLast="45" xr6:coauthVersionMax="45" xr10:uidLastSave="{00000000-0000-0000-0000-000000000000}"/>
  <bookViews>
    <workbookView xWindow="0" yWindow="460" windowWidth="28800" windowHeight="16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5" i="1" l="1"/>
  <c r="K59" i="1"/>
  <c r="M71" i="1"/>
  <c r="E103" i="1"/>
  <c r="A103" i="1"/>
  <c r="E102" i="1"/>
  <c r="A102" i="1"/>
  <c r="E101" i="1"/>
  <c r="A101" i="1"/>
  <c r="E100" i="1"/>
  <c r="A100" i="1"/>
  <c r="E99" i="1"/>
  <c r="A99" i="1"/>
  <c r="E95" i="1"/>
  <c r="A95" i="1"/>
  <c r="E94" i="1"/>
  <c r="A94" i="1"/>
  <c r="E93" i="1"/>
  <c r="A93" i="1"/>
  <c r="E92" i="1"/>
  <c r="A92" i="1"/>
  <c r="E91" i="1"/>
  <c r="A91" i="1"/>
  <c r="A87" i="1"/>
  <c r="E86" i="1"/>
  <c r="B86" i="1"/>
  <c r="A86" i="1"/>
  <c r="E85" i="1"/>
  <c r="A85" i="1"/>
  <c r="E84" i="1"/>
  <c r="A84" i="1"/>
  <c r="E83" i="1"/>
  <c r="B83" i="1"/>
  <c r="A83" i="1"/>
  <c r="E82" i="1"/>
  <c r="B82" i="1"/>
  <c r="A82" i="1"/>
  <c r="E81" i="1"/>
  <c r="A81" i="1"/>
  <c r="E80" i="1"/>
  <c r="B80" i="1"/>
  <c r="A80" i="1"/>
  <c r="E79" i="1"/>
  <c r="A79" i="1"/>
  <c r="E78" i="1"/>
  <c r="B78" i="1"/>
  <c r="A78" i="1"/>
  <c r="E77" i="1"/>
  <c r="A77" i="1"/>
  <c r="E76" i="1"/>
  <c r="A76" i="1"/>
  <c r="E75" i="1"/>
  <c r="B75" i="1"/>
  <c r="A75" i="1"/>
  <c r="E70" i="1"/>
  <c r="B70" i="1"/>
  <c r="A70" i="1"/>
  <c r="E69" i="1"/>
  <c r="A69" i="1"/>
  <c r="E68" i="1"/>
  <c r="B68" i="1"/>
  <c r="A68" i="1"/>
  <c r="E67" i="1"/>
  <c r="A67" i="1"/>
  <c r="E66" i="1"/>
  <c r="B66" i="1"/>
  <c r="A66" i="1"/>
  <c r="E65" i="1"/>
  <c r="A65" i="1"/>
  <c r="E64" i="1"/>
  <c r="A64" i="1"/>
  <c r="F63" i="1"/>
  <c r="E63" i="1"/>
  <c r="A63" i="1"/>
  <c r="E62" i="1"/>
  <c r="B62" i="1"/>
  <c r="A62" i="1"/>
  <c r="F61" i="1"/>
  <c r="E61" i="1"/>
  <c r="B61" i="1"/>
  <c r="A61" i="1"/>
  <c r="F60" i="1"/>
  <c r="E60" i="1"/>
  <c r="A60" i="1"/>
  <c r="E59" i="1"/>
  <c r="A59" i="1"/>
  <c r="F52" i="1"/>
  <c r="E52" i="1"/>
  <c r="G52" i="1" s="1"/>
  <c r="E51" i="1"/>
  <c r="F51" i="1" s="1"/>
  <c r="D48" i="1"/>
  <c r="D47" i="1"/>
  <c r="D46" i="1"/>
  <c r="E40" i="1"/>
  <c r="G40" i="1" s="1"/>
  <c r="E39" i="1"/>
  <c r="F39" i="1" s="1"/>
  <c r="D36" i="1"/>
  <c r="D35" i="1"/>
  <c r="D34" i="1"/>
  <c r="F30" i="1"/>
  <c r="F86" i="1" s="1"/>
  <c r="C30" i="1"/>
  <c r="F29" i="1"/>
  <c r="F85" i="1" s="1"/>
  <c r="C29" i="1"/>
  <c r="B85" i="1" s="1"/>
  <c r="F28" i="1"/>
  <c r="F84" i="1" s="1"/>
  <c r="C28" i="1"/>
  <c r="B84" i="1" s="1"/>
  <c r="F27" i="1"/>
  <c r="C27" i="1"/>
  <c r="B103" i="1" s="1"/>
  <c r="F26" i="1"/>
  <c r="C26" i="1"/>
  <c r="B102" i="1" s="1"/>
  <c r="F25" i="1"/>
  <c r="C25" i="1"/>
  <c r="B101" i="1" s="1"/>
  <c r="F24" i="1"/>
  <c r="C24" i="1"/>
  <c r="B100" i="1" s="1"/>
  <c r="F23" i="1"/>
  <c r="C23" i="1"/>
  <c r="B99" i="1" s="1"/>
  <c r="F22" i="1"/>
  <c r="F78" i="1" s="1"/>
  <c r="C22" i="1"/>
  <c r="F21" i="1"/>
  <c r="F77" i="1" s="1"/>
  <c r="C21" i="1"/>
  <c r="B77" i="1" s="1"/>
  <c r="F20" i="1"/>
  <c r="F76" i="1" s="1"/>
  <c r="C20" i="1"/>
  <c r="B76" i="1" s="1"/>
  <c r="F19" i="1"/>
  <c r="F75" i="1" s="1"/>
  <c r="C19" i="1"/>
  <c r="F14" i="1"/>
  <c r="F70" i="1" s="1"/>
  <c r="C14" i="1"/>
  <c r="F13" i="1"/>
  <c r="C13" i="1"/>
  <c r="B95" i="1" s="1"/>
  <c r="F12" i="1"/>
  <c r="C12" i="1"/>
  <c r="B94" i="1" s="1"/>
  <c r="F11" i="1"/>
  <c r="C11" i="1"/>
  <c r="B93" i="1" s="1"/>
  <c r="F10" i="1"/>
  <c r="C10" i="1"/>
  <c r="B92" i="1" s="1"/>
  <c r="F9" i="1"/>
  <c r="C9" i="1"/>
  <c r="B91" i="1" s="1"/>
  <c r="F8" i="1"/>
  <c r="F64" i="1" s="1"/>
  <c r="C8" i="1"/>
  <c r="B64" i="1" s="1"/>
  <c r="F7" i="1"/>
  <c r="C7" i="1"/>
  <c r="B63" i="1" s="1"/>
  <c r="F6" i="1"/>
  <c r="F62" i="1" s="1"/>
  <c r="C6" i="1"/>
  <c r="F5" i="1"/>
  <c r="C5" i="1"/>
  <c r="L4" i="1"/>
  <c r="K4" i="1"/>
  <c r="E46" i="1" s="1"/>
  <c r="F46" i="1" s="1"/>
  <c r="J4" i="1"/>
  <c r="I4" i="1"/>
  <c r="F4" i="1"/>
  <c r="C4" i="1"/>
  <c r="B60" i="1" s="1"/>
  <c r="L3" i="1"/>
  <c r="K3" i="1"/>
  <c r="G95" i="1" s="1"/>
  <c r="J3" i="1"/>
  <c r="I3" i="1"/>
  <c r="C70" i="1" s="1"/>
  <c r="F3" i="1"/>
  <c r="F59" i="1" s="1"/>
  <c r="C3" i="1"/>
  <c r="B59" i="1" s="1"/>
  <c r="D59" i="1" s="1"/>
  <c r="G60" i="1" l="1"/>
  <c r="M60" i="1" s="1"/>
  <c r="G67" i="1"/>
  <c r="M67" i="1" s="1"/>
  <c r="M4" i="1"/>
  <c r="G64" i="1"/>
  <c r="M64" i="1" s="1"/>
  <c r="B67" i="1"/>
  <c r="B79" i="1"/>
  <c r="E36" i="1"/>
  <c r="F36" i="1" s="1"/>
  <c r="G62" i="1"/>
  <c r="M62" i="1" s="1"/>
  <c r="C91" i="1"/>
  <c r="C94" i="1"/>
  <c r="C42" i="1"/>
  <c r="C54" i="1"/>
  <c r="B65" i="1"/>
  <c r="G39" i="1"/>
  <c r="G65" i="1"/>
  <c r="M65" i="1" s="1"/>
  <c r="C92" i="1"/>
  <c r="C95" i="1"/>
  <c r="F40" i="1"/>
  <c r="G61" i="1"/>
  <c r="M61" i="1" s="1"/>
  <c r="E34" i="1"/>
  <c r="G66" i="1"/>
  <c r="M66" i="1" s="1"/>
  <c r="B69" i="1"/>
  <c r="B81" i="1"/>
  <c r="D81" i="1" s="1"/>
  <c r="C93" i="1"/>
  <c r="G63" i="1"/>
  <c r="M63" i="1" s="1"/>
  <c r="G68" i="1"/>
  <c r="M68" i="1" s="1"/>
  <c r="H59" i="1"/>
  <c r="G59" i="1"/>
  <c r="M59" i="1" s="1"/>
  <c r="C75" i="1"/>
  <c r="C102" i="1"/>
  <c r="C100" i="1"/>
  <c r="C99" i="1"/>
  <c r="D86" i="1"/>
  <c r="D85" i="1"/>
  <c r="D84" i="1"/>
  <c r="D83" i="1"/>
  <c r="D82" i="1"/>
  <c r="D80" i="1"/>
  <c r="D79" i="1"/>
  <c r="D78" i="1"/>
  <c r="D77" i="1"/>
  <c r="D76" i="1"/>
  <c r="C86" i="1"/>
  <c r="C85" i="1"/>
  <c r="C84" i="1"/>
  <c r="C83" i="1"/>
  <c r="C82" i="1"/>
  <c r="C81" i="1"/>
  <c r="C80" i="1"/>
  <c r="C79" i="1"/>
  <c r="D75" i="1"/>
  <c r="F92" i="1"/>
  <c r="F66" i="1"/>
  <c r="H66" i="1" s="1"/>
  <c r="F68" i="1"/>
  <c r="H68" i="1" s="1"/>
  <c r="F94" i="1"/>
  <c r="F100" i="1"/>
  <c r="F80" i="1"/>
  <c r="F102" i="1"/>
  <c r="F82" i="1"/>
  <c r="C78" i="1"/>
  <c r="C103" i="1"/>
  <c r="G75" i="1"/>
  <c r="G102" i="1"/>
  <c r="G100" i="1"/>
  <c r="G99" i="1"/>
  <c r="G86" i="1"/>
  <c r="M86" i="1" s="1"/>
  <c r="G85" i="1"/>
  <c r="G84" i="1"/>
  <c r="G83" i="1"/>
  <c r="M83" i="1" s="1"/>
  <c r="G82" i="1"/>
  <c r="G81" i="1"/>
  <c r="M81" i="1" s="1"/>
  <c r="G80" i="1"/>
  <c r="M80" i="1" s="1"/>
  <c r="G79" i="1"/>
  <c r="M79" i="1" s="1"/>
  <c r="G78" i="1"/>
  <c r="G77" i="1"/>
  <c r="G76" i="1"/>
  <c r="E47" i="1"/>
  <c r="F47" i="1" s="1"/>
  <c r="F95" i="1"/>
  <c r="F69" i="1"/>
  <c r="H69" i="1" s="1"/>
  <c r="F99" i="1"/>
  <c r="F79" i="1"/>
  <c r="F103" i="1"/>
  <c r="F83" i="1"/>
  <c r="D70" i="1"/>
  <c r="D69" i="1"/>
  <c r="D68" i="1"/>
  <c r="D67" i="1"/>
  <c r="D66" i="1"/>
  <c r="D65" i="1"/>
  <c r="D64" i="1"/>
  <c r="D63" i="1"/>
  <c r="D62" i="1"/>
  <c r="D61" i="1"/>
  <c r="D60" i="1"/>
  <c r="G51" i="1"/>
  <c r="H70" i="1"/>
  <c r="H64" i="1"/>
  <c r="H63" i="1"/>
  <c r="H62" i="1"/>
  <c r="H61" i="1"/>
  <c r="H60" i="1"/>
  <c r="E48" i="1"/>
  <c r="F48" i="1" s="1"/>
  <c r="C77" i="1"/>
  <c r="C101" i="1"/>
  <c r="F65" i="1"/>
  <c r="H65" i="1" s="1"/>
  <c r="F91" i="1"/>
  <c r="F67" i="1"/>
  <c r="H67" i="1" s="1"/>
  <c r="F93" i="1"/>
  <c r="F101" i="1"/>
  <c r="F81" i="1"/>
  <c r="F34" i="1"/>
  <c r="C76" i="1"/>
  <c r="G101" i="1"/>
  <c r="G103" i="1"/>
  <c r="M3" i="1"/>
  <c r="E35" i="1"/>
  <c r="F35" i="1" s="1"/>
  <c r="G91" i="1"/>
  <c r="I93" i="1" s="1"/>
  <c r="K93" i="1" s="1"/>
  <c r="G93" i="1"/>
  <c r="G94" i="1"/>
  <c r="C59" i="1"/>
  <c r="C60" i="1"/>
  <c r="C61" i="1"/>
  <c r="C62" i="1"/>
  <c r="C63" i="1"/>
  <c r="C64" i="1"/>
  <c r="C65" i="1"/>
  <c r="C66" i="1"/>
  <c r="C67" i="1"/>
  <c r="C68" i="1"/>
  <c r="C69" i="1"/>
  <c r="G69" i="1"/>
  <c r="M69" i="1" s="1"/>
  <c r="G70" i="1"/>
  <c r="M70" i="1" s="1"/>
  <c r="G92" i="1"/>
  <c r="H82" i="1" l="1"/>
  <c r="M82" i="1"/>
  <c r="I99" i="1"/>
  <c r="K99" i="1" s="1"/>
  <c r="H75" i="1"/>
  <c r="M75" i="1"/>
  <c r="H76" i="1"/>
  <c r="M76" i="1"/>
  <c r="H84" i="1"/>
  <c r="M84" i="1"/>
  <c r="H77" i="1"/>
  <c r="M77" i="1"/>
  <c r="H85" i="1"/>
  <c r="M85" i="1"/>
  <c r="H78" i="1"/>
  <c r="M78" i="1"/>
  <c r="H81" i="1"/>
  <c r="H86" i="1"/>
  <c r="H79" i="1"/>
  <c r="H83" i="1"/>
  <c r="H80" i="1"/>
</calcChain>
</file>

<file path=xl/sharedStrings.xml><?xml version="1.0" encoding="utf-8"?>
<sst xmlns="http://schemas.openxmlformats.org/spreadsheetml/2006/main" count="147" uniqueCount="67">
  <si>
    <t>Tableau III.2.A : Évolution du sommet de Vc = f(V1) pour le tore A</t>
  </si>
  <si>
    <t>Tableau III.2 Tableau des constantes pour chacun des tores</t>
  </si>
  <si>
    <t>Échelle en X (mV/div)</t>
  </si>
  <si>
    <t>V1 (mV)</t>
  </si>
  <si>
    <t>± ΔV1 (mV)</t>
  </si>
  <si>
    <t>Échelle en Y (mV/div)</t>
  </si>
  <si>
    <t>Vc (mV)</t>
  </si>
  <si>
    <t>± ΔVc (mV)</t>
  </si>
  <si>
    <t>kx (tours/Ohm mètre)</t>
  </si>
  <si>
    <t>± Δkx (mV)</t>
  </si>
  <si>
    <t>ky</t>
  </si>
  <si>
    <t>± Δky (mV)</t>
  </si>
  <si>
    <t>Tore A</t>
  </si>
  <si>
    <t>Tore B</t>
  </si>
  <si>
    <t>N1 (tours)</t>
  </si>
  <si>
    <t>L (mm)</t>
  </si>
  <si>
    <t>± ΔL</t>
  </si>
  <si>
    <t>R1 (ohm)</t>
  </si>
  <si>
    <t>± ΔR1</t>
  </si>
  <si>
    <t>R2 (ohm)</t>
  </si>
  <si>
    <t>± ΔR2</t>
  </si>
  <si>
    <t>N2 (tours)</t>
  </si>
  <si>
    <t>A (mm^2)</t>
  </si>
  <si>
    <t>± ΔA</t>
  </si>
  <si>
    <t>C (nF)</t>
  </si>
  <si>
    <t>± ΔC</t>
  </si>
  <si>
    <t>Tableau III.2.B : Évolution du sommet de Vc = f(V1) pour le tore B</t>
  </si>
  <si>
    <t>L(mm)</t>
  </si>
  <si>
    <t>N1</t>
  </si>
  <si>
    <t>N2</t>
  </si>
  <si>
    <t>A(mm^2)</t>
  </si>
  <si>
    <t>± ΔA (mm^2)</t>
  </si>
  <si>
    <t>R1(Ohm)</t>
  </si>
  <si>
    <t>R2(kOhm)</t>
  </si>
  <si>
    <t>C(nF)</t>
  </si>
  <si>
    <t>Tableau III.4.A</t>
  </si>
  <si>
    <t>Caractéristiques</t>
  </si>
  <si>
    <t>Échelle (V/div)</t>
  </si>
  <si>
    <t>V(Bs) [V]</t>
  </si>
  <si>
    <t>± ΔV (Bs) [V]</t>
  </si>
  <si>
    <t>Résultats</t>
  </si>
  <si>
    <t>±ΔRésultats</t>
  </si>
  <si>
    <t>Bs ± ΔBs (mT)</t>
  </si>
  <si>
    <t>Br ± ΔBr (mT)</t>
  </si>
  <si>
    <t>Hc ± ΔHc (mT)</t>
  </si>
  <si>
    <t>Nombr de division crête à crête</t>
  </si>
  <si>
    <t>P(W/m^3)</t>
  </si>
  <si>
    <t>x</t>
  </si>
  <si>
    <t>y</t>
  </si>
  <si>
    <t>P</t>
  </si>
  <si>
    <t>Tableau III.4.B</t>
  </si>
  <si>
    <t>Tableau III.3A</t>
  </si>
  <si>
    <t>H (A/m)</t>
  </si>
  <si>
    <t>± ΔH (A/m)</t>
  </si>
  <si>
    <t>B (mT)</t>
  </si>
  <si>
    <t>± ΔB (mT)</t>
  </si>
  <si>
    <t>uA (mH/m)</t>
  </si>
  <si>
    <t>± ΔV uA (mH/M)</t>
  </si>
  <si>
    <t>ur (mH/m)</t>
  </si>
  <si>
    <t>± ΔV ur(mH/M)</t>
  </si>
  <si>
    <t>Tableau III.3B</t>
  </si>
  <si>
    <t>uB (mH/m)</t>
  </si>
  <si>
    <t xml:space="preserve">ur </t>
  </si>
  <si>
    <t>ur</t>
  </si>
  <si>
    <t>± ΔV</t>
  </si>
  <si>
    <t>B</t>
  </si>
  <si>
    <t>0.0066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</si>
</sst>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7">
    <font>
      <sz val="10"/>
      <color rgb="FF000000"/>
      <name val="Arial"/>
    </font>
    <font>
      <b/>
      <sz val="11"/>
      <color theme="1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/>
    <xf numFmtId="0" fontId="3" fillId="0" borderId="1" xfId="0" applyFont="1" applyBorder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0" fontId="5" fillId="0" borderId="0" xfId="0" applyFont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/>
    <xf numFmtId="164" fontId="3" fillId="0" borderId="1" xfId="0" applyNumberFormat="1" applyFont="1" applyBorder="1"/>
    <xf numFmtId="0" fontId="4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/>
    <xf numFmtId="2" fontId="3" fillId="0" borderId="0" xfId="0" applyNumberFormat="1" applyFont="1"/>
    <xf numFmtId="0" fontId="4" fillId="0" borderId="0" xfId="0" applyFont="1" applyAlignment="1"/>
    <xf numFmtId="0" fontId="4" fillId="2" borderId="4" xfId="0" applyFont="1" applyFill="1" applyBorder="1" applyAlignment="1">
      <alignment horizontal="left"/>
    </xf>
    <xf numFmtId="0" fontId="0" fillId="0" borderId="0" xfId="0" applyFont="1" applyAlignment="1"/>
    <xf numFmtId="166" fontId="3" fillId="0" borderId="2" xfId="0" applyNumberFormat="1" applyFont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3" fillId="0" borderId="2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2.6</c:v>
                </c:pt>
                <c:pt idx="1">
                  <c:v>4.4000000000000004</c:v>
                </c:pt>
                <c:pt idx="2">
                  <c:v>4.9000000000000004</c:v>
                </c:pt>
                <c:pt idx="3">
                  <c:v>6.8</c:v>
                </c:pt>
                <c:pt idx="4">
                  <c:v>7.8</c:v>
                </c:pt>
                <c:pt idx="5">
                  <c:v>9.1999999999999993</c:v>
                </c:pt>
                <c:pt idx="6">
                  <c:v>11.5</c:v>
                </c:pt>
                <c:pt idx="7">
                  <c:v>13.5</c:v>
                </c:pt>
                <c:pt idx="8">
                  <c:v>15.5</c:v>
                </c:pt>
                <c:pt idx="9">
                  <c:v>18.5</c:v>
                </c:pt>
                <c:pt idx="10">
                  <c:v>22</c:v>
                </c:pt>
                <c:pt idx="11">
                  <c:v>27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18</c:v>
                </c:pt>
                <c:pt idx="1">
                  <c:v>67</c:v>
                </c:pt>
                <c:pt idx="2">
                  <c:v>86</c:v>
                </c:pt>
                <c:pt idx="3">
                  <c:v>169</c:v>
                </c:pt>
                <c:pt idx="4">
                  <c:v>236</c:v>
                </c:pt>
                <c:pt idx="5">
                  <c:v>300</c:v>
                </c:pt>
                <c:pt idx="6">
                  <c:v>464</c:v>
                </c:pt>
                <c:pt idx="7">
                  <c:v>555</c:v>
                </c:pt>
                <c:pt idx="8">
                  <c:v>695</c:v>
                </c:pt>
                <c:pt idx="9">
                  <c:v>835</c:v>
                </c:pt>
                <c:pt idx="10">
                  <c:v>935</c:v>
                </c:pt>
                <c:pt idx="11">
                  <c:v>1015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FF-F440-87BC-E11DC109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88768"/>
        <c:axId val="1720335508"/>
      </c:scatterChart>
      <c:valAx>
        <c:axId val="6241887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0335508"/>
        <c:crosses val="autoZero"/>
        <c:crossBetween val="midCat"/>
      </c:valAx>
      <c:valAx>
        <c:axId val="1720335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418876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yVal>
            <c:numRef>
              <c:f>Sheet1!$E$19:$E$30</c:f>
              <c:numCache>
                <c:formatCode>General</c:formatCode>
                <c:ptCount val="12"/>
                <c:pt idx="0">
                  <c:v>25</c:v>
                </c:pt>
                <c:pt idx="1">
                  <c:v>35</c:v>
                </c:pt>
                <c:pt idx="2">
                  <c:v>44</c:v>
                </c:pt>
                <c:pt idx="3">
                  <c:v>57</c:v>
                </c:pt>
                <c:pt idx="4">
                  <c:v>68</c:v>
                </c:pt>
                <c:pt idx="5">
                  <c:v>85</c:v>
                </c:pt>
                <c:pt idx="6">
                  <c:v>91</c:v>
                </c:pt>
                <c:pt idx="7">
                  <c:v>97</c:v>
                </c:pt>
                <c:pt idx="8">
                  <c:v>101</c:v>
                </c:pt>
                <c:pt idx="9">
                  <c:v>106</c:v>
                </c:pt>
                <c:pt idx="10">
                  <c:v>114</c:v>
                </c:pt>
                <c:pt idx="11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58-DC4D-A8F6-2955702A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485899"/>
        <c:axId val="2089369991"/>
      </c:scatterChart>
      <c:valAx>
        <c:axId val="9154858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9369991"/>
        <c:crosses val="autoZero"/>
        <c:crossBetween val="midCat"/>
      </c:valAx>
      <c:valAx>
        <c:axId val="2089369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548589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>
                <a:effectLst/>
              </a:rPr>
              <a:t>Tore B: Vc = f(V1)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Sheet1!$C$99:$C$103</c:f>
              <c:numCache>
                <c:formatCode>0.0</c:formatCode>
                <c:ptCount val="5"/>
                <c:pt idx="0">
                  <c:v>35.096296296296295</c:v>
                </c:pt>
                <c:pt idx="1">
                  <c:v>41.570370370370362</c:v>
                </c:pt>
                <c:pt idx="2">
                  <c:v>46.851851851851848</c:v>
                </c:pt>
                <c:pt idx="3">
                  <c:v>50.685185185185183</c:v>
                </c:pt>
                <c:pt idx="4">
                  <c:v>55.370370370370367</c:v>
                </c:pt>
              </c:numCache>
            </c:numRef>
          </c:xVal>
          <c:yVal>
            <c:numRef>
              <c:f>Sheet1!$G$99:$G$103</c:f>
              <c:numCache>
                <c:formatCode>0.0</c:formatCode>
                <c:ptCount val="5"/>
                <c:pt idx="0">
                  <c:v>177.91732077446363</c:v>
                </c:pt>
                <c:pt idx="1">
                  <c:v>222.39665096807954</c:v>
                </c:pt>
                <c:pt idx="2">
                  <c:v>238.0952380952381</c:v>
                </c:pt>
                <c:pt idx="3">
                  <c:v>253.79382522239663</c:v>
                </c:pt>
                <c:pt idx="4">
                  <c:v>264.2595499738357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B842-9BF2-BE9E863F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59711"/>
        <c:axId val="1154253007"/>
      </c:scatterChart>
      <c:valAx>
        <c:axId val="1123859711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53007"/>
        <c:crosses val="autoZero"/>
        <c:crossBetween val="midCat"/>
      </c:valAx>
      <c:valAx>
        <c:axId val="1154253007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</a:t>
                </a:r>
                <a:r>
                  <a:rPr lang="en-US" sz="1000"/>
                  <a:t>1 </a:t>
                </a:r>
                <a:r>
                  <a:rPr lang="en-US" sz="1200"/>
                  <a:t>(mV)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5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19772528433936E-2"/>
          <c:y val="0.19027777777777777"/>
          <c:w val="0.86386089238845143"/>
          <c:h val="0.7311111111111111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904769999922728"/>
                  <c:y val="1.1307602943074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Sheet1!$C$62:$C$65</c:f>
              <c:numCache>
                <c:formatCode>0.0</c:formatCode>
                <c:ptCount val="4"/>
                <c:pt idx="0">
                  <c:v>38.25</c:v>
                </c:pt>
                <c:pt idx="1">
                  <c:v>43.875</c:v>
                </c:pt>
                <c:pt idx="2">
                  <c:v>51.749999999999993</c:v>
                </c:pt>
                <c:pt idx="3">
                  <c:v>64.6875</c:v>
                </c:pt>
              </c:numCache>
            </c:numRef>
          </c:xVal>
          <c:yVal>
            <c:numRef>
              <c:f>Sheet1!$M$62:$M$65</c:f>
              <c:numCache>
                <c:formatCode>General</c:formatCode>
                <c:ptCount val="4"/>
                <c:pt idx="0">
                  <c:v>0.1356475913789609</c:v>
                </c:pt>
                <c:pt idx="1">
                  <c:v>0.18942503884872644</c:v>
                </c:pt>
                <c:pt idx="2">
                  <c:v>0.24079454090939803</c:v>
                </c:pt>
                <c:pt idx="3">
                  <c:v>0.37242888993986895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3-A046-A769-14297E7B2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90015"/>
        <c:axId val="1184391695"/>
      </c:scatterChart>
      <c:valAx>
        <c:axId val="1184390015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91695"/>
        <c:crosses val="autoZero"/>
        <c:crossBetween val="midCat"/>
      </c:valAx>
      <c:valAx>
        <c:axId val="1184391695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9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CA" sz="1800">
                <a:effectLst/>
              </a:rPr>
              <a:t>Tore A : Vc = f(V1)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62637795275590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759995625546812"/>
                  <c:y val="-2.23498104403616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Sheet1!$C$65:$C$69</c:f>
              <c:numCache>
                <c:formatCode>0.0</c:formatCode>
                <c:ptCount val="5"/>
                <c:pt idx="0">
                  <c:v>64.6875</c:v>
                </c:pt>
                <c:pt idx="1">
                  <c:v>75.9375</c:v>
                </c:pt>
                <c:pt idx="2">
                  <c:v>87.1875</c:v>
                </c:pt>
                <c:pt idx="3">
                  <c:v>104.0625</c:v>
                </c:pt>
                <c:pt idx="4">
                  <c:v>123.75</c:v>
                </c:pt>
              </c:numCache>
            </c:numRef>
          </c:xVal>
          <c:yVal>
            <c:numRef>
              <c:f>Sheet1!$G$65:$G$69</c:f>
              <c:numCache>
                <c:formatCode>0.0</c:formatCode>
                <c:ptCount val="5"/>
                <c:pt idx="0">
                  <c:v>372.42888993986895</c:v>
                </c:pt>
                <c:pt idx="1">
                  <c:v>445.46990068238637</c:v>
                </c:pt>
                <c:pt idx="2">
                  <c:v>557.8406864401054</c:v>
                </c:pt>
                <c:pt idx="3">
                  <c:v>670.21147219782449</c:v>
                </c:pt>
                <c:pt idx="4">
                  <c:v>750.47631916762384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4-8849-8F75-FAE4E4235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52767"/>
        <c:axId val="1183819743"/>
      </c:scatterChart>
      <c:valAx>
        <c:axId val="1150752767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19743"/>
        <c:crosses val="autoZero"/>
        <c:crossBetween val="midCat"/>
      </c:valAx>
      <c:valAx>
        <c:axId val="118381974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</a:t>
                </a:r>
                <a:r>
                  <a:rPr lang="en-US" sz="900"/>
                  <a:t>1 </a:t>
                </a:r>
                <a:r>
                  <a:rPr lang="en-US" sz="1000"/>
                  <a:t>(mV)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26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19050</xdr:colOff>
      <xdr:row>26</xdr:row>
      <xdr:rowOff>104775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13</xdr:col>
      <xdr:colOff>615950</xdr:colOff>
      <xdr:row>73</xdr:row>
      <xdr:rowOff>82550</xdr:rowOff>
    </xdr:from>
    <xdr:to>
      <xdr:col>19</xdr:col>
      <xdr:colOff>482600</xdr:colOff>
      <xdr:row>97</xdr:row>
      <xdr:rowOff>63500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145FCE6-4241-6F4E-AC35-6993C89A5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577850</xdr:colOff>
      <xdr:row>49</xdr:row>
      <xdr:rowOff>69850</xdr:rowOff>
    </xdr:from>
    <xdr:to>
      <xdr:col>26</xdr:col>
      <xdr:colOff>419100</xdr:colOff>
      <xdr:row>73</xdr:row>
      <xdr:rowOff>114300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DB9E2F2-A576-FF4A-91F0-6713DABBC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736600</xdr:colOff>
      <xdr:row>45</xdr:row>
      <xdr:rowOff>76200</xdr:rowOff>
    </xdr:from>
    <xdr:to>
      <xdr:col>19</xdr:col>
      <xdr:colOff>457200</xdr:colOff>
      <xdr:row>69</xdr:row>
      <xdr:rowOff>44450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28CD02B-9258-A244-AA4F-DDA31C6B7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3"/>
  <sheetViews>
    <sheetView tabSelected="1" topLeftCell="I44" workbookViewId="0">
      <selection activeCell="R73" sqref="R73"/>
    </sheetView>
  </sheetViews>
  <sheetFormatPr baseColWidth="10" defaultColWidth="14.5" defaultRowHeight="15.75" customHeight="1"/>
  <cols>
    <col min="1" max="1" width="19.5" customWidth="1"/>
    <col min="4" max="4" width="19.5" customWidth="1"/>
  </cols>
  <sheetData>
    <row r="1" spans="1:13" ht="15.75" customHeight="1">
      <c r="A1" s="1" t="s">
        <v>0</v>
      </c>
      <c r="H1" s="2" t="s">
        <v>1</v>
      </c>
    </row>
    <row r="2" spans="1:13" ht="15.75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 t="s">
        <v>7</v>
      </c>
      <c r="I2" s="5" t="s">
        <v>8</v>
      </c>
      <c r="J2" s="6" t="s">
        <v>9</v>
      </c>
      <c r="K2" s="7" t="s">
        <v>10</v>
      </c>
      <c r="L2" s="6" t="s">
        <v>11</v>
      </c>
    </row>
    <row r="3" spans="1:13" ht="15.75" customHeight="1">
      <c r="A3" s="3">
        <v>2</v>
      </c>
      <c r="B3" s="3">
        <v>2.6</v>
      </c>
      <c r="C3" s="8">
        <f t="shared" ref="C3:C14" si="0">A3/5</f>
        <v>0.4</v>
      </c>
      <c r="D3" s="3">
        <v>10</v>
      </c>
      <c r="E3" s="3">
        <v>18</v>
      </c>
      <c r="F3" s="8">
        <f t="shared" ref="F3:F14" si="1">D3/5</f>
        <v>2</v>
      </c>
      <c r="H3" s="7" t="s">
        <v>12</v>
      </c>
      <c r="I3" s="9">
        <f>I8/(I9*10^-3*I10)</f>
        <v>5625</v>
      </c>
      <c r="J3" s="10">
        <f>((I8/(I9^2*I10))*K9+(I8/(I9*I10^2)*K10))*10^3</f>
        <v>355.26315789473682</v>
      </c>
      <c r="K3" s="11">
        <f>((I11*I14*10^-9)/(I12*I13*10^-6))</f>
        <v>0.80264846969799342</v>
      </c>
      <c r="L3" s="11">
        <f>((I14/(I12*I13))*K11+(I11/(I12*I13))*K14+((I11*I14)/(I12*(I13)^2))*KS10)*10^-3</f>
        <v>0.10945206404972638</v>
      </c>
      <c r="M3" s="9">
        <f>K3*((K11/I11)+(K14/I14)+(K13/I13))</f>
        <v>0.10989674464235684</v>
      </c>
    </row>
    <row r="4" spans="1:13" ht="15.75" customHeight="1">
      <c r="A4" s="3">
        <v>2</v>
      </c>
      <c r="B4" s="3">
        <v>4.4000000000000004</v>
      </c>
      <c r="C4" s="8">
        <f t="shared" si="0"/>
        <v>0.4</v>
      </c>
      <c r="D4" s="3">
        <v>20</v>
      </c>
      <c r="E4" s="3">
        <v>67</v>
      </c>
      <c r="F4" s="8">
        <f t="shared" si="1"/>
        <v>4</v>
      </c>
      <c r="H4" s="7" t="s">
        <v>13</v>
      </c>
      <c r="I4" s="10">
        <f>I18/(I17*I21)*10^3</f>
        <v>85.185185185185176</v>
      </c>
      <c r="J4" s="10">
        <f>((I18/(I17^2*I21))*K17+(I18/(I17*I21^2)*K21))*10^3</f>
        <v>4.8902606310013725</v>
      </c>
      <c r="K4" s="11">
        <f>((I22*10^3*I23*10^-9)/(I19*I20*10^-6))</f>
        <v>2.6164311878597593</v>
      </c>
      <c r="L4" s="11">
        <f>((I23/(I19*I20))*K22+(I22/(I19*I20))*K23+((I22*I23)/(I19*I20^2))*K20)</f>
        <v>0.26575054608245902</v>
      </c>
      <c r="M4" s="9">
        <f>I3*((K9/I9)+(K10/I10))</f>
        <v>355.26315789473688</v>
      </c>
    </row>
    <row r="5" spans="1:13" ht="15.75" customHeight="1">
      <c r="A5" s="3">
        <v>2</v>
      </c>
      <c r="B5" s="3">
        <v>4.9000000000000004</v>
      </c>
      <c r="C5" s="8">
        <f t="shared" si="0"/>
        <v>0.4</v>
      </c>
      <c r="D5" s="3">
        <v>50</v>
      </c>
      <c r="E5" s="3">
        <v>86</v>
      </c>
      <c r="F5" s="8">
        <f t="shared" si="1"/>
        <v>10</v>
      </c>
    </row>
    <row r="6" spans="1:13" ht="15.75" customHeight="1">
      <c r="A6" s="3">
        <v>2</v>
      </c>
      <c r="B6" s="3">
        <v>6.8</v>
      </c>
      <c r="C6" s="8">
        <f t="shared" si="0"/>
        <v>0.4</v>
      </c>
      <c r="D6" s="3">
        <v>50</v>
      </c>
      <c r="E6" s="3">
        <v>169</v>
      </c>
      <c r="F6" s="8">
        <f t="shared" si="1"/>
        <v>10</v>
      </c>
    </row>
    <row r="7" spans="1:13" ht="15.75" customHeight="1">
      <c r="A7" s="3">
        <v>2</v>
      </c>
      <c r="B7" s="3">
        <v>7.8</v>
      </c>
      <c r="C7" s="8">
        <f t="shared" si="0"/>
        <v>0.4</v>
      </c>
      <c r="D7" s="3">
        <v>100</v>
      </c>
      <c r="E7" s="3">
        <v>236</v>
      </c>
      <c r="F7" s="8">
        <f t="shared" si="1"/>
        <v>20</v>
      </c>
      <c r="H7" s="12" t="s">
        <v>12</v>
      </c>
    </row>
    <row r="8" spans="1:13" ht="15.75" customHeight="1">
      <c r="A8" s="3">
        <v>2</v>
      </c>
      <c r="B8" s="3">
        <v>9.1999999999999993</v>
      </c>
      <c r="C8" s="8">
        <f t="shared" si="0"/>
        <v>0.4</v>
      </c>
      <c r="D8" s="3">
        <v>100</v>
      </c>
      <c r="E8" s="3">
        <v>300</v>
      </c>
      <c r="F8" s="8">
        <f t="shared" si="1"/>
        <v>20</v>
      </c>
      <c r="H8" s="13" t="s">
        <v>14</v>
      </c>
      <c r="I8" s="14">
        <v>3420</v>
      </c>
      <c r="J8" s="4"/>
      <c r="K8" s="15"/>
    </row>
    <row r="9" spans="1:13" ht="15.75" customHeight="1">
      <c r="A9" s="3">
        <v>5</v>
      </c>
      <c r="B9" s="3">
        <v>11.5</v>
      </c>
      <c r="C9" s="8">
        <f t="shared" si="0"/>
        <v>1</v>
      </c>
      <c r="D9" s="3">
        <v>200</v>
      </c>
      <c r="E9" s="3">
        <v>464</v>
      </c>
      <c r="F9" s="8">
        <f t="shared" si="1"/>
        <v>40</v>
      </c>
      <c r="H9" s="13" t="s">
        <v>15</v>
      </c>
      <c r="I9" s="14">
        <v>76</v>
      </c>
      <c r="J9" s="4" t="s">
        <v>16</v>
      </c>
      <c r="K9" s="13">
        <v>1</v>
      </c>
    </row>
    <row r="10" spans="1:13" ht="15.75" customHeight="1">
      <c r="A10" s="3">
        <v>5</v>
      </c>
      <c r="B10" s="3">
        <v>13.5</v>
      </c>
      <c r="C10" s="8">
        <f t="shared" si="0"/>
        <v>1</v>
      </c>
      <c r="D10" s="3">
        <v>200</v>
      </c>
      <c r="E10" s="3">
        <v>555</v>
      </c>
      <c r="F10" s="8">
        <f t="shared" si="1"/>
        <v>40</v>
      </c>
      <c r="H10" s="13" t="s">
        <v>17</v>
      </c>
      <c r="I10" s="14">
        <v>8</v>
      </c>
      <c r="J10" s="14" t="s">
        <v>18</v>
      </c>
      <c r="K10" s="13">
        <v>0.4</v>
      </c>
    </row>
    <row r="11" spans="1:13" ht="15.75" customHeight="1">
      <c r="A11" s="3">
        <v>5</v>
      </c>
      <c r="B11" s="3">
        <v>15.5</v>
      </c>
      <c r="C11" s="8">
        <f t="shared" si="0"/>
        <v>1</v>
      </c>
      <c r="D11" s="3">
        <v>200</v>
      </c>
      <c r="E11" s="3">
        <v>695</v>
      </c>
      <c r="F11" s="8">
        <f t="shared" si="1"/>
        <v>40</v>
      </c>
      <c r="H11" s="13" t="s">
        <v>19</v>
      </c>
      <c r="I11" s="14">
        <v>270000</v>
      </c>
      <c r="J11" s="14" t="s">
        <v>20</v>
      </c>
      <c r="K11" s="13">
        <v>13500</v>
      </c>
    </row>
    <row r="12" spans="1:13" ht="15.75" customHeight="1">
      <c r="A12" s="3">
        <v>5</v>
      </c>
      <c r="B12" s="3">
        <v>18.5</v>
      </c>
      <c r="C12" s="8">
        <f t="shared" si="0"/>
        <v>1</v>
      </c>
      <c r="D12" s="3">
        <v>500</v>
      </c>
      <c r="E12" s="3">
        <v>835</v>
      </c>
      <c r="F12" s="8">
        <f t="shared" si="1"/>
        <v>100</v>
      </c>
      <c r="H12" s="13" t="s">
        <v>21</v>
      </c>
      <c r="I12" s="14">
        <v>820</v>
      </c>
      <c r="J12" s="4"/>
      <c r="K12" s="15"/>
    </row>
    <row r="13" spans="1:13" ht="15.75" customHeight="1">
      <c r="A13" s="3">
        <v>5</v>
      </c>
      <c r="B13" s="3">
        <v>22</v>
      </c>
      <c r="C13" s="8">
        <f t="shared" si="0"/>
        <v>1</v>
      </c>
      <c r="D13" s="3">
        <v>500</v>
      </c>
      <c r="E13" s="3">
        <v>935</v>
      </c>
      <c r="F13" s="8">
        <f t="shared" si="1"/>
        <v>100</v>
      </c>
      <c r="H13" s="3" t="s">
        <v>22</v>
      </c>
      <c r="I13" s="16">
        <v>90.25</v>
      </c>
      <c r="J13" s="4" t="s">
        <v>23</v>
      </c>
      <c r="K13" s="3">
        <v>0.05</v>
      </c>
    </row>
    <row r="14" spans="1:13" ht="15.75" customHeight="1">
      <c r="A14" s="3">
        <v>10</v>
      </c>
      <c r="B14" s="3">
        <v>27</v>
      </c>
      <c r="C14" s="8">
        <f t="shared" si="0"/>
        <v>2</v>
      </c>
      <c r="D14" s="3">
        <v>500</v>
      </c>
      <c r="E14" s="3">
        <v>1015</v>
      </c>
      <c r="F14" s="8">
        <f t="shared" si="1"/>
        <v>100</v>
      </c>
      <c r="H14" s="13" t="s">
        <v>24</v>
      </c>
      <c r="I14" s="3">
        <v>220</v>
      </c>
      <c r="J14" s="16" t="s">
        <v>25</v>
      </c>
      <c r="K14" s="3">
        <v>19</v>
      </c>
    </row>
    <row r="16" spans="1:13" ht="15.75" customHeight="1">
      <c r="H16" s="12" t="s">
        <v>13</v>
      </c>
    </row>
    <row r="17" spans="1:20" ht="15.75" customHeight="1">
      <c r="A17" s="1" t="s">
        <v>26</v>
      </c>
      <c r="H17" s="13" t="s">
        <v>27</v>
      </c>
      <c r="I17" s="13">
        <v>67.5</v>
      </c>
      <c r="J17" s="4" t="s">
        <v>16</v>
      </c>
      <c r="K17" s="13">
        <v>0.5</v>
      </c>
    </row>
    <row r="18" spans="1:20" ht="15.75" customHeight="1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4" t="s">
        <v>7</v>
      </c>
      <c r="H18" s="13" t="s">
        <v>28</v>
      </c>
      <c r="I18" s="13">
        <v>46</v>
      </c>
      <c r="J18" s="15"/>
      <c r="K18" s="15"/>
    </row>
    <row r="19" spans="1:20" ht="15.75" customHeight="1">
      <c r="A19" s="3">
        <v>50</v>
      </c>
      <c r="B19" s="3">
        <v>154</v>
      </c>
      <c r="C19" s="8">
        <f t="shared" ref="C19:C30" si="2">A19/5</f>
        <v>10</v>
      </c>
      <c r="D19" s="3">
        <v>10</v>
      </c>
      <c r="E19" s="3">
        <v>25</v>
      </c>
      <c r="F19" s="8">
        <f t="shared" ref="F19:F30" si="3">D19/5</f>
        <v>2</v>
      </c>
      <c r="H19" s="13" t="s">
        <v>29</v>
      </c>
      <c r="I19" s="13">
        <v>18</v>
      </c>
      <c r="J19" s="15"/>
      <c r="K19" s="15"/>
    </row>
    <row r="20" spans="1:20" ht="15.75" customHeight="1">
      <c r="A20" s="3">
        <v>50</v>
      </c>
      <c r="B20" s="3">
        <v>216</v>
      </c>
      <c r="C20" s="8">
        <f t="shared" si="2"/>
        <v>10</v>
      </c>
      <c r="D20" s="3">
        <v>10</v>
      </c>
      <c r="E20" s="3">
        <v>35</v>
      </c>
      <c r="F20" s="8">
        <f t="shared" si="3"/>
        <v>2</v>
      </c>
      <c r="H20" s="13" t="s">
        <v>30</v>
      </c>
      <c r="I20" s="13">
        <v>31.85</v>
      </c>
      <c r="J20" s="4" t="s">
        <v>31</v>
      </c>
      <c r="K20" s="13">
        <v>0.05</v>
      </c>
    </row>
    <row r="21" spans="1:20" ht="15.75" customHeight="1">
      <c r="A21" s="3">
        <v>100</v>
      </c>
      <c r="B21" s="3">
        <v>280</v>
      </c>
      <c r="C21" s="8">
        <f t="shared" si="2"/>
        <v>20</v>
      </c>
      <c r="D21" s="3">
        <v>20</v>
      </c>
      <c r="E21" s="3">
        <v>44</v>
      </c>
      <c r="F21" s="8">
        <f t="shared" si="3"/>
        <v>4</v>
      </c>
      <c r="H21" s="13" t="s">
        <v>32</v>
      </c>
      <c r="I21" s="13">
        <v>8</v>
      </c>
      <c r="J21" s="4" t="s">
        <v>18</v>
      </c>
      <c r="K21" s="13">
        <v>0.4</v>
      </c>
    </row>
    <row r="22" spans="1:20" ht="15.75" customHeight="1">
      <c r="A22" s="3">
        <v>100</v>
      </c>
      <c r="B22" s="3">
        <v>350</v>
      </c>
      <c r="C22" s="8">
        <f t="shared" si="2"/>
        <v>20</v>
      </c>
      <c r="D22" s="3">
        <v>20</v>
      </c>
      <c r="E22" s="3">
        <v>57</v>
      </c>
      <c r="F22" s="8">
        <f t="shared" si="3"/>
        <v>4</v>
      </c>
      <c r="H22" s="3" t="s">
        <v>33</v>
      </c>
      <c r="I22" s="3">
        <v>100</v>
      </c>
      <c r="J22" s="4" t="s">
        <v>20</v>
      </c>
      <c r="K22" s="3">
        <v>5</v>
      </c>
    </row>
    <row r="23" spans="1:20" ht="15.75" customHeight="1">
      <c r="A23" s="3">
        <v>100</v>
      </c>
      <c r="B23" s="3">
        <v>412</v>
      </c>
      <c r="C23" s="8">
        <f t="shared" si="2"/>
        <v>20</v>
      </c>
      <c r="D23" s="3">
        <v>20</v>
      </c>
      <c r="E23" s="3">
        <v>68</v>
      </c>
      <c r="F23" s="8">
        <f t="shared" si="3"/>
        <v>4</v>
      </c>
      <c r="H23" s="3" t="s">
        <v>34</v>
      </c>
      <c r="I23" s="3">
        <v>15</v>
      </c>
      <c r="J23" s="4" t="s">
        <v>25</v>
      </c>
      <c r="K23" s="3">
        <v>0.75</v>
      </c>
    </row>
    <row r="24" spans="1:20" ht="15.75" customHeight="1">
      <c r="A24" s="3">
        <v>100</v>
      </c>
      <c r="B24" s="3">
        <v>488</v>
      </c>
      <c r="C24" s="8">
        <f t="shared" si="2"/>
        <v>20</v>
      </c>
      <c r="D24" s="3">
        <v>50</v>
      </c>
      <c r="E24" s="3">
        <v>85</v>
      </c>
      <c r="F24" s="8">
        <f t="shared" si="3"/>
        <v>10</v>
      </c>
    </row>
    <row r="25" spans="1:20" ht="15.75" customHeight="1">
      <c r="A25" s="3">
        <v>200</v>
      </c>
      <c r="B25" s="3">
        <v>550</v>
      </c>
      <c r="C25" s="8">
        <f t="shared" si="2"/>
        <v>40</v>
      </c>
      <c r="D25" s="3">
        <v>50</v>
      </c>
      <c r="E25" s="3">
        <v>91</v>
      </c>
      <c r="F25" s="8">
        <f t="shared" si="3"/>
        <v>10</v>
      </c>
    </row>
    <row r="26" spans="1:20" ht="15.75" customHeight="1">
      <c r="A26" s="3">
        <v>200</v>
      </c>
      <c r="B26" s="3">
        <v>595</v>
      </c>
      <c r="C26" s="8">
        <f t="shared" si="2"/>
        <v>40</v>
      </c>
      <c r="D26" s="3">
        <v>50</v>
      </c>
      <c r="E26" s="3">
        <v>97</v>
      </c>
      <c r="F26" s="8">
        <f t="shared" si="3"/>
        <v>10</v>
      </c>
      <c r="L26" s="7" t="s">
        <v>12</v>
      </c>
      <c r="T26" s="7" t="s">
        <v>13</v>
      </c>
    </row>
    <row r="27" spans="1:20" ht="15.75" customHeight="1">
      <c r="A27" s="3">
        <v>200</v>
      </c>
      <c r="B27" s="3">
        <v>650</v>
      </c>
      <c r="C27" s="8">
        <f t="shared" si="2"/>
        <v>40</v>
      </c>
      <c r="D27" s="3">
        <v>50</v>
      </c>
      <c r="E27" s="3">
        <v>101</v>
      </c>
      <c r="F27" s="8">
        <f t="shared" si="3"/>
        <v>10</v>
      </c>
    </row>
    <row r="28" spans="1:20" ht="15.75" customHeight="1">
      <c r="A28" s="3">
        <v>200</v>
      </c>
      <c r="B28" s="3">
        <v>720</v>
      </c>
      <c r="C28" s="8">
        <f t="shared" si="2"/>
        <v>40</v>
      </c>
      <c r="D28" s="3">
        <v>50</v>
      </c>
      <c r="E28" s="3">
        <v>106</v>
      </c>
      <c r="F28" s="8">
        <f t="shared" si="3"/>
        <v>10</v>
      </c>
    </row>
    <row r="29" spans="1:20" ht="15.75" customHeight="1">
      <c r="A29" s="3">
        <v>200</v>
      </c>
      <c r="B29" s="3">
        <v>835</v>
      </c>
      <c r="C29" s="8">
        <f t="shared" si="2"/>
        <v>40</v>
      </c>
      <c r="D29" s="3">
        <v>50</v>
      </c>
      <c r="E29" s="3">
        <v>114</v>
      </c>
      <c r="F29" s="8">
        <f t="shared" si="3"/>
        <v>10</v>
      </c>
    </row>
    <row r="30" spans="1:20" ht="15.75" customHeight="1">
      <c r="A30" s="3">
        <v>200</v>
      </c>
      <c r="B30" s="3">
        <v>900</v>
      </c>
      <c r="C30" s="8">
        <f t="shared" si="2"/>
        <v>40</v>
      </c>
      <c r="D30" s="3">
        <v>50</v>
      </c>
      <c r="E30" s="3">
        <v>117</v>
      </c>
      <c r="F30" s="8">
        <f t="shared" si="3"/>
        <v>10</v>
      </c>
    </row>
    <row r="32" spans="1:20" ht="15.75" customHeight="1">
      <c r="A32" s="1" t="s">
        <v>35</v>
      </c>
    </row>
    <row r="33" spans="1:7" ht="15.75" customHeight="1">
      <c r="A33" s="3" t="s">
        <v>36</v>
      </c>
      <c r="B33" s="3" t="s">
        <v>37</v>
      </c>
      <c r="C33" s="3" t="s">
        <v>38</v>
      </c>
      <c r="D33" s="17" t="s">
        <v>39</v>
      </c>
      <c r="E33" s="3" t="s">
        <v>40</v>
      </c>
      <c r="F33" s="18" t="s">
        <v>41</v>
      </c>
    </row>
    <row r="34" spans="1:7" ht="15.75" customHeight="1">
      <c r="A34" s="3" t="s">
        <v>42</v>
      </c>
      <c r="B34" s="16">
        <v>0.5</v>
      </c>
      <c r="C34" s="16">
        <v>1</v>
      </c>
      <c r="D34" s="19">
        <f t="shared" ref="D34:D36" si="4">B34/5</f>
        <v>0.1</v>
      </c>
      <c r="E34" s="20">
        <f>K3*C34</f>
        <v>0.80264846969799342</v>
      </c>
      <c r="F34" s="20">
        <f>E34*((L3/K3)+(D34/C34))</f>
        <v>0.1897169110195257</v>
      </c>
    </row>
    <row r="35" spans="1:7" ht="15.75" customHeight="1">
      <c r="A35" s="17" t="s">
        <v>43</v>
      </c>
      <c r="B35" s="16">
        <v>0.5</v>
      </c>
      <c r="C35" s="16">
        <v>0.8</v>
      </c>
      <c r="D35" s="19">
        <f t="shared" si="4"/>
        <v>0.1</v>
      </c>
      <c r="E35" s="20">
        <f>K3*C35</f>
        <v>0.64211877575839482</v>
      </c>
      <c r="F35" s="20">
        <f>E35*((L3/K3)+(D35/C35))</f>
        <v>0.16782649820958045</v>
      </c>
    </row>
    <row r="36" spans="1:7" ht="15.75" customHeight="1">
      <c r="A36" s="17" t="s">
        <v>44</v>
      </c>
      <c r="B36" s="16">
        <v>0.01</v>
      </c>
      <c r="C36" s="16">
        <v>1.6E-2</v>
      </c>
      <c r="D36" s="19">
        <f t="shared" si="4"/>
        <v>2E-3</v>
      </c>
      <c r="E36" s="19">
        <f>I3*C36</f>
        <v>90</v>
      </c>
      <c r="F36" s="21">
        <f>E36*((J3/I3)+(D36/C36))</f>
        <v>16.934210526315791</v>
      </c>
    </row>
    <row r="38" spans="1:7" ht="15.75" customHeight="1">
      <c r="B38" s="22" t="s">
        <v>45</v>
      </c>
      <c r="C38" s="23"/>
      <c r="D38" s="22" t="s">
        <v>37</v>
      </c>
      <c r="E38" s="23"/>
      <c r="F38" s="3" t="s">
        <v>38</v>
      </c>
      <c r="G38" s="17" t="s">
        <v>39</v>
      </c>
    </row>
    <row r="39" spans="1:7" ht="15.75" customHeight="1">
      <c r="A39" s="3" t="s">
        <v>46</v>
      </c>
      <c r="B39" s="24" t="s">
        <v>47</v>
      </c>
      <c r="C39" s="24">
        <v>6</v>
      </c>
      <c r="D39" s="24" t="s">
        <v>47</v>
      </c>
      <c r="E39" s="8">
        <f>B36</f>
        <v>0.01</v>
      </c>
      <c r="F39" s="25">
        <f t="shared" ref="F39:F40" si="5">C39*E39</f>
        <v>0.06</v>
      </c>
      <c r="G39" s="26">
        <f t="shared" ref="G39:G40" si="6">E39/5</f>
        <v>2E-3</v>
      </c>
    </row>
    <row r="40" spans="1:7" ht="15.75" customHeight="1">
      <c r="A40" s="8"/>
      <c r="B40" s="24" t="s">
        <v>48</v>
      </c>
      <c r="C40" s="24">
        <v>2</v>
      </c>
      <c r="D40" s="24" t="s">
        <v>48</v>
      </c>
      <c r="E40" s="8">
        <f>B34</f>
        <v>0.5</v>
      </c>
      <c r="F40" s="8">
        <f t="shared" si="5"/>
        <v>1</v>
      </c>
      <c r="G40" s="8">
        <f t="shared" si="6"/>
        <v>0.1</v>
      </c>
    </row>
    <row r="42" spans="1:7" ht="15.75" customHeight="1">
      <c r="B42" s="3" t="s">
        <v>49</v>
      </c>
      <c r="C42" s="8">
        <f>F39*F40*I3*K3</f>
        <v>270.89385852307277</v>
      </c>
    </row>
    <row r="44" spans="1:7" ht="15.75" customHeight="1">
      <c r="A44" s="1" t="s">
        <v>50</v>
      </c>
    </row>
    <row r="45" spans="1:7" ht="15.75" customHeight="1">
      <c r="A45" s="3" t="s">
        <v>36</v>
      </c>
      <c r="B45" s="3" t="s">
        <v>37</v>
      </c>
      <c r="C45" s="3" t="s">
        <v>38</v>
      </c>
      <c r="D45" s="17" t="s">
        <v>39</v>
      </c>
      <c r="E45" s="3" t="s">
        <v>40</v>
      </c>
      <c r="F45" s="18" t="s">
        <v>41</v>
      </c>
    </row>
    <row r="46" spans="1:7" ht="15.75" customHeight="1">
      <c r="A46" s="3" t="s">
        <v>42</v>
      </c>
      <c r="B46" s="16">
        <v>0.05</v>
      </c>
      <c r="C46" s="16">
        <v>0.11</v>
      </c>
      <c r="D46" s="19">
        <f t="shared" ref="D46:D48" si="7">B46/5</f>
        <v>0.01</v>
      </c>
      <c r="E46" s="20">
        <f>K4*C46</f>
        <v>0.28780743066457354</v>
      </c>
      <c r="F46" s="20">
        <f>E46*((D46/C46)+(L4/K4))</f>
        <v>5.539687194766809E-2</v>
      </c>
    </row>
    <row r="47" spans="1:7" ht="15.75" customHeight="1">
      <c r="A47" s="17" t="s">
        <v>43</v>
      </c>
      <c r="B47" s="16">
        <v>0.05</v>
      </c>
      <c r="C47" s="16">
        <v>3.5000000000000003E-2</v>
      </c>
      <c r="D47" s="19">
        <f t="shared" si="7"/>
        <v>0.01</v>
      </c>
      <c r="E47" s="20">
        <f>K4*C47</f>
        <v>9.1575091575091583E-2</v>
      </c>
      <c r="F47" s="20">
        <f>E47*((D47/C47)+(L4/K4))</f>
        <v>3.5465580991483663E-2</v>
      </c>
    </row>
    <row r="48" spans="1:7" ht="15.75" customHeight="1">
      <c r="A48" s="27" t="s">
        <v>44</v>
      </c>
      <c r="B48" s="28">
        <v>0.2</v>
      </c>
      <c r="C48" s="28">
        <v>0.12</v>
      </c>
      <c r="D48" s="29">
        <f t="shared" si="7"/>
        <v>0.04</v>
      </c>
      <c r="E48" s="30">
        <f>I4*C48</f>
        <v>10.222222222222221</v>
      </c>
      <c r="F48" s="31">
        <f>E48*((D48/C48)+(J4/I4))</f>
        <v>3.994238683127572</v>
      </c>
    </row>
    <row r="49" spans="1:13" ht="15.75" customHeight="1">
      <c r="A49" s="32"/>
      <c r="B49" s="33"/>
      <c r="C49" s="33"/>
      <c r="D49" s="33"/>
      <c r="E49" s="33"/>
      <c r="F49" s="33"/>
    </row>
    <row r="50" spans="1:13" ht="15.75" customHeight="1">
      <c r="B50" s="22" t="s">
        <v>45</v>
      </c>
      <c r="C50" s="23"/>
      <c r="D50" s="22" t="s">
        <v>37</v>
      </c>
      <c r="E50" s="23"/>
      <c r="F50" s="3" t="s">
        <v>38</v>
      </c>
      <c r="G50" s="17" t="s">
        <v>39</v>
      </c>
    </row>
    <row r="51" spans="1:13" ht="15.75" customHeight="1">
      <c r="A51" s="3" t="s">
        <v>46</v>
      </c>
      <c r="B51" s="24" t="s">
        <v>47</v>
      </c>
      <c r="C51" s="24">
        <v>2</v>
      </c>
      <c r="D51" s="24" t="s">
        <v>47</v>
      </c>
      <c r="E51" s="8">
        <f>B48</f>
        <v>0.2</v>
      </c>
      <c r="F51" s="8">
        <f t="shared" ref="F51:F52" si="8">C51*E51</f>
        <v>0.4</v>
      </c>
      <c r="G51" s="8">
        <f t="shared" ref="G51:G52" si="9">E51/5</f>
        <v>0.04</v>
      </c>
    </row>
    <row r="52" spans="1:13" ht="15.75" customHeight="1">
      <c r="A52" s="8"/>
      <c r="B52" s="24" t="s">
        <v>48</v>
      </c>
      <c r="C52" s="24">
        <v>2</v>
      </c>
      <c r="D52" s="24" t="s">
        <v>48</v>
      </c>
      <c r="E52" s="8">
        <f>B46</f>
        <v>0.05</v>
      </c>
      <c r="F52" s="8">
        <f t="shared" si="8"/>
        <v>0.1</v>
      </c>
      <c r="G52" s="8">
        <f t="shared" si="9"/>
        <v>0.01</v>
      </c>
    </row>
    <row r="54" spans="1:13" ht="15.75" customHeight="1">
      <c r="B54" s="3" t="s">
        <v>49</v>
      </c>
      <c r="C54" s="8">
        <f>F51*F52*I4*K4</f>
        <v>8.9152470104851069</v>
      </c>
    </row>
    <row r="55" spans="1:13" ht="15.75" customHeight="1">
      <c r="I55" s="38" t="s">
        <v>66</v>
      </c>
    </row>
    <row r="57" spans="1:13" ht="15.75" customHeight="1">
      <c r="A57" s="12" t="s">
        <v>51</v>
      </c>
      <c r="B57" s="7" t="s">
        <v>12</v>
      </c>
    </row>
    <row r="58" spans="1:13" ht="13">
      <c r="A58" s="13" t="s">
        <v>3</v>
      </c>
      <c r="B58" s="17" t="s">
        <v>4</v>
      </c>
      <c r="C58" s="13" t="s">
        <v>52</v>
      </c>
      <c r="D58" s="17" t="s">
        <v>53</v>
      </c>
      <c r="E58" s="13" t="s">
        <v>6</v>
      </c>
      <c r="F58" s="17" t="s">
        <v>7</v>
      </c>
      <c r="G58" s="13" t="s">
        <v>54</v>
      </c>
      <c r="H58" s="17" t="s">
        <v>55</v>
      </c>
      <c r="I58" s="13" t="s">
        <v>56</v>
      </c>
      <c r="J58" s="17" t="s">
        <v>57</v>
      </c>
      <c r="K58" s="7" t="s">
        <v>58</v>
      </c>
      <c r="L58" s="17" t="s">
        <v>59</v>
      </c>
      <c r="M58" s="39" t="s">
        <v>65</v>
      </c>
    </row>
    <row r="59" spans="1:13" ht="13">
      <c r="A59" s="19">
        <f t="shared" ref="A59:B59" si="10">B3</f>
        <v>2.6</v>
      </c>
      <c r="B59" s="19">
        <f t="shared" si="10"/>
        <v>0.4</v>
      </c>
      <c r="C59" s="34">
        <f t="shared" ref="C59:C70" si="11">$I$3*A59*10^-3</f>
        <v>14.625</v>
      </c>
      <c r="D59" s="34">
        <f t="shared" ref="D59:D70" si="12">(A59*$J$3+$I$3*B59)*10^-3</f>
        <v>3.1736842105263161</v>
      </c>
      <c r="E59" s="19">
        <f t="shared" ref="E59:F59" si="13">E3</f>
        <v>18</v>
      </c>
      <c r="F59" s="19">
        <f t="shared" si="13"/>
        <v>2</v>
      </c>
      <c r="G59" s="34">
        <f t="shared" ref="G59:G70" si="14">E59*$K$3</f>
        <v>14.447672454563882</v>
      </c>
      <c r="H59" s="34">
        <f t="shared" ref="H59:H70" si="15">E59*$L$3+$K$3*F59</f>
        <v>3.5754340922910615</v>
      </c>
      <c r="I59" s="41">
        <v>8.8000000000000005E-3</v>
      </c>
      <c r="J59" s="44"/>
      <c r="K59" s="45">
        <f>(I59/(4*PI()*10^-7))</f>
        <v>7002.8174960433953</v>
      </c>
      <c r="M59">
        <f>G59*10^-3</f>
        <v>1.4447672454563883E-2</v>
      </c>
    </row>
    <row r="60" spans="1:13" ht="13">
      <c r="A60" s="19">
        <f t="shared" ref="A60:B60" si="16">B4</f>
        <v>4.4000000000000004</v>
      </c>
      <c r="B60" s="19">
        <f t="shared" si="16"/>
        <v>0.4</v>
      </c>
      <c r="C60" s="34">
        <f t="shared" si="11"/>
        <v>24.750000000000004</v>
      </c>
      <c r="D60" s="34">
        <f t="shared" si="12"/>
        <v>3.8131578947368423</v>
      </c>
      <c r="E60" s="19">
        <f t="shared" ref="E60:F60" si="17">E4</f>
        <v>67</v>
      </c>
      <c r="F60" s="19">
        <f t="shared" si="17"/>
        <v>4</v>
      </c>
      <c r="G60" s="34">
        <f t="shared" si="14"/>
        <v>53.777447469765562</v>
      </c>
      <c r="H60" s="34">
        <f t="shared" si="15"/>
        <v>10.543882170123641</v>
      </c>
      <c r="I60" s="42"/>
      <c r="J60" s="42"/>
      <c r="K60" s="40"/>
      <c r="M60">
        <f t="shared" ref="M60:M71" si="18">G60*10^-3</f>
        <v>5.3777447469765566E-2</v>
      </c>
    </row>
    <row r="61" spans="1:13" ht="13">
      <c r="A61" s="19">
        <f t="shared" ref="A61:B61" si="19">B5</f>
        <v>4.9000000000000004</v>
      </c>
      <c r="B61" s="19">
        <f t="shared" si="19"/>
        <v>0.4</v>
      </c>
      <c r="C61" s="34">
        <f t="shared" si="11"/>
        <v>27.562500000000004</v>
      </c>
      <c r="D61" s="34">
        <f t="shared" si="12"/>
        <v>3.9907894736842109</v>
      </c>
      <c r="E61" s="19">
        <f t="shared" ref="E61:F61" si="20">E5</f>
        <v>86</v>
      </c>
      <c r="F61" s="19">
        <f t="shared" si="20"/>
        <v>10</v>
      </c>
      <c r="G61" s="34">
        <f t="shared" si="14"/>
        <v>69.027768394027433</v>
      </c>
      <c r="H61" s="34">
        <f t="shared" si="15"/>
        <v>17.439362205256401</v>
      </c>
      <c r="I61" s="42"/>
      <c r="J61" s="42"/>
      <c r="K61" s="40"/>
      <c r="M61">
        <f t="shared" si="18"/>
        <v>6.9027768394027439E-2</v>
      </c>
    </row>
    <row r="62" spans="1:13" ht="13">
      <c r="A62" s="19">
        <f t="shared" ref="A62:B62" si="21">B6</f>
        <v>6.8</v>
      </c>
      <c r="B62" s="19">
        <f t="shared" si="21"/>
        <v>0.4</v>
      </c>
      <c r="C62" s="34">
        <f t="shared" si="11"/>
        <v>38.25</v>
      </c>
      <c r="D62" s="34">
        <f t="shared" si="12"/>
        <v>4.6657894736842103</v>
      </c>
      <c r="E62" s="19">
        <f t="shared" ref="E62:F62" si="22">E6</f>
        <v>169</v>
      </c>
      <c r="F62" s="19">
        <f t="shared" si="22"/>
        <v>10</v>
      </c>
      <c r="G62" s="34">
        <f t="shared" si="14"/>
        <v>135.6475913789609</v>
      </c>
      <c r="H62" s="34">
        <f t="shared" si="15"/>
        <v>26.523883521383691</v>
      </c>
      <c r="I62" s="42"/>
      <c r="J62" s="42"/>
      <c r="K62" s="40"/>
      <c r="M62">
        <f t="shared" si="18"/>
        <v>0.1356475913789609</v>
      </c>
    </row>
    <row r="63" spans="1:13" ht="13">
      <c r="A63" s="19">
        <f t="shared" ref="A63:B63" si="23">B7</f>
        <v>7.8</v>
      </c>
      <c r="B63" s="19">
        <f t="shared" si="23"/>
        <v>0.4</v>
      </c>
      <c r="C63" s="34">
        <f t="shared" si="11"/>
        <v>43.875</v>
      </c>
      <c r="D63" s="34">
        <f t="shared" si="12"/>
        <v>5.0210526315789465</v>
      </c>
      <c r="E63" s="19">
        <f t="shared" ref="E63:F63" si="24">E7</f>
        <v>236</v>
      </c>
      <c r="F63" s="19">
        <f t="shared" si="24"/>
        <v>20</v>
      </c>
      <c r="G63" s="34">
        <f t="shared" si="14"/>
        <v>189.42503884872644</v>
      </c>
      <c r="H63" s="34">
        <f t="shared" si="15"/>
        <v>41.8836565096953</v>
      </c>
      <c r="I63" s="42"/>
      <c r="J63" s="42"/>
      <c r="K63" s="40"/>
      <c r="M63">
        <f t="shared" si="18"/>
        <v>0.18942503884872644</v>
      </c>
    </row>
    <row r="64" spans="1:13" ht="13">
      <c r="A64" s="19">
        <f t="shared" ref="A64:B64" si="25">B8</f>
        <v>9.1999999999999993</v>
      </c>
      <c r="B64" s="19">
        <f t="shared" si="25"/>
        <v>0.4</v>
      </c>
      <c r="C64" s="34">
        <f t="shared" si="11"/>
        <v>51.749999999999993</v>
      </c>
      <c r="D64" s="34">
        <f t="shared" si="12"/>
        <v>5.5184210526315782</v>
      </c>
      <c r="E64" s="19">
        <f t="shared" ref="E64:F64" si="26">E8</f>
        <v>300</v>
      </c>
      <c r="F64" s="19">
        <f t="shared" si="26"/>
        <v>20</v>
      </c>
      <c r="G64" s="34">
        <f t="shared" si="14"/>
        <v>240.79454090939802</v>
      </c>
      <c r="H64" s="34">
        <f t="shared" si="15"/>
        <v>48.888588608877782</v>
      </c>
      <c r="I64" s="42"/>
      <c r="J64" s="42"/>
      <c r="K64" s="40"/>
      <c r="M64">
        <f t="shared" si="18"/>
        <v>0.24079454090939803</v>
      </c>
    </row>
    <row r="65" spans="1:13" ht="13">
      <c r="A65" s="19">
        <f t="shared" ref="A65:B65" si="27">B9</f>
        <v>11.5</v>
      </c>
      <c r="B65" s="19">
        <f t="shared" si="27"/>
        <v>1</v>
      </c>
      <c r="C65" s="34">
        <f t="shared" si="11"/>
        <v>64.6875</v>
      </c>
      <c r="D65" s="34">
        <f t="shared" si="12"/>
        <v>9.7105263157894743</v>
      </c>
      <c r="E65" s="19">
        <f t="shared" ref="E65:F65" si="28">E9</f>
        <v>464</v>
      </c>
      <c r="F65" s="19">
        <f t="shared" si="28"/>
        <v>40</v>
      </c>
      <c r="G65" s="34">
        <f t="shared" si="14"/>
        <v>372.42888993986895</v>
      </c>
      <c r="H65" s="34">
        <f t="shared" si="15"/>
        <v>82.891696506992787</v>
      </c>
      <c r="I65" s="42"/>
      <c r="J65" s="42"/>
      <c r="K65" s="40"/>
      <c r="M65">
        <f t="shared" si="18"/>
        <v>0.37242888993986895</v>
      </c>
    </row>
    <row r="66" spans="1:13" ht="13">
      <c r="A66" s="19">
        <f t="shared" ref="A66:B66" si="29">B10</f>
        <v>13.5</v>
      </c>
      <c r="B66" s="19">
        <f t="shared" si="29"/>
        <v>1</v>
      </c>
      <c r="C66" s="34">
        <f t="shared" si="11"/>
        <v>75.9375</v>
      </c>
      <c r="D66" s="34">
        <f t="shared" si="12"/>
        <v>10.421052631578947</v>
      </c>
      <c r="E66" s="19">
        <f t="shared" ref="E66:F66" si="30">E10</f>
        <v>555</v>
      </c>
      <c r="F66" s="19">
        <f t="shared" si="30"/>
        <v>40</v>
      </c>
      <c r="G66" s="34">
        <f t="shared" si="14"/>
        <v>445.46990068238637</v>
      </c>
      <c r="H66" s="34">
        <f t="shared" si="15"/>
        <v>92.851834335517879</v>
      </c>
      <c r="I66" s="42"/>
      <c r="J66" s="42"/>
      <c r="K66" s="40"/>
      <c r="M66">
        <f t="shared" si="18"/>
        <v>0.4454699006823864</v>
      </c>
    </row>
    <row r="67" spans="1:13" ht="13">
      <c r="A67" s="19">
        <f t="shared" ref="A67:B67" si="31">B11</f>
        <v>15.5</v>
      </c>
      <c r="B67" s="19">
        <f t="shared" si="31"/>
        <v>1</v>
      </c>
      <c r="C67" s="34">
        <f t="shared" si="11"/>
        <v>87.1875</v>
      </c>
      <c r="D67" s="34">
        <f t="shared" si="12"/>
        <v>11.131578947368419</v>
      </c>
      <c r="E67" s="19">
        <f t="shared" ref="E67:F67" si="32">E11</f>
        <v>695</v>
      </c>
      <c r="F67" s="19">
        <f t="shared" si="32"/>
        <v>40</v>
      </c>
      <c r="G67" s="34">
        <f t="shared" si="14"/>
        <v>557.8406864401054</v>
      </c>
      <c r="H67" s="34">
        <f t="shared" si="15"/>
        <v>108.17512330247958</v>
      </c>
      <c r="I67" s="42"/>
      <c r="J67" s="42"/>
      <c r="K67" s="40"/>
      <c r="M67">
        <f t="shared" si="18"/>
        <v>0.55784068644010543</v>
      </c>
    </row>
    <row r="68" spans="1:13" ht="13">
      <c r="A68" s="19">
        <f t="shared" ref="A68:B68" si="33">B12</f>
        <v>18.5</v>
      </c>
      <c r="B68" s="19">
        <f t="shared" si="33"/>
        <v>1</v>
      </c>
      <c r="C68" s="34">
        <f t="shared" si="11"/>
        <v>104.0625</v>
      </c>
      <c r="D68" s="34">
        <f t="shared" si="12"/>
        <v>12.19736842105263</v>
      </c>
      <c r="E68" s="19">
        <f t="shared" ref="E68:F68" si="34">E12</f>
        <v>835</v>
      </c>
      <c r="F68" s="19">
        <f t="shared" si="34"/>
        <v>100</v>
      </c>
      <c r="G68" s="34">
        <f t="shared" si="14"/>
        <v>670.21147219782449</v>
      </c>
      <c r="H68" s="34">
        <f t="shared" si="15"/>
        <v>171.65732045132086</v>
      </c>
      <c r="I68" s="42"/>
      <c r="J68" s="42"/>
      <c r="K68" s="40"/>
      <c r="M68">
        <f t="shared" si="18"/>
        <v>0.67021147219782451</v>
      </c>
    </row>
    <row r="69" spans="1:13" ht="13">
      <c r="A69" s="19">
        <f t="shared" ref="A69:B69" si="35">B13</f>
        <v>22</v>
      </c>
      <c r="B69" s="19">
        <f t="shared" si="35"/>
        <v>1</v>
      </c>
      <c r="C69" s="34">
        <f t="shared" si="11"/>
        <v>123.75</v>
      </c>
      <c r="D69" s="34">
        <f t="shared" si="12"/>
        <v>13.440789473684211</v>
      </c>
      <c r="E69" s="19">
        <f t="shared" ref="E69:F69" si="36">E13</f>
        <v>935</v>
      </c>
      <c r="F69" s="19">
        <f t="shared" si="36"/>
        <v>100</v>
      </c>
      <c r="G69" s="34">
        <f t="shared" si="14"/>
        <v>750.47631916762384</v>
      </c>
      <c r="H69" s="34">
        <f t="shared" si="15"/>
        <v>182.60252685629348</v>
      </c>
      <c r="I69" s="42"/>
      <c r="J69" s="42"/>
      <c r="K69" s="40"/>
      <c r="M69">
        <f t="shared" si="18"/>
        <v>0.75047631916762381</v>
      </c>
    </row>
    <row r="70" spans="1:13" ht="13">
      <c r="A70" s="19">
        <f t="shared" ref="A70:B70" si="37">B14</f>
        <v>27</v>
      </c>
      <c r="B70" s="19">
        <f t="shared" si="37"/>
        <v>2</v>
      </c>
      <c r="C70" s="34">
        <f t="shared" si="11"/>
        <v>151.875</v>
      </c>
      <c r="D70" s="34">
        <f t="shared" si="12"/>
        <v>20.842105263157894</v>
      </c>
      <c r="E70" s="19">
        <f t="shared" ref="E70:F70" si="38">E14</f>
        <v>1015</v>
      </c>
      <c r="F70" s="19">
        <f t="shared" si="38"/>
        <v>100</v>
      </c>
      <c r="G70" s="34">
        <f t="shared" si="14"/>
        <v>814.68819674346332</v>
      </c>
      <c r="H70" s="34">
        <f t="shared" si="15"/>
        <v>191.3586919802716</v>
      </c>
      <c r="I70" s="43"/>
      <c r="J70" s="43"/>
      <c r="K70" s="40"/>
      <c r="M70">
        <f t="shared" si="18"/>
        <v>0.81468819674346338</v>
      </c>
    </row>
    <row r="71" spans="1:13" ht="15.75" customHeight="1">
      <c r="M71">
        <f t="shared" si="18"/>
        <v>0</v>
      </c>
    </row>
    <row r="73" spans="1:13" ht="13">
      <c r="A73" s="12" t="s">
        <v>60</v>
      </c>
      <c r="B73" s="7" t="s">
        <v>13</v>
      </c>
    </row>
    <row r="74" spans="1:13" ht="13">
      <c r="A74" s="3" t="s">
        <v>3</v>
      </c>
      <c r="B74" s="17" t="s">
        <v>4</v>
      </c>
      <c r="C74" s="3" t="s">
        <v>52</v>
      </c>
      <c r="D74" s="17" t="s">
        <v>53</v>
      </c>
      <c r="E74" s="3" t="s">
        <v>6</v>
      </c>
      <c r="F74" s="17" t="s">
        <v>7</v>
      </c>
      <c r="G74" s="3" t="s">
        <v>54</v>
      </c>
      <c r="H74" s="17" t="s">
        <v>55</v>
      </c>
      <c r="I74" s="13" t="s">
        <v>61</v>
      </c>
      <c r="J74" s="17" t="s">
        <v>57</v>
      </c>
      <c r="K74" s="13" t="s">
        <v>58</v>
      </c>
      <c r="L74" s="17" t="s">
        <v>59</v>
      </c>
    </row>
    <row r="75" spans="1:13" ht="13">
      <c r="A75" s="19">
        <f t="shared" ref="A75:B75" si="39">B19</f>
        <v>154</v>
      </c>
      <c r="B75" s="19">
        <f t="shared" si="39"/>
        <v>10</v>
      </c>
      <c r="C75" s="34">
        <f t="shared" ref="C75:C86" si="40">A75*$I$4*10^-3</f>
        <v>13.118518518518517</v>
      </c>
      <c r="D75" s="34">
        <f t="shared" ref="D75:D86" si="41">(A75*$J$4+$I$4*B75)*10^-3</f>
        <v>1.6049519890260631</v>
      </c>
      <c r="E75" s="19">
        <f t="shared" ref="E75:F75" si="42">E19</f>
        <v>25</v>
      </c>
      <c r="F75" s="19">
        <f t="shared" si="42"/>
        <v>2</v>
      </c>
      <c r="G75" s="34">
        <f t="shared" ref="G75:G86" si="43">($K$4*E75)</f>
        <v>65.410779696493975</v>
      </c>
      <c r="H75" s="34">
        <f t="shared" ref="H75:H86" si="44">G75*((F75/E75)+($L$3/$K$3))</f>
        <v>14.152514152514151</v>
      </c>
      <c r="I75" s="45">
        <v>4.0000000000000001E-3</v>
      </c>
      <c r="J75" s="40"/>
      <c r="K75" s="46">
        <f>I75/(4*PI()*10^-7)</f>
        <v>3183.098861837907</v>
      </c>
      <c r="L75" s="40"/>
      <c r="M75">
        <f>G75*10^-3</f>
        <v>6.5410779696493976E-2</v>
      </c>
    </row>
    <row r="76" spans="1:13" ht="13">
      <c r="A76" s="19">
        <f t="shared" ref="A76:B76" si="45">B20</f>
        <v>216</v>
      </c>
      <c r="B76" s="19">
        <f t="shared" si="45"/>
        <v>10</v>
      </c>
      <c r="C76" s="34">
        <f t="shared" si="40"/>
        <v>18.399999999999995</v>
      </c>
      <c r="D76" s="34">
        <f t="shared" si="41"/>
        <v>1.9081481481481484</v>
      </c>
      <c r="E76" s="19">
        <f t="shared" ref="E76:F76" si="46">E20</f>
        <v>35</v>
      </c>
      <c r="F76" s="19">
        <f t="shared" si="46"/>
        <v>2</v>
      </c>
      <c r="G76" s="34">
        <f t="shared" si="43"/>
        <v>91.575091575091577</v>
      </c>
      <c r="H76" s="34">
        <f t="shared" si="44"/>
        <v>17.720374863232006</v>
      </c>
      <c r="I76" s="40"/>
      <c r="J76" s="40"/>
      <c r="K76" s="47"/>
      <c r="L76" s="40"/>
      <c r="M76">
        <f t="shared" ref="M76:M86" si="47">G76*10^-3</f>
        <v>9.1575091575091583E-2</v>
      </c>
    </row>
    <row r="77" spans="1:13" ht="13">
      <c r="A77" s="19">
        <f t="shared" ref="A77:B77" si="48">B21</f>
        <v>280</v>
      </c>
      <c r="B77" s="19">
        <f t="shared" si="48"/>
        <v>20</v>
      </c>
      <c r="C77" s="34">
        <f t="shared" si="40"/>
        <v>23.851851851851851</v>
      </c>
      <c r="D77" s="34">
        <f t="shared" si="41"/>
        <v>3.0729766803840874</v>
      </c>
      <c r="E77" s="19">
        <f t="shared" ref="E77:F77" si="49">E21</f>
        <v>44</v>
      </c>
      <c r="F77" s="19">
        <f t="shared" si="49"/>
        <v>4</v>
      </c>
      <c r="G77" s="34">
        <f t="shared" si="43"/>
        <v>115.1229722658294</v>
      </c>
      <c r="H77" s="34">
        <f t="shared" si="44"/>
        <v>26.164311878597591</v>
      </c>
      <c r="I77" s="40"/>
      <c r="J77" s="40"/>
      <c r="K77" s="47"/>
      <c r="L77" s="40"/>
      <c r="M77">
        <f t="shared" si="47"/>
        <v>0.1151229722658294</v>
      </c>
    </row>
    <row r="78" spans="1:13" ht="13">
      <c r="A78" s="19">
        <f t="shared" ref="A78:B78" si="50">B22</f>
        <v>350</v>
      </c>
      <c r="B78" s="19">
        <f t="shared" si="50"/>
        <v>20</v>
      </c>
      <c r="C78" s="34">
        <f t="shared" si="40"/>
        <v>29.81481481481481</v>
      </c>
      <c r="D78" s="34">
        <f t="shared" si="41"/>
        <v>3.4152949245541842</v>
      </c>
      <c r="E78" s="19">
        <f t="shared" ref="E78:F78" si="51">E22</f>
        <v>57</v>
      </c>
      <c r="F78" s="19">
        <f t="shared" si="51"/>
        <v>4</v>
      </c>
      <c r="G78" s="34">
        <f t="shared" si="43"/>
        <v>149.13657770800629</v>
      </c>
      <c r="H78" s="34">
        <f t="shared" si="44"/>
        <v>30.8025308025308</v>
      </c>
      <c r="I78" s="40"/>
      <c r="J78" s="40"/>
      <c r="K78" s="47"/>
      <c r="L78" s="40"/>
      <c r="M78">
        <f t="shared" si="47"/>
        <v>0.14913657770800628</v>
      </c>
    </row>
    <row r="79" spans="1:13" ht="13">
      <c r="A79" s="19">
        <f t="shared" ref="A79:B79" si="52">B23</f>
        <v>412</v>
      </c>
      <c r="B79" s="19">
        <f t="shared" si="52"/>
        <v>20</v>
      </c>
      <c r="C79" s="34">
        <f t="shared" si="40"/>
        <v>35.096296296296295</v>
      </c>
      <c r="D79" s="34">
        <f t="shared" si="41"/>
        <v>3.7184910836762692</v>
      </c>
      <c r="E79" s="19">
        <f t="shared" ref="E79:F79" si="53">E23</f>
        <v>68</v>
      </c>
      <c r="F79" s="19">
        <f t="shared" si="53"/>
        <v>4</v>
      </c>
      <c r="G79" s="34">
        <f t="shared" si="43"/>
        <v>177.91732077446363</v>
      </c>
      <c r="H79" s="34">
        <f t="shared" si="44"/>
        <v>34.727177584320444</v>
      </c>
      <c r="I79" s="40"/>
      <c r="J79" s="40"/>
      <c r="K79" s="47"/>
      <c r="L79" s="40"/>
      <c r="M79">
        <f t="shared" si="47"/>
        <v>0.17791732077446365</v>
      </c>
    </row>
    <row r="80" spans="1:13" ht="13">
      <c r="A80" s="19">
        <f t="shared" ref="A80:B80" si="54">B24</f>
        <v>488</v>
      </c>
      <c r="B80" s="19">
        <f t="shared" si="54"/>
        <v>20</v>
      </c>
      <c r="C80" s="34">
        <f t="shared" si="40"/>
        <v>41.570370370370362</v>
      </c>
      <c r="D80" s="34">
        <f t="shared" si="41"/>
        <v>4.0901508916323737</v>
      </c>
      <c r="E80" s="19">
        <f t="shared" ref="E80:F80" si="55">E24</f>
        <v>85</v>
      </c>
      <c r="F80" s="19">
        <f t="shared" si="55"/>
        <v>10</v>
      </c>
      <c r="G80" s="34">
        <f t="shared" si="43"/>
        <v>222.39665096807954</v>
      </c>
      <c r="H80" s="34">
        <f t="shared" si="44"/>
        <v>56.491127919699352</v>
      </c>
      <c r="I80" s="40"/>
      <c r="J80" s="40"/>
      <c r="K80" s="47"/>
      <c r="L80" s="40"/>
      <c r="M80">
        <f t="shared" si="47"/>
        <v>0.22239665096807953</v>
      </c>
    </row>
    <row r="81" spans="1:13" ht="13">
      <c r="A81" s="19">
        <f t="shared" ref="A81:B81" si="56">B25</f>
        <v>550</v>
      </c>
      <c r="B81" s="19">
        <f t="shared" si="56"/>
        <v>40</v>
      </c>
      <c r="C81" s="34">
        <f t="shared" si="40"/>
        <v>46.851851851851848</v>
      </c>
      <c r="D81" s="34">
        <f t="shared" si="41"/>
        <v>6.097050754458162</v>
      </c>
      <c r="E81" s="19">
        <f t="shared" ref="E81:F81" si="57">E25</f>
        <v>91</v>
      </c>
      <c r="F81" s="19">
        <f t="shared" si="57"/>
        <v>10</v>
      </c>
      <c r="G81" s="34">
        <f t="shared" si="43"/>
        <v>238.0952380952381</v>
      </c>
      <c r="H81" s="34">
        <f t="shared" si="44"/>
        <v>58.631844346130059</v>
      </c>
      <c r="I81" s="40"/>
      <c r="J81" s="40"/>
      <c r="K81" s="47"/>
      <c r="L81" s="40"/>
      <c r="M81">
        <f t="shared" si="47"/>
        <v>0.23809523809523811</v>
      </c>
    </row>
    <row r="82" spans="1:13" ht="13">
      <c r="A82" s="19">
        <f t="shared" ref="A82:B82" si="58">B26</f>
        <v>595</v>
      </c>
      <c r="B82" s="19">
        <f t="shared" si="58"/>
        <v>40</v>
      </c>
      <c r="C82" s="34">
        <f t="shared" si="40"/>
        <v>50.685185185185183</v>
      </c>
      <c r="D82" s="34">
        <f t="shared" si="41"/>
        <v>6.3171124828532239</v>
      </c>
      <c r="E82" s="19">
        <f t="shared" ref="E82:F82" si="59">E26</f>
        <v>97</v>
      </c>
      <c r="F82" s="19">
        <f t="shared" si="59"/>
        <v>10</v>
      </c>
      <c r="G82" s="34">
        <f t="shared" si="43"/>
        <v>253.79382522239663</v>
      </c>
      <c r="H82" s="34">
        <f t="shared" si="44"/>
        <v>60.772560772560766</v>
      </c>
      <c r="I82" s="40"/>
      <c r="J82" s="40"/>
      <c r="K82" s="47"/>
      <c r="L82" s="40"/>
      <c r="M82">
        <f t="shared" si="47"/>
        <v>0.25379382522239663</v>
      </c>
    </row>
    <row r="83" spans="1:13" ht="13">
      <c r="A83" s="19">
        <f t="shared" ref="A83:B83" si="60">B27</f>
        <v>650</v>
      </c>
      <c r="B83" s="19">
        <f t="shared" si="60"/>
        <v>40</v>
      </c>
      <c r="C83" s="34">
        <f t="shared" si="40"/>
        <v>55.370370370370367</v>
      </c>
      <c r="D83" s="34">
        <f t="shared" si="41"/>
        <v>6.5860768175582987</v>
      </c>
      <c r="E83" s="19">
        <f t="shared" ref="E83:F83" si="61">E27</f>
        <v>101</v>
      </c>
      <c r="F83" s="19">
        <f t="shared" si="61"/>
        <v>10</v>
      </c>
      <c r="G83" s="34">
        <f t="shared" si="43"/>
        <v>264.2595499738357</v>
      </c>
      <c r="H83" s="34">
        <f t="shared" si="44"/>
        <v>62.199705056847918</v>
      </c>
      <c r="I83" s="40"/>
      <c r="J83" s="40"/>
      <c r="K83" s="47"/>
      <c r="L83" s="40"/>
      <c r="M83">
        <f t="shared" si="47"/>
        <v>0.26425954997383572</v>
      </c>
    </row>
    <row r="84" spans="1:13" ht="13">
      <c r="A84" s="19">
        <f t="shared" ref="A84:B84" si="62">B28</f>
        <v>720</v>
      </c>
      <c r="B84" s="19">
        <f t="shared" si="62"/>
        <v>40</v>
      </c>
      <c r="C84" s="34">
        <f t="shared" si="40"/>
        <v>61.333333333333329</v>
      </c>
      <c r="D84" s="34">
        <f t="shared" si="41"/>
        <v>6.9283950617283958</v>
      </c>
      <c r="E84" s="19">
        <f t="shared" ref="E84:F84" si="63">E28</f>
        <v>106</v>
      </c>
      <c r="F84" s="19">
        <f t="shared" si="63"/>
        <v>10</v>
      </c>
      <c r="G84" s="34">
        <f t="shared" si="43"/>
        <v>277.34170591313449</v>
      </c>
      <c r="H84" s="34">
        <f t="shared" si="44"/>
        <v>63.983635412206844</v>
      </c>
      <c r="I84" s="40"/>
      <c r="J84" s="40"/>
      <c r="K84" s="47"/>
      <c r="L84" s="40"/>
      <c r="M84">
        <f t="shared" si="47"/>
        <v>0.27734170591313451</v>
      </c>
    </row>
    <row r="85" spans="1:13" ht="13">
      <c r="A85" s="19">
        <f t="shared" ref="A85:B85" si="64">B29</f>
        <v>835</v>
      </c>
      <c r="B85" s="19">
        <f t="shared" si="64"/>
        <v>40</v>
      </c>
      <c r="C85" s="34">
        <f t="shared" si="40"/>
        <v>71.129629629629619</v>
      </c>
      <c r="D85" s="34">
        <f t="shared" si="41"/>
        <v>7.4907750342935522</v>
      </c>
      <c r="E85" s="19">
        <f t="shared" ref="E85:F85" si="65">E29</f>
        <v>114</v>
      </c>
      <c r="F85" s="19">
        <f t="shared" si="65"/>
        <v>10</v>
      </c>
      <c r="G85" s="34">
        <f t="shared" si="43"/>
        <v>298.27315541601257</v>
      </c>
      <c r="H85" s="34">
        <f t="shared" si="44"/>
        <v>66.837923980781127</v>
      </c>
      <c r="I85" s="40"/>
      <c r="J85" s="40"/>
      <c r="K85" s="47"/>
      <c r="L85" s="40"/>
      <c r="M85">
        <f t="shared" si="47"/>
        <v>0.29827315541601257</v>
      </c>
    </row>
    <row r="86" spans="1:13" ht="13">
      <c r="A86" s="19">
        <f t="shared" ref="A86:B86" si="66">B30</f>
        <v>900</v>
      </c>
      <c r="B86" s="19">
        <f t="shared" si="66"/>
        <v>40</v>
      </c>
      <c r="C86" s="34">
        <f t="shared" si="40"/>
        <v>76.666666666666657</v>
      </c>
      <c r="D86" s="34">
        <f t="shared" si="41"/>
        <v>7.8086419753086425</v>
      </c>
      <c r="E86" s="19">
        <f t="shared" ref="E86:F86" si="67">E30</f>
        <v>117</v>
      </c>
      <c r="F86" s="19">
        <f t="shared" si="67"/>
        <v>10</v>
      </c>
      <c r="G86" s="34">
        <f t="shared" si="43"/>
        <v>306.12244897959181</v>
      </c>
      <c r="H86" s="34">
        <f t="shared" si="44"/>
        <v>67.90828219399647</v>
      </c>
      <c r="I86" s="40"/>
      <c r="J86" s="40"/>
      <c r="K86" s="47"/>
      <c r="L86" s="40"/>
      <c r="M86">
        <f t="shared" si="47"/>
        <v>0.30612244897959179</v>
      </c>
    </row>
    <row r="87" spans="1:13" ht="13">
      <c r="A87" s="9">
        <f>A31</f>
        <v>0</v>
      </c>
    </row>
    <row r="89" spans="1:13" ht="13">
      <c r="A89" s="7" t="s">
        <v>51</v>
      </c>
      <c r="B89" s="7" t="s">
        <v>12</v>
      </c>
    </row>
    <row r="90" spans="1:13" ht="13">
      <c r="A90" s="3" t="s">
        <v>3</v>
      </c>
      <c r="B90" s="17" t="s">
        <v>4</v>
      </c>
      <c r="C90" s="3" t="s">
        <v>52</v>
      </c>
      <c r="D90" s="17" t="s">
        <v>53</v>
      </c>
      <c r="E90" s="3" t="s">
        <v>6</v>
      </c>
      <c r="F90" s="17" t="s">
        <v>7</v>
      </c>
      <c r="G90" s="3" t="s">
        <v>54</v>
      </c>
      <c r="H90" s="17" t="s">
        <v>55</v>
      </c>
      <c r="I90" s="3" t="s">
        <v>56</v>
      </c>
      <c r="J90" s="17" t="s">
        <v>57</v>
      </c>
      <c r="K90" s="12" t="s">
        <v>62</v>
      </c>
      <c r="L90" s="17" t="s">
        <v>59</v>
      </c>
    </row>
    <row r="91" spans="1:13" ht="13">
      <c r="A91" s="35">
        <f t="shared" ref="A91:B91" si="68">B9</f>
        <v>11.5</v>
      </c>
      <c r="B91" s="23">
        <f t="shared" si="68"/>
        <v>1</v>
      </c>
      <c r="C91" s="36">
        <f t="shared" ref="C91:C95" si="69">$I$3*A91*10^-3</f>
        <v>64.6875</v>
      </c>
      <c r="E91" s="9">
        <f t="shared" ref="E91:F91" si="70">E9</f>
        <v>464</v>
      </c>
      <c r="F91" s="9">
        <f t="shared" si="70"/>
        <v>40</v>
      </c>
      <c r="G91" s="36">
        <f t="shared" ref="G91:G95" si="71">$K$3*E91</f>
        <v>372.42888993986895</v>
      </c>
    </row>
    <row r="92" spans="1:13" ht="13">
      <c r="A92" s="35">
        <f t="shared" ref="A92:B92" si="72">B10</f>
        <v>13.5</v>
      </c>
      <c r="B92" s="23">
        <f t="shared" si="72"/>
        <v>1</v>
      </c>
      <c r="C92" s="36">
        <f t="shared" si="69"/>
        <v>75.9375</v>
      </c>
      <c r="E92" s="9">
        <f t="shared" ref="E92:F92" si="73">E10</f>
        <v>555</v>
      </c>
      <c r="F92" s="9">
        <f t="shared" si="73"/>
        <v>40</v>
      </c>
      <c r="G92" s="36">
        <f t="shared" si="71"/>
        <v>445.46990068238637</v>
      </c>
    </row>
    <row r="93" spans="1:13" ht="13">
      <c r="A93" s="35">
        <f t="shared" ref="A93:B93" si="74">B11</f>
        <v>15.5</v>
      </c>
      <c r="B93" s="23">
        <f t="shared" si="74"/>
        <v>1</v>
      </c>
      <c r="C93" s="36">
        <f t="shared" si="69"/>
        <v>87.1875</v>
      </c>
      <c r="E93" s="9">
        <f t="shared" ref="E93:F93" si="75">E11</f>
        <v>695</v>
      </c>
      <c r="F93" s="9">
        <f t="shared" si="75"/>
        <v>40</v>
      </c>
      <c r="G93" s="36">
        <f t="shared" si="71"/>
        <v>557.8406864401054</v>
      </c>
      <c r="I93" s="37">
        <f>(((G95-G91))/(C95-C91))</f>
        <v>6.4008030345439986</v>
      </c>
      <c r="K93" s="9">
        <f>(I93*10^-3)/(4*PI()*10^-7)</f>
        <v>5093.5972135264055</v>
      </c>
    </row>
    <row r="94" spans="1:13" ht="13">
      <c r="A94" s="35">
        <f t="shared" ref="A94:B94" si="76">B12</f>
        <v>18.5</v>
      </c>
      <c r="B94" s="23">
        <f t="shared" si="76"/>
        <v>1</v>
      </c>
      <c r="C94" s="36">
        <f t="shared" si="69"/>
        <v>104.0625</v>
      </c>
      <c r="E94" s="9">
        <f t="shared" ref="E94:F94" si="77">E12</f>
        <v>835</v>
      </c>
      <c r="F94" s="9">
        <f t="shared" si="77"/>
        <v>100</v>
      </c>
      <c r="G94" s="36">
        <f t="shared" si="71"/>
        <v>670.21147219782449</v>
      </c>
    </row>
    <row r="95" spans="1:13" ht="13">
      <c r="A95" s="35">
        <f t="shared" ref="A95:B95" si="78">B13</f>
        <v>22</v>
      </c>
      <c r="B95" s="23">
        <f t="shared" si="78"/>
        <v>1</v>
      </c>
      <c r="C95" s="36">
        <f t="shared" si="69"/>
        <v>123.75</v>
      </c>
      <c r="E95" s="9">
        <f t="shared" ref="E95:F95" si="79">E13</f>
        <v>935</v>
      </c>
      <c r="F95" s="9">
        <f t="shared" si="79"/>
        <v>100</v>
      </c>
      <c r="G95" s="36">
        <f t="shared" si="71"/>
        <v>750.47631916762384</v>
      </c>
    </row>
    <row r="97" spans="1:12" ht="13">
      <c r="A97" s="7" t="s">
        <v>60</v>
      </c>
      <c r="B97" s="7" t="s">
        <v>13</v>
      </c>
    </row>
    <row r="98" spans="1:12" ht="13">
      <c r="A98" s="3" t="s">
        <v>3</v>
      </c>
      <c r="B98" s="17" t="s">
        <v>4</v>
      </c>
      <c r="C98" s="3" t="s">
        <v>52</v>
      </c>
      <c r="D98" s="17" t="s">
        <v>53</v>
      </c>
      <c r="E98" s="3" t="s">
        <v>6</v>
      </c>
      <c r="F98" s="17" t="s">
        <v>7</v>
      </c>
      <c r="G98" s="3" t="s">
        <v>54</v>
      </c>
      <c r="H98" s="17" t="s">
        <v>55</v>
      </c>
      <c r="I98" s="3" t="s">
        <v>61</v>
      </c>
      <c r="J98" s="17" t="s">
        <v>57</v>
      </c>
      <c r="K98" s="13" t="s">
        <v>63</v>
      </c>
      <c r="L98" s="17" t="s">
        <v>64</v>
      </c>
    </row>
    <row r="99" spans="1:12" ht="13">
      <c r="A99" s="9">
        <f t="shared" ref="A99:B99" si="80">B23</f>
        <v>412</v>
      </c>
      <c r="B99" s="9">
        <f t="shared" si="80"/>
        <v>20</v>
      </c>
      <c r="C99" s="36">
        <f t="shared" ref="C99:C103" si="81">A99*$I$4*10^-3</f>
        <v>35.096296296296295</v>
      </c>
      <c r="E99" s="9">
        <f t="shared" ref="E99:F99" si="82">E23</f>
        <v>68</v>
      </c>
      <c r="F99" s="9">
        <f t="shared" si="82"/>
        <v>4</v>
      </c>
      <c r="G99" s="36">
        <f t="shared" ref="G99:G103" si="83">E99*$K$4</f>
        <v>177.91732077446363</v>
      </c>
      <c r="I99" s="37">
        <f>(G103-G99)/(C103-C99)</f>
        <v>4.2587508008459007</v>
      </c>
      <c r="K99" s="9">
        <f>(I99*10^-3)/(4*PI()*10^-7)</f>
        <v>3389.0062067559656</v>
      </c>
    </row>
    <row r="100" spans="1:12" ht="13">
      <c r="A100" s="9">
        <f t="shared" ref="A100:B100" si="84">B24</f>
        <v>488</v>
      </c>
      <c r="B100" s="9">
        <f t="shared" si="84"/>
        <v>20</v>
      </c>
      <c r="C100" s="36">
        <f t="shared" si="81"/>
        <v>41.570370370370362</v>
      </c>
      <c r="E100" s="9">
        <f t="shared" ref="E100:F100" si="85">E24</f>
        <v>85</v>
      </c>
      <c r="F100" s="9">
        <f t="shared" si="85"/>
        <v>10</v>
      </c>
      <c r="G100" s="36">
        <f t="shared" si="83"/>
        <v>222.39665096807954</v>
      </c>
    </row>
    <row r="101" spans="1:12" ht="13">
      <c r="A101" s="9">
        <f t="shared" ref="A101:B101" si="86">B25</f>
        <v>550</v>
      </c>
      <c r="B101" s="9">
        <f t="shared" si="86"/>
        <v>40</v>
      </c>
      <c r="C101" s="36">
        <f t="shared" si="81"/>
        <v>46.851851851851848</v>
      </c>
      <c r="E101" s="9">
        <f t="shared" ref="E101:F101" si="87">E25</f>
        <v>91</v>
      </c>
      <c r="F101" s="9">
        <f t="shared" si="87"/>
        <v>10</v>
      </c>
      <c r="G101" s="36">
        <f t="shared" si="83"/>
        <v>238.0952380952381</v>
      </c>
    </row>
    <row r="102" spans="1:12" ht="13">
      <c r="A102" s="9">
        <f t="shared" ref="A102:B102" si="88">B26</f>
        <v>595</v>
      </c>
      <c r="B102" s="9">
        <f t="shared" si="88"/>
        <v>40</v>
      </c>
      <c r="C102" s="36">
        <f t="shared" si="81"/>
        <v>50.685185185185183</v>
      </c>
      <c r="E102" s="9">
        <f t="shared" ref="E102:F102" si="89">E26</f>
        <v>97</v>
      </c>
      <c r="F102" s="9">
        <f t="shared" si="89"/>
        <v>10</v>
      </c>
      <c r="G102" s="36">
        <f t="shared" si="83"/>
        <v>253.79382522239663</v>
      </c>
    </row>
    <row r="103" spans="1:12" ht="13">
      <c r="A103" s="9">
        <f t="shared" ref="A103:B103" si="90">B27</f>
        <v>650</v>
      </c>
      <c r="B103" s="9">
        <f t="shared" si="90"/>
        <v>40</v>
      </c>
      <c r="C103" s="36">
        <f t="shared" si="81"/>
        <v>55.370370370370367</v>
      </c>
      <c r="E103" s="9">
        <f t="shared" ref="E103:F103" si="91">E27</f>
        <v>101</v>
      </c>
      <c r="F103" s="9">
        <f t="shared" si="91"/>
        <v>10</v>
      </c>
      <c r="G103" s="36">
        <f t="shared" si="83"/>
        <v>264.2595499738357</v>
      </c>
    </row>
  </sheetData>
  <mergeCells count="7">
    <mergeCell ref="L75:L86"/>
    <mergeCell ref="I59:I70"/>
    <mergeCell ref="J59:J70"/>
    <mergeCell ref="I75:I86"/>
    <mergeCell ref="J75:J86"/>
    <mergeCell ref="K59:K70"/>
    <mergeCell ref="K75:K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2020-11-29T19:30:31Z</dcterms:created>
  <dcterms:modified xsi:type="dcterms:W3CDTF">2020-12-01T03:29:26Z</dcterms:modified>
</cp:coreProperties>
</file>