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eggis\Documents\gh-personal\rmedicine-data-cleaning-2023\data\"/>
    </mc:Choice>
  </mc:AlternateContent>
  <xr:revisionPtr revIDLastSave="0" documentId="13_ncr:1_{CAEDC6EA-B47B-4B5B-BC05-C722596B3D32}" xr6:coauthVersionLast="47" xr6:coauthVersionMax="47" xr10:uidLastSave="{00000000-0000-0000-0000-000000000000}"/>
  <bookViews>
    <workbookView xWindow="28680" yWindow="-120" windowWidth="29040" windowHeight="15840" activeTab="2" xr2:uid="{C3B41A98-E045-B641-B5DC-D433CA053FBE}"/>
  </bookViews>
  <sheets>
    <sheet name="Explainer" sheetId="1" r:id="rId1"/>
    <sheet name="Codebook" sheetId="2" r:id="rId2"/>
    <sheet name="Data" sheetId="3" r:id="rId3"/>
    <sheet name="Proble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<sst xmlns="http://schemas.openxmlformats.org/spreadsheetml/2006/main" count="552" uniqueCount="364">
  <si>
    <t>Your well-meaning research assistant/med student has extracted data from the medical record into Excel</t>
  </si>
  <si>
    <t>points</t>
  </si>
  <si>
    <t>This is for an observational study, comparing 3 treatments of ulcerative colitis (UC)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</si>
  <si>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</si>
  <si>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</si>
  <si>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</si>
  <si>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</si>
  <si>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</si>
  <si>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</si>
  <si>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</si>
  <si>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</si>
  <si>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</si>
  <si>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</si>
  <si>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</si>
  <si>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</si>
  <si>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</si>
  <si>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</si>
  <si>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</si>
  <si>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</si>
  <si>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</si>
  <si>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</si>
  <si>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</si>
  <si>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</si>
  <si>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</si>
  <si>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</si>
  <si>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</si>
  <si>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</si>
  <si>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</si>
  <si>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</si>
  <si>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</si>
  <si>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</si>
  <si>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</si>
  <si>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</si>
  <si>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</si>
  <si>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</si>
  <si>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</si>
  <si>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</si>
  <si>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</si>
  <si>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</si>
  <si>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</si>
  <si>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</si>
  <si>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</si>
  <si>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</si>
  <si>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</si>
  <si>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</si>
  <si>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</si>
  <si>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</si>
  <si>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</si>
  <si>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</si>
  <si>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</si>
  <si>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</si>
  <si>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</si>
  <si>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</si>
  <si>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</si>
  <si>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</si>
  <si>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</si>
  <si>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</si>
  <si>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</si>
  <si>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</si>
  <si>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</si>
  <si>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</si>
  <si>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</si>
  <si>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</si>
  <si>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</si>
  <si>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</si>
  <si>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</si>
  <si>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</si>
  <si>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</si>
  <si>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</si>
  <si>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</si>
  <si>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</si>
  <si>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</si>
  <si>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</si>
  <si>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</si>
  <si>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</si>
  <si>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</si>
  <si>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</si>
  <si>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</si>
  <si>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</si>
  <si>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</si>
  <si>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</si>
  <si>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</si>
  <si>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</si>
  <si>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</si>
  <si>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</si>
  <si>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</si>
  <si>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</si>
  <si>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</si>
  <si>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</si>
  <si>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</si>
  <si>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</si>
  <si>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</si>
  <si>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</si>
  <si>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</si>
  <si>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</si>
  <si>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</si>
  <si>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</si>
  <si>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</si>
  <si>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</si>
  <si>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</si>
  <si>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</si>
  <si>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</si>
  <si>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</si>
  <si>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</si>
  <si>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</si>
  <si>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</si>
  <si>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</si>
  <si>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</si>
  <si>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</si>
  <si>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</si>
  <si>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</si>
  <si>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</si>
  <si>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</si>
  <si>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</si>
  <si>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</si>
  <si>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</si>
  <si>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</si>
  <si>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</si>
  <si>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</si>
  <si>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</si>
  <si>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</si>
  <si>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</si>
  <si>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</si>
  <si>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</si>
  <si>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</si>
  <si>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</si>
  <si>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</si>
  <si>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</si>
  <si>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</si>
  <si>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</si>
  <si>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</si>
  <si>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</si>
  <si>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</si>
  <si>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</si>
  <si>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</si>
  <si>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</si>
  <si>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</si>
  <si>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</si>
  <si>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</si>
  <si>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</si>
  <si>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</si>
  <si>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</si>
  <si>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</si>
  <si>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</si>
  <si>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</si>
  <si>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</si>
  <si>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</si>
  <si>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</si>
  <si>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</si>
  <si>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</si>
  <si>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</si>
  <si>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</si>
  <si>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</si>
  <si>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</si>
  <si>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</si>
  <si>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</si>
  <si>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</si>
  <si>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</si>
  <si>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</si>
  <si>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</si>
  <si>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</si>
  <si>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</si>
  <si>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</si>
  <si>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</si>
  <si>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</si>
  <si>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</si>
  <si>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</si>
  <si>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</si>
  <si>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</si>
  <si>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</si>
  <si>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</si>
  <si>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</si>
  <si>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</si>
  <si>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</si>
  <si>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</si>
  <si>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</si>
  <si>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</si>
  <si>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</si>
  <si>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</si>
  <si>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</si>
  <si>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</si>
  <si>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</si>
  <si>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</si>
  <si>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</si>
  <si>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</si>
  <si>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</si>
  <si>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</si>
  <si>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</si>
  <si>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</si>
  <si>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</si>
  <si>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</si>
  <si>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</si>
  <si>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</si>
  <si>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</si>
  <si>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</si>
  <si>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</si>
  <si>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</si>
  <si>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</si>
  <si>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</si>
  <si>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</si>
  <si>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</si>
  <si>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</si>
  <si>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</si>
  <si>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</si>
  <si>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</si>
  <si>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</si>
  <si>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</si>
  <si>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</si>
  <si>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</si>
  <si>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</si>
  <si>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</si>
  <si>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</si>
  <si>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</si>
  <si>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</si>
  <si>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</si>
  <si>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</si>
  <si>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</si>
  <si>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</si>
  <si>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</si>
  <si>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</si>
  <si>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</si>
  <si>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</si>
  <si>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</si>
  <si>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</si>
  <si>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</si>
  <si>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</si>
  <si>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</si>
  <si>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</si>
  <si>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</si>
  <si>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</si>
  <si>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</si>
  <si>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</si>
  <si>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</si>
  <si>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</si>
  <si>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</si>
  <si>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</si>
  <si>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</si>
  <si>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</si>
  <si>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</si>
  <si>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</si>
  <si>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</si>
  <si>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</si>
  <si>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</si>
  <si>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</si>
  <si>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</si>
  <si>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</si>
  <si>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</si>
  <si>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</si>
  <si>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</si>
  <si>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</si>
  <si>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</si>
  <si>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</si>
  <si>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</si>
  <si>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</si>
  <si>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</si>
  <si>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</si>
  <si>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</si>
  <si>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</si>
  <si>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</si>
  <si>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</si>
  <si>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</si>
  <si>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</si>
  <si>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</si>
  <si>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</si>
  <si>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</si>
  <si>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</si>
  <si>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</si>
  <si>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</si>
  <si>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</si>
  <si>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</si>
  <si>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</si>
  <si>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</si>
  <si>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</si>
  <si>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</si>
  <si>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</si>
  <si>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</si>
  <si>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</si>
  <si>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</si>
  <si>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</si>
  <si>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</si>
  <si>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</si>
  <si>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</si>
  <si>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</si>
  <si>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</si>
  <si>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</si>
  <si>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</si>
  <si>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Variables and Corresponding Problems</t>
  </si>
  <si>
    <t>Problem</t>
  </si>
  <si>
    <t>Variables</t>
  </si>
  <si>
    <t>ethnic, race</t>
  </si>
  <si>
    <t>Categories with typos</t>
  </si>
  <si>
    <t>text in numeric data</t>
  </si>
  <si>
    <t>k, plt</t>
  </si>
  <si>
    <t>reding in excel dates</t>
  </si>
  <si>
    <t>unifying split columns</t>
  </si>
  <si>
    <t xml:space="preserve">end_date pieces, address pieces </t>
  </si>
  <si>
    <t>separating data</t>
  </si>
  <si>
    <t>BP into systolic and diastolic BP, pre/post wt in kg</t>
  </si>
  <si>
    <t>NA</t>
  </si>
  <si>
    <t>Extra header lines at top of sheet</t>
  </si>
  <si>
    <t>janitor::clean_names</t>
  </si>
  <si>
    <t>Start Abd score</t>
  </si>
  <si>
    <t>Daily Life impact score at start</t>
  </si>
  <si>
    <t>Start Abd score, Daliy Life score, pre/post wt</t>
  </si>
  <si>
    <t>BP, WBC</t>
  </si>
  <si>
    <t>add units mmHg, cells per 10^9</t>
  </si>
  <si>
    <t>encoded meaning -99 for not collected</t>
  </si>
  <si>
    <t>end_na, end_k</t>
  </si>
  <si>
    <t>out of range values</t>
  </si>
  <si>
    <t>start_wbc, start_plt</t>
  </si>
  <si>
    <t>missing values</t>
  </si>
  <si>
    <t>not done</t>
  </si>
  <si>
    <t>end_emo, end_dl</t>
  </si>
  <si>
    <t>Assorted problems are found when you try to read this in</t>
  </si>
  <si>
    <t>Goal: are there differences in change in MES, QOL scores between start and finish, and are the decreases in scores (a good thing) greater for any of the 3 new medications</t>
  </si>
  <si>
    <t>0-100</t>
  </si>
  <si>
    <t>QOL score - high scores are bad</t>
  </si>
  <si>
    <t>systolic 90-160, diastolic 50-120 (above 140/90 should be treated)</t>
  </si>
  <si>
    <t>AmerInd</t>
  </si>
  <si>
    <t>dob, start_date - fix with janitor::excel_numeric_to_date</t>
  </si>
  <si>
    <t>empty rows and columns</t>
  </si>
  <si>
    <t xml:space="preserve"> one of each, janitor::remove_empty</t>
  </si>
  <si>
    <t>extraneous color coding</t>
  </si>
  <si>
    <t>treatment names - do not actually need to be fixed in this one</t>
  </si>
  <si>
    <t>with the endpoints of Mayo Endoscopic Score (MES), and QOL scores like coping score, bowel symptom score, and emotional score</t>
  </si>
  <si>
    <t>273K/microL</t>
  </si>
  <si>
    <t>414K/microL</t>
  </si>
  <si>
    <t>323K/microL</t>
  </si>
  <si>
    <t>389K/microL</t>
  </si>
  <si>
    <t>411K/microL</t>
  </si>
  <si>
    <t>427K/microL</t>
  </si>
  <si>
    <t>249K/microL</t>
  </si>
  <si>
    <t>197K/microL</t>
  </si>
  <si>
    <t>204K/microL</t>
  </si>
  <si>
    <t>305K/microL</t>
  </si>
  <si>
    <t>347K/microL</t>
  </si>
  <si>
    <t>402K/microL</t>
  </si>
  <si>
    <t>432K/microL</t>
  </si>
  <si>
    <t>288K/microL</t>
  </si>
  <si>
    <t>177K/microL</t>
  </si>
  <si>
    <t>290K/microL</t>
  </si>
  <si>
    <t>312K/microL</t>
  </si>
  <si>
    <t>399K/microL</t>
  </si>
  <si>
    <t>423K/microL</t>
  </si>
  <si>
    <t>258K/microL</t>
  </si>
  <si>
    <t>115K/microL</t>
  </si>
  <si>
    <t>1550K/microL</t>
  </si>
  <si>
    <t>37K/microL</t>
  </si>
  <si>
    <t>188K/microL</t>
  </si>
  <si>
    <t>456K/microL</t>
  </si>
  <si>
    <t>356K/microL</t>
  </si>
  <si>
    <t>291K/microL</t>
  </si>
  <si>
    <t>137mmol/L</t>
  </si>
  <si>
    <t>142mmol/L</t>
  </si>
  <si>
    <t>140mmol/L</t>
  </si>
  <si>
    <t>139mmol/L</t>
  </si>
  <si>
    <t>144mmol/L</t>
  </si>
  <si>
    <t>145mmol/L</t>
  </si>
  <si>
    <t>138mmol/L</t>
  </si>
  <si>
    <t>143mmol/L</t>
  </si>
  <si>
    <t>136mmol/L</t>
  </si>
  <si>
    <t>135mmol/L</t>
  </si>
  <si>
    <t>141mmol/L</t>
  </si>
  <si>
    <t>133mmol/L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</si>
</sst>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0B8B-969F-E742-8325-95F43BEF8E81}">
  <dimension ref="A1:A7"/>
  <sheetViews>
    <sheetView workbookViewId="0">
      <selection activeCell="E6" sqref="E6"/>
    </sheetView>
  </sheetViews>
  <sheetFormatPr defaultColWidth="10.6640625" defaultRowHeight="15.5"/>
  <sheetData>
    <row r="1" spans="1:1">
      <c r="A1" t="s">
        <v>0</v>
      </c>
    </row>
    <row r="2" spans="1:1">
      <c r="A2" t="s">
        <v>2</v>
      </c>
    </row>
    <row r="3" spans="1:1">
      <c r="A3" t="s">
        <v>324</v>
      </c>
    </row>
    <row r="5" spans="1:1">
      <c r="A5" t="s">
        <v>313</v>
      </c>
    </row>
    <row r="7" spans="1:1">
      <c r="A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K18" sqref="K18"/>
    </sheetView>
  </sheetViews>
  <sheetFormatPr defaultColWidth="10.6640625" defaultRowHeight="15.5"/>
  <cols>
    <col min="1" max="1" width="17.83203125" customWidth="1"/>
    <col min="2" max="2" width="43.33203125" customWidth="1"/>
  </cols>
  <sheetData>
    <row r="1" spans="1:5">
      <c r="A1" t="s">
        <v>69</v>
      </c>
      <c r="B1" t="s">
        <v>70</v>
      </c>
      <c r="C1" t="s">
        <v>71</v>
      </c>
      <c r="D1" t="s">
        <v>72</v>
      </c>
    </row>
    <row r="2" spans="1:5">
      <c r="A2" t="s">
        <v>3</v>
      </c>
      <c r="B2" t="s">
        <v>4</v>
      </c>
      <c r="C2" t="s">
        <v>87</v>
      </c>
      <c r="D2" t="s">
        <v>89</v>
      </c>
    </row>
    <row r="3" spans="1:5">
      <c r="A3" t="s">
        <v>5</v>
      </c>
      <c r="B3" t="s">
        <v>6</v>
      </c>
      <c r="D3" t="s">
        <v>88</v>
      </c>
    </row>
    <row r="4" spans="1:5">
      <c r="A4" t="s">
        <v>10</v>
      </c>
      <c r="B4" t="s">
        <v>7</v>
      </c>
      <c r="C4" t="s">
        <v>87</v>
      </c>
      <c r="D4" t="s">
        <v>86</v>
      </c>
    </row>
    <row r="5" spans="1:5">
      <c r="A5" t="s">
        <v>17</v>
      </c>
      <c r="B5" t="s">
        <v>40</v>
      </c>
      <c r="D5" t="s">
        <v>85</v>
      </c>
    </row>
    <row r="6" spans="1:5">
      <c r="A6" t="s">
        <v>18</v>
      </c>
      <c r="B6" t="s">
        <v>41</v>
      </c>
      <c r="D6" t="s">
        <v>277</v>
      </c>
    </row>
    <row r="7" spans="1:5">
      <c r="A7" t="s">
        <v>19</v>
      </c>
      <c r="B7" t="s">
        <v>42</v>
      </c>
      <c r="C7" t="s">
        <v>87</v>
      </c>
      <c r="D7" t="s">
        <v>86</v>
      </c>
    </row>
    <row r="8" spans="1:5">
      <c r="A8" t="s">
        <v>24</v>
      </c>
      <c r="B8" t="s">
        <v>43</v>
      </c>
      <c r="C8" t="s">
        <v>90</v>
      </c>
      <c r="D8" t="s">
        <v>317</v>
      </c>
    </row>
    <row r="9" spans="1:5">
      <c r="A9" t="s">
        <v>25</v>
      </c>
      <c r="B9" t="s">
        <v>68</v>
      </c>
      <c r="C9" t="s">
        <v>91</v>
      </c>
      <c r="D9" t="s">
        <v>92</v>
      </c>
    </row>
    <row r="10" spans="1:5">
      <c r="A10" t="s">
        <v>8</v>
      </c>
      <c r="B10" t="s">
        <v>9</v>
      </c>
      <c r="C10" t="s">
        <v>1</v>
      </c>
      <c r="D10" t="s">
        <v>80</v>
      </c>
    </row>
    <row r="11" spans="1:5">
      <c r="A11" t="s">
        <v>11</v>
      </c>
      <c r="B11" t="s">
        <v>44</v>
      </c>
      <c r="C11" t="s">
        <v>1</v>
      </c>
      <c r="D11" t="s">
        <v>315</v>
      </c>
      <c r="E11" t="s">
        <v>316</v>
      </c>
    </row>
    <row r="12" spans="1:5">
      <c r="A12" t="s">
        <v>15</v>
      </c>
      <c r="B12" t="s">
        <v>45</v>
      </c>
      <c r="C12" t="s">
        <v>1</v>
      </c>
      <c r="D12" t="s">
        <v>315</v>
      </c>
      <c r="E12" t="s">
        <v>316</v>
      </c>
    </row>
    <row r="13" spans="1:5">
      <c r="A13" t="s">
        <v>14</v>
      </c>
      <c r="B13" t="s">
        <v>46</v>
      </c>
      <c r="C13" t="s">
        <v>1</v>
      </c>
      <c r="D13" t="s">
        <v>315</v>
      </c>
      <c r="E13" t="s">
        <v>316</v>
      </c>
    </row>
    <row r="14" spans="1:5">
      <c r="A14" t="s">
        <v>13</v>
      </c>
      <c r="B14" s="1" t="s">
        <v>47</v>
      </c>
      <c r="C14" t="s">
        <v>1</v>
      </c>
      <c r="D14" t="s">
        <v>315</v>
      </c>
      <c r="E14" t="s">
        <v>316</v>
      </c>
    </row>
    <row r="15" spans="1:5">
      <c r="A15" t="s">
        <v>12</v>
      </c>
      <c r="B15" s="1" t="s">
        <v>48</v>
      </c>
      <c r="C15" t="s">
        <v>1</v>
      </c>
      <c r="D15" t="s">
        <v>315</v>
      </c>
      <c r="E15" t="s">
        <v>316</v>
      </c>
    </row>
    <row r="16" spans="1:5">
      <c r="A16" t="s">
        <v>16</v>
      </c>
      <c r="B16" t="s">
        <v>49</v>
      </c>
      <c r="C16" t="s">
        <v>1</v>
      </c>
      <c r="D16" t="s">
        <v>315</v>
      </c>
      <c r="E16" t="s">
        <v>316</v>
      </c>
    </row>
    <row r="17" spans="1:5">
      <c r="A17" t="s">
        <v>20</v>
      </c>
      <c r="B17" t="s">
        <v>62</v>
      </c>
      <c r="C17" t="s">
        <v>78</v>
      </c>
      <c r="D17" t="s">
        <v>79</v>
      </c>
    </row>
    <row r="18" spans="1:5">
      <c r="A18" t="s">
        <v>21</v>
      </c>
      <c r="B18" t="s">
        <v>63</v>
      </c>
      <c r="C18" t="s">
        <v>78</v>
      </c>
      <c r="D18" t="s">
        <v>77</v>
      </c>
    </row>
    <row r="19" spans="1:5">
      <c r="A19" t="s">
        <v>22</v>
      </c>
      <c r="B19" t="s">
        <v>50</v>
      </c>
      <c r="C19" t="s">
        <v>76</v>
      </c>
      <c r="D19" t="s">
        <v>75</v>
      </c>
    </row>
    <row r="20" spans="1:5">
      <c r="A20" t="s">
        <v>23</v>
      </c>
      <c r="B20" t="s">
        <v>51</v>
      </c>
      <c r="C20" t="s">
        <v>73</v>
      </c>
      <c r="D20" t="s">
        <v>74</v>
      </c>
    </row>
    <row r="21" spans="1:5">
      <c r="A21" t="s">
        <v>26</v>
      </c>
      <c r="B21" t="s">
        <v>52</v>
      </c>
      <c r="C21" t="s">
        <v>81</v>
      </c>
      <c r="D21" s="2" t="s">
        <v>93</v>
      </c>
    </row>
    <row r="22" spans="1:5">
      <c r="A22" t="s">
        <v>27</v>
      </c>
      <c r="B22" t="s">
        <v>53</v>
      </c>
      <c r="C22" t="s">
        <v>82</v>
      </c>
      <c r="D22" s="3" t="s">
        <v>94</v>
      </c>
    </row>
    <row r="23" spans="1:5">
      <c r="A23" t="s">
        <v>28</v>
      </c>
      <c r="B23" t="s">
        <v>54</v>
      </c>
      <c r="C23" t="s">
        <v>83</v>
      </c>
      <c r="D23" t="s">
        <v>84</v>
      </c>
    </row>
    <row r="24" spans="1:5">
      <c r="A24" t="s">
        <v>29</v>
      </c>
      <c r="B24" t="s">
        <v>55</v>
      </c>
      <c r="C24" t="s">
        <v>1</v>
      </c>
      <c r="D24" t="s">
        <v>80</v>
      </c>
    </row>
    <row r="25" spans="1:5">
      <c r="A25" t="s">
        <v>30</v>
      </c>
      <c r="B25" t="s">
        <v>56</v>
      </c>
      <c r="C25" t="s">
        <v>1</v>
      </c>
      <c r="D25" t="s">
        <v>315</v>
      </c>
      <c r="E25" t="s">
        <v>316</v>
      </c>
    </row>
    <row r="26" spans="1:5">
      <c r="A26" t="s">
        <v>31</v>
      </c>
      <c r="B26" t="s">
        <v>58</v>
      </c>
      <c r="C26" t="s">
        <v>1</v>
      </c>
      <c r="D26" t="s">
        <v>315</v>
      </c>
      <c r="E26" t="s">
        <v>316</v>
      </c>
    </row>
    <row r="27" spans="1:5">
      <c r="A27" t="s">
        <v>32</v>
      </c>
      <c r="B27" t="s">
        <v>57</v>
      </c>
      <c r="C27" t="s">
        <v>1</v>
      </c>
      <c r="D27" t="s">
        <v>315</v>
      </c>
      <c r="E27" t="s">
        <v>316</v>
      </c>
    </row>
    <row r="28" spans="1:5">
      <c r="A28" t="s">
        <v>33</v>
      </c>
      <c r="B28" s="1" t="s">
        <v>59</v>
      </c>
      <c r="C28" t="s">
        <v>1</v>
      </c>
      <c r="D28" t="s">
        <v>315</v>
      </c>
      <c r="E28" t="s">
        <v>316</v>
      </c>
    </row>
    <row r="29" spans="1:5">
      <c r="A29" t="s">
        <v>34</v>
      </c>
      <c r="B29" s="1" t="s">
        <v>60</v>
      </c>
      <c r="C29" t="s">
        <v>1</v>
      </c>
      <c r="D29" t="s">
        <v>315</v>
      </c>
      <c r="E29" t="s">
        <v>316</v>
      </c>
    </row>
    <row r="30" spans="1:5">
      <c r="A30" t="s">
        <v>35</v>
      </c>
      <c r="B30" t="s">
        <v>61</v>
      </c>
      <c r="C30" t="s">
        <v>1</v>
      </c>
      <c r="D30" t="s">
        <v>315</v>
      </c>
      <c r="E30" t="s">
        <v>316</v>
      </c>
    </row>
    <row r="31" spans="1:5">
      <c r="A31" t="s">
        <v>37</v>
      </c>
      <c r="B31" t="s">
        <v>64</v>
      </c>
      <c r="C31" t="s">
        <v>78</v>
      </c>
      <c r="D31" t="s">
        <v>79</v>
      </c>
    </row>
    <row r="32" spans="1:5">
      <c r="A32" t="s">
        <v>36</v>
      </c>
      <c r="B32" t="s">
        <v>65</v>
      </c>
      <c r="C32" t="s">
        <v>78</v>
      </c>
      <c r="D32" t="s">
        <v>77</v>
      </c>
    </row>
    <row r="33" spans="1:4">
      <c r="A33" t="s">
        <v>38</v>
      </c>
      <c r="B33" t="s">
        <v>66</v>
      </c>
      <c r="C33" t="s">
        <v>76</v>
      </c>
      <c r="D33" t="s">
        <v>75</v>
      </c>
    </row>
    <row r="34" spans="1:4">
      <c r="A34" t="s">
        <v>39</v>
      </c>
      <c r="B34" t="s">
        <v>67</v>
      </c>
      <c r="C34" t="s">
        <v>73</v>
      </c>
      <c r="D34" t="s">
        <v>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abSelected="1" workbookViewId="0">
      <selection activeCell="I25" sqref="I25"/>
    </sheetView>
  </sheetViews>
  <sheetFormatPr defaultColWidth="10.6640625" defaultRowHeight="15.5"/>
  <cols>
    <col min="5" max="5" width="18.5" customWidth="1"/>
    <col min="16" max="16" width="11.6640625" bestFit="1" customWidth="1"/>
    <col min="31" max="31" width="11.6640625" bestFit="1" customWidth="1"/>
    <col min="35" max="35" width="26.5" customWidth="1"/>
    <col min="36" max="36" width="22.1640625" customWidth="1"/>
    <col min="37" max="37" width="18.1640625" customWidth="1"/>
  </cols>
  <sheetData>
    <row r="1" spans="1:38">
      <c r="A1" t="s">
        <v>133</v>
      </c>
    </row>
    <row r="2" spans="1:38">
      <c r="A2" t="s">
        <v>134</v>
      </c>
    </row>
    <row r="3" spans="1:38">
      <c r="A3" t="s">
        <v>135</v>
      </c>
    </row>
    <row r="7" spans="1:38">
      <c r="A7" t="s">
        <v>3</v>
      </c>
      <c r="B7" t="s">
        <v>5</v>
      </c>
      <c r="C7" t="s">
        <v>10</v>
      </c>
      <c r="D7" t="s">
        <v>17</v>
      </c>
      <c r="E7" t="s">
        <v>18</v>
      </c>
      <c r="F7" t="s">
        <v>19</v>
      </c>
      <c r="H7" t="s">
        <v>24</v>
      </c>
      <c r="I7" t="s">
        <v>25</v>
      </c>
      <c r="J7" t="s">
        <v>8</v>
      </c>
      <c r="K7" t="s">
        <v>11</v>
      </c>
      <c r="L7" t="s">
        <v>301</v>
      </c>
      <c r="M7" t="s">
        <v>14</v>
      </c>
      <c r="N7" t="s">
        <v>13</v>
      </c>
      <c r="O7" t="s">
        <v>12</v>
      </c>
      <c r="P7" t="s">
        <v>302</v>
      </c>
      <c r="Q7" t="s">
        <v>20</v>
      </c>
      <c r="R7" t="s">
        <v>21</v>
      </c>
      <c r="S7" t="s">
        <v>22</v>
      </c>
      <c r="T7" t="s">
        <v>23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37</v>
      </c>
      <c r="AF7" t="s">
        <v>36</v>
      </c>
      <c r="AG7" t="s">
        <v>38</v>
      </c>
      <c r="AH7" t="s">
        <v>39</v>
      </c>
      <c r="AI7" s="6" t="s">
        <v>273</v>
      </c>
      <c r="AJ7" s="6" t="s">
        <v>274</v>
      </c>
      <c r="AK7" s="6" t="s">
        <v>275</v>
      </c>
      <c r="AL7" s="6" t="s">
        <v>276</v>
      </c>
    </row>
    <row r="8" spans="1:38">
      <c r="A8" s="3" t="s">
        <v>95</v>
      </c>
      <c r="B8" s="9" t="s">
        <v>125</v>
      </c>
      <c r="C8" s="8">
        <v>44208</v>
      </c>
      <c r="D8" t="s">
        <v>128</v>
      </c>
      <c r="E8" t="s">
        <v>278</v>
      </c>
      <c r="F8" s="4">
        <v>38359</v>
      </c>
      <c r="G8" s="4"/>
      <c r="H8" t="s">
        <v>136</v>
      </c>
      <c r="I8" t="s">
        <v>164</v>
      </c>
      <c r="J8">
        <v>3</v>
      </c>
      <c r="K8" s="8">
        <f ca="1">J8*25 + 5* RAND()</f>
        <v>75.353380848880235</v>
      </c>
      <c r="L8" s="8">
        <f ca="1">J8* 25 + 6* RAND()</f>
        <v>78.881378580334612</v>
      </c>
      <c r="M8" s="8">
        <f ca="1" xml:space="preserve"> J8*26 + 5 * RAND()</f>
        <v>79.924644564055058</v>
      </c>
      <c r="N8" s="8">
        <f ca="1" xml:space="preserve"> J8 *14 + 10* RAND()</f>
        <v>48.214577300275749</v>
      </c>
      <c r="O8" s="8">
        <f ca="1" xml:space="preserve"> J8 *22 + 15* RAND()</f>
        <v>66.9178183661286</v>
      </c>
      <c r="P8" s="8">
        <f ca="1">J8 * 28 + 4* RAND()</f>
        <v>87.530944174394577</v>
      </c>
      <c r="Q8">
        <v>8.1999999999999993</v>
      </c>
      <c r="R8" t="s">
        <v>325</v>
      </c>
      <c r="S8" t="s">
        <v>352</v>
      </c>
      <c r="T8">
        <v>3.7</v>
      </c>
      <c r="U8">
        <v>6</v>
      </c>
      <c r="V8">
        <v>14</v>
      </c>
      <c r="W8">
        <v>2021</v>
      </c>
      <c r="X8">
        <v>0</v>
      </c>
      <c r="Y8" s="8">
        <f ca="1" xml:space="preserve"> K8-22*(J8-X8)</f>
        <v>9.353380848880235</v>
      </c>
      <c r="Z8" s="8">
        <f ca="1" xml:space="preserve"> L8-20*(J8-X8)</f>
        <v>18.881378580334612</v>
      </c>
      <c r="AA8" s="8">
        <f ca="1" xml:space="preserve"> M8-24*(J8-X8)</f>
        <v>7.9246445640550576</v>
      </c>
      <c r="AB8" s="8">
        <f ca="1" xml:space="preserve"> N8-9*(J8-X8)</f>
        <v>21.214577300275749</v>
      </c>
      <c r="AC8" s="8">
        <f ca="1" xml:space="preserve"> O8-14*(J8-X8)+ 6*RAND()</f>
        <v>26.22976077257854</v>
      </c>
      <c r="AD8" s="8">
        <f ca="1" xml:space="preserve"> P8-27*(J8-X8)+ 3*RAND()</f>
        <v>6.6974606598540669</v>
      </c>
      <c r="AE8" s="7">
        <f ca="1">IF(B8 ="upa", Q8 +1.5* RAND()*0.8, Q8 +1.5* RAND())</f>
        <v>9.0222714439999567</v>
      </c>
      <c r="AF8" s="8">
        <v>201</v>
      </c>
      <c r="AG8" s="8" t="e">
        <f ca="1" xml:space="preserve"> S8 + 0.5* RAND()</f>
        <v>#VALUE!</v>
      </c>
      <c r="AH8" s="7">
        <f ca="1">T8 + 0.3* RAND()</f>
        <v>3.9176762538014822</v>
      </c>
      <c r="AI8" s="5" t="s">
        <v>192</v>
      </c>
      <c r="AJ8" s="5" t="s">
        <v>193</v>
      </c>
      <c r="AK8" s="5" t="s">
        <v>194</v>
      </c>
      <c r="AL8" s="5">
        <v>96074</v>
      </c>
    </row>
    <row r="9" spans="1:38">
      <c r="A9" s="3" t="s">
        <v>96</v>
      </c>
      <c r="B9" s="10" t="s">
        <v>126</v>
      </c>
      <c r="C9" s="8">
        <v>44215</v>
      </c>
      <c r="D9" t="s">
        <v>129</v>
      </c>
      <c r="E9" t="s">
        <v>278</v>
      </c>
      <c r="F9" s="4">
        <v>13618</v>
      </c>
      <c r="G9" s="4"/>
      <c r="H9" t="s">
        <v>137</v>
      </c>
      <c r="I9" t="s">
        <v>165</v>
      </c>
      <c r="J9">
        <v>2</v>
      </c>
      <c r="K9" s="8">
        <f t="shared" ref="K9:K38" ca="1" si="0">J9*25 + 5* RAND()</f>
        <v>51.845634529023101</v>
      </c>
      <c r="L9" s="8">
        <f t="shared" ref="L9:L38" ca="1" si="1">J9* 25 + 6* RAND()</f>
        <v>52.803456190138355</v>
      </c>
      <c r="M9" s="8">
        <f t="shared" ref="M9:M38" ca="1" si="2" xml:space="preserve"> J9*26 + 5 * RAND()</f>
        <v>55.751920082900199</v>
      </c>
      <c r="N9" s="8">
        <f t="shared" ref="N9:N38" ca="1" si="3" xml:space="preserve"> J9 *14 + 10* RAND()</f>
        <v>35.189819748792615</v>
      </c>
      <c r="O9" s="8">
        <f t="shared" ref="O9:O38" ca="1" si="4" xml:space="preserve"> J9 *22 + 15* RAND()</f>
        <v>49.589706426259539</v>
      </c>
      <c r="P9" s="8">
        <f t="shared" ref="P9:P38" ca="1" si="5">J9 * 28 + 4* RAND()</f>
        <v>58.860817550868767</v>
      </c>
      <c r="Q9">
        <v>10.1</v>
      </c>
      <c r="R9" t="s">
        <v>326</v>
      </c>
      <c r="S9" t="s">
        <v>353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8">
        <f t="shared" ref="Y9:Y38" ca="1" si="6" xml:space="preserve"> K9-22*(J9-X9)</f>
        <v>29.845634529023101</v>
      </c>
      <c r="Z9" s="8">
        <f t="shared" ref="Z9:Z38" ca="1" si="7" xml:space="preserve"> L9-20*(J9-X9)</f>
        <v>32.803456190138355</v>
      </c>
      <c r="AA9" s="8">
        <f t="shared" ref="AA9:AA38" ca="1" si="8" xml:space="preserve"> M9-24*(J9-X9)</f>
        <v>31.751920082900199</v>
      </c>
      <c r="AB9" s="8">
        <f t="shared" ref="AB9:AB38" ca="1" si="9" xml:space="preserve"> N9-9*(J9-X9)</f>
        <v>26.189819748792615</v>
      </c>
      <c r="AC9" s="8">
        <f t="shared" ref="AC9:AC38" ca="1" si="10" xml:space="preserve"> O9-14*(J9-X9)+ 6*RAND()</f>
        <v>39.336355182967225</v>
      </c>
      <c r="AD9" s="8">
        <f t="shared" ref="AD9:AD38" ca="1" si="11" xml:space="preserve"> P9-27*(J9-X9)+ 3*RAND()</f>
        <v>34.089470984088095</v>
      </c>
      <c r="AE9" s="7">
        <f t="shared" ref="AE9:AE38" ca="1" si="12">IF(B9 ="upa", Q9 +1.5* RAND()*0.8, Q9 +1.5* RAND())</f>
        <v>11.086802118152924</v>
      </c>
      <c r="AF9" s="8">
        <v>340</v>
      </c>
      <c r="AG9" s="8" t="e">
        <f t="shared" ref="AG9:AG38" ca="1" si="13" xml:space="preserve"> S9 + 0.5* RAND()</f>
        <v>#VALUE!</v>
      </c>
      <c r="AH9" s="7">
        <f t="shared" ref="AH9:AH38" ca="1" si="14">T9 + 0.3* RAND()</f>
        <v>4.2466410585746237</v>
      </c>
      <c r="AI9" s="5" t="s">
        <v>195</v>
      </c>
      <c r="AJ9" s="5" t="s">
        <v>196</v>
      </c>
      <c r="AK9" s="5" t="s">
        <v>197</v>
      </c>
      <c r="AL9" s="5">
        <v>11264</v>
      </c>
    </row>
    <row r="10" spans="1:38">
      <c r="A10" s="3" t="s">
        <v>97</v>
      </c>
      <c r="B10" s="11" t="s">
        <v>127</v>
      </c>
      <c r="C10" s="8">
        <v>44230</v>
      </c>
      <c r="D10" t="s">
        <v>129</v>
      </c>
      <c r="E10" t="s">
        <v>279</v>
      </c>
      <c r="F10" s="4">
        <v>16959</v>
      </c>
      <c r="G10" s="4"/>
      <c r="H10" t="s">
        <v>138</v>
      </c>
      <c r="I10" t="s">
        <v>166</v>
      </c>
      <c r="J10">
        <v>1</v>
      </c>
      <c r="K10" s="8">
        <f t="shared" ca="1" si="0"/>
        <v>29.005432419381908</v>
      </c>
      <c r="L10" s="8">
        <f t="shared" ca="1" si="1"/>
        <v>28.087427151826272</v>
      </c>
      <c r="M10" s="8">
        <f t="shared" ca="1" si="2"/>
        <v>30.012124196427703</v>
      </c>
      <c r="N10" s="8">
        <f t="shared" ca="1" si="3"/>
        <v>17.960671311566937</v>
      </c>
      <c r="O10" s="8">
        <f t="shared" ca="1" si="4"/>
        <v>28.50663297441972</v>
      </c>
      <c r="P10" s="8">
        <f t="shared" ca="1" si="5"/>
        <v>28.014245141812683</v>
      </c>
      <c r="Q10">
        <v>5.5</v>
      </c>
      <c r="R10" t="s">
        <v>327</v>
      </c>
      <c r="S10" t="s">
        <v>354</v>
      </c>
      <c r="T10">
        <v>4.3</v>
      </c>
      <c r="U10">
        <v>7</v>
      </c>
      <c r="V10">
        <v>6</v>
      </c>
      <c r="W10">
        <v>2021</v>
      </c>
      <c r="X10">
        <v>1</v>
      </c>
      <c r="Y10" s="8">
        <f t="shared" ca="1" si="6"/>
        <v>29.005432419381908</v>
      </c>
      <c r="Z10" s="8">
        <f t="shared" ca="1" si="7"/>
        <v>28.087427151826272</v>
      </c>
      <c r="AA10" s="8">
        <f t="shared" ca="1" si="8"/>
        <v>30.012124196427703</v>
      </c>
      <c r="AB10" s="8">
        <f t="shared" ca="1" si="9"/>
        <v>17.960671311566937</v>
      </c>
      <c r="AC10" s="8">
        <f t="shared" ca="1" si="10"/>
        <v>31.029002950471163</v>
      </c>
      <c r="AD10" s="8">
        <f t="shared" ca="1" si="11"/>
        <v>28.163906236855443</v>
      </c>
      <c r="AE10" s="7">
        <v>3</v>
      </c>
      <c r="AF10" s="8">
        <v>256</v>
      </c>
      <c r="AG10" s="8" t="e">
        <f t="shared" ca="1" si="13"/>
        <v>#VALUE!</v>
      </c>
      <c r="AH10" s="7">
        <f t="shared" ca="1" si="14"/>
        <v>4.4776806526215358</v>
      </c>
      <c r="AI10" s="5" t="s">
        <v>198</v>
      </c>
      <c r="AJ10" s="5" t="s">
        <v>199</v>
      </c>
      <c r="AK10" s="5" t="s">
        <v>200</v>
      </c>
      <c r="AL10" s="5">
        <v>57246</v>
      </c>
    </row>
    <row r="11" spans="1:38">
      <c r="A11" s="3" t="s">
        <v>98</v>
      </c>
      <c r="B11" s="9" t="s">
        <v>125</v>
      </c>
      <c r="C11" s="8">
        <v>44245</v>
      </c>
      <c r="D11" t="s">
        <v>129</v>
      </c>
      <c r="E11" t="s">
        <v>278</v>
      </c>
      <c r="F11" s="4">
        <v>23206</v>
      </c>
      <c r="G11" s="4"/>
      <c r="H11" t="s">
        <v>139</v>
      </c>
      <c r="I11" t="s">
        <v>167</v>
      </c>
      <c r="J11">
        <v>3</v>
      </c>
      <c r="K11" s="8">
        <f t="shared" ca="1" si="0"/>
        <v>76.35963837696319</v>
      </c>
      <c r="L11" s="8">
        <f t="shared" ca="1" si="1"/>
        <v>78.862061810017536</v>
      </c>
      <c r="M11" s="8">
        <f t="shared" ca="1" si="2"/>
        <v>82.844771947570862</v>
      </c>
      <c r="N11" s="8">
        <f t="shared" ca="1" si="3"/>
        <v>51.144819362576172</v>
      </c>
      <c r="O11" s="8">
        <f t="shared" ca="1" si="4"/>
        <v>77.183154712163983</v>
      </c>
      <c r="P11" s="8">
        <f t="shared" ca="1" si="5"/>
        <v>87.183874255488661</v>
      </c>
      <c r="Q11">
        <v>4.7</v>
      </c>
      <c r="R11" t="s">
        <v>328</v>
      </c>
      <c r="S11" t="s">
        <v>355</v>
      </c>
      <c r="T11">
        <v>3.5</v>
      </c>
      <c r="U11">
        <v>7</v>
      </c>
      <c r="V11">
        <v>22</v>
      </c>
      <c r="W11">
        <v>2021</v>
      </c>
      <c r="X11">
        <v>1</v>
      </c>
      <c r="Y11" s="8">
        <f t="shared" ca="1" si="6"/>
        <v>32.35963837696319</v>
      </c>
      <c r="Z11" s="8">
        <f t="shared" ca="1" si="7"/>
        <v>38.862061810017536</v>
      </c>
      <c r="AA11" s="8">
        <f t="shared" ca="1" si="8"/>
        <v>34.844771947570862</v>
      </c>
      <c r="AB11" s="8">
        <f t="shared" ca="1" si="9"/>
        <v>33.144819362576172</v>
      </c>
      <c r="AC11" s="8">
        <f t="shared" ca="1" si="10"/>
        <v>53.220564050596202</v>
      </c>
      <c r="AD11" s="8">
        <f t="shared" ca="1" si="11"/>
        <v>35.454709639077308</v>
      </c>
      <c r="AE11" s="7">
        <f t="shared" ca="1" si="12"/>
        <v>4.9775734522474373</v>
      </c>
      <c r="AF11" s="8">
        <v>327</v>
      </c>
      <c r="AG11" s="8" t="e">
        <f t="shared" ca="1" si="13"/>
        <v>#VALUE!</v>
      </c>
      <c r="AH11" s="7">
        <f t="shared" ca="1" si="14"/>
        <v>3.5863802171115973</v>
      </c>
      <c r="AI11" s="5" t="s">
        <v>201</v>
      </c>
      <c r="AJ11" s="5" t="s">
        <v>202</v>
      </c>
      <c r="AK11" s="5" t="s">
        <v>203</v>
      </c>
      <c r="AL11" s="5">
        <v>31457</v>
      </c>
    </row>
    <row r="12" spans="1:38">
      <c r="A12" s="3" t="s">
        <v>99</v>
      </c>
      <c r="B12" s="11" t="s">
        <v>127</v>
      </c>
      <c r="C12" s="8">
        <v>44255</v>
      </c>
      <c r="D12" t="s">
        <v>129</v>
      </c>
      <c r="E12" t="s">
        <v>280</v>
      </c>
      <c r="F12" s="4">
        <v>28622</v>
      </c>
      <c r="G12" s="4"/>
      <c r="H12" t="s">
        <v>140</v>
      </c>
      <c r="I12" t="s">
        <v>168</v>
      </c>
      <c r="J12">
        <v>3</v>
      </c>
      <c r="K12" s="8">
        <f t="shared" ca="1" si="0"/>
        <v>76.334395832019339</v>
      </c>
      <c r="L12" s="8">
        <f t="shared" ca="1" si="1"/>
        <v>78.09477556283278</v>
      </c>
      <c r="M12" s="8">
        <f t="shared" ca="1" si="2"/>
        <v>81.234225210717653</v>
      </c>
      <c r="N12" s="8">
        <f t="shared" ca="1" si="3"/>
        <v>44.650601400773695</v>
      </c>
      <c r="O12" s="8">
        <f t="shared" ca="1" si="4"/>
        <v>66.089924012239592</v>
      </c>
      <c r="P12" s="8">
        <f t="shared" ca="1" si="5"/>
        <v>85.215041939119729</v>
      </c>
      <c r="Q12">
        <v>8.9</v>
      </c>
      <c r="R12" t="s">
        <v>329</v>
      </c>
      <c r="S12" t="s">
        <v>356</v>
      </c>
      <c r="T12">
        <v>4</v>
      </c>
      <c r="U12">
        <v>7</v>
      </c>
      <c r="V12">
        <v>30</v>
      </c>
      <c r="W12">
        <v>2021</v>
      </c>
      <c r="X12">
        <v>2</v>
      </c>
      <c r="Y12" s="8">
        <f t="shared" ca="1" si="6"/>
        <v>54.334395832019339</v>
      </c>
      <c r="Z12" s="8">
        <f t="shared" ca="1" si="7"/>
        <v>58.09477556283278</v>
      </c>
      <c r="AA12" s="8">
        <f t="shared" ca="1" si="8"/>
        <v>57.234225210717653</v>
      </c>
      <c r="AB12" s="8">
        <f t="shared" ca="1" si="9"/>
        <v>35.650601400773695</v>
      </c>
      <c r="AC12" s="8">
        <f t="shared" ca="1" si="10"/>
        <v>53.34456349670883</v>
      </c>
      <c r="AD12" s="8">
        <f t="shared" ca="1" si="11"/>
        <v>60.71780913486478</v>
      </c>
      <c r="AE12" s="7">
        <v>4.8</v>
      </c>
      <c r="AF12" s="8">
        <v>432</v>
      </c>
      <c r="AG12" s="8" t="e">
        <f t="shared" ca="1" si="13"/>
        <v>#VALUE!</v>
      </c>
      <c r="AH12" s="7">
        <f t="shared" ca="1" si="14"/>
        <v>4.1903698021980116</v>
      </c>
      <c r="AI12" s="5" t="s">
        <v>204</v>
      </c>
      <c r="AJ12" s="5" t="s">
        <v>205</v>
      </c>
      <c r="AK12" s="5" t="s">
        <v>206</v>
      </c>
      <c r="AL12" s="5">
        <v>30711</v>
      </c>
    </row>
    <row r="13" spans="1:38">
      <c r="A13" s="3" t="s">
        <v>100</v>
      </c>
      <c r="B13" s="10" t="s">
        <v>126</v>
      </c>
      <c r="C13" s="8">
        <v>44259</v>
      </c>
      <c r="D13" t="s">
        <v>129</v>
      </c>
      <c r="E13" t="s">
        <v>281</v>
      </c>
      <c r="F13" s="4">
        <v>33697</v>
      </c>
      <c r="G13" s="4"/>
      <c r="H13" t="s">
        <v>141</v>
      </c>
      <c r="I13" t="s">
        <v>169</v>
      </c>
      <c r="J13">
        <v>2</v>
      </c>
      <c r="K13" s="8">
        <f t="shared" ca="1" si="0"/>
        <v>53.386501302937816</v>
      </c>
      <c r="L13" s="8">
        <f t="shared" ca="1" si="1"/>
        <v>54.574682326526101</v>
      </c>
      <c r="M13" s="8">
        <f t="shared" ca="1" si="2"/>
        <v>52.934751994397239</v>
      </c>
      <c r="N13" s="8">
        <f t="shared" ca="1" si="3"/>
        <v>31.659590258467595</v>
      </c>
      <c r="O13" s="8">
        <f t="shared" ca="1" si="4"/>
        <v>57.790319955754995</v>
      </c>
      <c r="P13" s="8">
        <f t="shared" ca="1" si="5"/>
        <v>58.206380126271654</v>
      </c>
      <c r="Q13">
        <v>9.3000000000000007</v>
      </c>
      <c r="R13" t="s">
        <v>330</v>
      </c>
      <c r="S13" t="s">
        <v>357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8">
        <f t="shared" ca="1" si="6"/>
        <v>31.386501302937816</v>
      </c>
      <c r="Z13" s="8">
        <f t="shared" ca="1" si="7"/>
        <v>34.574682326526101</v>
      </c>
      <c r="AA13" s="8">
        <f t="shared" ca="1" si="8"/>
        <v>28.934751994397239</v>
      </c>
      <c r="AB13" s="8">
        <f t="shared" ca="1" si="9"/>
        <v>22.659590258467595</v>
      </c>
      <c r="AC13" s="8">
        <f t="shared" ca="1" si="10"/>
        <v>44.332838097343171</v>
      </c>
      <c r="AD13" s="8">
        <f t="shared" ca="1" si="11"/>
        <v>32.35099385229492</v>
      </c>
      <c r="AE13" s="7">
        <f t="shared" ca="1" si="12"/>
        <v>10.487267983188813</v>
      </c>
      <c r="AF13" s="8">
        <v>348</v>
      </c>
      <c r="AG13" s="8" t="e">
        <f t="shared" ca="1" si="13"/>
        <v>#VALUE!</v>
      </c>
      <c r="AH13" s="7">
        <f t="shared" ca="1" si="14"/>
        <v>4.5030140552832183</v>
      </c>
      <c r="AI13" s="5" t="s">
        <v>207</v>
      </c>
      <c r="AJ13" s="5" t="s">
        <v>208</v>
      </c>
      <c r="AK13" s="5" t="s">
        <v>209</v>
      </c>
      <c r="AL13" s="5">
        <v>52722</v>
      </c>
    </row>
    <row r="14" spans="1:38">
      <c r="A14" s="3" t="s">
        <v>101</v>
      </c>
      <c r="B14" s="10" t="s">
        <v>126</v>
      </c>
      <c r="C14" s="8">
        <v>44264</v>
      </c>
      <c r="D14" t="s">
        <v>129</v>
      </c>
      <c r="E14" t="s">
        <v>282</v>
      </c>
      <c r="F14" s="4">
        <v>20323</v>
      </c>
      <c r="G14" s="4"/>
      <c r="H14" t="s">
        <v>142</v>
      </c>
      <c r="I14" t="s">
        <v>170</v>
      </c>
      <c r="J14">
        <v>3</v>
      </c>
      <c r="K14" s="8">
        <f t="shared" ca="1" si="0"/>
        <v>75.382995948056376</v>
      </c>
      <c r="L14" s="8">
        <f t="shared" ca="1" si="1"/>
        <v>80.082115996637242</v>
      </c>
      <c r="M14" s="8">
        <f t="shared" ca="1" si="2"/>
        <v>79.247517849737193</v>
      </c>
      <c r="N14" s="8">
        <f t="shared" ca="1" si="3"/>
        <v>51.226856036917866</v>
      </c>
      <c r="O14" s="8">
        <f t="shared" ca="1" si="4"/>
        <v>73.744703401082006</v>
      </c>
      <c r="P14" s="8">
        <f t="shared" ca="1" si="5"/>
        <v>86.465125336678085</v>
      </c>
      <c r="Q14">
        <v>5.6</v>
      </c>
      <c r="R14" t="s">
        <v>331</v>
      </c>
      <c r="S14" t="s">
        <v>353</v>
      </c>
      <c r="T14">
        <v>3.6</v>
      </c>
      <c r="U14">
        <v>8</v>
      </c>
      <c r="V14">
        <v>10</v>
      </c>
      <c r="W14">
        <v>2021</v>
      </c>
      <c r="X14">
        <v>2</v>
      </c>
      <c r="Y14" s="8">
        <f t="shared" ca="1" si="6"/>
        <v>53.382995948056376</v>
      </c>
      <c r="Z14" s="8">
        <f t="shared" ca="1" si="7"/>
        <v>60.082115996637242</v>
      </c>
      <c r="AA14" s="8">
        <f t="shared" ca="1" si="8"/>
        <v>55.247517849737193</v>
      </c>
      <c r="AB14" s="8">
        <f t="shared" ca="1" si="9"/>
        <v>42.226856036917866</v>
      </c>
      <c r="AC14" s="8">
        <f t="shared" ca="1" si="10"/>
        <v>65.698843135356029</v>
      </c>
      <c r="AD14" s="8">
        <f t="shared" ca="1" si="11"/>
        <v>60.911434750452962</v>
      </c>
      <c r="AE14" s="7">
        <f t="shared" ca="1" si="12"/>
        <v>6.211863450467038</v>
      </c>
      <c r="AF14" s="8">
        <v>181</v>
      </c>
      <c r="AG14" s="8" t="e">
        <f t="shared" ca="1" si="13"/>
        <v>#VALUE!</v>
      </c>
      <c r="AH14" s="7">
        <f t="shared" ca="1" si="14"/>
        <v>3.7121189213199015</v>
      </c>
      <c r="AI14" s="5" t="s">
        <v>210</v>
      </c>
      <c r="AJ14" s="5" t="s">
        <v>211</v>
      </c>
      <c r="AK14" s="5" t="s">
        <v>212</v>
      </c>
      <c r="AL14" s="5">
        <v>48086</v>
      </c>
    </row>
    <row r="15" spans="1:38">
      <c r="A15" s="3" t="s">
        <v>102</v>
      </c>
      <c r="B15" s="11" t="s">
        <v>127</v>
      </c>
      <c r="C15" s="8">
        <v>44999</v>
      </c>
      <c r="D15" t="s">
        <v>130</v>
      </c>
      <c r="E15" t="s">
        <v>283</v>
      </c>
      <c r="F15" s="4">
        <v>27283</v>
      </c>
      <c r="G15" s="4"/>
      <c r="H15" t="s">
        <v>143</v>
      </c>
      <c r="I15" t="s">
        <v>171</v>
      </c>
      <c r="J15">
        <v>3</v>
      </c>
      <c r="K15" s="8">
        <f t="shared" ca="1" si="0"/>
        <v>77.502712645960457</v>
      </c>
      <c r="L15" s="8">
        <f t="shared" ca="1" si="1"/>
        <v>80.330549574087996</v>
      </c>
      <c r="M15" s="8">
        <f t="shared" ca="1" si="2"/>
        <v>78.069576812980117</v>
      </c>
      <c r="N15" s="8">
        <f t="shared" ca="1" si="3"/>
        <v>51.569655227287313</v>
      </c>
      <c r="O15" s="8">
        <f t="shared" ca="1" si="4"/>
        <v>74.591699105959663</v>
      </c>
      <c r="P15" s="8">
        <f t="shared" ca="1" si="5"/>
        <v>87.629348982318163</v>
      </c>
      <c r="Q15">
        <v>9.6999999999999993</v>
      </c>
      <c r="R15" t="s">
        <v>332</v>
      </c>
      <c r="S15" t="s">
        <v>358</v>
      </c>
      <c r="T15">
        <v>4.5</v>
      </c>
      <c r="U15">
        <v>8</v>
      </c>
      <c r="V15">
        <v>15</v>
      </c>
      <c r="W15">
        <v>2021</v>
      </c>
      <c r="X15">
        <v>2</v>
      </c>
      <c r="Y15" s="8">
        <f t="shared" ca="1" si="6"/>
        <v>55.502712645960457</v>
      </c>
      <c r="Z15" s="8">
        <f t="shared" ca="1" si="7"/>
        <v>60.330549574087996</v>
      </c>
      <c r="AA15" s="8">
        <f t="shared" ca="1" si="8"/>
        <v>54.069576812980117</v>
      </c>
      <c r="AB15" s="8">
        <f t="shared" ca="1" si="9"/>
        <v>42.569655227287313</v>
      </c>
      <c r="AC15" s="8">
        <f t="shared" ca="1" si="10"/>
        <v>62.804330786921938</v>
      </c>
      <c r="AD15" s="8">
        <f t="shared" ca="1" si="11"/>
        <v>61.753735844850844</v>
      </c>
      <c r="AE15" s="7">
        <v>4.9000000000000004</v>
      </c>
      <c r="AF15" s="8">
        <v>128</v>
      </c>
      <c r="AG15" s="8" t="e">
        <f t="shared" ca="1" si="13"/>
        <v>#VALUE!</v>
      </c>
      <c r="AH15" s="7">
        <f t="shared" ca="1" si="14"/>
        <v>4.6739433993045765</v>
      </c>
      <c r="AI15" s="5" t="s">
        <v>213</v>
      </c>
      <c r="AJ15" s="5" t="s">
        <v>214</v>
      </c>
      <c r="AK15" s="5" t="s">
        <v>203</v>
      </c>
      <c r="AL15" s="5">
        <v>50784</v>
      </c>
    </row>
    <row r="16" spans="1:38">
      <c r="A16" s="3" t="s">
        <v>103</v>
      </c>
      <c r="B16" s="9" t="s">
        <v>125</v>
      </c>
      <c r="C16" s="8">
        <v>44276</v>
      </c>
      <c r="D16" t="s">
        <v>131</v>
      </c>
      <c r="E16" t="s">
        <v>278</v>
      </c>
      <c r="F16" s="4">
        <v>31000</v>
      </c>
      <c r="G16" s="4"/>
      <c r="H16" t="s">
        <v>144</v>
      </c>
      <c r="I16" t="s">
        <v>172</v>
      </c>
      <c r="J16">
        <v>2</v>
      </c>
      <c r="K16" s="8">
        <f t="shared" ca="1" si="0"/>
        <v>50.804561078752769</v>
      </c>
      <c r="L16" s="8">
        <f t="shared" ca="1" si="1"/>
        <v>54.522693883565701</v>
      </c>
      <c r="M16" s="8">
        <f t="shared" ca="1" si="2"/>
        <v>54.448041885969161</v>
      </c>
      <c r="N16" s="8">
        <f t="shared" ca="1" si="3"/>
        <v>35.277107849750216</v>
      </c>
      <c r="O16" s="8">
        <f t="shared" ca="1" si="4"/>
        <v>44.369203303817784</v>
      </c>
      <c r="P16" s="8">
        <f t="shared" ca="1" si="5"/>
        <v>57.275346833851245</v>
      </c>
      <c r="Q16">
        <v>8.3000000000000007</v>
      </c>
      <c r="R16" t="s">
        <v>333</v>
      </c>
      <c r="S16" t="s">
        <v>354</v>
      </c>
      <c r="T16">
        <v>4.3</v>
      </c>
      <c r="U16">
        <v>8</v>
      </c>
      <c r="V16">
        <v>22</v>
      </c>
      <c r="W16">
        <v>2021</v>
      </c>
      <c r="X16">
        <v>0</v>
      </c>
      <c r="Y16" s="8">
        <f t="shared" ca="1" si="6"/>
        <v>6.8045610787527693</v>
      </c>
      <c r="Z16" s="8">
        <f t="shared" ca="1" si="7"/>
        <v>14.522693883565701</v>
      </c>
      <c r="AA16" s="8">
        <f t="shared" ca="1" si="8"/>
        <v>6.4480418859691611</v>
      </c>
      <c r="AB16" s="8">
        <f t="shared" ca="1" si="9"/>
        <v>17.277107849750216</v>
      </c>
      <c r="AC16" s="8">
        <f t="shared" ca="1" si="10"/>
        <v>21.087021696907239</v>
      </c>
      <c r="AD16" s="8">
        <f t="shared" ca="1" si="11"/>
        <v>3.5341024329152146</v>
      </c>
      <c r="AE16" s="7">
        <f t="shared" ca="1" si="12"/>
        <v>8.5438849647124915</v>
      </c>
      <c r="AF16" s="8">
        <v>135</v>
      </c>
      <c r="AG16" s="8" t="e">
        <f t="shared" ca="1" si="13"/>
        <v>#VALUE!</v>
      </c>
      <c r="AH16" s="7">
        <f t="shared" ca="1" si="14"/>
        <v>4.4478713503062721</v>
      </c>
      <c r="AI16" s="5" t="s">
        <v>215</v>
      </c>
      <c r="AJ16" s="5" t="s">
        <v>216</v>
      </c>
      <c r="AK16" s="5" t="s">
        <v>217</v>
      </c>
      <c r="AL16" s="5">
        <v>64711</v>
      </c>
    </row>
    <row r="17" spans="1:38">
      <c r="A17" s="3" t="s">
        <v>104</v>
      </c>
      <c r="B17" s="11" t="s">
        <v>127</v>
      </c>
      <c r="C17" s="8">
        <v>44278</v>
      </c>
      <c r="D17" t="s">
        <v>132</v>
      </c>
      <c r="E17" t="s">
        <v>278</v>
      </c>
      <c r="F17" s="4">
        <v>26653</v>
      </c>
      <c r="G17" s="4"/>
      <c r="H17" t="s">
        <v>140</v>
      </c>
      <c r="I17" t="s">
        <v>173</v>
      </c>
      <c r="J17">
        <v>3</v>
      </c>
      <c r="K17" s="8">
        <f t="shared" ca="1" si="0"/>
        <v>79.573433483750605</v>
      </c>
      <c r="L17" s="8">
        <f t="shared" ca="1" si="1"/>
        <v>76.536073311291716</v>
      </c>
      <c r="M17" s="8">
        <f t="shared" ca="1" si="2"/>
        <v>81.571362469684672</v>
      </c>
      <c r="N17" s="8">
        <f t="shared" ca="1" si="3"/>
        <v>42.996239346701834</v>
      </c>
      <c r="O17" s="8">
        <f t="shared" ca="1" si="4"/>
        <v>80.687718540224495</v>
      </c>
      <c r="P17" s="8">
        <f t="shared" ca="1" si="5"/>
        <v>85.247210711673603</v>
      </c>
      <c r="Q17">
        <v>7.6</v>
      </c>
      <c r="R17" t="s">
        <v>334</v>
      </c>
      <c r="S17" t="s">
        <v>352</v>
      </c>
      <c r="T17">
        <v>3.8</v>
      </c>
      <c r="U17">
        <v>8</v>
      </c>
      <c r="V17">
        <v>26</v>
      </c>
      <c r="W17">
        <v>2021</v>
      </c>
      <c r="X17">
        <v>1</v>
      </c>
      <c r="Y17" s="8">
        <f t="shared" ca="1" si="6"/>
        <v>35.573433483750605</v>
      </c>
      <c r="Z17" s="8">
        <f t="shared" ca="1" si="7"/>
        <v>36.536073311291716</v>
      </c>
      <c r="AA17" s="8">
        <f t="shared" ca="1" si="8"/>
        <v>33.571362469684672</v>
      </c>
      <c r="AB17" s="8">
        <f t="shared" ca="1" si="9"/>
        <v>24.996239346701834</v>
      </c>
      <c r="AC17" s="8">
        <f t="shared" ca="1" si="10"/>
        <v>57.0852575397004</v>
      </c>
      <c r="AD17" s="8">
        <f t="shared" ca="1" si="11"/>
        <v>33.609819438433846</v>
      </c>
      <c r="AE17" s="7">
        <v>4.4000000000000004</v>
      </c>
      <c r="AF17" s="8">
        <v>238</v>
      </c>
      <c r="AG17" s="8" t="e">
        <f t="shared" ca="1" si="13"/>
        <v>#VALUE!</v>
      </c>
      <c r="AH17" s="7">
        <f t="shared" ca="1" si="14"/>
        <v>4.0631416306129786</v>
      </c>
      <c r="AI17" s="5" t="s">
        <v>218</v>
      </c>
      <c r="AJ17" s="5" t="s">
        <v>219</v>
      </c>
      <c r="AK17" s="5" t="s">
        <v>220</v>
      </c>
      <c r="AL17" s="5">
        <v>33707</v>
      </c>
    </row>
    <row r="18" spans="1:38">
      <c r="A18" s="3" t="s">
        <v>105</v>
      </c>
      <c r="B18" s="9" t="s">
        <v>125</v>
      </c>
      <c r="C18" s="8">
        <v>44297</v>
      </c>
      <c r="D18" t="s">
        <v>129</v>
      </c>
      <c r="E18" t="s">
        <v>284</v>
      </c>
      <c r="F18" s="4">
        <v>34617</v>
      </c>
      <c r="G18" s="4"/>
      <c r="H18" t="s">
        <v>145</v>
      </c>
      <c r="I18" t="s">
        <v>174</v>
      </c>
      <c r="J18">
        <v>3</v>
      </c>
      <c r="K18" s="8">
        <f t="shared" ca="1" si="0"/>
        <v>78.312065895060258</v>
      </c>
      <c r="L18" s="8">
        <f t="shared" ca="1" si="1"/>
        <v>79.537463682632335</v>
      </c>
      <c r="M18" s="8">
        <f t="shared" ca="1" si="2"/>
        <v>80.299313969473744</v>
      </c>
      <c r="N18" s="8">
        <f t="shared" ca="1" si="3"/>
        <v>44.367590059495143</v>
      </c>
      <c r="O18" s="8">
        <f t="shared" ca="1" si="4"/>
        <v>70.170863328847489</v>
      </c>
      <c r="P18" s="8">
        <f t="shared" ca="1" si="5"/>
        <v>87.052028328397824</v>
      </c>
      <c r="Q18">
        <v>9.1999999999999993</v>
      </c>
      <c r="R18" t="s">
        <v>335</v>
      </c>
      <c r="S18" t="s">
        <v>359</v>
      </c>
      <c r="T18">
        <v>3.6</v>
      </c>
      <c r="U18">
        <v>9</v>
      </c>
      <c r="V18">
        <v>12</v>
      </c>
      <c r="W18">
        <v>2021</v>
      </c>
      <c r="X18">
        <v>0</v>
      </c>
      <c r="Y18" s="8">
        <f t="shared" ca="1" si="6"/>
        <v>12.312065895060258</v>
      </c>
      <c r="Z18" s="8">
        <f t="shared" ca="1" si="7"/>
        <v>19.537463682632335</v>
      </c>
      <c r="AA18" s="8">
        <f t="shared" ca="1" si="8"/>
        <v>8.2993139694737437</v>
      </c>
      <c r="AB18" s="8">
        <f t="shared" ca="1" si="9"/>
        <v>17.367590059495143</v>
      </c>
      <c r="AC18" s="8">
        <f t="shared" ca="1" si="10"/>
        <v>28.859062538961922</v>
      </c>
      <c r="AD18" s="8">
        <f t="shared" ca="1" si="11"/>
        <v>7.9424795688286824</v>
      </c>
      <c r="AE18" s="7">
        <f t="shared" ca="1" si="12"/>
        <v>9.8416690508245441</v>
      </c>
      <c r="AF18" s="8">
        <v>288</v>
      </c>
      <c r="AG18" s="8" t="e">
        <f t="shared" ca="1" si="13"/>
        <v>#VALUE!</v>
      </c>
      <c r="AH18" s="7">
        <f t="shared" ca="1" si="14"/>
        <v>3.7225466865155834</v>
      </c>
      <c r="AI18" s="5" t="s">
        <v>221</v>
      </c>
      <c r="AJ18" s="5" t="s">
        <v>222</v>
      </c>
      <c r="AK18" s="5" t="s">
        <v>223</v>
      </c>
      <c r="AL18" s="5">
        <v>69601</v>
      </c>
    </row>
    <row r="19" spans="1:38">
      <c r="A19" s="3" t="s">
        <v>106</v>
      </c>
      <c r="B19" s="12" t="s">
        <v>126</v>
      </c>
      <c r="C19" s="8">
        <v>44308</v>
      </c>
      <c r="D19" t="s">
        <v>129</v>
      </c>
      <c r="E19" t="s">
        <v>278</v>
      </c>
      <c r="F19" s="4">
        <v>34290</v>
      </c>
      <c r="G19" s="4"/>
      <c r="H19" t="s">
        <v>146</v>
      </c>
      <c r="I19" t="s">
        <v>175</v>
      </c>
      <c r="J19">
        <v>3</v>
      </c>
      <c r="K19" s="8">
        <f t="shared" ca="1" si="0"/>
        <v>75.701060401100264</v>
      </c>
      <c r="L19" s="8">
        <f t="shared" ca="1" si="1"/>
        <v>80.296890163467978</v>
      </c>
      <c r="M19" s="8">
        <f t="shared" ca="1" si="2"/>
        <v>82.996641397622383</v>
      </c>
      <c r="N19" s="8">
        <f t="shared" ca="1" si="3"/>
        <v>46.445273272731413</v>
      </c>
      <c r="O19" s="8">
        <f t="shared" ca="1" si="4"/>
        <v>66.173268316463165</v>
      </c>
      <c r="P19" s="8">
        <f t="shared" ca="1" si="5"/>
        <v>84.025569258897633</v>
      </c>
      <c r="Q19">
        <v>11.5</v>
      </c>
      <c r="R19" t="s">
        <v>336</v>
      </c>
      <c r="S19" t="s">
        <v>360</v>
      </c>
      <c r="T19">
        <v>3.4</v>
      </c>
      <c r="U19">
        <v>9</v>
      </c>
      <c r="V19">
        <v>23</v>
      </c>
      <c r="W19">
        <v>2021</v>
      </c>
      <c r="X19">
        <v>1</v>
      </c>
      <c r="Y19" s="8">
        <f t="shared" ca="1" si="6"/>
        <v>31.701060401100264</v>
      </c>
      <c r="Z19" s="8">
        <f t="shared" ca="1" si="7"/>
        <v>40.296890163467978</v>
      </c>
      <c r="AA19" s="8">
        <f t="shared" ca="1" si="8"/>
        <v>34.996641397622383</v>
      </c>
      <c r="AB19" s="8">
        <f t="shared" ca="1" si="9"/>
        <v>28.445273272731413</v>
      </c>
      <c r="AC19" s="8">
        <f t="shared" ca="1" si="10"/>
        <v>43.693213262803319</v>
      </c>
      <c r="AD19" s="8">
        <f t="shared" ca="1" si="11"/>
        <v>30.059889683274342</v>
      </c>
      <c r="AE19" s="7">
        <f t="shared" ca="1" si="12"/>
        <v>11.653817679313516</v>
      </c>
      <c r="AF19" s="8">
        <v>339</v>
      </c>
      <c r="AG19" s="8" t="e">
        <f t="shared" ca="1" si="13"/>
        <v>#VALUE!</v>
      </c>
      <c r="AH19" s="7">
        <f t="shared" ca="1" si="14"/>
        <v>3.4925428930847642</v>
      </c>
      <c r="AI19" s="5" t="s">
        <v>224</v>
      </c>
      <c r="AJ19" s="5" t="s">
        <v>225</v>
      </c>
      <c r="AK19" s="5" t="s">
        <v>226</v>
      </c>
      <c r="AL19" s="5">
        <v>53356</v>
      </c>
    </row>
    <row r="20" spans="1:38">
      <c r="A20" s="3" t="s">
        <v>107</v>
      </c>
      <c r="B20" s="9" t="s">
        <v>125</v>
      </c>
      <c r="C20" s="8">
        <v>44313</v>
      </c>
      <c r="D20" t="s">
        <v>129</v>
      </c>
      <c r="E20" t="s">
        <v>278</v>
      </c>
      <c r="F20" s="4">
        <v>17590</v>
      </c>
      <c r="G20" s="4"/>
      <c r="H20" t="s">
        <v>147</v>
      </c>
      <c r="I20" t="s">
        <v>176</v>
      </c>
      <c r="J20">
        <v>3</v>
      </c>
      <c r="K20" s="8">
        <f t="shared" ca="1" si="0"/>
        <v>75.916414265916728</v>
      </c>
      <c r="L20" s="8">
        <f t="shared" ca="1" si="1"/>
        <v>79.000570958494919</v>
      </c>
      <c r="M20" s="8">
        <f t="shared" ca="1" si="2"/>
        <v>79.404214631688049</v>
      </c>
      <c r="N20" s="8">
        <f t="shared" ca="1" si="3"/>
        <v>51.490875163830644</v>
      </c>
      <c r="O20" s="8">
        <f t="shared" ca="1" si="4"/>
        <v>78.879706570039758</v>
      </c>
      <c r="P20" s="8">
        <f t="shared" ca="1" si="5"/>
        <v>85.336184290726621</v>
      </c>
      <c r="Q20">
        <v>10.199999999999999</v>
      </c>
      <c r="R20" t="s">
        <v>328</v>
      </c>
      <c r="S20" t="s">
        <v>361</v>
      </c>
      <c r="T20">
        <v>3.9</v>
      </c>
      <c r="U20">
        <v>9</v>
      </c>
      <c r="V20">
        <v>28</v>
      </c>
      <c r="W20">
        <v>2021</v>
      </c>
      <c r="X20">
        <v>1</v>
      </c>
      <c r="Y20" s="8">
        <f t="shared" ca="1" si="6"/>
        <v>31.916414265916728</v>
      </c>
      <c r="Z20" s="8">
        <f t="shared" ca="1" si="7"/>
        <v>39.000570958494919</v>
      </c>
      <c r="AA20" s="8">
        <f t="shared" ca="1" si="8"/>
        <v>31.404214631688049</v>
      </c>
      <c r="AB20" s="8">
        <f t="shared" ca="1" si="9"/>
        <v>33.490875163830644</v>
      </c>
      <c r="AC20" s="8">
        <f t="shared" ca="1" si="10"/>
        <v>53.548296507492232</v>
      </c>
      <c r="AD20" s="8">
        <f t="shared" ca="1" si="11"/>
        <v>31.823897455301598</v>
      </c>
      <c r="AE20" s="7">
        <f t="shared" ca="1" si="12"/>
        <v>10.531700694352894</v>
      </c>
      <c r="AF20" s="8">
        <v>321</v>
      </c>
      <c r="AG20" s="8" t="e">
        <f t="shared" ca="1" si="13"/>
        <v>#VALUE!</v>
      </c>
      <c r="AH20" s="7">
        <f t="shared" ca="1" si="14"/>
        <v>4.1458072809498425</v>
      </c>
      <c r="AI20" s="5" t="s">
        <v>227</v>
      </c>
      <c r="AJ20" s="5" t="s">
        <v>228</v>
      </c>
      <c r="AK20" s="5" t="s">
        <v>197</v>
      </c>
      <c r="AL20" s="5">
        <v>32865</v>
      </c>
    </row>
    <row r="21" spans="1:38">
      <c r="A21" s="3" t="s">
        <v>108</v>
      </c>
      <c r="B21" s="11" t="s">
        <v>127</v>
      </c>
      <c r="C21" s="8">
        <v>44318</v>
      </c>
      <c r="D21" t="s">
        <v>128</v>
      </c>
      <c r="E21" t="s">
        <v>279</v>
      </c>
      <c r="F21" s="4">
        <v>24219</v>
      </c>
      <c r="G21" s="4"/>
      <c r="H21" t="s">
        <v>148</v>
      </c>
      <c r="I21" t="s">
        <v>177</v>
      </c>
      <c r="J21">
        <v>3</v>
      </c>
      <c r="K21" s="8">
        <f t="shared" ca="1" si="0"/>
        <v>78.421230015592826</v>
      </c>
      <c r="L21" s="8">
        <f t="shared" ca="1" si="1"/>
        <v>77.40990751963389</v>
      </c>
      <c r="M21" s="8">
        <f t="shared" ca="1" si="2"/>
        <v>78.973151329817128</v>
      </c>
      <c r="N21" s="8">
        <f t="shared" ca="1" si="3"/>
        <v>45.125466586526215</v>
      </c>
      <c r="O21" s="8">
        <f t="shared" ca="1" si="4"/>
        <v>71.739706630412357</v>
      </c>
      <c r="P21" s="8">
        <f t="shared" ca="1" si="5"/>
        <v>86.754200308891285</v>
      </c>
      <c r="Q21">
        <v>106</v>
      </c>
      <c r="R21" t="s">
        <v>337</v>
      </c>
      <c r="S21" t="s">
        <v>362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8">
        <f t="shared" ca="1" si="6"/>
        <v>56.421230015592826</v>
      </c>
      <c r="Z21" s="8">
        <f t="shared" ca="1" si="7"/>
        <v>57.40990751963389</v>
      </c>
      <c r="AA21" s="8">
        <f t="shared" ca="1" si="8"/>
        <v>54.973151329817128</v>
      </c>
      <c r="AB21" s="8">
        <f t="shared" ca="1" si="9"/>
        <v>36.125466586526215</v>
      </c>
      <c r="AC21" s="8">
        <f t="shared" ca="1" si="10"/>
        <v>61.209235390962107</v>
      </c>
      <c r="AD21" s="8">
        <f t="shared" ca="1" si="11"/>
        <v>60.32543371259986</v>
      </c>
      <c r="AE21" s="7">
        <v>5.3</v>
      </c>
      <c r="AF21" s="8">
        <v>349</v>
      </c>
      <c r="AG21" s="8" t="e">
        <f t="shared" ca="1" si="13"/>
        <v>#VALUE!</v>
      </c>
      <c r="AH21" s="7">
        <f t="shared" ca="1" si="14"/>
        <v>4.7970363039258279</v>
      </c>
      <c r="AI21" s="5" t="s">
        <v>229</v>
      </c>
      <c r="AJ21" s="5" t="s">
        <v>230</v>
      </c>
      <c r="AK21" s="5" t="s">
        <v>231</v>
      </c>
      <c r="AL21" s="5">
        <v>56772</v>
      </c>
    </row>
    <row r="22" spans="1:38">
      <c r="A22" s="3" t="s">
        <v>109</v>
      </c>
      <c r="B22" s="10" t="s">
        <v>126</v>
      </c>
      <c r="C22" s="8">
        <v>44324</v>
      </c>
      <c r="D22" s="1" t="s">
        <v>129</v>
      </c>
      <c r="E22" t="s">
        <v>285</v>
      </c>
      <c r="F22" s="4">
        <v>28713</v>
      </c>
      <c r="G22" s="4"/>
      <c r="H22" t="s">
        <v>149</v>
      </c>
      <c r="I22" t="s">
        <v>165</v>
      </c>
      <c r="J22">
        <v>2</v>
      </c>
      <c r="K22" s="8">
        <f t="shared" ca="1" si="0"/>
        <v>54.28894969700297</v>
      </c>
      <c r="L22" s="8">
        <f t="shared" ca="1" si="1"/>
        <v>50.49304153901587</v>
      </c>
      <c r="M22" s="8">
        <f t="shared" ca="1" si="2"/>
        <v>56.066773727408382</v>
      </c>
      <c r="N22" s="8">
        <f t="shared" ca="1" si="3"/>
        <v>37.850366217993248</v>
      </c>
      <c r="O22" s="8">
        <f t="shared" ca="1" si="4"/>
        <v>47.523590636475568</v>
      </c>
      <c r="P22" s="8">
        <f t="shared" ca="1" si="5"/>
        <v>57.154787476427806</v>
      </c>
      <c r="Q22">
        <v>10.1</v>
      </c>
      <c r="R22" t="s">
        <v>338</v>
      </c>
      <c r="S22" t="s">
        <v>363</v>
      </c>
      <c r="T22">
        <v>4.3</v>
      </c>
      <c r="U22">
        <v>10</v>
      </c>
      <c r="V22">
        <v>9</v>
      </c>
      <c r="W22">
        <v>2021</v>
      </c>
      <c r="X22">
        <v>0</v>
      </c>
      <c r="Y22" s="8">
        <f t="shared" ca="1" si="6"/>
        <v>10.28894969700297</v>
      </c>
      <c r="Z22" s="8">
        <f t="shared" ca="1" si="7"/>
        <v>10.49304153901587</v>
      </c>
      <c r="AA22" s="8">
        <f t="shared" ca="1" si="8"/>
        <v>8.0667737274083819</v>
      </c>
      <c r="AB22" s="8">
        <f t="shared" ca="1" si="9"/>
        <v>19.850366217993248</v>
      </c>
      <c r="AC22" s="8" t="s">
        <v>311</v>
      </c>
      <c r="AD22" s="8" t="s">
        <v>311</v>
      </c>
      <c r="AE22" s="7">
        <f t="shared" ca="1" si="12"/>
        <v>10.737372640790719</v>
      </c>
      <c r="AF22" s="8">
        <v>216</v>
      </c>
      <c r="AG22" s="8" t="e">
        <f t="shared" ca="1" si="13"/>
        <v>#VALUE!</v>
      </c>
      <c r="AH22" s="7">
        <f t="shared" ca="1" si="14"/>
        <v>4.3682980521944197</v>
      </c>
      <c r="AI22" s="5" t="s">
        <v>232</v>
      </c>
      <c r="AJ22" s="5" t="s">
        <v>233</v>
      </c>
      <c r="AK22" s="5" t="s">
        <v>234</v>
      </c>
      <c r="AL22" s="5">
        <v>72594</v>
      </c>
    </row>
    <row r="23" spans="1:38">
      <c r="A23" s="3"/>
      <c r="C23" s="8"/>
      <c r="D23" s="1"/>
      <c r="F23" s="4"/>
      <c r="G23" s="4"/>
      <c r="K23" s="8"/>
      <c r="L23" s="8"/>
      <c r="M23" s="8"/>
      <c r="N23" s="8"/>
      <c r="O23" s="8"/>
      <c r="P23" s="8"/>
      <c r="Y23" s="8"/>
      <c r="Z23" s="8"/>
      <c r="AA23" s="8"/>
      <c r="AB23" s="8"/>
      <c r="AC23" s="8"/>
      <c r="AD23" s="8"/>
      <c r="AE23" s="7"/>
      <c r="AF23" s="8"/>
      <c r="AG23" s="8"/>
      <c r="AH23" s="7"/>
      <c r="AI23" s="5"/>
      <c r="AJ23" s="5"/>
      <c r="AK23" s="5"/>
      <c r="AL23" s="5"/>
    </row>
    <row r="24" spans="1:38">
      <c r="A24" s="3" t="s">
        <v>110</v>
      </c>
      <c r="B24" s="10" t="s">
        <v>126</v>
      </c>
      <c r="C24" s="8">
        <v>44329</v>
      </c>
      <c r="D24" s="1" t="s">
        <v>129</v>
      </c>
      <c r="E24" t="s">
        <v>279</v>
      </c>
      <c r="F24" s="4">
        <v>36096</v>
      </c>
      <c r="G24" s="4"/>
      <c r="H24" t="s">
        <v>150</v>
      </c>
      <c r="I24" t="s">
        <v>178</v>
      </c>
      <c r="J24">
        <v>3</v>
      </c>
      <c r="K24" s="8">
        <f t="shared" ca="1" si="0"/>
        <v>79.360849832720291</v>
      </c>
      <c r="L24" s="8">
        <f t="shared" ca="1" si="1"/>
        <v>78.541761453458122</v>
      </c>
      <c r="M24" s="8">
        <f t="shared" ca="1" si="2"/>
        <v>81.921000939836986</v>
      </c>
      <c r="N24" s="8">
        <f t="shared" ca="1" si="3"/>
        <v>43.165396271226555</v>
      </c>
      <c r="O24" s="8">
        <f t="shared" ca="1" si="4"/>
        <v>74.885707176216911</v>
      </c>
      <c r="P24" s="8">
        <f t="shared" ca="1" si="5"/>
        <v>87.714831869507194</v>
      </c>
      <c r="Q24">
        <v>7.3</v>
      </c>
      <c r="R24" t="s">
        <v>339</v>
      </c>
      <c r="S24" t="s">
        <v>361</v>
      </c>
      <c r="T24">
        <v>4</v>
      </c>
      <c r="U24">
        <v>10</v>
      </c>
      <c r="V24">
        <v>14</v>
      </c>
      <c r="W24">
        <v>2021</v>
      </c>
      <c r="X24">
        <v>1</v>
      </c>
      <c r="Y24" s="8">
        <f t="shared" ca="1" si="6"/>
        <v>35.360849832720291</v>
      </c>
      <c r="Z24" s="8">
        <f t="shared" ca="1" si="7"/>
        <v>38.541761453458122</v>
      </c>
      <c r="AA24" s="8">
        <f t="shared" ca="1" si="8"/>
        <v>33.921000939836986</v>
      </c>
      <c r="AB24" s="8">
        <f t="shared" ca="1" si="9"/>
        <v>25.165396271226555</v>
      </c>
      <c r="AC24" s="8">
        <f t="shared" ca="1" si="10"/>
        <v>49.500580614048481</v>
      </c>
      <c r="AD24" s="8">
        <f t="shared" ca="1" si="11"/>
        <v>34.499933305057652</v>
      </c>
      <c r="AE24" s="7">
        <f t="shared" ca="1" si="12"/>
        <v>7.4071896849526553</v>
      </c>
      <c r="AF24" s="8">
        <v>102</v>
      </c>
      <c r="AG24" s="8" t="e">
        <f t="shared" ca="1" si="13"/>
        <v>#VALUE!</v>
      </c>
      <c r="AH24" s="7">
        <f t="shared" ca="1" si="14"/>
        <v>4.0251941403787859</v>
      </c>
      <c r="AI24" s="5" t="s">
        <v>235</v>
      </c>
      <c r="AJ24" s="5" t="s">
        <v>236</v>
      </c>
      <c r="AK24" s="5" t="s">
        <v>197</v>
      </c>
      <c r="AL24" s="5">
        <v>29884</v>
      </c>
    </row>
    <row r="25" spans="1:38">
      <c r="A25" s="3" t="s">
        <v>111</v>
      </c>
      <c r="B25" s="9" t="s">
        <v>125</v>
      </c>
      <c r="C25" s="8">
        <v>44332</v>
      </c>
      <c r="D25" s="1" t="s">
        <v>129</v>
      </c>
      <c r="E25" t="s">
        <v>278</v>
      </c>
      <c r="F25" s="4">
        <v>36900</v>
      </c>
      <c r="G25" s="4"/>
      <c r="H25" t="s">
        <v>151</v>
      </c>
      <c r="I25" t="s">
        <v>179</v>
      </c>
      <c r="J25">
        <v>3</v>
      </c>
      <c r="K25" s="8">
        <f t="shared" ca="1" si="0"/>
        <v>77.689157693019382</v>
      </c>
      <c r="L25" s="8">
        <f t="shared" ca="1" si="1"/>
        <v>76.461605798421488</v>
      </c>
      <c r="M25" s="8">
        <f t="shared" ca="1" si="2"/>
        <v>79.110692515011948</v>
      </c>
      <c r="N25" s="8">
        <f t="shared" ca="1" si="3"/>
        <v>45.058949781053336</v>
      </c>
      <c r="O25" s="8">
        <f t="shared" ca="1" si="4"/>
        <v>69.6035461962272</v>
      </c>
      <c r="P25" s="8">
        <f t="shared" ca="1" si="5"/>
        <v>85.547361175858256</v>
      </c>
      <c r="Q25">
        <v>8.6</v>
      </c>
      <c r="R25" t="s">
        <v>340</v>
      </c>
      <c r="S25" t="s">
        <v>359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8">
        <f t="shared" ca="1" si="6"/>
        <v>11.689157693019382</v>
      </c>
      <c r="Z25" s="8">
        <f t="shared" ca="1" si="7"/>
        <v>16.461605798421488</v>
      </c>
      <c r="AA25" s="8">
        <f t="shared" ca="1" si="8"/>
        <v>7.110692515011948</v>
      </c>
      <c r="AB25" s="8">
        <f t="shared" ca="1" si="9"/>
        <v>18.058949781053336</v>
      </c>
      <c r="AC25" s="8">
        <f t="shared" ca="1" si="10"/>
        <v>30.209085604366262</v>
      </c>
      <c r="AD25" s="8">
        <f t="shared" ca="1" si="11"/>
        <v>5.1828315316218108</v>
      </c>
      <c r="AE25" s="7">
        <f t="shared" ca="1" si="12"/>
        <v>9.0357951474821743</v>
      </c>
      <c r="AF25" s="8">
        <v>224</v>
      </c>
      <c r="AG25" s="8">
        <v>-99</v>
      </c>
      <c r="AH25" s="7">
        <v>-99</v>
      </c>
      <c r="AI25" s="5" t="s">
        <v>237</v>
      </c>
      <c r="AJ25" s="5" t="s">
        <v>238</v>
      </c>
      <c r="AK25" s="5" t="s">
        <v>239</v>
      </c>
      <c r="AL25" s="5">
        <v>72529</v>
      </c>
    </row>
    <row r="26" spans="1:38">
      <c r="A26" s="3" t="s">
        <v>112</v>
      </c>
      <c r="B26" s="11" t="s">
        <v>127</v>
      </c>
      <c r="C26" s="8">
        <v>44346</v>
      </c>
      <c r="D26" s="1" t="s">
        <v>129</v>
      </c>
      <c r="E26" t="s">
        <v>278</v>
      </c>
      <c r="F26" s="4">
        <v>34400</v>
      </c>
      <c r="G26" s="4"/>
      <c r="H26" t="s">
        <v>152</v>
      </c>
      <c r="I26" t="s">
        <v>180</v>
      </c>
      <c r="J26">
        <v>3</v>
      </c>
      <c r="K26" s="8">
        <f t="shared" ca="1" si="0"/>
        <v>77.965341796764989</v>
      </c>
      <c r="L26" s="8">
        <f t="shared" ca="1" si="1"/>
        <v>79.606770559442609</v>
      </c>
      <c r="M26" s="8">
        <f t="shared" ca="1" si="2"/>
        <v>81.923137387453892</v>
      </c>
      <c r="N26" s="8">
        <f t="shared" ca="1" si="3"/>
        <v>44.87325121133069</v>
      </c>
      <c r="O26" s="8">
        <f t="shared" ca="1" si="4"/>
        <v>72.967085852819565</v>
      </c>
      <c r="P26" s="8">
        <f t="shared" ca="1" si="5"/>
        <v>86.942105148185689</v>
      </c>
      <c r="Q26">
        <v>5.7</v>
      </c>
      <c r="R26" t="s">
        <v>341</v>
      </c>
      <c r="S26" t="s">
        <v>360</v>
      </c>
      <c r="T26">
        <v>3.8</v>
      </c>
      <c r="U26">
        <v>10</v>
      </c>
      <c r="V26">
        <v>29</v>
      </c>
      <c r="W26">
        <v>2021</v>
      </c>
      <c r="X26">
        <v>2</v>
      </c>
      <c r="Y26" s="8">
        <f t="shared" ca="1" si="6"/>
        <v>55.965341796764989</v>
      </c>
      <c r="Z26" s="8">
        <f t="shared" ca="1" si="7"/>
        <v>59.606770559442609</v>
      </c>
      <c r="AA26" s="8">
        <f t="shared" ca="1" si="8"/>
        <v>57.923137387453892</v>
      </c>
      <c r="AB26" s="8">
        <f t="shared" ca="1" si="9"/>
        <v>35.87325121133069</v>
      </c>
      <c r="AC26" s="8">
        <f t="shared" ca="1" si="10"/>
        <v>59.213101229998259</v>
      </c>
      <c r="AD26" s="8">
        <f t="shared" ca="1" si="11"/>
        <v>62.919277506973444</v>
      </c>
      <c r="AE26" s="7">
        <v>3.2</v>
      </c>
      <c r="AF26" s="8">
        <v>242</v>
      </c>
      <c r="AG26" s="8" t="e">
        <f t="shared" ca="1" si="13"/>
        <v>#VALUE!</v>
      </c>
      <c r="AH26" s="7">
        <f t="shared" ca="1" si="14"/>
        <v>4.0003497987740291</v>
      </c>
      <c r="AI26" s="5" t="s">
        <v>240</v>
      </c>
      <c r="AJ26" s="5" t="s">
        <v>241</v>
      </c>
      <c r="AK26" s="5" t="s">
        <v>242</v>
      </c>
      <c r="AL26" s="5">
        <v>76681</v>
      </c>
    </row>
    <row r="27" spans="1:38">
      <c r="A27" s="3" t="s">
        <v>113</v>
      </c>
      <c r="B27" s="9" t="s">
        <v>125</v>
      </c>
      <c r="C27" s="8">
        <v>44358</v>
      </c>
      <c r="D27" s="1" t="s">
        <v>129</v>
      </c>
      <c r="E27" t="s">
        <v>278</v>
      </c>
      <c r="F27" s="4">
        <v>31555</v>
      </c>
      <c r="G27" s="4"/>
      <c r="H27" t="s">
        <v>153</v>
      </c>
      <c r="I27" t="s">
        <v>181</v>
      </c>
      <c r="J27">
        <v>1</v>
      </c>
      <c r="K27" s="8">
        <f t="shared" ca="1" si="0"/>
        <v>29.262812201632727</v>
      </c>
      <c r="L27" s="8">
        <f t="shared" ca="1" si="1"/>
        <v>30.82478237386157</v>
      </c>
      <c r="M27" s="8">
        <f t="shared" ca="1" si="2"/>
        <v>29.053565266412402</v>
      </c>
      <c r="N27" s="8">
        <f t="shared" ca="1" si="3"/>
        <v>14.132393140954232</v>
      </c>
      <c r="O27" s="8">
        <f t="shared" ca="1" si="4"/>
        <v>35.026076065939527</v>
      </c>
      <c r="P27" s="8">
        <f t="shared" ca="1" si="5"/>
        <v>30.15340844232875</v>
      </c>
      <c r="Q27">
        <v>9.4</v>
      </c>
      <c r="R27" t="s">
        <v>342</v>
      </c>
      <c r="S27" t="s">
        <v>356</v>
      </c>
      <c r="T27">
        <v>3.9</v>
      </c>
      <c r="U27">
        <v>11</v>
      </c>
      <c r="V27">
        <v>13</v>
      </c>
      <c r="W27">
        <v>2021</v>
      </c>
      <c r="X27">
        <v>0</v>
      </c>
      <c r="Y27" s="8">
        <f t="shared" ca="1" si="6"/>
        <v>7.2628122016327268</v>
      </c>
      <c r="Z27" s="8">
        <f t="shared" ca="1" si="7"/>
        <v>10.82478237386157</v>
      </c>
      <c r="AA27" s="8">
        <f t="shared" ca="1" si="8"/>
        <v>5.0535652664124022</v>
      </c>
      <c r="AB27" s="8">
        <f t="shared" ca="1" si="9"/>
        <v>5.1323931409542318</v>
      </c>
      <c r="AC27" s="8">
        <f t="shared" ca="1" si="10"/>
        <v>26.112739606372525</v>
      </c>
      <c r="AD27" s="8">
        <f t="shared" ca="1" si="11"/>
        <v>3.5112017717662134</v>
      </c>
      <c r="AE27" s="7">
        <f t="shared" ca="1" si="12"/>
        <v>10.452011114526611</v>
      </c>
      <c r="AF27" s="8">
        <v>325</v>
      </c>
      <c r="AG27" s="8" t="e">
        <f t="shared" ca="1" si="13"/>
        <v>#VALUE!</v>
      </c>
      <c r="AH27" s="7">
        <f t="shared" ca="1" si="14"/>
        <v>3.9370835110742912</v>
      </c>
      <c r="AI27" s="5" t="s">
        <v>243</v>
      </c>
      <c r="AJ27" s="5" t="s">
        <v>244</v>
      </c>
      <c r="AK27" s="5" t="s">
        <v>217</v>
      </c>
      <c r="AL27" s="5">
        <v>98151</v>
      </c>
    </row>
    <row r="28" spans="1:38">
      <c r="A28" s="3" t="s">
        <v>114</v>
      </c>
      <c r="B28" s="10" t="s">
        <v>126</v>
      </c>
      <c r="C28" s="8">
        <v>44370</v>
      </c>
      <c r="D28" s="1" t="s">
        <v>129</v>
      </c>
      <c r="E28" t="s">
        <v>279</v>
      </c>
      <c r="F28" s="4">
        <v>21753</v>
      </c>
      <c r="G28" s="4"/>
      <c r="H28" t="s">
        <v>154</v>
      </c>
      <c r="I28" t="s">
        <v>182</v>
      </c>
      <c r="J28">
        <v>3</v>
      </c>
      <c r="K28" s="8">
        <f t="shared" ca="1" si="0"/>
        <v>75.482669074827569</v>
      </c>
      <c r="L28" s="8">
        <f t="shared" ca="1" si="1"/>
        <v>80.86084120787369</v>
      </c>
      <c r="M28" s="8">
        <f t="shared" ca="1" si="2"/>
        <v>82.120172182404346</v>
      </c>
      <c r="N28" s="8">
        <f t="shared" ca="1" si="3"/>
        <v>42.723901982567938</v>
      </c>
      <c r="O28" s="8">
        <f t="shared" ca="1" si="4"/>
        <v>69.115071935928597</v>
      </c>
      <c r="P28" s="8">
        <f t="shared" ca="1" si="5"/>
        <v>87.52170509974772</v>
      </c>
      <c r="Q28">
        <v>8.8000000000000007</v>
      </c>
      <c r="R28" t="s">
        <v>343</v>
      </c>
      <c r="S28" t="s">
        <v>357</v>
      </c>
      <c r="T28">
        <v>37</v>
      </c>
      <c r="U28">
        <v>11</v>
      </c>
      <c r="V28">
        <v>25</v>
      </c>
      <c r="W28">
        <v>2021</v>
      </c>
      <c r="X28">
        <v>1</v>
      </c>
      <c r="Y28" s="8">
        <f t="shared" ca="1" si="6"/>
        <v>31.482669074827569</v>
      </c>
      <c r="Z28" s="8">
        <f t="shared" ca="1" si="7"/>
        <v>40.86084120787369</v>
      </c>
      <c r="AA28" s="8">
        <f t="shared" ca="1" si="8"/>
        <v>34.120172182404346</v>
      </c>
      <c r="AB28" s="8">
        <f t="shared" ca="1" si="9"/>
        <v>24.723901982567938</v>
      </c>
      <c r="AC28" s="8">
        <f t="shared" ca="1" si="10"/>
        <v>47.007955967492343</v>
      </c>
      <c r="AD28" s="8">
        <f t="shared" ca="1" si="11"/>
        <v>35.73557407046416</v>
      </c>
      <c r="AE28" s="7">
        <f t="shared" ca="1" si="12"/>
        <v>10.126312301371824</v>
      </c>
      <c r="AF28" s="8">
        <v>356</v>
      </c>
      <c r="AG28" s="8" t="e">
        <f t="shared" ca="1" si="13"/>
        <v>#VALUE!</v>
      </c>
      <c r="AH28" s="7">
        <f t="shared" ca="1" si="14"/>
        <v>37.262219835188866</v>
      </c>
      <c r="AI28" s="5" t="s">
        <v>245</v>
      </c>
      <c r="AJ28" s="5" t="s">
        <v>246</v>
      </c>
      <c r="AK28" s="5" t="s">
        <v>247</v>
      </c>
      <c r="AL28" s="5">
        <v>33709</v>
      </c>
    </row>
    <row r="29" spans="1:38">
      <c r="A29" s="3" t="s">
        <v>115</v>
      </c>
      <c r="B29" s="11" t="s">
        <v>127</v>
      </c>
      <c r="C29" s="8">
        <v>44383</v>
      </c>
      <c r="D29" s="1" t="s">
        <v>129</v>
      </c>
      <c r="E29" t="s">
        <v>283</v>
      </c>
      <c r="F29" s="4">
        <v>33509</v>
      </c>
      <c r="G29" s="4"/>
      <c r="H29" t="s">
        <v>141</v>
      </c>
      <c r="I29" t="s">
        <v>183</v>
      </c>
      <c r="J29">
        <v>2</v>
      </c>
      <c r="K29" s="8">
        <f t="shared" ca="1" si="0"/>
        <v>54.578968114119959</v>
      </c>
      <c r="L29" s="8">
        <f t="shared" ca="1" si="1"/>
        <v>51.345063826833126</v>
      </c>
      <c r="M29" s="8">
        <f t="shared" ca="1" si="2"/>
        <v>55.301663305817712</v>
      </c>
      <c r="N29" s="8">
        <f t="shared" ca="1" si="3"/>
        <v>35.929863312244095</v>
      </c>
      <c r="O29" s="8">
        <f t="shared" ca="1" si="4"/>
        <v>52.424164135566684</v>
      </c>
      <c r="P29" s="8">
        <f t="shared" ca="1" si="5"/>
        <v>58.745249571138835</v>
      </c>
      <c r="Q29">
        <v>5.5</v>
      </c>
      <c r="R29" t="s">
        <v>163</v>
      </c>
      <c r="S29" t="s">
        <v>354</v>
      </c>
      <c r="T29">
        <v>4</v>
      </c>
      <c r="U29">
        <v>12</v>
      </c>
      <c r="V29">
        <v>8</v>
      </c>
      <c r="W29">
        <v>2021</v>
      </c>
      <c r="X29">
        <v>1</v>
      </c>
      <c r="Y29" s="8">
        <f t="shared" ca="1" si="6"/>
        <v>32.578968114119959</v>
      </c>
      <c r="Z29" s="8">
        <f t="shared" ca="1" si="7"/>
        <v>31.345063826833126</v>
      </c>
      <c r="AA29" s="8">
        <f t="shared" ca="1" si="8"/>
        <v>31.301663305817712</v>
      </c>
      <c r="AB29" s="8">
        <f t="shared" ca="1" si="9"/>
        <v>26.929863312244095</v>
      </c>
      <c r="AC29" s="8">
        <f t="shared" ca="1" si="10"/>
        <v>41.125933926707525</v>
      </c>
      <c r="AD29" s="8">
        <f t="shared" ca="1" si="11"/>
        <v>32.149432993685899</v>
      </c>
      <c r="AE29" s="7">
        <v>3.3</v>
      </c>
      <c r="AF29" s="8">
        <v>310</v>
      </c>
      <c r="AG29" s="8" t="e">
        <f t="shared" ca="1" si="13"/>
        <v>#VALUE!</v>
      </c>
      <c r="AH29" s="7">
        <f t="shared" ca="1" si="14"/>
        <v>4.0676349325872136</v>
      </c>
      <c r="AI29" s="5" t="s">
        <v>248</v>
      </c>
      <c r="AJ29" s="5" t="s">
        <v>249</v>
      </c>
      <c r="AK29" s="5" t="s">
        <v>209</v>
      </c>
      <c r="AL29" s="5">
        <v>47006</v>
      </c>
    </row>
    <row r="30" spans="1:38">
      <c r="A30" s="3" t="s">
        <v>116</v>
      </c>
      <c r="B30" s="10" t="s">
        <v>126</v>
      </c>
      <c r="C30" s="8">
        <v>44391</v>
      </c>
      <c r="D30" s="1" t="s">
        <v>129</v>
      </c>
      <c r="E30" t="s">
        <v>278</v>
      </c>
      <c r="F30" s="4">
        <v>37564</v>
      </c>
      <c r="G30" s="4"/>
      <c r="H30" t="s">
        <v>155</v>
      </c>
      <c r="I30" t="s">
        <v>184</v>
      </c>
      <c r="J30">
        <v>3</v>
      </c>
      <c r="K30" s="8">
        <f t="shared" ca="1" si="0"/>
        <v>75.584390544035188</v>
      </c>
      <c r="L30" s="8">
        <f t="shared" ca="1" si="1"/>
        <v>75.95341586872506</v>
      </c>
      <c r="M30" s="8">
        <f t="shared" ca="1" si="2"/>
        <v>79.342589989158739</v>
      </c>
      <c r="N30" s="8">
        <f t="shared" ca="1" si="3"/>
        <v>47.39240423188798</v>
      </c>
      <c r="O30" s="8">
        <f t="shared" ca="1" si="4"/>
        <v>70.813001097145971</v>
      </c>
      <c r="P30" s="8">
        <f t="shared" ca="1" si="5"/>
        <v>87.95768419977513</v>
      </c>
      <c r="Q30">
        <v>7.6</v>
      </c>
      <c r="R30" t="s">
        <v>327</v>
      </c>
      <c r="S30" t="s">
        <v>362</v>
      </c>
      <c r="T30">
        <v>3.6</v>
      </c>
      <c r="U30">
        <v>12</v>
      </c>
      <c r="V30">
        <v>16</v>
      </c>
      <c r="W30">
        <v>2021</v>
      </c>
      <c r="X30">
        <v>0</v>
      </c>
      <c r="Y30" s="8">
        <f t="shared" ca="1" si="6"/>
        <v>9.5843905440351875</v>
      </c>
      <c r="Z30" s="8">
        <f t="shared" ca="1" si="7"/>
        <v>15.95341586872506</v>
      </c>
      <c r="AA30" s="8">
        <f t="shared" ca="1" si="8"/>
        <v>7.3425899891587392</v>
      </c>
      <c r="AB30" s="8">
        <f t="shared" ca="1" si="9"/>
        <v>20.39240423188798</v>
      </c>
      <c r="AC30" s="8">
        <f t="shared" ca="1" si="10"/>
        <v>29.7334417403755</v>
      </c>
      <c r="AD30" s="8">
        <f t="shared" ca="1" si="11"/>
        <v>7.90549223338639</v>
      </c>
      <c r="AE30" s="7">
        <f t="shared" ca="1" si="12"/>
        <v>7.6013147167676012</v>
      </c>
      <c r="AF30" s="8">
        <v>254</v>
      </c>
      <c r="AG30" s="8" t="e">
        <f t="shared" ca="1" si="13"/>
        <v>#VALUE!</v>
      </c>
      <c r="AH30" s="7">
        <f t="shared" ca="1" si="14"/>
        <v>3.8633160202840253</v>
      </c>
      <c r="AI30" s="5" t="s">
        <v>250</v>
      </c>
      <c r="AJ30" s="5" t="s">
        <v>251</v>
      </c>
      <c r="AK30" s="5" t="s">
        <v>194</v>
      </c>
      <c r="AL30" s="5">
        <v>55577</v>
      </c>
    </row>
    <row r="31" spans="1:38">
      <c r="A31" s="3" t="s">
        <v>117</v>
      </c>
      <c r="B31" s="11" t="s">
        <v>127</v>
      </c>
      <c r="C31" s="8">
        <v>44397</v>
      </c>
      <c r="D31" t="s">
        <v>128</v>
      </c>
      <c r="E31" t="s">
        <v>278</v>
      </c>
      <c r="F31" s="4">
        <v>31817</v>
      </c>
      <c r="G31" s="4"/>
      <c r="H31" t="s">
        <v>156</v>
      </c>
      <c r="I31" t="s">
        <v>185</v>
      </c>
      <c r="J31">
        <v>3</v>
      </c>
      <c r="K31" s="8">
        <f t="shared" ca="1" si="0"/>
        <v>76.357194095927198</v>
      </c>
      <c r="L31" s="8">
        <f t="shared" ca="1" si="1"/>
        <v>79.045028665750181</v>
      </c>
      <c r="M31" s="8">
        <f t="shared" ca="1" si="2"/>
        <v>78.756906794209812</v>
      </c>
      <c r="N31" s="8">
        <f t="shared" ca="1" si="3"/>
        <v>49.708885741031288</v>
      </c>
      <c r="O31" s="8">
        <f t="shared" ca="1" si="4"/>
        <v>80.018946115727161</v>
      </c>
      <c r="P31" s="8">
        <f t="shared" ca="1" si="5"/>
        <v>85.014329262205209</v>
      </c>
      <c r="Q31">
        <v>6.3</v>
      </c>
      <c r="R31" t="s">
        <v>344</v>
      </c>
      <c r="S31" t="s">
        <v>353</v>
      </c>
      <c r="T31">
        <v>3.5</v>
      </c>
      <c r="U31">
        <v>12</v>
      </c>
      <c r="V31">
        <v>23</v>
      </c>
      <c r="W31">
        <v>2021</v>
      </c>
      <c r="X31">
        <v>2</v>
      </c>
      <c r="Y31" s="8">
        <f t="shared" ca="1" si="6"/>
        <v>54.357194095927198</v>
      </c>
      <c r="Z31" s="8">
        <f t="shared" ca="1" si="7"/>
        <v>59.045028665750181</v>
      </c>
      <c r="AA31" s="8">
        <f t="shared" ca="1" si="8"/>
        <v>54.756906794209812</v>
      </c>
      <c r="AB31" s="8">
        <f t="shared" ca="1" si="9"/>
        <v>40.708885741031288</v>
      </c>
      <c r="AC31" s="8">
        <f t="shared" ca="1" si="10"/>
        <v>67.65406716456701</v>
      </c>
      <c r="AD31" s="8">
        <f t="shared" ca="1" si="11"/>
        <v>60.80703201736943</v>
      </c>
      <c r="AE31" s="7">
        <v>3.7</v>
      </c>
      <c r="AF31" s="8">
        <v>189</v>
      </c>
      <c r="AG31" s="8" t="e">
        <f t="shared" ca="1" si="13"/>
        <v>#VALUE!</v>
      </c>
      <c r="AH31" s="7">
        <f t="shared" ca="1" si="14"/>
        <v>3.7776148060683421</v>
      </c>
      <c r="AI31" s="5" t="s">
        <v>252</v>
      </c>
      <c r="AJ31" s="5" t="s">
        <v>253</v>
      </c>
      <c r="AK31" s="5" t="s">
        <v>254</v>
      </c>
      <c r="AL31" s="5">
        <v>41981</v>
      </c>
    </row>
    <row r="32" spans="1:38">
      <c r="A32" s="3" t="s">
        <v>118</v>
      </c>
      <c r="B32" s="9" t="s">
        <v>125</v>
      </c>
      <c r="C32" s="8">
        <v>44412</v>
      </c>
      <c r="D32" t="s">
        <v>129</v>
      </c>
      <c r="E32" t="s">
        <v>278</v>
      </c>
      <c r="F32" s="4">
        <v>32620</v>
      </c>
      <c r="G32" s="4"/>
      <c r="H32" t="s">
        <v>147</v>
      </c>
      <c r="I32" t="s">
        <v>186</v>
      </c>
      <c r="J32">
        <v>3</v>
      </c>
      <c r="K32" s="8">
        <f t="shared" ca="1" si="0"/>
        <v>76.814365555863105</v>
      </c>
      <c r="L32" s="8">
        <f t="shared" ca="1" si="1"/>
        <v>80.224424491939331</v>
      </c>
      <c r="M32" s="8">
        <f t="shared" ca="1" si="2"/>
        <v>80.746789884233579</v>
      </c>
      <c r="N32" s="8">
        <f t="shared" ca="1" si="3"/>
        <v>51.719144444045526</v>
      </c>
      <c r="O32" s="8">
        <f t="shared" ca="1" si="4"/>
        <v>79.626170780918315</v>
      </c>
      <c r="P32" s="8">
        <f t="shared" ca="1" si="5"/>
        <v>85.619723658910331</v>
      </c>
      <c r="Q32">
        <v>8.9</v>
      </c>
      <c r="R32" t="s">
        <v>345</v>
      </c>
      <c r="S32" t="s">
        <v>358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8">
        <f t="shared" ca="1" si="6"/>
        <v>32.814365555863105</v>
      </c>
      <c r="Z32" s="8">
        <f t="shared" ca="1" si="7"/>
        <v>40.224424491939331</v>
      </c>
      <c r="AA32" s="8">
        <f t="shared" ca="1" si="8"/>
        <v>32.746789884233579</v>
      </c>
      <c r="AB32" s="8">
        <f t="shared" ca="1" si="9"/>
        <v>33.719144444045526</v>
      </c>
      <c r="AC32" s="8">
        <f t="shared" ca="1" si="10"/>
        <v>54.231072540232539</v>
      </c>
      <c r="AD32" s="8">
        <f t="shared" ca="1" si="11"/>
        <v>33.859159962404391</v>
      </c>
      <c r="AE32" s="7">
        <f t="shared" ca="1" si="12"/>
        <v>8.9024061148605078</v>
      </c>
      <c r="AF32" s="8">
        <v>48</v>
      </c>
      <c r="AG32" s="8" t="e">
        <f t="shared" ca="1" si="13"/>
        <v>#VALUE!</v>
      </c>
      <c r="AH32" s="7">
        <f t="shared" ca="1" si="14"/>
        <v>4.805851398543834</v>
      </c>
      <c r="AI32" s="5" t="s">
        <v>255</v>
      </c>
      <c r="AJ32" s="5" t="s">
        <v>256</v>
      </c>
      <c r="AK32" s="5" t="s">
        <v>257</v>
      </c>
      <c r="AL32" s="5">
        <v>85050</v>
      </c>
    </row>
    <row r="33" spans="1:38">
      <c r="A33" s="3" t="s">
        <v>119</v>
      </c>
      <c r="B33" s="10" t="s">
        <v>126</v>
      </c>
      <c r="C33" s="8">
        <v>44425</v>
      </c>
      <c r="D33" t="s">
        <v>129</v>
      </c>
      <c r="E33" t="s">
        <v>278</v>
      </c>
      <c r="F33" s="4">
        <v>28657</v>
      </c>
      <c r="G33" s="4"/>
      <c r="H33" t="s">
        <v>154</v>
      </c>
      <c r="I33" t="s">
        <v>187</v>
      </c>
      <c r="J33">
        <v>3</v>
      </c>
      <c r="K33" s="8">
        <f t="shared" ca="1" si="0"/>
        <v>78.576171724815637</v>
      </c>
      <c r="L33" s="8">
        <f t="shared" ca="1" si="1"/>
        <v>80.112628824931363</v>
      </c>
      <c r="M33" s="8">
        <f t="shared" ca="1" si="2"/>
        <v>80.001786700400004</v>
      </c>
      <c r="N33" s="8">
        <f t="shared" ca="1" si="3"/>
        <v>48.468180997321717</v>
      </c>
      <c r="O33" s="8">
        <f t="shared" ca="1" si="4"/>
        <v>66.999873896862312</v>
      </c>
      <c r="P33" s="8">
        <f t="shared" ca="1" si="5"/>
        <v>87.112025492407625</v>
      </c>
      <c r="Q33">
        <v>5.9</v>
      </c>
      <c r="R33" t="s">
        <v>346</v>
      </c>
      <c r="S33" t="s">
        <v>355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8">
        <f t="shared" ca="1" si="6"/>
        <v>34.576171724815637</v>
      </c>
      <c r="Z33" s="8">
        <f t="shared" ca="1" si="7"/>
        <v>40.112628824931363</v>
      </c>
      <c r="AA33" s="8">
        <f t="shared" ca="1" si="8"/>
        <v>32.001786700400004</v>
      </c>
      <c r="AB33" s="8">
        <f t="shared" ca="1" si="9"/>
        <v>30.468180997321717</v>
      </c>
      <c r="AC33" s="8">
        <f t="shared" ca="1" si="10"/>
        <v>42.399201549145261</v>
      </c>
      <c r="AD33" s="8">
        <f t="shared" ca="1" si="11"/>
        <v>35.173929505075954</v>
      </c>
      <c r="AE33" s="7">
        <f t="shared" ca="1" si="12"/>
        <v>7.1087772168531504</v>
      </c>
      <c r="AF33" s="8">
        <v>1482</v>
      </c>
      <c r="AG33" s="8" t="e">
        <f t="shared" ca="1" si="13"/>
        <v>#VALUE!</v>
      </c>
      <c r="AH33" s="7">
        <f t="shared" ca="1" si="14"/>
        <v>5.2589524195947117</v>
      </c>
      <c r="AI33" s="5" t="s">
        <v>258</v>
      </c>
      <c r="AJ33" s="5" t="s">
        <v>259</v>
      </c>
      <c r="AK33" s="5" t="s">
        <v>209</v>
      </c>
      <c r="AL33" s="5">
        <v>41049</v>
      </c>
    </row>
    <row r="34" spans="1:38">
      <c r="A34" s="3" t="s">
        <v>120</v>
      </c>
      <c r="B34" s="9" t="s">
        <v>125</v>
      </c>
      <c r="C34" s="8">
        <v>44434</v>
      </c>
      <c r="D34" t="s">
        <v>129</v>
      </c>
      <c r="E34" t="s">
        <v>318</v>
      </c>
      <c r="F34" s="4">
        <v>31273</v>
      </c>
      <c r="G34" s="4"/>
      <c r="H34" t="s">
        <v>157</v>
      </c>
      <c r="I34" t="s">
        <v>188</v>
      </c>
      <c r="J34">
        <v>3</v>
      </c>
      <c r="K34" s="8">
        <f t="shared" ca="1" si="0"/>
        <v>77.085137105693818</v>
      </c>
      <c r="L34" s="8">
        <f t="shared" ca="1" si="1"/>
        <v>78.00104341864008</v>
      </c>
      <c r="M34" s="8">
        <f t="shared" ca="1" si="2"/>
        <v>82.90023267477757</v>
      </c>
      <c r="N34" s="8">
        <f t="shared" ca="1" si="3"/>
        <v>45.143985344765909</v>
      </c>
      <c r="O34" s="8">
        <f t="shared" ca="1" si="4"/>
        <v>67.991371071914998</v>
      </c>
      <c r="P34" s="8">
        <f t="shared" ca="1" si="5"/>
        <v>85.244705887004585</v>
      </c>
      <c r="Q34">
        <v>6.8</v>
      </c>
      <c r="R34" t="s">
        <v>347</v>
      </c>
      <c r="S34" t="s">
        <v>353</v>
      </c>
      <c r="T34" t="s">
        <v>162</v>
      </c>
      <c r="U34">
        <v>1</v>
      </c>
      <c r="V34">
        <v>28</v>
      </c>
      <c r="W34">
        <v>2022</v>
      </c>
      <c r="X34">
        <v>0</v>
      </c>
      <c r="Y34" s="8">
        <f t="shared" ca="1" si="6"/>
        <v>11.085137105693818</v>
      </c>
      <c r="Z34" s="8">
        <f t="shared" ca="1" si="7"/>
        <v>18.00104341864008</v>
      </c>
      <c r="AA34" s="8">
        <f t="shared" ca="1" si="8"/>
        <v>10.90023267477757</v>
      </c>
      <c r="AB34" s="8">
        <f t="shared" ca="1" si="9"/>
        <v>18.143985344765909</v>
      </c>
      <c r="AC34" s="8">
        <f t="shared" ca="1" si="10"/>
        <v>26.661585693378196</v>
      </c>
      <c r="AD34" s="8">
        <f t="shared" ca="1" si="11"/>
        <v>4.9236333187257619</v>
      </c>
      <c r="AE34" s="7">
        <f t="shared" ca="1" si="12"/>
        <v>6.9139185962162877</v>
      </c>
      <c r="AF34" s="8">
        <v>23</v>
      </c>
      <c r="AG34" s="8" t="e">
        <f t="shared" ca="1" si="13"/>
        <v>#VALUE!</v>
      </c>
      <c r="AH34" s="7">
        <v>3.9</v>
      </c>
      <c r="AI34" s="5" t="s">
        <v>260</v>
      </c>
      <c r="AJ34" s="5" t="s">
        <v>261</v>
      </c>
      <c r="AK34" s="5" t="s">
        <v>262</v>
      </c>
      <c r="AL34" s="5">
        <v>82799</v>
      </c>
    </row>
    <row r="35" spans="1:38">
      <c r="A35" s="3" t="s">
        <v>121</v>
      </c>
      <c r="B35" s="11" t="s">
        <v>127</v>
      </c>
      <c r="C35" s="8">
        <v>44444</v>
      </c>
      <c r="D35" t="s">
        <v>129</v>
      </c>
      <c r="E35" t="s">
        <v>278</v>
      </c>
      <c r="F35" s="4">
        <v>35361</v>
      </c>
      <c r="G35" s="4"/>
      <c r="H35" t="s">
        <v>158</v>
      </c>
      <c r="I35" t="s">
        <v>189</v>
      </c>
      <c r="J35">
        <v>2</v>
      </c>
      <c r="K35" s="8">
        <f t="shared" ca="1" si="0"/>
        <v>53.151489401372515</v>
      </c>
      <c r="L35" s="8">
        <f t="shared" ca="1" si="1"/>
        <v>53.120691801618385</v>
      </c>
      <c r="M35" s="8">
        <f t="shared" ca="1" si="2"/>
        <v>55.604909329010525</v>
      </c>
      <c r="N35" s="8">
        <f t="shared" ca="1" si="3"/>
        <v>30.005512243699446</v>
      </c>
      <c r="O35" s="8">
        <f t="shared" ca="1" si="4"/>
        <v>56.939960008120458</v>
      </c>
      <c r="P35" s="8">
        <f t="shared" ca="1" si="5"/>
        <v>56.268105392076414</v>
      </c>
      <c r="Q35">
        <v>7.8</v>
      </c>
      <c r="R35" t="s">
        <v>348</v>
      </c>
      <c r="S35" t="s">
        <v>356</v>
      </c>
      <c r="T35">
        <v>3.6</v>
      </c>
      <c r="U35">
        <v>2</v>
      </c>
      <c r="V35">
        <v>7</v>
      </c>
      <c r="W35">
        <v>2022</v>
      </c>
      <c r="X35">
        <v>1</v>
      </c>
      <c r="Y35" s="8">
        <f t="shared" ca="1" si="6"/>
        <v>31.151489401372515</v>
      </c>
      <c r="Z35" s="8">
        <f t="shared" ca="1" si="7"/>
        <v>33.120691801618385</v>
      </c>
      <c r="AA35" s="8">
        <f t="shared" ca="1" si="8"/>
        <v>31.604909329010525</v>
      </c>
      <c r="AB35" s="8">
        <f t="shared" ca="1" si="9"/>
        <v>21.005512243699446</v>
      </c>
      <c r="AC35" s="8">
        <f t="shared" ca="1" si="10"/>
        <v>43.395734298338397</v>
      </c>
      <c r="AD35" s="8">
        <f t="shared" ca="1" si="11"/>
        <v>31.29242217625033</v>
      </c>
      <c r="AE35" s="7">
        <v>4.5</v>
      </c>
      <c r="AF35" s="8">
        <v>117</v>
      </c>
      <c r="AG35" s="8" t="e">
        <f t="shared" ca="1" si="13"/>
        <v>#VALUE!</v>
      </c>
      <c r="AH35" s="7">
        <f t="shared" ca="1" si="14"/>
        <v>3.7491189754892642</v>
      </c>
      <c r="AI35" s="5" t="s">
        <v>263</v>
      </c>
      <c r="AJ35" s="5" t="s">
        <v>264</v>
      </c>
      <c r="AK35" s="5" t="s">
        <v>212</v>
      </c>
      <c r="AL35" s="5">
        <v>72572</v>
      </c>
    </row>
    <row r="36" spans="1:38">
      <c r="A36" s="3" t="s">
        <v>122</v>
      </c>
      <c r="B36" s="11" t="s">
        <v>127</v>
      </c>
      <c r="C36" s="8">
        <v>44461</v>
      </c>
      <c r="D36" t="s">
        <v>129</v>
      </c>
      <c r="E36" t="s">
        <v>278</v>
      </c>
      <c r="F36" s="4">
        <v>28121</v>
      </c>
      <c r="G36" s="4"/>
      <c r="H36" t="s">
        <v>159</v>
      </c>
      <c r="I36" t="s">
        <v>190</v>
      </c>
      <c r="J36">
        <v>3</v>
      </c>
      <c r="K36" s="8">
        <f t="shared" ca="1" si="0"/>
        <v>77.105587414557704</v>
      </c>
      <c r="L36" s="8">
        <f t="shared" ca="1" si="1"/>
        <v>77.41323133328396</v>
      </c>
      <c r="M36" s="8">
        <f t="shared" ca="1" si="2"/>
        <v>79.316747899311594</v>
      </c>
      <c r="N36" s="8">
        <f t="shared" ca="1" si="3"/>
        <v>46.60178421655575</v>
      </c>
      <c r="O36" s="8">
        <f t="shared" ca="1" si="4"/>
        <v>76.571818470239549</v>
      </c>
      <c r="P36" s="8">
        <f t="shared" ca="1" si="5"/>
        <v>86.344686650826105</v>
      </c>
      <c r="Q36">
        <v>6.9</v>
      </c>
      <c r="R36" t="s">
        <v>349</v>
      </c>
      <c r="S36" t="s">
        <v>355</v>
      </c>
      <c r="T36">
        <v>4.2</v>
      </c>
      <c r="U36">
        <v>2</v>
      </c>
      <c r="V36">
        <v>24</v>
      </c>
      <c r="W36">
        <v>2022</v>
      </c>
      <c r="X36">
        <v>2</v>
      </c>
      <c r="Y36" s="8">
        <f t="shared" ca="1" si="6"/>
        <v>55.105587414557704</v>
      </c>
      <c r="Z36" s="8">
        <f t="shared" ca="1" si="7"/>
        <v>57.41323133328396</v>
      </c>
      <c r="AA36" s="8">
        <f t="shared" ca="1" si="8"/>
        <v>55.316747899311594</v>
      </c>
      <c r="AB36" s="8">
        <f t="shared" ca="1" si="9"/>
        <v>37.60178421655575</v>
      </c>
      <c r="AC36" s="8">
        <f t="shared" ca="1" si="10"/>
        <v>62.852310233019033</v>
      </c>
      <c r="AD36" s="8">
        <f t="shared" ca="1" si="11"/>
        <v>60.331082838855522</v>
      </c>
      <c r="AE36" s="7">
        <v>4.0999999999999996</v>
      </c>
      <c r="AF36" s="8">
        <v>381</v>
      </c>
      <c r="AG36" s="8" t="e">
        <f t="shared" ca="1" si="13"/>
        <v>#VALUE!</v>
      </c>
      <c r="AH36" s="7">
        <f t="shared" ca="1" si="14"/>
        <v>4.3539964578798029</v>
      </c>
      <c r="AI36" s="5" t="s">
        <v>265</v>
      </c>
      <c r="AJ36" s="5" t="s">
        <v>266</v>
      </c>
      <c r="AK36" s="5" t="s">
        <v>267</v>
      </c>
      <c r="AL36" s="5">
        <v>49770</v>
      </c>
    </row>
    <row r="37" spans="1:38">
      <c r="A37" s="3" t="s">
        <v>123</v>
      </c>
      <c r="B37" s="9" t="s">
        <v>125</v>
      </c>
      <c r="C37" s="8">
        <v>44475</v>
      </c>
      <c r="D37" t="s">
        <v>129</v>
      </c>
      <c r="E37" t="s">
        <v>278</v>
      </c>
      <c r="F37" s="4">
        <v>32157</v>
      </c>
      <c r="G37" s="4"/>
      <c r="H37" t="s">
        <v>160</v>
      </c>
      <c r="I37" t="s">
        <v>191</v>
      </c>
      <c r="J37">
        <v>2</v>
      </c>
      <c r="K37" s="8">
        <f t="shared" ca="1" si="0"/>
        <v>52.329377698341922</v>
      </c>
      <c r="L37" s="8">
        <f t="shared" ca="1" si="1"/>
        <v>54.936142723277072</v>
      </c>
      <c r="M37" s="8">
        <f t="shared" ca="1" si="2"/>
        <v>53.780135043424607</v>
      </c>
      <c r="N37" s="8">
        <f t="shared" ca="1" si="3"/>
        <v>29.542126603735579</v>
      </c>
      <c r="O37" s="8">
        <f t="shared" ca="1" si="4"/>
        <v>52.495553286232699</v>
      </c>
      <c r="P37" s="8">
        <f t="shared" ca="1" si="5"/>
        <v>58.456770729394727</v>
      </c>
      <c r="Q37">
        <v>8.4</v>
      </c>
      <c r="R37" t="s">
        <v>350</v>
      </c>
      <c r="S37" t="s">
        <v>358</v>
      </c>
      <c r="T37">
        <v>3.9</v>
      </c>
      <c r="U37">
        <v>3</v>
      </c>
      <c r="V37">
        <v>9</v>
      </c>
      <c r="W37">
        <v>2022</v>
      </c>
      <c r="X37">
        <v>0</v>
      </c>
      <c r="Y37" s="8">
        <f t="shared" ca="1" si="6"/>
        <v>8.3293776983419221</v>
      </c>
      <c r="Z37" s="8">
        <f t="shared" ca="1" si="7"/>
        <v>14.936142723277072</v>
      </c>
      <c r="AA37" s="8">
        <f t="shared" ca="1" si="8"/>
        <v>5.7801350434246075</v>
      </c>
      <c r="AB37" s="8">
        <f t="shared" ca="1" si="9"/>
        <v>11.542126603735579</v>
      </c>
      <c r="AC37" s="8">
        <f t="shared" ca="1" si="10"/>
        <v>27.687965887293004</v>
      </c>
      <c r="AD37" s="8">
        <f t="shared" ca="1" si="11"/>
        <v>5.977062493995331</v>
      </c>
      <c r="AE37" s="7">
        <f t="shared" ca="1" si="12"/>
        <v>8.9562138181584814</v>
      </c>
      <c r="AF37" s="8">
        <v>284</v>
      </c>
      <c r="AG37" s="8" t="e">
        <f t="shared" ca="1" si="13"/>
        <v>#VALUE!</v>
      </c>
      <c r="AH37" s="7">
        <f t="shared" ca="1" si="14"/>
        <v>4.0548308241882545</v>
      </c>
      <c r="AI37" s="5" t="s">
        <v>272</v>
      </c>
      <c r="AJ37" s="5" t="s">
        <v>268</v>
      </c>
      <c r="AK37" s="5" t="s">
        <v>269</v>
      </c>
      <c r="AL37" s="5">
        <v>34404</v>
      </c>
    </row>
    <row r="38" spans="1:38">
      <c r="A38" s="3" t="s">
        <v>124</v>
      </c>
      <c r="B38" s="10" t="s">
        <v>126</v>
      </c>
      <c r="C38" s="8">
        <v>44500</v>
      </c>
      <c r="D38" t="s">
        <v>129</v>
      </c>
      <c r="E38" t="s">
        <v>281</v>
      </c>
      <c r="F38" s="4">
        <v>33361</v>
      </c>
      <c r="G38" s="4"/>
      <c r="H38" t="s">
        <v>161</v>
      </c>
      <c r="I38" t="s">
        <v>167</v>
      </c>
      <c r="J38">
        <v>3</v>
      </c>
      <c r="K38" s="8">
        <f t="shared" ca="1" si="0"/>
        <v>78.449598280373138</v>
      </c>
      <c r="L38" s="8">
        <f t="shared" ca="1" si="1"/>
        <v>77.988616748624764</v>
      </c>
      <c r="M38" s="8">
        <f t="shared" ca="1" si="2"/>
        <v>78.22780376133872</v>
      </c>
      <c r="N38" s="8">
        <f t="shared" ca="1" si="3"/>
        <v>45.658489226565045</v>
      </c>
      <c r="O38" s="8">
        <f t="shared" ca="1" si="4"/>
        <v>69.5612873186153</v>
      </c>
      <c r="P38" s="8">
        <f t="shared" ca="1" si="5"/>
        <v>86.443522378207675</v>
      </c>
      <c r="Q38">
        <v>6.9</v>
      </c>
      <c r="R38" t="s">
        <v>351</v>
      </c>
      <c r="S38" t="s">
        <v>354</v>
      </c>
      <c r="T38">
        <v>3.8</v>
      </c>
      <c r="U38">
        <v>4</v>
      </c>
      <c r="V38">
        <v>3</v>
      </c>
      <c r="W38">
        <v>2022</v>
      </c>
      <c r="X38">
        <v>0</v>
      </c>
      <c r="Y38" s="8">
        <f t="shared" ca="1" si="6"/>
        <v>12.449598280373138</v>
      </c>
      <c r="Z38" s="8">
        <f t="shared" ca="1" si="7"/>
        <v>17.988616748624764</v>
      </c>
      <c r="AA38" s="8">
        <f t="shared" ca="1" si="8"/>
        <v>6.2278037613387198</v>
      </c>
      <c r="AB38" s="8">
        <f t="shared" ca="1" si="9"/>
        <v>18.658489226565045</v>
      </c>
      <c r="AC38" s="8">
        <f t="shared" ca="1" si="10"/>
        <v>32.200469715310433</v>
      </c>
      <c r="AD38" s="8">
        <f t="shared" ca="1" si="11"/>
        <v>6.1948035746248644</v>
      </c>
      <c r="AE38" s="7">
        <f t="shared" ca="1" si="12"/>
        <v>7.4372195157310399</v>
      </c>
      <c r="AF38" s="8">
        <v>229</v>
      </c>
      <c r="AG38" s="8" t="e">
        <f t="shared" ca="1" si="13"/>
        <v>#VALUE!</v>
      </c>
      <c r="AH38" s="7">
        <f t="shared" ca="1" si="14"/>
        <v>3.8864900879415503</v>
      </c>
      <c r="AI38" s="5" t="s">
        <v>271</v>
      </c>
      <c r="AJ38" s="5" t="s">
        <v>270</v>
      </c>
      <c r="AK38" s="5" t="s">
        <v>209</v>
      </c>
      <c r="AL38" s="5">
        <v>10316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7274-5BC3-874F-A9E9-C89FF8C99B8A}">
  <dimension ref="A1:B16"/>
  <sheetViews>
    <sheetView workbookViewId="0">
      <selection activeCell="A20" sqref="A20"/>
    </sheetView>
  </sheetViews>
  <sheetFormatPr defaultColWidth="10.6640625" defaultRowHeight="15.5"/>
  <cols>
    <col min="1" max="1" width="43.5" customWidth="1"/>
    <col min="2" max="2" width="32.5" customWidth="1"/>
  </cols>
  <sheetData>
    <row r="1" spans="1:2">
      <c r="A1" t="s">
        <v>286</v>
      </c>
    </row>
    <row r="3" spans="1:2">
      <c r="A3" t="s">
        <v>287</v>
      </c>
      <c r="B3" t="s">
        <v>288</v>
      </c>
    </row>
    <row r="4" spans="1:2">
      <c r="A4" t="s">
        <v>290</v>
      </c>
      <c r="B4" t="s">
        <v>289</v>
      </c>
    </row>
    <row r="5" spans="1:2">
      <c r="A5" t="s">
        <v>291</v>
      </c>
      <c r="B5" t="s">
        <v>292</v>
      </c>
    </row>
    <row r="6" spans="1:2">
      <c r="A6" t="s">
        <v>293</v>
      </c>
      <c r="B6" t="s">
        <v>319</v>
      </c>
    </row>
    <row r="7" spans="1:2">
      <c r="A7" t="s">
        <v>294</v>
      </c>
      <c r="B7" t="s">
        <v>295</v>
      </c>
    </row>
    <row r="8" spans="1:2">
      <c r="A8" t="s">
        <v>296</v>
      </c>
      <c r="B8" t="s">
        <v>297</v>
      </c>
    </row>
    <row r="9" spans="1:2">
      <c r="A9" t="s">
        <v>299</v>
      </c>
      <c r="B9" t="s">
        <v>298</v>
      </c>
    </row>
    <row r="10" spans="1:2">
      <c r="A10" t="s">
        <v>303</v>
      </c>
      <c r="B10" t="s">
        <v>300</v>
      </c>
    </row>
    <row r="11" spans="1:2">
      <c r="A11" t="s">
        <v>305</v>
      </c>
      <c r="B11" t="s">
        <v>304</v>
      </c>
    </row>
    <row r="12" spans="1:2">
      <c r="A12" t="s">
        <v>306</v>
      </c>
      <c r="B12" t="s">
        <v>307</v>
      </c>
    </row>
    <row r="13" spans="1:2">
      <c r="A13" t="s">
        <v>308</v>
      </c>
      <c r="B13" t="s">
        <v>309</v>
      </c>
    </row>
    <row r="14" spans="1:2">
      <c r="A14" t="s">
        <v>310</v>
      </c>
      <c r="B14" t="s">
        <v>312</v>
      </c>
    </row>
    <row r="15" spans="1:2">
      <c r="A15" t="s">
        <v>320</v>
      </c>
      <c r="B15" t="s">
        <v>321</v>
      </c>
    </row>
    <row r="16" spans="1:2">
      <c r="A16" t="s">
        <v>322</v>
      </c>
      <c r="B1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Explainer</vt:lpstr>
      <vt:lpstr>Codebook</vt:lpstr>
      <vt:lpstr>Data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Pileggi, Shannon M./Pcctc Operations</cp:lastModifiedBy>
  <dcterms:created xsi:type="dcterms:W3CDTF">2023-03-19T15:13:03Z</dcterms:created>
  <dcterms:modified xsi:type="dcterms:W3CDTF">2023-05-12T18:37:45Z</dcterms:modified>
</cp:coreProperties>
</file>