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indows-Massdata\Magellan2\LeapData\Desktop\Projects\CarbonbindingForestsWorldWide\Rechnungen\"/>
    </mc:Choice>
  </mc:AlternateContent>
  <xr:revisionPtr revIDLastSave="0" documentId="13_ncr:1_{798175A9-7E31-4536-A19B-1DCAC6892BEB}" xr6:coauthVersionLast="46" xr6:coauthVersionMax="46" xr10:uidLastSave="{00000000-0000-0000-0000-000000000000}"/>
  <bookViews>
    <workbookView xWindow="-120" yWindow="-120" windowWidth="51840" windowHeight="21240" activeTab="1" xr2:uid="{00000000-000D-0000-FFFF-FFFF00000000}"/>
  </bookViews>
  <sheets>
    <sheet name="Rechnungen" sheetId="1" r:id="rId1"/>
    <sheet name="Anmerkungen" sheetId="3" r:id="rId2"/>
    <sheet name="Quelle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D19" i="1" s="1"/>
  <c r="E19" i="1" s="1"/>
  <c r="G19" i="1" s="1"/>
  <c r="C31" i="1" s="1"/>
  <c r="D31" i="1" s="1"/>
  <c r="C20" i="1"/>
  <c r="D20" i="1" s="1"/>
  <c r="E20" i="1" s="1"/>
  <c r="G20" i="1" s="1"/>
  <c r="C32" i="1" s="1"/>
  <c r="D32" i="1" s="1"/>
  <c r="D10" i="1"/>
  <c r="F19" i="1" s="1"/>
  <c r="D11" i="1"/>
  <c r="F20" i="1" s="1"/>
  <c r="D9" i="1"/>
  <c r="F18" i="1" s="1"/>
  <c r="D8" i="1"/>
  <c r="H9" i="1"/>
  <c r="H10" i="1"/>
  <c r="H11" i="1"/>
  <c r="H8" i="1"/>
  <c r="F17" i="1" l="1"/>
  <c r="D18" i="1"/>
  <c r="E18" i="1" s="1"/>
  <c r="G18" i="1" s="1"/>
  <c r="C30" i="1" s="1"/>
  <c r="D30" i="1" s="1"/>
  <c r="D17" i="1"/>
  <c r="E17" i="1" s="1"/>
  <c r="G17" i="1" s="1"/>
  <c r="C29" i="1" s="1"/>
  <c r="D29" i="1" s="1"/>
</calcChain>
</file>

<file path=xl/sharedStrings.xml><?xml version="1.0" encoding="utf-8"?>
<sst xmlns="http://schemas.openxmlformats.org/spreadsheetml/2006/main" count="72" uniqueCount="50">
  <si>
    <t>Berechnungen für die Speicherkraft von Wäldern im Bereich des Kohlenstoffes</t>
  </si>
  <si>
    <t>Ausgangswerte:</t>
  </si>
  <si>
    <t>Tropischer Regenwald</t>
  </si>
  <si>
    <t>Subtropischer Wald</t>
  </si>
  <si>
    <t>Borealer Nadelwald</t>
  </si>
  <si>
    <t>Gemäßigte Wälder</t>
  </si>
  <si>
    <t>Zahlen in Stämmen pro Hektar (sph)</t>
  </si>
  <si>
    <t>Durchschnittshöhe der Bäume</t>
  </si>
  <si>
    <t>Durchschnittsdurchmesser der Bäume</t>
  </si>
  <si>
    <r>
      <t xml:space="preserve">Phillips, O.L., Sullivan, M.J.P., Baker, T.R.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Species Matter: Wood Density Influences Tropical Forest Biomass at Multiple Scales. </t>
    </r>
    <r>
      <rPr>
        <i/>
        <sz val="11"/>
        <color theme="1"/>
        <rFont val="Calibri"/>
        <family val="2"/>
        <scheme val="minor"/>
      </rPr>
      <t>Surv Geophys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40, </t>
    </r>
    <r>
      <rPr>
        <sz val="11"/>
        <color theme="1"/>
        <rFont val="Calibri"/>
        <family val="2"/>
        <scheme val="minor"/>
      </rPr>
      <t>913–935 (2019). https://doi.org/10.1007/s10712-019-09540-0</t>
    </r>
  </si>
  <si>
    <t>Ramananantoandro, T., Ramanakoto, M.F., Rajoelison, G.L. et al. Influence of tree species, tree diameter and soil types on wood density and its radial variation in a mid-altitude rainforest in Madagascar. Annals of Forest Science 73, 1113–1124 (2016). https://doi.org/10.1007/s13595-016-0576-z</t>
  </si>
  <si>
    <t>Durchschnittsdichte der vorkommenen Baumarten, Schnittholz</t>
  </si>
  <si>
    <t>Durchschnittsdichte der vorkommenen Baumarten, Rundholz</t>
  </si>
  <si>
    <t>Berechnungen:</t>
  </si>
  <si>
    <t>Mittleres Baumgewicht</t>
  </si>
  <si>
    <t>Mittleres Baumvolumen</t>
  </si>
  <si>
    <t>entspricht</t>
  </si>
  <si>
    <t>https://www.forstbw.de/wald-im-land/lebensraum/pflanzen/baeume/</t>
  </si>
  <si>
    <t>http://www.baumpfleger.at/baumhoehe.html</t>
  </si>
  <si>
    <t>Biomasse pro Hektar Wald</t>
  </si>
  <si>
    <t>Biovolumen pro Hektar Wald</t>
  </si>
  <si>
    <t>Mittlere Stammdichte, unbereinigt</t>
  </si>
  <si>
    <t xml:space="preserve">Mittlere Stammdichte, bereinigt </t>
  </si>
  <si>
    <t>Werte nach der Forstregel "de-Quadrat-lacht" um den Korrekturfaktor 0,8 angepasst</t>
  </si>
  <si>
    <t>Mittleren Baumstammdurchmesser halbiert (insg. Radius = d / 4), da der Durchschnittsdurchmesser auf Brusthöhe gemessen wurde</t>
  </si>
  <si>
    <t>Forstart</t>
  </si>
  <si>
    <t>Kohlenstoffspeicherung pro Hektar</t>
  </si>
  <si>
    <t>CO2-Bindung pro Hektar Wald</t>
  </si>
  <si>
    <t>https://www.holzistgenial.at/blog/1-kubikmeter-holz-bindet-1-tonne-co2/</t>
  </si>
  <si>
    <t>https://www.ndr.de/ratgeber/klimawandel/CO2-Speicher-Wie-wird-der-Wald-fit-fuer-den-Klimawandel,wald994.html</t>
  </si>
  <si>
    <t>https://www.baysf.de/de/wald-verstehen/wald-kohlendioxid.html</t>
  </si>
  <si>
    <t>Alle Quellen abgerufen am 09.04.2021</t>
  </si>
  <si>
    <t>Datenquellen, sortiert nach erscheinen in den Rechnungen:</t>
  </si>
  <si>
    <t>1.</t>
  </si>
  <si>
    <t>2.</t>
  </si>
  <si>
    <t>3.</t>
  </si>
  <si>
    <t>4.</t>
  </si>
  <si>
    <t>5.</t>
  </si>
  <si>
    <t>6.</t>
  </si>
  <si>
    <t>7.</t>
  </si>
  <si>
    <t>Quellen</t>
  </si>
  <si>
    <t>7./8./9.</t>
  </si>
  <si>
    <t>Anmerkungen zu den Rechnungen</t>
  </si>
  <si>
    <t>Werte unterliegen jährlichen schwankungen (ich gehe von ca. 10% aus)</t>
  </si>
  <si>
    <t>Die Kohlenstoff-Speicherung insgesammt bezieht sich auf einen ausgewachsenen Hektar Wald, neu absorbiert werden in einem Wald pro Hektar p.a. rund 10-12 Tonnen neues CO2</t>
  </si>
  <si>
    <t>Die Korreturfaktoren sind je nach Literaturquelle unterschiedlich bemessen</t>
  </si>
  <si>
    <t>Es wird keine Garantie auf Richtigkeit der Rechnungen übernommen, wenngleich diese mit bestem Wissen und Gewissen erstellt wurden</t>
  </si>
  <si>
    <t>Die Datenquellen (grade für den Regenwald) sind von sehr unterschiedlicher Qualität</t>
  </si>
  <si>
    <t>Kohlenstoffberechnungen</t>
  </si>
  <si>
    <t>Der subtropische Regenwald inkludiert auch zu Teilen wüstenähnliche Gebiete, deshalb ist dieser Wert niedriger als erwartet.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</si>
</sst>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5" formatCode="0\ &quot;SpH&quot;"/>
    <numFmt numFmtId="171" formatCode="0.0000\ &quot;g/cm³&quot;"/>
    <numFmt numFmtId="172" formatCode="0.0000\ &quot;m³&quot;"/>
    <numFmt numFmtId="173" formatCode="0\ &quot;kg&quot;"/>
    <numFmt numFmtId="174" formatCode="0.00\ &quot;Meter&quot;"/>
    <numFmt numFmtId="175" formatCode="0.00\ &quot;Tonnen&quot;"/>
    <numFmt numFmtId="176" formatCode="0.000\ &quot;Tonnen&quot;"/>
    <numFmt numFmtId="177" formatCode="0.000\ &quot;m³&quot;"/>
    <numFmt numFmtId="178" formatCode="0.00\ &quot;SpH&quot;"/>
    <numFmt numFmtId="179" formatCode="0.00\ &quot;Tonnen C&quot;"/>
    <numFmt numFmtId="180" formatCode="0.00\ &quot;Tonnen CO2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5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4" fillId="0" borderId="0" xfId="1"/>
    <xf numFmtId="0" fontId="1" fillId="0" borderId="0" xfId="0" applyFont="1"/>
  </cellXfs>
  <cellStyles count="2">
    <cellStyle name="Link" xfId="1" builtinId="8"/>
    <cellStyle name="Standard" xfId="0" builtinId="0"/>
  </cellStyles>
  <dxfs count="14">
    <dxf>
      <numFmt numFmtId="180" formatCode="0.00\ &quot;Tonnen CO2&quot;"/>
    </dxf>
    <dxf>
      <numFmt numFmtId="179" formatCode="0.00\ &quot;Tonnen C&quot;"/>
    </dxf>
    <dxf>
      <border outline="0">
        <left style="thin">
          <color theme="4" tint="0.39997558519241921"/>
        </left>
      </border>
    </dxf>
    <dxf>
      <numFmt numFmtId="171" formatCode="0.0000\ &quot;g/cm³&quot;"/>
    </dxf>
    <dxf>
      <numFmt numFmtId="171" formatCode="0.0000\ &quot;g/cm³&quot;"/>
    </dxf>
    <dxf>
      <numFmt numFmtId="174" formatCode="0.00\ &quot;Meter&quot;"/>
    </dxf>
    <dxf>
      <numFmt numFmtId="174" formatCode="0.00\ &quot;Meter&quot;"/>
    </dxf>
    <dxf>
      <numFmt numFmtId="178" formatCode="0.00\ &quot;SpH&quot;"/>
    </dxf>
    <dxf>
      <numFmt numFmtId="165" formatCode="0\ &quot;SpH&quot;"/>
    </dxf>
    <dxf>
      <numFmt numFmtId="176" formatCode="0.000\ &quot;Tonnen&quot;"/>
    </dxf>
    <dxf>
      <numFmt numFmtId="177" formatCode="0.000\ &quot;m³&quot;"/>
    </dxf>
    <dxf>
      <numFmt numFmtId="175" formatCode="0.00\ &quot;Tonnen&quot;"/>
    </dxf>
    <dxf>
      <numFmt numFmtId="173" formatCode="0\ &quot;kg&quot;"/>
    </dxf>
    <dxf>
      <numFmt numFmtId="172" formatCode="0.0000\ &quot;m³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A5CC6-18D3-4665-B51A-6F194F9FE38D}" name="Tabelle2" displayName="Tabelle2" ref="B16:G20" totalsRowShown="0">
  <autoFilter ref="B16:G20" xr:uid="{2D38FD3A-D42E-4F8E-A3D7-960E93727FBE}"/>
  <tableColumns count="6">
    <tableColumn id="1" xr3:uid="{66DD8957-B672-418D-9913-65824B646256}" name="Forstart"/>
    <tableColumn id="2" xr3:uid="{2031D306-7030-4B27-9185-B0F8F141790D}" name="Mittleres Baumvolumen" dataDxfId="13">
      <calculatedColumnFormula>((F8/4)^2*3.1415)*E8*0.8</calculatedColumnFormula>
    </tableColumn>
    <tableColumn id="3" xr3:uid="{7D274753-F86B-436E-AE3B-AE56BE57E9A0}" name="Mittleres Baumgewicht" dataDxfId="12">
      <calculatedColumnFormula>C17*(H8*1000)</calculatedColumnFormula>
    </tableColumn>
    <tableColumn id="4" xr3:uid="{F209D588-B553-43C3-B6DD-9ACF2CCDB65C}" name="entspricht" dataDxfId="11">
      <calculatedColumnFormula>D17/1000</calculatedColumnFormula>
    </tableColumn>
    <tableColumn id="5" xr3:uid="{A829A10A-3445-4EAC-9DF0-7816B309D30C}" name="Biovolumen pro Hektar Wald" dataDxfId="10">
      <calculatedColumnFormula>D8*C17</calculatedColumnFormula>
    </tableColumn>
    <tableColumn id="6" xr3:uid="{28C67F3A-7488-4927-8239-00AA15EFBD4E}" name="Biomasse pro Hektar Wald" dataDxfId="9">
      <calculatedColumnFormula>E17*D8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DE54BC-A5D8-4E3F-AFDA-77BDB3166835}" name="Tabelle3" displayName="Tabelle3" ref="B7:H11" totalsRowShown="0">
  <autoFilter ref="B7:H11" xr:uid="{25E31F74-7829-49D4-979F-615234FC487B}"/>
  <tableColumns count="7">
    <tableColumn id="1" xr3:uid="{7AB2653A-7A36-4EBD-B08F-427D0E05E719}" name="Forstart"/>
    <tableColumn id="2" xr3:uid="{9964BD8D-69E6-4FBD-88E8-E2DE6C179E53}" name="Mittlere Stammdichte, unbereinigt" dataDxfId="8"/>
    <tableColumn id="3" xr3:uid="{94A30C35-E978-414B-ACA0-3E8CAC78DB75}" name="Mittlere Stammdichte, bereinigt " dataDxfId="7"/>
    <tableColumn id="4" xr3:uid="{FDB774AD-08C5-49F2-B3F0-164C5AEBB3EB}" name="Durchschnittshöhe der Bäume" dataDxfId="6"/>
    <tableColumn id="5" xr3:uid="{A8748E71-CD04-4306-ACF1-58CDD81C4703}" name="Durchschnittsdurchmesser der Bäume" dataDxfId="5"/>
    <tableColumn id="6" xr3:uid="{755173E7-0738-4750-9D9E-CDCFAC49DAA4}" name="Durchschnittsdichte der vorkommenen Baumarten, Schnittholz" dataDxfId="4"/>
    <tableColumn id="7" xr3:uid="{8640391B-2ABE-46DE-85F6-BC59B305CEF9}" name="Durchschnittsdichte der vorkommenen Baumarten, Rundholz" dataDxfId="3">
      <calculatedColumnFormula>G8*1.6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34F08D-A4E9-425C-A0DB-3E56B960F6CB}" name="Tabelle4" displayName="Tabelle4" ref="B28:D32" totalsRowShown="0" tableBorderDxfId="2">
  <autoFilter ref="B28:D32" xr:uid="{28DBB020-22B1-46D7-843C-760BEE0E25C9}"/>
  <tableColumns count="3">
    <tableColumn id="1" xr3:uid="{E75EC055-DB26-4BF0-8486-8548850620A8}" name="Forstart"/>
    <tableColumn id="2" xr3:uid="{C3BBE996-608A-4200-BEFD-874B8FA6361D}" name="Kohlenstoffspeicherung pro Hektar" dataDxfId="1">
      <calculatedColumnFormula>G17*0.25</calculatedColumnFormula>
    </tableColumn>
    <tableColumn id="3" xr3:uid="{7FB21C7C-CFC2-42DF-A86A-0FC5BD8369A4}" name="CO2-Bindung pro Hektar Wald" dataDxfId="0">
      <calculatedColumnFormula>C29*3.67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ysf.de/de/wald-verstehen/wald-kohlendioxid.html" TargetMode="External"/><Relationship Id="rId2" Type="http://schemas.openxmlformats.org/officeDocument/2006/relationships/hyperlink" Target="http://www.baumpfleger.at/baumhoehe.html" TargetMode="External"/><Relationship Id="rId1" Type="http://schemas.openxmlformats.org/officeDocument/2006/relationships/hyperlink" Target="https://www.forstbw.de/wald-im-land/lebensraum/pflanzen/baeume/" TargetMode="External"/><Relationship Id="rId5" Type="http://schemas.openxmlformats.org/officeDocument/2006/relationships/hyperlink" Target="https://www.holzistgenial.at/blog/1-kubikmeter-holz-bindet-1-tonne-co2/" TargetMode="External"/><Relationship Id="rId4" Type="http://schemas.openxmlformats.org/officeDocument/2006/relationships/hyperlink" Target="https://www.ndr.de/ratgeber/klimawandel/CO2-Speicher-Wie-wird-der-Wald-fit-fuer-den-Klimawandel,wald9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workbookViewId="0">
      <selection activeCell="E26" sqref="E26"/>
    </sheetView>
  </sheetViews>
  <sheetFormatPr baseColWidth="10" defaultColWidth="9.140625" defaultRowHeight="15" x14ac:dyDescent="0.25"/>
  <cols>
    <col min="2" max="2" width="24.5703125" bestFit="1" customWidth="1"/>
    <col min="3" max="3" width="34.140625" customWidth="1"/>
    <col min="4" max="4" width="32.42578125" bestFit="1" customWidth="1"/>
    <col min="5" max="5" width="29.7109375" customWidth="1"/>
    <col min="6" max="6" width="36.5703125" customWidth="1"/>
    <col min="7" max="7" width="58.5703125" customWidth="1"/>
    <col min="8" max="8" width="57.7109375" bestFit="1" customWidth="1"/>
  </cols>
  <sheetData>
    <row r="1" spans="1:1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x14ac:dyDescent="0.25">
      <c r="A5" t="s">
        <v>40</v>
      </c>
      <c r="C5" t="s">
        <v>33</v>
      </c>
      <c r="E5" t="s">
        <v>34</v>
      </c>
      <c r="F5" t="s">
        <v>35</v>
      </c>
      <c r="G5" t="s">
        <v>36</v>
      </c>
      <c r="H5" t="s">
        <v>37</v>
      </c>
    </row>
    <row r="6" spans="1:16" x14ac:dyDescent="0.25">
      <c r="B6" t="s">
        <v>1</v>
      </c>
    </row>
    <row r="7" spans="1:16" x14ac:dyDescent="0.25">
      <c r="B7" t="s">
        <v>25</v>
      </c>
      <c r="C7" t="s">
        <v>21</v>
      </c>
      <c r="D7" t="s">
        <v>22</v>
      </c>
      <c r="E7" t="s">
        <v>7</v>
      </c>
      <c r="F7" t="s">
        <v>8</v>
      </c>
      <c r="G7" t="s">
        <v>11</v>
      </c>
      <c r="H7" t="s">
        <v>12</v>
      </c>
    </row>
    <row r="8" spans="1:16" x14ac:dyDescent="0.25">
      <c r="B8" t="s">
        <v>2</v>
      </c>
      <c r="C8" s="3">
        <v>700</v>
      </c>
      <c r="D8" s="11">
        <f>C8/4.5</f>
        <v>155.55555555555554</v>
      </c>
      <c r="E8" s="7">
        <v>42</v>
      </c>
      <c r="F8" s="7">
        <v>1.2</v>
      </c>
      <c r="G8" s="4">
        <v>0.57999999999999996</v>
      </c>
      <c r="H8" s="4">
        <f>G8*1.6</f>
        <v>0.92799999999999994</v>
      </c>
    </row>
    <row r="9" spans="1:16" x14ac:dyDescent="0.25">
      <c r="B9" t="s">
        <v>3</v>
      </c>
      <c r="C9" s="3">
        <v>375</v>
      </c>
      <c r="D9" s="11">
        <f>C9/3</f>
        <v>125</v>
      </c>
      <c r="E9" s="7">
        <v>35</v>
      </c>
      <c r="F9" s="7">
        <v>1</v>
      </c>
      <c r="G9" s="4">
        <v>0.53800000000000003</v>
      </c>
      <c r="H9" s="4">
        <f t="shared" ref="H9:H11" si="0">G9*1.6</f>
        <v>0.86080000000000012</v>
      </c>
    </row>
    <row r="10" spans="1:16" x14ac:dyDescent="0.25">
      <c r="B10" t="s">
        <v>5</v>
      </c>
      <c r="C10" s="3">
        <v>410</v>
      </c>
      <c r="D10" s="11">
        <f>C10/2</f>
        <v>205</v>
      </c>
      <c r="E10" s="7">
        <v>30</v>
      </c>
      <c r="F10" s="7">
        <v>0.75</v>
      </c>
      <c r="G10" s="4">
        <v>0.6</v>
      </c>
      <c r="H10" s="4">
        <f t="shared" si="0"/>
        <v>0.96</v>
      </c>
    </row>
    <row r="11" spans="1:16" x14ac:dyDescent="0.25">
      <c r="B11" t="s">
        <v>4</v>
      </c>
      <c r="C11" s="3">
        <v>835</v>
      </c>
      <c r="D11" s="11">
        <f>C11/3.2</f>
        <v>260.9375</v>
      </c>
      <c r="E11" s="7">
        <v>32</v>
      </c>
      <c r="F11" s="7">
        <v>0.88</v>
      </c>
      <c r="G11" s="4">
        <v>0.52</v>
      </c>
      <c r="H11" s="4">
        <f t="shared" si="0"/>
        <v>0.83200000000000007</v>
      </c>
    </row>
    <row r="12" spans="1:16" x14ac:dyDescent="0.25">
      <c r="C12" t="s">
        <v>6</v>
      </c>
    </row>
    <row r="15" spans="1:16" x14ac:dyDescent="0.25">
      <c r="B15" t="s">
        <v>13</v>
      </c>
    </row>
    <row r="16" spans="1:16" x14ac:dyDescent="0.25">
      <c r="B16" t="s">
        <v>25</v>
      </c>
      <c r="C16" t="s">
        <v>15</v>
      </c>
      <c r="D16" t="s">
        <v>14</v>
      </c>
      <c r="E16" t="s">
        <v>16</v>
      </c>
      <c r="F16" t="s">
        <v>20</v>
      </c>
      <c r="G16" t="s">
        <v>19</v>
      </c>
    </row>
    <row r="17" spans="1:7" x14ac:dyDescent="0.25">
      <c r="B17" t="s">
        <v>2</v>
      </c>
      <c r="C17" s="5">
        <f>((F8/4)^2*3.1415)*E8*0.8</f>
        <v>9.4998960000000015</v>
      </c>
      <c r="D17" s="6">
        <f>C17*(H8*1000)</f>
        <v>8815.9034879999999</v>
      </c>
      <c r="E17" s="8">
        <f>D17/1000</f>
        <v>8.815903488</v>
      </c>
      <c r="F17" s="10">
        <f>D8*C17</f>
        <v>1477.7616</v>
      </c>
      <c r="G17" s="9">
        <f>E17*D8</f>
        <v>1371.3627647999999</v>
      </c>
    </row>
    <row r="18" spans="1:7" x14ac:dyDescent="0.25">
      <c r="B18" t="s">
        <v>3</v>
      </c>
      <c r="C18" s="5">
        <f>((F9/4)^2*3.1415)*E9*0.8</f>
        <v>5.4976250000000002</v>
      </c>
      <c r="D18" s="6">
        <f t="shared" ref="D18:D20" si="1">C18*(H9*1000)</f>
        <v>4732.3556000000008</v>
      </c>
      <c r="E18" s="8">
        <f t="shared" ref="E18:E20" si="2">D18/1000</f>
        <v>4.7323556000000009</v>
      </c>
      <c r="F18" s="10">
        <f t="shared" ref="F18:F20" si="3">D9*C18</f>
        <v>687.203125</v>
      </c>
      <c r="G18" s="9">
        <f t="shared" ref="G18:G20" si="4">E18*D9</f>
        <v>591.5444500000001</v>
      </c>
    </row>
    <row r="19" spans="1:7" x14ac:dyDescent="0.25">
      <c r="B19" t="s">
        <v>5</v>
      </c>
      <c r="C19" s="5">
        <f>((F10/4)^2*3.1415)*E10*0.8</f>
        <v>2.6506406250000003</v>
      </c>
      <c r="D19" s="6">
        <f t="shared" si="1"/>
        <v>2544.6150000000002</v>
      </c>
      <c r="E19" s="8">
        <f t="shared" si="2"/>
        <v>2.5446150000000003</v>
      </c>
      <c r="F19" s="10">
        <f t="shared" si="3"/>
        <v>543.3813281250001</v>
      </c>
      <c r="G19" s="9">
        <f t="shared" si="4"/>
        <v>521.64607500000011</v>
      </c>
    </row>
    <row r="20" spans="1:7" x14ac:dyDescent="0.25">
      <c r="B20" t="s">
        <v>4</v>
      </c>
      <c r="C20" s="5">
        <f>((F11/4)^2*3.1415)*E11*0.8</f>
        <v>3.8924441600000002</v>
      </c>
      <c r="D20" s="6">
        <f t="shared" si="1"/>
        <v>3238.5135411200004</v>
      </c>
      <c r="E20" s="8">
        <f t="shared" si="2"/>
        <v>3.2385135411200006</v>
      </c>
      <c r="F20" s="10">
        <f t="shared" si="3"/>
        <v>1015.684648</v>
      </c>
      <c r="G20" s="9">
        <f t="shared" si="4"/>
        <v>845.04962713600014</v>
      </c>
    </row>
    <row r="22" spans="1:7" x14ac:dyDescent="0.25">
      <c r="C22" t="s">
        <v>23</v>
      </c>
    </row>
    <row r="23" spans="1:7" x14ac:dyDescent="0.25">
      <c r="C23" t="s">
        <v>24</v>
      </c>
    </row>
    <row r="26" spans="1:7" x14ac:dyDescent="0.25">
      <c r="A26" t="s">
        <v>40</v>
      </c>
      <c r="C26" t="s">
        <v>38</v>
      </c>
      <c r="D26" t="s">
        <v>41</v>
      </c>
    </row>
    <row r="27" spans="1:7" x14ac:dyDescent="0.25">
      <c r="B27" t="s">
        <v>48</v>
      </c>
    </row>
    <row r="28" spans="1:7" x14ac:dyDescent="0.25">
      <c r="B28" t="s">
        <v>25</v>
      </c>
      <c r="C28" t="s">
        <v>26</v>
      </c>
      <c r="D28" t="s">
        <v>27</v>
      </c>
    </row>
    <row r="29" spans="1:7" x14ac:dyDescent="0.25">
      <c r="B29" t="s">
        <v>2</v>
      </c>
      <c r="C29" s="12">
        <f>G17*0.25</f>
        <v>342.84069119999998</v>
      </c>
      <c r="D29" s="13">
        <f>C29*3.67</f>
        <v>1258.2253367039998</v>
      </c>
    </row>
    <row r="30" spans="1:7" x14ac:dyDescent="0.25">
      <c r="B30" t="s">
        <v>3</v>
      </c>
      <c r="C30" s="12">
        <f>G18*0.25</f>
        <v>147.88611250000002</v>
      </c>
      <c r="D30" s="13">
        <f t="shared" ref="D30:D32" si="5">C30*3.67</f>
        <v>542.74203287500006</v>
      </c>
    </row>
    <row r="31" spans="1:7" x14ac:dyDescent="0.25">
      <c r="B31" t="s">
        <v>5</v>
      </c>
      <c r="C31" s="12">
        <f>G19*0.25</f>
        <v>130.41151875000003</v>
      </c>
      <c r="D31" s="13">
        <f t="shared" si="5"/>
        <v>478.61027381250011</v>
      </c>
    </row>
    <row r="32" spans="1:7" x14ac:dyDescent="0.25">
      <c r="B32" t="s">
        <v>4</v>
      </c>
      <c r="C32" s="12">
        <f>G20*0.25</f>
        <v>211.26240678400004</v>
      </c>
      <c r="D32" s="13">
        <f t="shared" si="5"/>
        <v>775.33303289728008</v>
      </c>
    </row>
  </sheetData>
  <mergeCells count="1">
    <mergeCell ref="A1:P3"/>
  </mergeCells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61C7-04B8-4E93-A332-E12D8C33BA29}">
  <dimension ref="A1:H13"/>
  <sheetViews>
    <sheetView tabSelected="1" workbookViewId="0">
      <selection activeCell="K7" sqref="K7"/>
    </sheetView>
  </sheetViews>
  <sheetFormatPr baseColWidth="10" defaultRowHeight="15" x14ac:dyDescent="0.25"/>
  <sheetData>
    <row r="1" spans="1:8" x14ac:dyDescent="0.25">
      <c r="A1" s="1" t="s">
        <v>42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6" spans="1:8" x14ac:dyDescent="0.25">
      <c r="B6" t="s">
        <v>33</v>
      </c>
      <c r="C6" t="s">
        <v>43</v>
      </c>
    </row>
    <row r="7" spans="1:8" x14ac:dyDescent="0.25">
      <c r="B7" t="s">
        <v>34</v>
      </c>
      <c r="C7" t="s">
        <v>44</v>
      </c>
    </row>
    <row r="8" spans="1:8" x14ac:dyDescent="0.25">
      <c r="B8" t="s">
        <v>35</v>
      </c>
      <c r="C8" t="s">
        <v>45</v>
      </c>
    </row>
    <row r="9" spans="1:8" x14ac:dyDescent="0.25">
      <c r="B9" t="s">
        <v>36</v>
      </c>
      <c r="C9" t="s">
        <v>47</v>
      </c>
    </row>
    <row r="10" spans="1:8" x14ac:dyDescent="0.25">
      <c r="B10" t="s">
        <v>37</v>
      </c>
      <c r="C10" t="s">
        <v>49</v>
      </c>
    </row>
    <row r="13" spans="1:8" x14ac:dyDescent="0.25">
      <c r="C13" s="15" t="s">
        <v>46</v>
      </c>
    </row>
  </sheetData>
  <mergeCells count="1">
    <mergeCell ref="A1:H3"/>
  </mergeCells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0D8D-6C70-4224-8CFE-8C3B88887C65}">
  <dimension ref="A5:B17"/>
  <sheetViews>
    <sheetView workbookViewId="0">
      <selection activeCell="G19" sqref="G19"/>
    </sheetView>
  </sheetViews>
  <sheetFormatPr baseColWidth="10" defaultRowHeight="15" x14ac:dyDescent="0.25"/>
  <sheetData>
    <row r="5" spans="1:2" x14ac:dyDescent="0.25">
      <c r="B5" t="s">
        <v>32</v>
      </c>
    </row>
    <row r="7" spans="1:2" x14ac:dyDescent="0.25">
      <c r="A7" t="s">
        <v>33</v>
      </c>
      <c r="B7" t="s">
        <v>9</v>
      </c>
    </row>
    <row r="8" spans="1:2" x14ac:dyDescent="0.25">
      <c r="A8" t="s">
        <v>34</v>
      </c>
      <c r="B8" t="s">
        <v>10</v>
      </c>
    </row>
    <row r="9" spans="1:2" x14ac:dyDescent="0.25">
      <c r="A9" t="s">
        <v>35</v>
      </c>
      <c r="B9" s="14" t="s">
        <v>17</v>
      </c>
    </row>
    <row r="10" spans="1:2" x14ac:dyDescent="0.25">
      <c r="A10" t="s">
        <v>36</v>
      </c>
      <c r="B10" s="14" t="s">
        <v>18</v>
      </c>
    </row>
    <row r="11" spans="1:2" x14ac:dyDescent="0.25">
      <c r="A11" t="s">
        <v>37</v>
      </c>
      <c r="B11" s="14" t="s">
        <v>28</v>
      </c>
    </row>
    <row r="12" spans="1:2" x14ac:dyDescent="0.25">
      <c r="A12" t="s">
        <v>38</v>
      </c>
      <c r="B12" s="14" t="s">
        <v>29</v>
      </c>
    </row>
    <row r="13" spans="1:2" x14ac:dyDescent="0.25">
      <c r="A13" t="s">
        <v>39</v>
      </c>
      <c r="B13" s="14" t="s">
        <v>30</v>
      </c>
    </row>
    <row r="17" spans="2:2" x14ac:dyDescent="0.25">
      <c r="B17" t="s">
        <v>31</v>
      </c>
    </row>
  </sheetData>
  <phoneticPr fontId="5" type="noConversion"/>
  <hyperlinks>
    <hyperlink ref="B9" r:id="rId1" xr:uid="{DF18CC88-F8E2-4BD2-89A8-149585247B39}"/>
    <hyperlink ref="B10" r:id="rId2" xr:uid="{282719DA-4C58-412F-925A-A34D99399EEE}"/>
    <hyperlink ref="B13" r:id="rId3" xr:uid="{11A912BD-16C7-4B28-9DCA-8660E17A92DF}"/>
    <hyperlink ref="B12" r:id="rId4" xr:uid="{AF20D486-FF0C-4D27-B82A-953CA54D23E4}"/>
    <hyperlink ref="B11" r:id="rId5" xr:uid="{16CFF151-26FF-499D-9256-A239DF57F909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Rechnungen</vt:lpstr>
      <vt:lpstr>Anmerkungen</vt:lpstr>
      <vt:lpstr>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Goldschmidt</dc:creator>
  <cp:lastModifiedBy>Paul Goldschmidt</cp:lastModifiedBy>
  <dcterms:created xsi:type="dcterms:W3CDTF">2015-06-05T18:19:34Z</dcterms:created>
  <dcterms:modified xsi:type="dcterms:W3CDTF">2021-04-09T13:44:41Z</dcterms:modified>
</cp:coreProperties>
</file>