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Thesis\Daten - Bearbeiten\trace_gas2018\"/>
    </mc:Choice>
  </mc:AlternateContent>
  <xr:revisionPtr revIDLastSave="0" documentId="13_ncr:1_{C6D558B9-178E-48A3-8099-F2985291A112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M2" i="1" s="1"/>
  <c r="S2" i="1"/>
  <c r="U2" i="1" s="1"/>
  <c r="W2" i="1" l="1"/>
  <c r="Y2" i="1" s="1"/>
  <c r="X2" i="1"/>
  <c r="V2" i="1"/>
  <c r="K18" i="1" l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17" i="1"/>
  <c r="M17" i="1" s="1"/>
  <c r="K12" i="1"/>
  <c r="M12" i="1" s="1"/>
  <c r="K13" i="1"/>
  <c r="M13" i="1" s="1"/>
  <c r="K14" i="1"/>
  <c r="M14" i="1" s="1"/>
  <c r="K15" i="1"/>
  <c r="M15" i="1" s="1"/>
  <c r="K16" i="1"/>
  <c r="M16" i="1" s="1"/>
  <c r="K11" i="1"/>
  <c r="M11" i="1" s="1"/>
  <c r="K4" i="1"/>
  <c r="M4" i="1" s="1"/>
  <c r="K5" i="1"/>
  <c r="M5" i="1" s="1"/>
  <c r="K6" i="1"/>
  <c r="M6" i="1" s="1"/>
  <c r="K7" i="1"/>
  <c r="M7" i="1" s="1"/>
  <c r="K8" i="1"/>
  <c r="M8" i="1" s="1"/>
  <c r="K9" i="1"/>
  <c r="M9" i="1" s="1"/>
  <c r="K10" i="1"/>
  <c r="M10" i="1" s="1"/>
  <c r="K3" i="1"/>
  <c r="M3" i="1" s="1"/>
  <c r="S3" i="1" l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W20" i="1" l="1"/>
  <c r="Y20" i="1" s="1"/>
  <c r="V20" i="1"/>
  <c r="X20" i="1"/>
  <c r="W18" i="1"/>
  <c r="Y18" i="1" s="1"/>
  <c r="X18" i="1"/>
  <c r="V18" i="1"/>
  <c r="W16" i="1"/>
  <c r="Y16" i="1" s="1"/>
  <c r="V16" i="1"/>
  <c r="X16" i="1"/>
  <c r="W13" i="1"/>
  <c r="Y13" i="1" s="1"/>
  <c r="V13" i="1"/>
  <c r="X13" i="1"/>
  <c r="W11" i="1"/>
  <c r="Y11" i="1" s="1"/>
  <c r="X11" i="1"/>
  <c r="V11" i="1"/>
  <c r="W9" i="1"/>
  <c r="Y9" i="1" s="1"/>
  <c r="V9" i="1"/>
  <c r="X9" i="1"/>
  <c r="W7" i="1"/>
  <c r="Y7" i="1" s="1"/>
  <c r="X7" i="1"/>
  <c r="V7" i="1"/>
  <c r="W5" i="1"/>
  <c r="Y5" i="1" s="1"/>
  <c r="V5" i="1"/>
  <c r="X5" i="1"/>
  <c r="W3" i="1"/>
  <c r="Y3" i="1" s="1"/>
  <c r="X3" i="1"/>
  <c r="V3" i="1"/>
  <c r="W22" i="1"/>
  <c r="Y22" i="1" s="1"/>
  <c r="X22" i="1"/>
  <c r="V22" i="1"/>
  <c r="X23" i="1"/>
  <c r="V23" i="1"/>
  <c r="W23" i="1"/>
  <c r="Y23" i="1" s="1"/>
  <c r="X21" i="1"/>
  <c r="V21" i="1"/>
  <c r="W21" i="1"/>
  <c r="Y21" i="1" s="1"/>
  <c r="X19" i="1"/>
  <c r="V19" i="1"/>
  <c r="W19" i="1"/>
  <c r="Y19" i="1" s="1"/>
  <c r="X17" i="1"/>
  <c r="V17" i="1"/>
  <c r="W17" i="1"/>
  <c r="Y17" i="1" s="1"/>
  <c r="X15" i="1"/>
  <c r="V15" i="1"/>
  <c r="W15" i="1"/>
  <c r="Y15" i="1" s="1"/>
  <c r="X14" i="1"/>
  <c r="V14" i="1"/>
  <c r="W14" i="1"/>
  <c r="Y14" i="1" s="1"/>
  <c r="X12" i="1"/>
  <c r="V12" i="1"/>
  <c r="W12" i="1"/>
  <c r="Y12" i="1" s="1"/>
  <c r="X10" i="1"/>
  <c r="V10" i="1"/>
  <c r="W10" i="1"/>
  <c r="Y10" i="1" s="1"/>
  <c r="X8" i="1"/>
  <c r="V8" i="1"/>
  <c r="W8" i="1"/>
  <c r="Y8" i="1" s="1"/>
  <c r="X6" i="1"/>
  <c r="V6" i="1"/>
  <c r="W6" i="1"/>
  <c r="Y6" i="1" s="1"/>
  <c r="X4" i="1"/>
  <c r="V4" i="1"/>
  <c r="W4" i="1"/>
  <c r="Y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Meilin Krämer</author>
  </authors>
  <commentList>
    <comment ref="K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Meilin Krämer:</t>
        </r>
        <r>
          <rPr>
            <sz val="9"/>
            <color indexed="81"/>
            <rFont val="Tahoma"/>
            <family val="2"/>
          </rPr>
          <t xml:space="preserve">
Mit BaroDiver</t>
        </r>
      </text>
    </comment>
    <comment ref="K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Meilin Krämer:</t>
        </r>
        <r>
          <rPr>
            <sz val="9"/>
            <color indexed="81"/>
            <rFont val="Tahoma"/>
            <family val="2"/>
          </rPr>
          <t xml:space="preserve">
Werte vom 09.01 - da kein Protokoll</t>
        </r>
      </text>
    </comment>
  </commentList>
</comments>
</file>

<file path=xl/sharedStrings.xml><?xml version="1.0" encoding="utf-8"?>
<sst xmlns="http://schemas.openxmlformats.org/spreadsheetml/2006/main" count="47" uniqueCount="33">
  <si>
    <t>Datum_Probennahme</t>
  </si>
  <si>
    <t>Identifier</t>
  </si>
  <si>
    <t>b_CH4_ppm*min-1</t>
  </si>
  <si>
    <t>R2_CH4</t>
  </si>
  <si>
    <t>b_CO2_ppm*min-1</t>
  </si>
  <si>
    <t>R2_CO2</t>
  </si>
  <si>
    <t>b_N2O_ppb*min-1</t>
  </si>
  <si>
    <t>R2_N2O</t>
  </si>
  <si>
    <t>average_temp_Celsius</t>
  </si>
  <si>
    <t>STABW_temp</t>
  </si>
  <si>
    <t>average_pressure</t>
  </si>
  <si>
    <t>STABW_pressure</t>
  </si>
  <si>
    <t>Vm_m³*mol-1</t>
  </si>
  <si>
    <t>molecular_weight_CH4_g*mol-1</t>
  </si>
  <si>
    <t>molecular_weight_CO2_g*mol-1</t>
  </si>
  <si>
    <t>molecular_weight_N2O_g*mol-1</t>
  </si>
  <si>
    <t>average_frame_height_cm</t>
  </si>
  <si>
    <t>STABW_frame_height_cm</t>
  </si>
  <si>
    <t>average_frame_height_m</t>
  </si>
  <si>
    <t>intersections_m</t>
  </si>
  <si>
    <t>height_total_m</t>
  </si>
  <si>
    <t>Gasflux_CH4_µg*m-2*h-1</t>
  </si>
  <si>
    <t>Gasflux_CO2_µg*m-2*h-1</t>
  </si>
  <si>
    <t>Gasflux_N2O_µg*m-2*h-1</t>
  </si>
  <si>
    <t>Gasflux_CO2_mg*m-2*h-1</t>
  </si>
  <si>
    <t>A1</t>
  </si>
  <si>
    <t>A2</t>
  </si>
  <si>
    <t>A3</t>
  </si>
  <si>
    <t>G1</t>
  </si>
  <si>
    <t>G2</t>
  </si>
  <si>
    <t>W1</t>
  </si>
  <si>
    <t>W2</t>
  </si>
  <si>
    <t>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</si>
</sst>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Mang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/>
    <xf numFmtId="164" fontId="3" fillId="3" borderId="0" applyBorder="0" applyAlignment="0" applyProtection="0"/>
    <xf numFmtId="0" fontId="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4" applyNumberFormat="0" applyAlignment="0" applyProtection="0"/>
    <xf numFmtId="0" fontId="17" fillId="13" borderId="5" applyNumberFormat="0" applyAlignment="0" applyProtection="0"/>
    <xf numFmtId="0" fontId="18" fillId="13" borderId="4" applyNumberFormat="0" applyAlignment="0" applyProtection="0"/>
    <xf numFmtId="0" fontId="19" fillId="0" borderId="6" applyNumberFormat="0" applyFill="0" applyAlignment="0" applyProtection="0"/>
    <xf numFmtId="0" fontId="20" fillId="14" borderId="7" applyNumberFormat="0" applyAlignment="0" applyProtection="0"/>
    <xf numFmtId="0" fontId="21" fillId="0" borderId="0" applyNumberFormat="0" applyFill="0" applyBorder="0" applyAlignment="0" applyProtection="0"/>
    <xf numFmtId="0" fontId="8" fillId="15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24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</cellStyleXfs>
  <cellXfs count="30">
    <xf numFmtId="0" fontId="0" fillId="0" borderId="0" xfId="0"/>
    <xf numFmtId="0" fontId="0" fillId="0" borderId="0" xfId="0" applyFill="1"/>
    <xf numFmtId="164" fontId="0" fillId="0" borderId="0" xfId="0" applyNumberFormat="1"/>
    <xf numFmtId="14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65" fontId="0" fillId="0" borderId="0" xfId="0" applyNumberFormat="1" applyFill="1"/>
    <xf numFmtId="2" fontId="0" fillId="0" borderId="0" xfId="0" applyNumberFormat="1"/>
    <xf numFmtId="164" fontId="0" fillId="0" borderId="0" xfId="0" applyNumberFormat="1" applyBorder="1"/>
    <xf numFmtId="164" fontId="0" fillId="0" borderId="0" xfId="0" applyNumberFormat="1" applyFill="1"/>
    <xf numFmtId="0" fontId="0" fillId="4" borderId="0" xfId="0" applyFill="1"/>
    <xf numFmtId="164" fontId="0" fillId="5" borderId="0" xfId="0" applyNumberFormat="1" applyFill="1"/>
    <xf numFmtId="2" fontId="0" fillId="5" borderId="0" xfId="0" applyNumberFormat="1" applyFill="1"/>
    <xf numFmtId="165" fontId="0" fillId="6" borderId="0" xfId="0" applyNumberFormat="1" applyFill="1"/>
    <xf numFmtId="2" fontId="0" fillId="0" borderId="0" xfId="0" applyNumberFormat="1" applyFill="1"/>
    <xf numFmtId="165" fontId="0" fillId="7" borderId="0" xfId="0" applyNumberFormat="1" applyFill="1"/>
    <xf numFmtId="0" fontId="5" fillId="0" borderId="0" xfId="0" applyFont="1" applyFill="1" applyBorder="1" applyAlignment="1" applyProtection="1"/>
    <xf numFmtId="0" fontId="0" fillId="8" borderId="0" xfId="0" applyFill="1"/>
    <xf numFmtId="164" fontId="0" fillId="8" borderId="0" xfId="0" applyNumberFormat="1" applyFill="1"/>
    <xf numFmtId="164" fontId="0" fillId="8" borderId="0" xfId="0" applyNumberFormat="1" applyFill="1" applyBorder="1"/>
    <xf numFmtId="164" fontId="0" fillId="40" borderId="0" xfId="0" applyNumberFormat="1" applyFill="1" applyBorder="1"/>
    <xf numFmtId="14" fontId="0" fillId="40" borderId="0" xfId="0" applyNumberFormat="1" applyFill="1"/>
    <xf numFmtId="0" fontId="1" fillId="40" borderId="0" xfId="0" applyFont="1" applyFill="1" applyBorder="1"/>
    <xf numFmtId="164" fontId="1" fillId="40" borderId="0" xfId="0" applyNumberFormat="1" applyFont="1" applyFill="1" applyBorder="1"/>
    <xf numFmtId="0" fontId="0" fillId="40" borderId="0" xfId="0" applyFill="1"/>
    <xf numFmtId="165" fontId="0" fillId="40" borderId="0" xfId="0" applyNumberFormat="1" applyFill="1"/>
    <xf numFmtId="166" fontId="0" fillId="40" borderId="0" xfId="0" applyNumberFormat="1" applyFill="1"/>
    <xf numFmtId="0" fontId="4" fillId="40" borderId="0" xfId="1" applyFont="1" applyFill="1" applyBorder="1"/>
    <xf numFmtId="0" fontId="2" fillId="40" borderId="0" xfId="1" applyFont="1" applyFill="1" applyBorder="1"/>
    <xf numFmtId="2" fontId="0" fillId="40" borderId="0" xfId="0" applyNumberFormat="1" applyFill="1"/>
  </cellXfs>
  <cellStyles count="46">
    <cellStyle name="20 % - Akzent1" xfId="23" builtinId="30" customBuiltin="1"/>
    <cellStyle name="20 % - Akzent2" xfId="27" builtinId="34" customBuiltin="1"/>
    <cellStyle name="20 % - Akzent3" xfId="31" builtinId="38" customBuiltin="1"/>
    <cellStyle name="20 % - Akzent4" xfId="35" builtinId="42" customBuiltin="1"/>
    <cellStyle name="20 % - Akzent5" xfId="39" builtinId="46" customBuiltin="1"/>
    <cellStyle name="20 % - Akzent6" xfId="43" builtinId="50" customBuiltin="1"/>
    <cellStyle name="40 % - Akzent1" xfId="24" builtinId="31" customBuiltin="1"/>
    <cellStyle name="40 % - Akzent2" xfId="28" builtinId="35" customBuiltin="1"/>
    <cellStyle name="40 % - Akzent3" xfId="32" builtinId="39" customBuiltin="1"/>
    <cellStyle name="40 % - Akzent4" xfId="36" builtinId="43" customBuiltin="1"/>
    <cellStyle name="40 % - Akzent5" xfId="40" builtinId="47" customBuiltin="1"/>
    <cellStyle name="40 % - Akzent6" xfId="44" builtinId="51" customBuiltin="1"/>
    <cellStyle name="60 % - Akzent1" xfId="25" builtinId="32" customBuiltin="1"/>
    <cellStyle name="60 % - Akzent2" xfId="29" builtinId="36" customBuiltin="1"/>
    <cellStyle name="60 % - Akzent3" xfId="33" builtinId="40" customBuiltin="1"/>
    <cellStyle name="60 % - Akzent4" xfId="37" builtinId="44" customBuiltin="1"/>
    <cellStyle name="60 % - Akzent5" xfId="41" builtinId="48" customBuiltin="1"/>
    <cellStyle name="60 % - Akzent6" xfId="45" builtinId="52" customBuiltin="1"/>
    <cellStyle name="Akzent1" xfId="22" builtinId="29" customBuiltin="1"/>
    <cellStyle name="Akzent2" xfId="26" builtinId="33" customBuiltin="1"/>
    <cellStyle name="Akzent3" xfId="30" builtinId="37" customBuiltin="1"/>
    <cellStyle name="Akzent4" xfId="34" builtinId="41" customBuiltin="1"/>
    <cellStyle name="Akzent5" xfId="38" builtinId="45" customBuiltin="1"/>
    <cellStyle name="Akzent6" xfId="42" builtinId="49" customBuiltin="1"/>
    <cellStyle name="Ausgabe" xfId="14" builtinId="21" customBuiltin="1"/>
    <cellStyle name="bedingte Formatierung" xfId="2" xr:uid="{00000000-0005-0000-0000-000019000000}"/>
    <cellStyle name="Berechnung" xfId="15" builtinId="22" customBuiltin="1"/>
    <cellStyle name="Eingabe" xfId="13" builtinId="20" customBuiltin="1"/>
    <cellStyle name="Ergebnis" xfId="21" builtinId="25" customBuiltin="1"/>
    <cellStyle name="Erklärender Text" xfId="20" builtinId="53" customBuiltin="1"/>
    <cellStyle name="Gut" xfId="10" builtinId="26" customBuiltin="1"/>
    <cellStyle name="Neutral" xfId="12" builtinId="28" customBuiltin="1"/>
    <cellStyle name="Notiz" xfId="19" builtinId="10" customBuiltin="1"/>
    <cellStyle name="Schlecht" xfId="11" builtinId="27" customBuiltin="1"/>
    <cellStyle name="Standard" xfId="0" builtinId="0"/>
    <cellStyle name="Standard 2" xfId="1" xr:uid="{00000000-0005-0000-0000-000023000000}"/>
    <cellStyle name="Standard 3" xfId="3" xr:uid="{00000000-0005-0000-0000-000024000000}"/>
    <cellStyle name="Standard 4" xfId="4" xr:uid="{00000000-0005-0000-0000-000025000000}"/>
    <cellStyle name="Überschrift" xfId="5" builtinId="15" customBuiltin="1"/>
    <cellStyle name="Überschrift 1" xfId="6" builtinId="16" customBuiltin="1"/>
    <cellStyle name="Überschrift 2" xfId="7" builtinId="17" customBuiltin="1"/>
    <cellStyle name="Überschrift 3" xfId="8" builtinId="18" customBuiltin="1"/>
    <cellStyle name="Überschrift 4" xfId="9" builtinId="19" customBuiltin="1"/>
    <cellStyle name="Verknüpfte Zelle" xfId="16" builtinId="24" customBuiltin="1"/>
    <cellStyle name="Warnender Text" xfId="18" builtinId="11" customBuiltin="1"/>
    <cellStyle name="Zelle überprüfen" xfId="17" builtinId="23" customBuiltin="1"/>
  </cellStyles>
  <dxfs count="2">
    <dxf>
      <font>
        <b/>
        <i val="0"/>
        <color rgb="FFFF0000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tabSelected="1" workbookViewId="0">
      <pane xSplit="6470" ySplit="600" topLeftCell="W16" activePane="bottomRight"/>
      <selection activeCell="A9" sqref="A9:XFD9"/>
      <selection pane="topRight" activeCell="V348" sqref="V348"/>
      <selection pane="bottomLeft" activeCell="A3" sqref="A3:XFD315"/>
      <selection pane="bottomRight" activeCell="Y5" sqref="Y5"/>
    </sheetView>
  </sheetViews>
  <sheetFormatPr baseColWidth="10" defaultRowHeight="14.5" x14ac:dyDescent="0.35"/>
  <cols>
    <col min="1" max="1" width="23.7265625" customWidth="1"/>
    <col min="3" max="3" width="28.1796875" customWidth="1"/>
    <col min="4" max="4" width="10.81640625" style="1"/>
    <col min="5" max="5" width="13.7265625" customWidth="1"/>
    <col min="6" max="6" width="13.54296875" style="1" customWidth="1"/>
    <col min="7" max="7" width="19.7265625" customWidth="1"/>
    <col min="8" max="8" width="10.81640625" style="1"/>
    <col min="9" max="9" width="28.81640625" style="4" customWidth="1"/>
    <col min="10" max="10" width="17" style="4" customWidth="1"/>
    <col min="11" max="11" width="21.54296875" style="6" customWidth="1"/>
    <col min="12" max="12" width="20.54296875" customWidth="1"/>
    <col min="13" max="13" width="16.1796875" style="5" customWidth="1"/>
    <col min="14" max="14" width="28.81640625" customWidth="1"/>
    <col min="15" max="15" width="28.1796875" customWidth="1"/>
    <col min="16" max="16" width="31" customWidth="1"/>
    <col min="17" max="17" width="26.26953125" customWidth="1"/>
    <col min="18" max="18" width="30.54296875" style="7" customWidth="1"/>
    <col min="19" max="19" width="25.7265625" customWidth="1"/>
    <col min="20" max="20" width="24.7265625" customWidth="1"/>
    <col min="21" max="21" width="22.81640625" customWidth="1"/>
    <col min="22" max="22" width="27.1796875" customWidth="1"/>
    <col min="23" max="23" width="25.453125" customWidth="1"/>
    <col min="24" max="24" width="29.453125" style="17" customWidth="1"/>
    <col min="25" max="25" width="28.1796875" customWidth="1"/>
  </cols>
  <sheetData>
    <row r="1" spans="1:26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3" t="s">
        <v>8</v>
      </c>
      <c r="J1" s="13" t="s">
        <v>9</v>
      </c>
      <c r="K1" s="15" t="s">
        <v>10</v>
      </c>
      <c r="L1" t="s">
        <v>11</v>
      </c>
      <c r="M1" s="5" t="s">
        <v>12</v>
      </c>
      <c r="N1" t="s">
        <v>13</v>
      </c>
      <c r="O1" t="s">
        <v>14</v>
      </c>
      <c r="P1" t="s">
        <v>15</v>
      </c>
      <c r="Q1" s="11" t="s">
        <v>16</v>
      </c>
      <c r="R1" s="12" t="s">
        <v>17</v>
      </c>
      <c r="S1" t="s">
        <v>18</v>
      </c>
      <c r="T1" t="s">
        <v>19</v>
      </c>
      <c r="U1" s="2" t="s">
        <v>20</v>
      </c>
      <c r="V1" s="2" t="s">
        <v>21</v>
      </c>
      <c r="W1" s="2" t="s">
        <v>22</v>
      </c>
      <c r="X1" s="18" t="s">
        <v>23</v>
      </c>
      <c r="Y1" s="2" t="s">
        <v>24</v>
      </c>
      <c r="Z1" s="2"/>
    </row>
    <row r="2" spans="1:26" s="24" customFormat="1" x14ac:dyDescent="0.35">
      <c r="A2" s="21">
        <v>42740</v>
      </c>
      <c r="B2" s="22" t="s">
        <v>25</v>
      </c>
      <c r="C2" s="23">
        <v>-1.2914569930430452E-3</v>
      </c>
      <c r="D2" s="23">
        <v>0.7128234945209504</v>
      </c>
      <c r="E2" s="23">
        <v>-1.271372626195086</v>
      </c>
      <c r="F2" s="23">
        <v>0.86339745864635331</v>
      </c>
      <c r="G2" s="23">
        <v>-3.4251965987496056</v>
      </c>
      <c r="H2" s="23">
        <v>0.91097129633283624</v>
      </c>
      <c r="I2" s="24">
        <v>-1.3292972972972974</v>
      </c>
      <c r="J2" s="25">
        <v>0</v>
      </c>
      <c r="K2" s="25">
        <f>1019541666.66667/1000000</f>
        <v>1019.5416666666699</v>
      </c>
      <c r="M2" s="26">
        <f>22.4*0.001*((273.15+I2)/273.15)*(K2/1013)</f>
        <v>2.2434938234955914E-2</v>
      </c>
      <c r="N2" s="27">
        <v>16.04</v>
      </c>
      <c r="O2" s="27">
        <v>44.01</v>
      </c>
      <c r="P2" s="27">
        <v>44.01</v>
      </c>
      <c r="Q2" s="28">
        <v>6.8749999999999991</v>
      </c>
      <c r="R2" s="29">
        <v>0.86168439698071375</v>
      </c>
      <c r="S2" s="24">
        <f>Q2/100</f>
        <v>6.8749999999999992E-2</v>
      </c>
      <c r="U2" s="24">
        <f>0.12+S2</f>
        <v>0.18874999999999997</v>
      </c>
      <c r="V2" s="20">
        <f t="shared" ref="V2" si="0">(C2*1000*N$2*$U2*60*10^6)/($M2*10^9)</f>
        <v>-10.456772142645002</v>
      </c>
      <c r="W2" s="20">
        <f t="shared" ref="W2" si="1">(E2*1000*O$2*$U2*60*10^6)/($M2*10^9)</f>
        <v>-28244.738449763467</v>
      </c>
      <c r="X2" s="20">
        <f t="shared" ref="X2" si="2">(G2*P$2*U2*60*10^6)/(M2*10^9)</f>
        <v>-76.093963388399374</v>
      </c>
      <c r="Y2" s="20">
        <f t="shared" ref="Y2" si="3">W2/1000</f>
        <v>-28.244738449763467</v>
      </c>
    </row>
    <row r="3" spans="1:26" x14ac:dyDescent="0.35">
      <c r="A3" s="3">
        <v>43109</v>
      </c>
      <c r="B3" s="1" t="s">
        <v>25</v>
      </c>
      <c r="C3" s="9">
        <v>-1.1877715762128992E-3</v>
      </c>
      <c r="D3" s="9">
        <v>0.91166940597672286</v>
      </c>
      <c r="E3" s="9">
        <v>5.6024463115454175</v>
      </c>
      <c r="F3" s="9">
        <v>0.98301579373928427</v>
      </c>
      <c r="G3" s="9">
        <v>0.70627635698179569</v>
      </c>
      <c r="H3" s="9">
        <v>0.8381292946077018</v>
      </c>
      <c r="I3" s="16">
        <v>3.1718780487804876</v>
      </c>
      <c r="J3" s="16">
        <v>0.21805125054141899</v>
      </c>
      <c r="K3" s="6">
        <f>1009158620.68966/1000000</f>
        <v>1009.15862068966</v>
      </c>
      <c r="M3" s="5">
        <f t="shared" ref="M3:M23" si="4">22.4*0.001*((273.15+I3)/273.15)*(K3/1013)</f>
        <v>2.2574184725874909E-2</v>
      </c>
      <c r="Q3" s="1">
        <v>4.25</v>
      </c>
      <c r="R3" s="14">
        <v>0.25</v>
      </c>
      <c r="S3">
        <f t="shared" ref="S3:S23" si="5">Q3/100</f>
        <v>4.2500000000000003E-2</v>
      </c>
      <c r="U3">
        <f t="shared" ref="U3:U23" si="6">0.12+S3</f>
        <v>0.16250000000000001</v>
      </c>
      <c r="V3" s="8">
        <f t="shared" ref="V3:V23" si="7">(C3*1000*N$2*$U3*60*10^6)/($M3*10^9)</f>
        <v>-8.228673551652971</v>
      </c>
      <c r="W3" s="8">
        <f t="shared" ref="W3:W23" si="8">(E3*1000*O$2*$U3*60*10^6)/($M3*10^9)</f>
        <v>106493.13520558106</v>
      </c>
      <c r="X3" s="19">
        <f t="shared" ref="X3:X23" si="9">(G3*P$2*U3*60*10^6)/(M3*10^9)</f>
        <v>13.425132414311381</v>
      </c>
      <c r="Y3" s="8">
        <f t="shared" ref="Y3:Y23" si="10">W3/1000</f>
        <v>106.49313520558105</v>
      </c>
    </row>
    <row r="4" spans="1:26" x14ac:dyDescent="0.35">
      <c r="A4" s="3">
        <v>43109</v>
      </c>
      <c r="B4" s="1" t="s">
        <v>26</v>
      </c>
      <c r="C4" s="9">
        <v>1.8728263014354153E-4</v>
      </c>
      <c r="D4" s="9">
        <v>5.1938873774884188E-2</v>
      </c>
      <c r="E4" s="9">
        <v>2.9268710543406149</v>
      </c>
      <c r="F4" s="9">
        <v>0.99141022393407041</v>
      </c>
      <c r="G4" s="9">
        <v>-0.21791224986209387</v>
      </c>
      <c r="H4" s="9">
        <v>0.20129230460316508</v>
      </c>
      <c r="I4" s="16">
        <v>3.0364634146341447</v>
      </c>
      <c r="J4" s="16">
        <v>0.20172396266909617</v>
      </c>
      <c r="K4" s="6">
        <f t="shared" ref="K4:K10" si="11">1009158620.68966/1000000</f>
        <v>1009.15862068966</v>
      </c>
      <c r="M4" s="5">
        <f t="shared" si="4"/>
        <v>2.2563121993573753E-2</v>
      </c>
      <c r="Q4" s="1">
        <v>4.5260000000000007</v>
      </c>
      <c r="R4" s="14">
        <v>0.44116890189586117</v>
      </c>
      <c r="S4">
        <f t="shared" si="5"/>
        <v>4.5260000000000009E-2</v>
      </c>
      <c r="U4">
        <f t="shared" si="6"/>
        <v>0.16526000000000002</v>
      </c>
      <c r="V4" s="8">
        <f t="shared" si="7"/>
        <v>1.3201451090679046</v>
      </c>
      <c r="W4" s="8">
        <f t="shared" si="8"/>
        <v>56607.603006025056</v>
      </c>
      <c r="X4" s="19">
        <f t="shared" si="9"/>
        <v>-4.2145656236031792</v>
      </c>
      <c r="Y4" s="8">
        <f t="shared" si="10"/>
        <v>56.607603006025059</v>
      </c>
    </row>
    <row r="5" spans="1:26" x14ac:dyDescent="0.35">
      <c r="A5" s="3">
        <v>43109</v>
      </c>
      <c r="B5" s="1" t="s">
        <v>27</v>
      </c>
      <c r="C5" s="9">
        <v>-1.0549842768427008E-3</v>
      </c>
      <c r="D5" s="9">
        <v>0.72279145541215961</v>
      </c>
      <c r="E5" s="9">
        <v>5.9191070372489678</v>
      </c>
      <c r="F5" s="9">
        <v>0.9502907513599097</v>
      </c>
      <c r="G5" s="9">
        <v>0.28200095886231563</v>
      </c>
      <c r="H5" s="9">
        <v>0.1567396633593312</v>
      </c>
      <c r="I5" s="16">
        <v>3.35</v>
      </c>
      <c r="J5" s="16">
        <v>0.1374772708486752</v>
      </c>
      <c r="K5" s="6">
        <f t="shared" si="11"/>
        <v>1009.15862068966</v>
      </c>
      <c r="M5" s="5">
        <f t="shared" si="4"/>
        <v>2.2588736443093095E-2</v>
      </c>
      <c r="Q5" s="1">
        <v>3.5659999999999998</v>
      </c>
      <c r="R5" s="14">
        <v>1.2065570852636855</v>
      </c>
      <c r="S5">
        <f t="shared" si="5"/>
        <v>3.5659999999999997E-2</v>
      </c>
      <c r="U5">
        <f t="shared" si="6"/>
        <v>0.15565999999999999</v>
      </c>
      <c r="V5" s="8">
        <f t="shared" si="7"/>
        <v>-6.9965942573297957</v>
      </c>
      <c r="W5" s="8">
        <f t="shared" si="8"/>
        <v>107706.99276580178</v>
      </c>
      <c r="X5" s="19">
        <f t="shared" si="9"/>
        <v>5.131428616680215</v>
      </c>
      <c r="Y5" s="8">
        <f t="shared" si="10"/>
        <v>107.70699276580179</v>
      </c>
    </row>
    <row r="6" spans="1:26" x14ac:dyDescent="0.35">
      <c r="A6" s="3">
        <v>43109</v>
      </c>
      <c r="B6" s="1" t="s">
        <v>28</v>
      </c>
      <c r="C6" s="9">
        <v>3.9012063825830004E-4</v>
      </c>
      <c r="D6" s="9">
        <v>5.4131531019530575E-2</v>
      </c>
      <c r="E6" s="9">
        <v>8.1826848612116105</v>
      </c>
      <c r="F6" s="9">
        <v>0.97085426689905219</v>
      </c>
      <c r="G6" s="9">
        <v>0.82629272780318275</v>
      </c>
      <c r="H6" s="9">
        <v>0.76864084085911233</v>
      </c>
      <c r="I6" s="16">
        <v>2.8970731707317072</v>
      </c>
      <c r="J6" s="16">
        <v>0.19517584774830288</v>
      </c>
      <c r="K6" s="6">
        <f t="shared" si="11"/>
        <v>1009.15862068966</v>
      </c>
      <c r="M6" s="5">
        <f t="shared" si="4"/>
        <v>2.255173447284228E-2</v>
      </c>
      <c r="Q6" s="1">
        <v>0.85</v>
      </c>
      <c r="R6" s="14">
        <v>0.43588989435406728</v>
      </c>
      <c r="S6">
        <f t="shared" si="5"/>
        <v>8.5000000000000006E-3</v>
      </c>
      <c r="U6">
        <f t="shared" si="6"/>
        <v>0.1285</v>
      </c>
      <c r="V6" s="8">
        <f t="shared" si="7"/>
        <v>2.1393296909593391</v>
      </c>
      <c r="W6" s="8">
        <f t="shared" si="8"/>
        <v>123118.02006465758</v>
      </c>
      <c r="X6" s="19">
        <f t="shared" si="9"/>
        <v>12.432536064439065</v>
      </c>
      <c r="Y6" s="8">
        <f t="shared" si="10"/>
        <v>123.11802006465759</v>
      </c>
    </row>
    <row r="7" spans="1:26" x14ac:dyDescent="0.35">
      <c r="A7" s="3">
        <v>43109</v>
      </c>
      <c r="B7" s="1" t="s">
        <v>29</v>
      </c>
      <c r="C7" s="9">
        <v>-4.6189318165058905E-4</v>
      </c>
      <c r="D7" s="9">
        <v>0.873138788242939</v>
      </c>
      <c r="E7" s="9">
        <v>2.2997043025589261</v>
      </c>
      <c r="F7" s="9">
        <v>0.88140408221993316</v>
      </c>
      <c r="G7" s="9">
        <v>0.91417302635441733</v>
      </c>
      <c r="H7" s="9">
        <v>0.71217506083761584</v>
      </c>
      <c r="I7" s="16">
        <v>3.6390000000000002</v>
      </c>
      <c r="J7" s="16">
        <v>0.29694949065455556</v>
      </c>
      <c r="K7" s="6">
        <f t="shared" si="11"/>
        <v>1009.15862068966</v>
      </c>
      <c r="M7" s="5">
        <f t="shared" si="4"/>
        <v>2.2612346370152959E-2</v>
      </c>
      <c r="Q7" s="1">
        <v>35.380000000000003</v>
      </c>
      <c r="R7" s="14">
        <v>0.44944410108488519</v>
      </c>
      <c r="S7">
        <f t="shared" si="5"/>
        <v>0.3538</v>
      </c>
      <c r="U7">
        <f t="shared" si="6"/>
        <v>0.4738</v>
      </c>
      <c r="V7" s="8">
        <f t="shared" si="7"/>
        <v>-9.3142221693599918</v>
      </c>
      <c r="W7" s="8">
        <f t="shared" si="8"/>
        <v>127240.1123270984</v>
      </c>
      <c r="X7" s="19">
        <f t="shared" si="9"/>
        <v>50.580189127058027</v>
      </c>
      <c r="Y7" s="8">
        <f t="shared" si="10"/>
        <v>127.2401123270984</v>
      </c>
    </row>
    <row r="8" spans="1:26" x14ac:dyDescent="0.35">
      <c r="A8" s="3">
        <v>43109</v>
      </c>
      <c r="B8" s="1" t="s">
        <v>30</v>
      </c>
      <c r="C8" s="9">
        <v>-4.02647353233804E-3</v>
      </c>
      <c r="D8" s="9">
        <v>0.96284565981004555</v>
      </c>
      <c r="E8" s="9">
        <v>10.14359344571425</v>
      </c>
      <c r="F8" s="9">
        <v>0.9949979467391068</v>
      </c>
      <c r="G8" s="9">
        <v>-0.30112961698397156</v>
      </c>
      <c r="H8" s="9">
        <v>0.18723920497860264</v>
      </c>
      <c r="I8" s="16">
        <v>6.3605</v>
      </c>
      <c r="J8" s="16">
        <v>2.6214480254241166</v>
      </c>
      <c r="K8" s="6">
        <f t="shared" si="11"/>
        <v>1009.15862068966</v>
      </c>
      <c r="M8" s="5">
        <f t="shared" si="4"/>
        <v>2.2834679991237505E-2</v>
      </c>
      <c r="Q8" s="1">
        <v>5.4399999999999995</v>
      </c>
      <c r="R8" s="14">
        <v>0.72577544736647015</v>
      </c>
      <c r="S8">
        <f t="shared" si="5"/>
        <v>5.4399999999999997E-2</v>
      </c>
      <c r="U8">
        <f t="shared" si="6"/>
        <v>0.1744</v>
      </c>
      <c r="V8" s="8">
        <f t="shared" si="7"/>
        <v>-29.595931526046936</v>
      </c>
      <c r="W8" s="8">
        <f t="shared" si="8"/>
        <v>204571.91199143985</v>
      </c>
      <c r="X8" s="19">
        <f t="shared" si="9"/>
        <v>-6.073060975219648</v>
      </c>
      <c r="Y8" s="8">
        <f t="shared" si="10"/>
        <v>204.57191199143983</v>
      </c>
    </row>
    <row r="9" spans="1:26" x14ac:dyDescent="0.35">
      <c r="A9" s="3">
        <v>43109</v>
      </c>
      <c r="B9" s="1" t="s">
        <v>31</v>
      </c>
      <c r="C9" s="9">
        <v>-5.0508621319790784E-3</v>
      </c>
      <c r="D9" s="9">
        <v>0.92591839092072425</v>
      </c>
      <c r="E9" s="9">
        <v>10.061296357782398</v>
      </c>
      <c r="F9" s="9">
        <v>0.99661642552047569</v>
      </c>
      <c r="G9" s="9">
        <v>0.30738922376450512</v>
      </c>
      <c r="H9" s="9">
        <v>0.70971128769859759</v>
      </c>
      <c r="I9" s="16">
        <v>6.264743902439025</v>
      </c>
      <c r="J9" s="16">
        <v>2.7699311366922599</v>
      </c>
      <c r="K9" s="6">
        <f t="shared" si="11"/>
        <v>1009.15862068966</v>
      </c>
      <c r="M9" s="5">
        <f t="shared" si="4"/>
        <v>2.2826857172971237E-2</v>
      </c>
      <c r="Q9" s="1">
        <v>3.4</v>
      </c>
      <c r="R9" s="14">
        <v>0.32403703492039299</v>
      </c>
      <c r="S9">
        <f t="shared" si="5"/>
        <v>3.4000000000000002E-2</v>
      </c>
      <c r="U9">
        <f t="shared" si="6"/>
        <v>0.154</v>
      </c>
      <c r="V9" s="8">
        <f t="shared" si="7"/>
        <v>-32.794100850736051</v>
      </c>
      <c r="W9" s="8">
        <f t="shared" si="8"/>
        <v>179238.44180564914</v>
      </c>
      <c r="X9" s="19">
        <f t="shared" si="9"/>
        <v>5.4760304772039907</v>
      </c>
      <c r="Y9" s="8">
        <f t="shared" si="10"/>
        <v>179.23844180564913</v>
      </c>
    </row>
    <row r="10" spans="1:26" x14ac:dyDescent="0.35">
      <c r="A10" s="3">
        <v>43109</v>
      </c>
      <c r="B10" s="1" t="s">
        <v>32</v>
      </c>
      <c r="C10" s="9">
        <v>-7.1455843549377354E-3</v>
      </c>
      <c r="D10" s="9">
        <v>0.9510628416992345</v>
      </c>
      <c r="E10" s="9">
        <v>7.9646337265349247</v>
      </c>
      <c r="F10" s="9">
        <v>0.9420822856848805</v>
      </c>
      <c r="G10" s="9">
        <v>0.43076718188362179</v>
      </c>
      <c r="H10" s="9">
        <v>0.70800190464340995</v>
      </c>
      <c r="I10" s="16">
        <v>2.911</v>
      </c>
      <c r="J10" s="16">
        <v>0.15158825812047586</v>
      </c>
      <c r="K10" s="6">
        <f t="shared" si="11"/>
        <v>1009.15862068966</v>
      </c>
      <c r="M10" s="5">
        <f t="shared" si="4"/>
        <v>2.2552872228631903E-2</v>
      </c>
      <c r="Q10" s="1">
        <v>3.78</v>
      </c>
      <c r="R10" s="14">
        <v>0.71554175279993804</v>
      </c>
      <c r="S10">
        <f t="shared" si="5"/>
        <v>3.78E-2</v>
      </c>
      <c r="U10">
        <f t="shared" si="6"/>
        <v>0.1578</v>
      </c>
      <c r="V10" s="8">
        <f t="shared" si="7"/>
        <v>-48.116995807302466</v>
      </c>
      <c r="W10" s="8">
        <f t="shared" si="8"/>
        <v>147154.50658708348</v>
      </c>
      <c r="X10" s="19">
        <f t="shared" si="9"/>
        <v>7.9588508750635079</v>
      </c>
      <c r="Y10" s="8">
        <f t="shared" si="10"/>
        <v>147.15450658708349</v>
      </c>
    </row>
    <row r="11" spans="1:26" x14ac:dyDescent="0.35">
      <c r="A11" s="3">
        <v>43116</v>
      </c>
      <c r="B11" s="1" t="s">
        <v>25</v>
      </c>
      <c r="C11" s="9">
        <v>-9.0759084841833819E-4</v>
      </c>
      <c r="D11" s="9">
        <v>0.98900019678681494</v>
      </c>
      <c r="E11" s="9">
        <v>9.0596256025224857</v>
      </c>
      <c r="F11" s="9">
        <v>0.97276023169333548</v>
      </c>
      <c r="G11" s="9">
        <v>1.8481127533927337</v>
      </c>
      <c r="H11" s="9">
        <v>0.87967075313743093</v>
      </c>
      <c r="I11" s="16">
        <v>5.1119999999999992</v>
      </c>
      <c r="J11" s="16">
        <v>0.10274239631233056</v>
      </c>
      <c r="K11" s="6">
        <f>989253225.806452/1000000</f>
        <v>989.25322580645206</v>
      </c>
      <c r="M11" s="5">
        <f t="shared" si="4"/>
        <v>2.2284287123241001E-2</v>
      </c>
      <c r="Q11" s="1">
        <v>4.25</v>
      </c>
      <c r="R11" s="14">
        <v>0.25</v>
      </c>
      <c r="S11">
        <f t="shared" si="5"/>
        <v>4.2500000000000003E-2</v>
      </c>
      <c r="U11">
        <f t="shared" si="6"/>
        <v>0.16250000000000001</v>
      </c>
      <c r="V11" s="8">
        <f t="shared" si="7"/>
        <v>-6.3694266726671289</v>
      </c>
      <c r="W11" s="8">
        <f t="shared" si="8"/>
        <v>174448.60028410031</v>
      </c>
      <c r="X11" s="19">
        <f t="shared" si="9"/>
        <v>35.586534934378577</v>
      </c>
      <c r="Y11" s="8">
        <f t="shared" si="10"/>
        <v>174.44860028410031</v>
      </c>
    </row>
    <row r="12" spans="1:26" x14ac:dyDescent="0.35">
      <c r="A12" s="3">
        <v>43116</v>
      </c>
      <c r="B12" s="1" t="s">
        <v>26</v>
      </c>
      <c r="C12" s="9">
        <v>-1.1962442448612532E-3</v>
      </c>
      <c r="D12" s="9">
        <v>0.88683738316711602</v>
      </c>
      <c r="E12" s="9">
        <v>14.339809786262588</v>
      </c>
      <c r="F12" s="9">
        <v>0.96282202834237796</v>
      </c>
      <c r="G12" s="9">
        <v>1.4126497864045109</v>
      </c>
      <c r="H12" s="9">
        <v>0.81209181030204292</v>
      </c>
      <c r="I12" s="16">
        <v>5.0729999999999995</v>
      </c>
      <c r="J12" s="16">
        <v>0.13627545633752242</v>
      </c>
      <c r="K12" s="6">
        <f t="shared" ref="K12:K16" si="12">989253225.806452/1000000</f>
        <v>989.25322580645206</v>
      </c>
      <c r="M12" s="5">
        <f t="shared" si="4"/>
        <v>2.2281163853812163E-2</v>
      </c>
      <c r="Q12" s="1">
        <v>4.5260000000000007</v>
      </c>
      <c r="R12" s="14">
        <v>0.44116890189586117</v>
      </c>
      <c r="S12">
        <f t="shared" si="5"/>
        <v>4.5260000000000009E-2</v>
      </c>
      <c r="U12">
        <f t="shared" si="6"/>
        <v>0.16526000000000002</v>
      </c>
      <c r="V12" s="8">
        <f t="shared" si="7"/>
        <v>-8.5389673257288941</v>
      </c>
      <c r="W12" s="8">
        <f t="shared" si="8"/>
        <v>280850.94241797389</v>
      </c>
      <c r="X12" s="19">
        <f t="shared" si="9"/>
        <v>27.667314262308672</v>
      </c>
      <c r="Y12" s="8">
        <f t="shared" si="10"/>
        <v>280.8509424179739</v>
      </c>
    </row>
    <row r="13" spans="1:26" x14ac:dyDescent="0.35">
      <c r="A13" s="3">
        <v>43116</v>
      </c>
      <c r="B13" s="1" t="s">
        <v>27</v>
      </c>
      <c r="C13" s="9">
        <v>-3.9634086663904445E-4</v>
      </c>
      <c r="D13" s="9">
        <v>0.10849515658974992</v>
      </c>
      <c r="E13" s="9">
        <v>3.4143760879051586</v>
      </c>
      <c r="F13" s="9">
        <v>0.99064983431997644</v>
      </c>
      <c r="G13" s="9">
        <v>-0.52346559780150304</v>
      </c>
      <c r="H13" s="9">
        <v>0.91532687213680686</v>
      </c>
      <c r="I13" s="16">
        <v>5.331646341463415</v>
      </c>
      <c r="J13" s="16">
        <v>0.23559197066993276</v>
      </c>
      <c r="K13" s="6">
        <f t="shared" si="12"/>
        <v>989.25322580645206</v>
      </c>
      <c r="M13" s="5">
        <f t="shared" si="4"/>
        <v>2.2301877243842229E-2</v>
      </c>
      <c r="Q13" s="1">
        <v>3.53</v>
      </c>
      <c r="R13" s="14">
        <v>1.286273687828529</v>
      </c>
      <c r="S13">
        <f t="shared" si="5"/>
        <v>3.5299999999999998E-2</v>
      </c>
      <c r="U13">
        <f t="shared" si="6"/>
        <v>0.15529999999999999</v>
      </c>
      <c r="V13" s="8">
        <f t="shared" si="7"/>
        <v>-2.6561616605459344</v>
      </c>
      <c r="W13" s="8">
        <f t="shared" si="8"/>
        <v>62783.28130350048</v>
      </c>
      <c r="X13" s="19">
        <f t="shared" si="9"/>
        <v>-9.6254446005216092</v>
      </c>
      <c r="Y13" s="8">
        <f t="shared" si="10"/>
        <v>62.78328130350048</v>
      </c>
    </row>
    <row r="14" spans="1:26" ht="17.25" customHeight="1" x14ac:dyDescent="0.35">
      <c r="A14" s="3">
        <v>43116</v>
      </c>
      <c r="B14" s="1" t="s">
        <v>28</v>
      </c>
      <c r="C14" s="9">
        <v>-2.1484393708755877E-4</v>
      </c>
      <c r="D14" s="9">
        <v>0.94109359244555535</v>
      </c>
      <c r="E14" s="9">
        <v>7.0503129726802687</v>
      </c>
      <c r="F14" s="9">
        <v>0.99070445074538949</v>
      </c>
      <c r="G14" s="9">
        <v>0.38724032873534159</v>
      </c>
      <c r="H14" s="9">
        <v>0.40289707073003211</v>
      </c>
      <c r="I14" s="16">
        <v>4.8550000000000004</v>
      </c>
      <c r="J14" s="16">
        <v>0.12990381056766578</v>
      </c>
      <c r="K14" s="6">
        <f t="shared" si="12"/>
        <v>989.25322580645206</v>
      </c>
      <c r="M14" s="5">
        <f t="shared" si="4"/>
        <v>2.2263705578543295E-2</v>
      </c>
      <c r="Q14" s="1">
        <v>1.3059999999999998</v>
      </c>
      <c r="R14" s="14">
        <v>0.23383755044902399</v>
      </c>
      <c r="S14">
        <f t="shared" si="5"/>
        <v>1.3059999999999999E-2</v>
      </c>
      <c r="U14">
        <f t="shared" si="6"/>
        <v>0.13305999999999998</v>
      </c>
      <c r="V14" s="8">
        <f t="shared" si="7"/>
        <v>-1.2357447830641475</v>
      </c>
      <c r="W14" s="8">
        <f t="shared" si="8"/>
        <v>111265.64356457576</v>
      </c>
      <c r="X14" s="19">
        <f t="shared" si="9"/>
        <v>6.1112952797775941</v>
      </c>
      <c r="Y14" s="8">
        <f t="shared" si="10"/>
        <v>111.26564356457575</v>
      </c>
    </row>
    <row r="15" spans="1:26" x14ac:dyDescent="0.35">
      <c r="A15" s="3">
        <v>43116</v>
      </c>
      <c r="B15" s="1" t="s">
        <v>31</v>
      </c>
      <c r="C15" s="9">
        <v>-2.2089737476130855E-3</v>
      </c>
      <c r="D15" s="9">
        <v>0.91947509805382444</v>
      </c>
      <c r="E15" s="9">
        <v>2.728586563187978</v>
      </c>
      <c r="F15" s="9">
        <v>0.96431947568696808</v>
      </c>
      <c r="G15" s="9">
        <v>-0.54319026342957044</v>
      </c>
      <c r="H15" s="9">
        <v>0.76842411971325308</v>
      </c>
      <c r="I15" s="16">
        <v>6.3330000000000002</v>
      </c>
      <c r="J15" s="16">
        <v>1.6556904903997003</v>
      </c>
      <c r="K15" s="6">
        <f t="shared" si="12"/>
        <v>989.25322580645206</v>
      </c>
      <c r="M15" s="5">
        <f t="shared" si="4"/>
        <v>2.238206948151298E-2</v>
      </c>
      <c r="Q15" s="1">
        <v>3.4</v>
      </c>
      <c r="R15" s="14">
        <v>0.32403703492039299</v>
      </c>
      <c r="S15">
        <f t="shared" si="5"/>
        <v>3.4000000000000002E-2</v>
      </c>
      <c r="U15">
        <f t="shared" si="6"/>
        <v>0.154</v>
      </c>
      <c r="V15" s="8">
        <f t="shared" si="7"/>
        <v>-14.62738357660149</v>
      </c>
      <c r="W15" s="8">
        <f t="shared" si="8"/>
        <v>49574.784648248584</v>
      </c>
      <c r="X15" s="19">
        <f t="shared" si="9"/>
        <v>-9.8690438103910036</v>
      </c>
      <c r="Y15" s="8">
        <f t="shared" si="10"/>
        <v>49.574784648248581</v>
      </c>
    </row>
    <row r="16" spans="1:26" x14ac:dyDescent="0.35">
      <c r="A16" s="3">
        <v>43116</v>
      </c>
      <c r="B16" s="1" t="s">
        <v>32</v>
      </c>
      <c r="C16" s="9">
        <v>-3.4065986010665904E-3</v>
      </c>
      <c r="D16" s="9">
        <v>0.94397520522668987</v>
      </c>
      <c r="E16" s="9">
        <v>3.9434808249198681</v>
      </c>
      <c r="F16" s="9">
        <v>0.89370266879902216</v>
      </c>
      <c r="G16" s="9">
        <v>1.1697143638218676E-2</v>
      </c>
      <c r="H16" s="9">
        <v>1.3489526460851893E-3</v>
      </c>
      <c r="I16" s="16">
        <v>4.7012195121951219</v>
      </c>
      <c r="J16" s="16">
        <v>0.16435540059731021</v>
      </c>
      <c r="K16" s="6">
        <f t="shared" si="12"/>
        <v>989.25322580645206</v>
      </c>
      <c r="M16" s="5">
        <f t="shared" si="4"/>
        <v>2.2251390247868617E-2</v>
      </c>
      <c r="Q16" s="1">
        <v>3.78</v>
      </c>
      <c r="R16" s="14">
        <v>0.71554175279993804</v>
      </c>
      <c r="S16">
        <f t="shared" si="5"/>
        <v>3.78E-2</v>
      </c>
      <c r="U16">
        <f t="shared" si="6"/>
        <v>0.1578</v>
      </c>
      <c r="V16" s="8">
        <f t="shared" si="7"/>
        <v>-23.25018572491787</v>
      </c>
      <c r="W16" s="8">
        <f t="shared" si="8"/>
        <v>73846.888409002539</v>
      </c>
      <c r="X16" s="19">
        <f t="shared" si="9"/>
        <v>0.219044468403916</v>
      </c>
      <c r="Y16" s="8">
        <f t="shared" si="10"/>
        <v>73.846888409002545</v>
      </c>
    </row>
    <row r="17" spans="1:25" x14ac:dyDescent="0.35">
      <c r="A17" s="3">
        <v>43126</v>
      </c>
      <c r="B17" s="1" t="s">
        <v>25</v>
      </c>
      <c r="C17" s="9">
        <v>1.3187639657484594E-4</v>
      </c>
      <c r="D17" s="9">
        <v>7.8571792078200291E-3</v>
      </c>
      <c r="E17" s="9">
        <v>8.1077400502761225</v>
      </c>
      <c r="F17" s="9">
        <v>0.96285819592174648</v>
      </c>
      <c r="G17" s="9">
        <v>0.25590496016799924</v>
      </c>
      <c r="H17" s="9">
        <v>0.89863942123422436</v>
      </c>
      <c r="I17" s="16">
        <v>9.1303170731707297</v>
      </c>
      <c r="J17" s="16">
        <v>0.27977013764441766</v>
      </c>
      <c r="K17" s="6">
        <f>1013533870.96774/1000000</f>
        <v>1013.5338709677401</v>
      </c>
      <c r="M17" s="5">
        <f t="shared" si="4"/>
        <v>2.316094266799679E-2</v>
      </c>
      <c r="Q17" s="1">
        <v>4.25</v>
      </c>
      <c r="R17" s="14">
        <v>0.25</v>
      </c>
      <c r="S17">
        <f t="shared" si="5"/>
        <v>4.2500000000000003E-2</v>
      </c>
      <c r="U17">
        <f t="shared" si="6"/>
        <v>0.16250000000000001</v>
      </c>
      <c r="V17" s="8">
        <f t="shared" si="7"/>
        <v>0.89047108124999141</v>
      </c>
      <c r="W17" s="8">
        <f t="shared" si="8"/>
        <v>150210.24990621684</v>
      </c>
      <c r="X17" s="19">
        <f t="shared" si="9"/>
        <v>4.7410928052344881</v>
      </c>
      <c r="Y17" s="8">
        <f t="shared" si="10"/>
        <v>150.21024990621683</v>
      </c>
    </row>
    <row r="18" spans="1:25" x14ac:dyDescent="0.35">
      <c r="A18" s="3">
        <v>43126</v>
      </c>
      <c r="B18" s="1" t="s">
        <v>26</v>
      </c>
      <c r="C18" s="9">
        <v>2.5382429193455903E-4</v>
      </c>
      <c r="D18" s="9">
        <v>9.753143856714061E-2</v>
      </c>
      <c r="E18" s="9">
        <v>6.4274613302921022</v>
      </c>
      <c r="F18" s="9">
        <v>0.97472338350063248</v>
      </c>
      <c r="G18" s="9">
        <v>0.66105348698947186</v>
      </c>
      <c r="H18" s="9">
        <v>0.90684599690263756</v>
      </c>
      <c r="I18" s="16">
        <v>9.5680000000000014</v>
      </c>
      <c r="J18" s="16">
        <v>0.2640343083525854</v>
      </c>
      <c r="K18" s="6">
        <f t="shared" ref="K18:K23" si="13">1013533870.96774/1000000</f>
        <v>1013.5338709677401</v>
      </c>
      <c r="M18" s="5">
        <f t="shared" si="4"/>
        <v>2.3196854308171214E-2</v>
      </c>
      <c r="Q18" s="1">
        <v>4.5260000000000007</v>
      </c>
      <c r="R18" s="14">
        <v>0.44116890189586117</v>
      </c>
      <c r="S18">
        <f t="shared" si="5"/>
        <v>4.5260000000000009E-2</v>
      </c>
      <c r="U18">
        <f t="shared" si="6"/>
        <v>0.16526000000000002</v>
      </c>
      <c r="V18" s="8">
        <f t="shared" si="7"/>
        <v>1.7403133483251993</v>
      </c>
      <c r="W18" s="8">
        <f t="shared" si="8"/>
        <v>120915.15724612692</v>
      </c>
      <c r="X18" s="19">
        <f t="shared" si="9"/>
        <v>12.435918665231386</v>
      </c>
      <c r="Y18" s="8">
        <f t="shared" si="10"/>
        <v>120.91515724612692</v>
      </c>
    </row>
    <row r="19" spans="1:25" x14ac:dyDescent="0.35">
      <c r="A19" s="3">
        <v>43126</v>
      </c>
      <c r="B19" s="1" t="s">
        <v>27</v>
      </c>
      <c r="C19" s="9">
        <v>-1.9964920921722751E-4</v>
      </c>
      <c r="D19" s="9">
        <v>9.9447591511540909E-2</v>
      </c>
      <c r="E19" s="9">
        <v>11.854570691810178</v>
      </c>
      <c r="F19" s="9">
        <v>0.83439682061864251</v>
      </c>
      <c r="G19" s="9">
        <v>-0.20266503674386285</v>
      </c>
      <c r="H19" s="9">
        <v>0.26036780172037416</v>
      </c>
      <c r="I19" s="16">
        <v>9.557500000000001</v>
      </c>
      <c r="J19" s="16">
        <v>0.22987768486740917</v>
      </c>
      <c r="K19" s="6">
        <f t="shared" si="13"/>
        <v>1013.5338709677401</v>
      </c>
      <c r="M19" s="5">
        <f t="shared" si="4"/>
        <v>2.3195992789024095E-2</v>
      </c>
      <c r="Q19" s="1">
        <v>3.3299999999999996</v>
      </c>
      <c r="R19" s="14">
        <v>1.7304623659588794</v>
      </c>
      <c r="S19">
        <f t="shared" si="5"/>
        <v>3.3299999999999996E-2</v>
      </c>
      <c r="U19">
        <f t="shared" si="6"/>
        <v>0.15329999999999999</v>
      </c>
      <c r="V19" s="8">
        <f t="shared" si="7"/>
        <v>-1.26984992740099</v>
      </c>
      <c r="W19" s="8">
        <f t="shared" si="8"/>
        <v>206879.58652525549</v>
      </c>
      <c r="X19" s="19">
        <f t="shared" si="9"/>
        <v>-3.536801128839008</v>
      </c>
      <c r="Y19" s="8">
        <f t="shared" si="10"/>
        <v>206.87958652525549</v>
      </c>
    </row>
    <row r="20" spans="1:25" x14ac:dyDescent="0.35">
      <c r="A20" s="3">
        <v>43126</v>
      </c>
      <c r="B20" s="1" t="s">
        <v>28</v>
      </c>
      <c r="C20" s="9">
        <v>-1.6943203160604269E-5</v>
      </c>
      <c r="D20" s="9">
        <v>2.8643659672673676E-4</v>
      </c>
      <c r="E20" s="9">
        <v>15.244225438810854</v>
      </c>
      <c r="F20" s="9">
        <v>0.97695417187345801</v>
      </c>
      <c r="G20" s="9">
        <v>1.1456529644321336</v>
      </c>
      <c r="H20" s="9">
        <v>0.92666037524525324</v>
      </c>
      <c r="I20" s="16">
        <v>7.9108536585365865</v>
      </c>
      <c r="J20" s="16">
        <v>0.19388564611954595</v>
      </c>
      <c r="K20" s="6">
        <f t="shared" si="13"/>
        <v>1013.5338709677401</v>
      </c>
      <c r="M20" s="5">
        <f t="shared" si="4"/>
        <v>2.3060886374575745E-2</v>
      </c>
      <c r="Q20" s="1">
        <v>2.2000000000000002</v>
      </c>
      <c r="R20" s="14">
        <v>0.5419870847169701</v>
      </c>
      <c r="S20">
        <f t="shared" si="5"/>
        <v>2.2000000000000002E-2</v>
      </c>
      <c r="U20">
        <f t="shared" si="6"/>
        <v>0.14199999999999999</v>
      </c>
      <c r="V20" s="8">
        <f t="shared" si="7"/>
        <v>-0.10040688206345259</v>
      </c>
      <c r="W20" s="8">
        <f t="shared" si="8"/>
        <v>247867.92440080084</v>
      </c>
      <c r="X20" s="19">
        <f t="shared" si="9"/>
        <v>18.628078121597824</v>
      </c>
      <c r="Y20" s="8">
        <f t="shared" si="10"/>
        <v>247.86792440080083</v>
      </c>
    </row>
    <row r="21" spans="1:25" x14ac:dyDescent="0.35">
      <c r="A21" s="3">
        <v>43126</v>
      </c>
      <c r="B21" s="1" t="s">
        <v>30</v>
      </c>
      <c r="C21" s="9">
        <v>-3.0000000000000001E-3</v>
      </c>
      <c r="D21" s="9">
        <v>0.47599999999999998</v>
      </c>
      <c r="E21" s="9">
        <v>8.3043256260635712</v>
      </c>
      <c r="F21" s="9">
        <v>0.94529268029329983</v>
      </c>
      <c r="G21" s="9">
        <v>0.35199999999999998</v>
      </c>
      <c r="H21" s="9">
        <v>0.23599999999999999</v>
      </c>
      <c r="I21" s="16">
        <v>8.5008414634146359</v>
      </c>
      <c r="J21" s="16">
        <v>0.96216950388385503</v>
      </c>
      <c r="K21" s="6">
        <f t="shared" si="13"/>
        <v>1013.5338709677401</v>
      </c>
      <c r="M21" s="5">
        <f t="shared" si="4"/>
        <v>2.3109294545096731E-2</v>
      </c>
      <c r="Q21" s="1">
        <v>5.4399999999999995</v>
      </c>
      <c r="R21" s="14">
        <v>0.72577544736647015</v>
      </c>
      <c r="S21">
        <f t="shared" si="5"/>
        <v>5.4399999999999997E-2</v>
      </c>
      <c r="U21">
        <f t="shared" si="6"/>
        <v>0.1744</v>
      </c>
      <c r="V21" s="8">
        <f t="shared" si="7"/>
        <v>-21.788968028313839</v>
      </c>
      <c r="W21" s="8">
        <f t="shared" si="8"/>
        <v>165488.10456417111</v>
      </c>
      <c r="X21" s="19">
        <f t="shared" si="9"/>
        <v>7.0146349540728261</v>
      </c>
      <c r="Y21" s="8">
        <f t="shared" si="10"/>
        <v>165.48810456417112</v>
      </c>
    </row>
    <row r="22" spans="1:25" x14ac:dyDescent="0.35">
      <c r="A22" s="3">
        <v>43126</v>
      </c>
      <c r="B22" s="1" t="s">
        <v>31</v>
      </c>
      <c r="C22" s="9">
        <v>4.3198230442214654E-3</v>
      </c>
      <c r="D22" s="9">
        <v>0.77162046659486994</v>
      </c>
      <c r="E22" s="9">
        <v>8.6786258422489464</v>
      </c>
      <c r="F22" s="9">
        <v>0.98135121851574225</v>
      </c>
      <c r="G22" s="9">
        <v>2.6804770504391526</v>
      </c>
      <c r="H22" s="9">
        <v>0.83431846887394145</v>
      </c>
      <c r="I22" s="16">
        <v>7.886000000000001</v>
      </c>
      <c r="J22" s="16">
        <v>0.68826157818085421</v>
      </c>
      <c r="K22" s="6">
        <f t="shared" si="13"/>
        <v>1013.5338709677401</v>
      </c>
      <c r="M22" s="5">
        <f t="shared" si="4"/>
        <v>2.3058847145746665E-2</v>
      </c>
      <c r="Q22" s="1">
        <v>3.4</v>
      </c>
      <c r="R22" s="14">
        <v>0.32403703492039299</v>
      </c>
      <c r="S22">
        <f t="shared" si="5"/>
        <v>3.4000000000000002E-2</v>
      </c>
      <c r="U22">
        <f t="shared" si="6"/>
        <v>0.154</v>
      </c>
      <c r="V22" s="8">
        <f t="shared" si="7"/>
        <v>27.765449044703928</v>
      </c>
      <c r="W22" s="8">
        <f t="shared" si="8"/>
        <v>153051.19137768922</v>
      </c>
      <c r="X22" s="19">
        <f t="shared" si="9"/>
        <v>47.271332292389268</v>
      </c>
      <c r="Y22" s="8">
        <f t="shared" si="10"/>
        <v>153.05119137768921</v>
      </c>
    </row>
    <row r="23" spans="1:25" x14ac:dyDescent="0.35">
      <c r="A23" s="3">
        <v>43126</v>
      </c>
      <c r="B23" s="1" t="s">
        <v>32</v>
      </c>
      <c r="C23" s="9">
        <v>5.6223684023948513E-2</v>
      </c>
      <c r="D23" s="9">
        <v>0.72341771246361253</v>
      </c>
      <c r="E23" s="9">
        <v>8.3014505999630241</v>
      </c>
      <c r="F23" s="9">
        <v>0.9929313912615062</v>
      </c>
      <c r="G23" s="9">
        <v>8.0190829904538177</v>
      </c>
      <c r="H23" s="9">
        <v>0.7677089520731748</v>
      </c>
      <c r="I23" s="16">
        <v>7.0959999999999992</v>
      </c>
      <c r="J23" s="16">
        <v>0.12799999999999995</v>
      </c>
      <c r="K23" s="6">
        <f t="shared" si="13"/>
        <v>1013.5338709677401</v>
      </c>
      <c r="M23" s="5">
        <f t="shared" si="4"/>
        <v>2.2994028086106118E-2</v>
      </c>
      <c r="Q23" s="1">
        <v>3.78</v>
      </c>
      <c r="R23" s="14">
        <v>0.71554175279993804</v>
      </c>
      <c r="S23">
        <f t="shared" si="5"/>
        <v>3.78E-2</v>
      </c>
      <c r="U23">
        <f t="shared" si="6"/>
        <v>0.1578</v>
      </c>
      <c r="V23" s="8">
        <f t="shared" si="7"/>
        <v>371.33582889692815</v>
      </c>
      <c r="W23" s="8">
        <f t="shared" si="8"/>
        <v>150434.8814713645</v>
      </c>
      <c r="X23" s="19">
        <f t="shared" si="9"/>
        <v>145.31795192316491</v>
      </c>
      <c r="Y23" s="8">
        <f t="shared" si="10"/>
        <v>150.43488147136449</v>
      </c>
    </row>
  </sheetData>
  <conditionalFormatting sqref="G1">
    <cfRule type="cellIs" dxfId="1" priority="59" operator="lessThan">
      <formula>0.7</formula>
    </cfRule>
  </conditionalFormatting>
  <conditionalFormatting sqref="F2:F23">
    <cfRule type="cellIs" dxfId="0" priority="2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2017-05-15T15:40:04Z</dcterms:created>
  <dcterms:modified xsi:type="dcterms:W3CDTF">2020-04-09T10:34:29Z</dcterms:modified>
</cp:coreProperties>
</file>