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Daten - Bearbeiten\trace_gas2018\slopecalculation_2018\Steigung berechnen\"/>
    </mc:Choice>
  </mc:AlternateContent>
  <xr:revisionPtr revIDLastSave="0" documentId="13_ncr:1_{AD3A92A3-8E0E-449B-B22B-DB60BA6945FD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" i="1" l="1"/>
  <c r="O27" i="1" s="1"/>
  <c r="O13" i="1" l="1"/>
  <c r="O26" i="1"/>
  <c r="O14" i="1"/>
  <c r="O21" i="1"/>
  <c r="O20" i="1"/>
  <c r="O12" i="1"/>
  <c r="O34" i="1"/>
  <c r="O28" i="1"/>
  <c r="O8" i="1"/>
  <c r="O22" i="1"/>
  <c r="T2" i="1"/>
  <c r="S2" i="1"/>
  <c r="U57" i="1" s="1"/>
  <c r="Q2" i="1"/>
  <c r="P2" i="1"/>
  <c r="O51" i="1"/>
  <c r="N2" i="1"/>
  <c r="AE2" i="1" s="1"/>
  <c r="R48" i="1" l="1"/>
  <c r="R25" i="1"/>
  <c r="U51" i="1"/>
  <c r="U35" i="1"/>
  <c r="T42" i="1"/>
  <c r="U41" i="1"/>
  <c r="U24" i="1"/>
  <c r="T8" i="1"/>
  <c r="R13" i="1"/>
  <c r="R24" i="1"/>
  <c r="U54" i="1"/>
  <c r="U7" i="1"/>
  <c r="U6" i="1"/>
  <c r="O11" i="1"/>
  <c r="O23" i="1"/>
  <c r="O35" i="1"/>
  <c r="O43" i="1"/>
  <c r="O55" i="1"/>
  <c r="R9" i="1"/>
  <c r="U10" i="1"/>
  <c r="U14" i="1"/>
  <c r="U22" i="1"/>
  <c r="U26" i="1"/>
  <c r="U34" i="1"/>
  <c r="U38" i="1"/>
  <c r="U50" i="1"/>
  <c r="O7" i="1"/>
  <c r="O15" i="1"/>
  <c r="O39" i="1"/>
  <c r="T12" i="1"/>
  <c r="U20" i="1"/>
  <c r="U28" i="1"/>
  <c r="U36" i="1"/>
  <c r="U40" i="1"/>
  <c r="U48" i="1"/>
  <c r="U52" i="1"/>
  <c r="U56" i="1"/>
  <c r="O56" i="1"/>
  <c r="O54" i="1"/>
  <c r="O52" i="1"/>
  <c r="O50" i="1"/>
  <c r="O48" i="1"/>
  <c r="N42" i="1"/>
  <c r="O40" i="1"/>
  <c r="O38" i="1"/>
  <c r="O36" i="1"/>
  <c r="N24" i="1"/>
  <c r="O10" i="1"/>
  <c r="O6" i="1"/>
  <c r="O9" i="1"/>
  <c r="N25" i="1"/>
  <c r="O29" i="1"/>
  <c r="O37" i="1"/>
  <c r="O41" i="1"/>
  <c r="O49" i="1"/>
  <c r="O53" i="1"/>
  <c r="N57" i="1"/>
  <c r="R6" i="1"/>
  <c r="R56" i="1"/>
  <c r="R54" i="1"/>
  <c r="R52" i="1"/>
  <c r="R50" i="1"/>
  <c r="Q42" i="1"/>
  <c r="R40" i="1"/>
  <c r="R38" i="1"/>
  <c r="R36" i="1"/>
  <c r="R34" i="1"/>
  <c r="R28" i="1"/>
  <c r="R26" i="1"/>
  <c r="R22" i="1"/>
  <c r="R20" i="1"/>
  <c r="R14" i="1"/>
  <c r="R12" i="1"/>
  <c r="R10" i="1"/>
  <c r="Q8" i="1"/>
  <c r="Q57" i="1"/>
  <c r="R55" i="1"/>
  <c r="R53" i="1"/>
  <c r="R51" i="1"/>
  <c r="R49" i="1"/>
  <c r="R43" i="1"/>
  <c r="R41" i="1"/>
  <c r="R39" i="1"/>
  <c r="R37" i="1"/>
  <c r="R35" i="1"/>
  <c r="R29" i="1"/>
  <c r="R27" i="1"/>
  <c r="R23" i="1"/>
  <c r="R21" i="1"/>
  <c r="R15" i="1"/>
  <c r="R7" i="1"/>
  <c r="R11" i="1"/>
  <c r="U9" i="1"/>
  <c r="U11" i="1"/>
  <c r="U13" i="1"/>
  <c r="U15" i="1"/>
  <c r="U21" i="1"/>
  <c r="U23" i="1"/>
  <c r="U25" i="1"/>
  <c r="U27" i="1"/>
  <c r="U29" i="1"/>
  <c r="U37" i="1"/>
  <c r="U39" i="1"/>
  <c r="U43" i="1"/>
  <c r="U49" i="1"/>
  <c r="U53" i="1"/>
  <c r="U55" i="1"/>
  <c r="AC6" i="1" l="1"/>
  <c r="AC11" i="1"/>
  <c r="AB6" i="1"/>
  <c r="X9" i="1"/>
  <c r="X11" i="1"/>
  <c r="X7" i="1"/>
  <c r="Y6" i="1"/>
  <c r="X6" i="1"/>
  <c r="X10" i="1"/>
  <c r="X13" i="1"/>
  <c r="X8" i="1"/>
  <c r="X12" i="1"/>
  <c r="AG2" i="1" l="1"/>
  <c r="AF2" i="1"/>
  <c r="AB8" i="1" l="1"/>
  <c r="AC12" i="1"/>
  <c r="Z6" i="1" l="1"/>
  <c r="AA6" i="1"/>
  <c r="Y9" i="1"/>
  <c r="AB12" i="1"/>
  <c r="AC8" i="1"/>
  <c r="Y7" i="1"/>
  <c r="Y8" i="1"/>
  <c r="Y10" i="1"/>
  <c r="Y11" i="1"/>
  <c r="Y12" i="1"/>
  <c r="Y13" i="1"/>
  <c r="AC13" i="1"/>
  <c r="AB13" i="1"/>
  <c r="AC7" i="1"/>
  <c r="AB7" i="1"/>
  <c r="AC9" i="1"/>
  <c r="AB9" i="1"/>
  <c r="AC10" i="1"/>
  <c r="AB10" i="1"/>
  <c r="AB11" i="1"/>
  <c r="AA10" i="1"/>
  <c r="Z10" i="1"/>
  <c r="AA8" i="1"/>
  <c r="Z8" i="1"/>
  <c r="AA9" i="1"/>
  <c r="Z9" i="1"/>
  <c r="Z11" i="1"/>
  <c r="AA11" i="1"/>
  <c r="Z7" i="1"/>
  <c r="AA7" i="1"/>
  <c r="AA12" i="1"/>
  <c r="Z12" i="1"/>
  <c r="Z13" i="1"/>
  <c r="AA13" i="1"/>
</calcChain>
</file>

<file path=xl/sharedStrings.xml><?xml version="1.0" encoding="utf-8"?>
<sst xmlns="http://schemas.openxmlformats.org/spreadsheetml/2006/main" count="281" uniqueCount="85">
  <si>
    <t>plot</t>
  </si>
  <si>
    <t>Datum_Lauf</t>
  </si>
  <si>
    <t>time</t>
  </si>
  <si>
    <t>gas1</t>
  </si>
  <si>
    <t>sec1</t>
  </si>
  <si>
    <t>peak1</t>
  </si>
  <si>
    <t>gas2</t>
  </si>
  <si>
    <t>sec2</t>
  </si>
  <si>
    <t>peak2</t>
  </si>
  <si>
    <t>gas3</t>
  </si>
  <si>
    <t>sec3</t>
  </si>
  <si>
    <t>peak3</t>
  </si>
  <si>
    <t>Mittelwert_CH4</t>
  </si>
  <si>
    <t>Stabw_CH4</t>
  </si>
  <si>
    <t>Konzentration_CH4_ppm</t>
  </si>
  <si>
    <t>Mittelwert_CO2</t>
  </si>
  <si>
    <t>Stabw_CO2</t>
  </si>
  <si>
    <t>Konzentration_CO2_ppm</t>
  </si>
  <si>
    <t>Mittelwert_N2O</t>
  </si>
  <si>
    <t>Stabw_N2O</t>
  </si>
  <si>
    <t>Konzentration_N2O_ppb</t>
  </si>
  <si>
    <t>Zeitpunkt</t>
  </si>
  <si>
    <t>Identifier</t>
  </si>
  <si>
    <t>b_CH4</t>
  </si>
  <si>
    <t>R2_CH4</t>
  </si>
  <si>
    <t>b_CO2</t>
  </si>
  <si>
    <t>R2_CO2</t>
  </si>
  <si>
    <t>b_N2O</t>
  </si>
  <si>
    <t>R2_N2O</t>
  </si>
  <si>
    <t>Datum_Probennahme</t>
  </si>
  <si>
    <t>rF_CH4</t>
  </si>
  <si>
    <t>rF_CO2</t>
  </si>
  <si>
    <t>rF_N2O</t>
  </si>
  <si>
    <t>A1</t>
  </si>
  <si>
    <t>A2</t>
  </si>
  <si>
    <t>A3</t>
  </si>
  <si>
    <t>G1</t>
  </si>
  <si>
    <t>G2</t>
  </si>
  <si>
    <t>W1</t>
  </si>
  <si>
    <t>W2</t>
  </si>
  <si>
    <t>W3</t>
  </si>
  <si>
    <t>STD</t>
  </si>
  <si>
    <t>CH4</t>
  </si>
  <si>
    <t>CO2</t>
  </si>
  <si>
    <t>N2O</t>
  </si>
  <si>
    <t>A1 1</t>
  </si>
  <si>
    <t>A1 2</t>
  </si>
  <si>
    <t>A1 3</t>
  </si>
  <si>
    <t>A1 4</t>
  </si>
  <si>
    <t>A1 5</t>
  </si>
  <si>
    <t>A2 1</t>
  </si>
  <si>
    <t>A2 2</t>
  </si>
  <si>
    <t>A2 3</t>
  </si>
  <si>
    <t>A2 4</t>
  </si>
  <si>
    <t>A2 5</t>
  </si>
  <si>
    <t>A3 1</t>
  </si>
  <si>
    <t>A3 2</t>
  </si>
  <si>
    <t>A3 3</t>
  </si>
  <si>
    <t>A3 4</t>
  </si>
  <si>
    <t>A3 5</t>
  </si>
  <si>
    <t>G1 1</t>
  </si>
  <si>
    <t>G1 2</t>
  </si>
  <si>
    <t>G1 3</t>
  </si>
  <si>
    <t>G1 4</t>
  </si>
  <si>
    <t>G1 5</t>
  </si>
  <si>
    <t>G2 1</t>
  </si>
  <si>
    <t>G2 2</t>
  </si>
  <si>
    <t>G2 3</t>
  </si>
  <si>
    <t>G2 4</t>
  </si>
  <si>
    <t>G2 5</t>
  </si>
  <si>
    <t>W1 1</t>
  </si>
  <si>
    <t>W1 2</t>
  </si>
  <si>
    <t>W1 3</t>
  </si>
  <si>
    <t>W1 4</t>
  </si>
  <si>
    <t>W1 5</t>
  </si>
  <si>
    <t>W2 1</t>
  </si>
  <si>
    <t>W2 2</t>
  </si>
  <si>
    <t>W2 3</t>
  </si>
  <si>
    <t>W2 4</t>
  </si>
  <si>
    <t>W2 5</t>
  </si>
  <si>
    <t>W3 1</t>
  </si>
  <si>
    <t>W3 2</t>
  </si>
  <si>
    <t>W3 3</t>
  </si>
  <si>
    <t>W3 4</t>
  </si>
  <si>
    <t>W3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</si>
</sst>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164" fontId="0" fillId="0" borderId="0" xfId="0" applyNumberFormat="1"/>
    <xf numFmtId="164" fontId="0" fillId="0" borderId="0" xfId="0" applyNumberFormat="1" applyFill="1"/>
    <xf numFmtId="0" fontId="0" fillId="0" borderId="0" xfId="0" applyFill="1"/>
    <xf numFmtId="164" fontId="0" fillId="2" borderId="0" xfId="0" applyNumberFormat="1" applyFill="1"/>
    <xf numFmtId="0" fontId="0" fillId="2" borderId="0" xfId="0" applyFill="1"/>
    <xf numFmtId="0" fontId="0" fillId="2" borderId="0" xfId="0" applyNumberFormat="1" applyFill="1"/>
    <xf numFmtId="14" fontId="0" fillId="2" borderId="0" xfId="0" applyNumberFormat="1" applyFill="1"/>
    <xf numFmtId="21" fontId="0" fillId="2" borderId="0" xfId="0" applyNumberFormat="1" applyFill="1"/>
    <xf numFmtId="2" fontId="0" fillId="2" borderId="0" xfId="0" applyNumberFormat="1" applyFill="1"/>
    <xf numFmtId="164" fontId="0" fillId="3" borderId="0" xfId="0" applyNumberFormat="1" applyFill="1"/>
    <xf numFmtId="0" fontId="0" fillId="3" borderId="0" xfId="0" applyFill="1"/>
    <xf numFmtId="164" fontId="0" fillId="4" borderId="0" xfId="0" applyNumberFormat="1" applyFill="1"/>
    <xf numFmtId="0" fontId="0" fillId="4" borderId="0" xfId="0" applyFill="1"/>
    <xf numFmtId="164" fontId="0" fillId="5" borderId="0" xfId="0" applyNumberFormat="1" applyFill="1"/>
    <xf numFmtId="0" fontId="0" fillId="5" borderId="0" xfId="0" applyFill="1"/>
    <xf numFmtId="164" fontId="0" fillId="6" borderId="0" xfId="0" applyNumberFormat="1" applyFill="1"/>
    <xf numFmtId="164" fontId="0" fillId="7" borderId="0" xfId="0" applyNumberFormat="1" applyFill="1"/>
    <xf numFmtId="0" fontId="0" fillId="7" borderId="0" xfId="0" applyFill="1"/>
    <xf numFmtId="164" fontId="0" fillId="8" borderId="0" xfId="0" applyNumberFormat="1" applyFill="1"/>
    <xf numFmtId="0" fontId="0" fillId="8" borderId="0" xfId="0" applyFill="1"/>
    <xf numFmtId="0" fontId="0" fillId="6" borderId="0" xfId="0" applyFill="1"/>
    <xf numFmtId="164" fontId="0" fillId="9" borderId="0" xfId="0" applyNumberFormat="1" applyFill="1"/>
    <xf numFmtId="0" fontId="0" fillId="9" borderId="0" xfId="0" applyFill="1"/>
    <xf numFmtId="164" fontId="0" fillId="10" borderId="0" xfId="0" applyNumberFormat="1" applyFill="1"/>
    <xf numFmtId="0" fontId="0" fillId="10" borderId="0" xfId="0" applyFill="1"/>
    <xf numFmtId="164" fontId="0" fillId="6" borderId="0" xfId="0" applyNumberFormat="1" applyFill="1" applyAlignment="1">
      <alignment horizontal="right"/>
    </xf>
    <xf numFmtId="0" fontId="0" fillId="11" borderId="0" xfId="0" applyFill="1"/>
    <xf numFmtId="14" fontId="0" fillId="11" borderId="0" xfId="0" applyNumberFormat="1" applyFill="1"/>
    <xf numFmtId="21" fontId="0" fillId="11" borderId="0" xfId="0" applyNumberFormat="1" applyFill="1"/>
    <xf numFmtId="2" fontId="0" fillId="11" borderId="0" xfId="0" applyNumberFormat="1" applyFill="1"/>
  </cellXfs>
  <cellStyles count="1">
    <cellStyle name="Standard" xfId="0" builtinId="0"/>
  </cellStyles>
  <dxfs count="1"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62"/>
  <sheetViews>
    <sheetView tabSelected="1" topLeftCell="N47" zoomScale="70" zoomScaleNormal="70" workbookViewId="0">
      <selection activeCell="T12" sqref="T12"/>
    </sheetView>
  </sheetViews>
  <sheetFormatPr baseColWidth="10" defaultRowHeight="14.5" x14ac:dyDescent="0.35"/>
  <cols>
    <col min="13" max="13" width="18" customWidth="1"/>
    <col min="14" max="14" width="10.81640625" style="1"/>
    <col min="15" max="15" width="24.1796875" customWidth="1"/>
    <col min="16" max="16" width="20" customWidth="1"/>
    <col min="17" max="17" width="10.81640625" style="1"/>
    <col min="18" max="18" width="23.1796875" customWidth="1"/>
    <col min="19" max="19" width="17.453125" customWidth="1"/>
    <col min="20" max="20" width="10.81640625" style="1"/>
    <col min="21" max="21" width="25" customWidth="1"/>
    <col min="30" max="30" width="14.7265625" style="5" customWidth="1"/>
  </cols>
  <sheetData>
    <row r="1" spans="1:33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4" t="s">
        <v>29</v>
      </c>
      <c r="AE1" s="1" t="s">
        <v>30</v>
      </c>
      <c r="AF1" s="1" t="s">
        <v>31</v>
      </c>
      <c r="AG1" s="1" t="s">
        <v>32</v>
      </c>
    </row>
    <row r="2" spans="1:33" x14ac:dyDescent="0.35">
      <c r="A2" s="5" t="s">
        <v>41</v>
      </c>
      <c r="B2" s="7">
        <v>43417</v>
      </c>
      <c r="C2" s="8">
        <v>0.37543981481481481</v>
      </c>
      <c r="D2" s="5" t="s">
        <v>42</v>
      </c>
      <c r="E2" s="9">
        <v>2.4460000000000002</v>
      </c>
      <c r="F2" s="9">
        <v>41.1646</v>
      </c>
      <c r="G2" s="9" t="s">
        <v>43</v>
      </c>
      <c r="H2" s="9">
        <v>3.37</v>
      </c>
      <c r="I2" s="9">
        <v>3988.2559999999999</v>
      </c>
      <c r="J2" s="9" t="s">
        <v>44</v>
      </c>
      <c r="K2" s="9">
        <v>3.5830000000000002</v>
      </c>
      <c r="L2" s="9">
        <v>653.81820000000005</v>
      </c>
      <c r="M2" s="4">
        <f>AVERAGE(F2:F5,F16:F19,F30:F33,F44:F47,F58:F61)</f>
        <v>41.144879999999993</v>
      </c>
      <c r="N2" s="4">
        <f>STDEV(F2:F5,F16:F19,F30:F33,F44:F47,G58:G61)</f>
        <v>0.22915024147197913</v>
      </c>
      <c r="O2" s="4">
        <v>3.9420000000000002</v>
      </c>
      <c r="P2" s="4">
        <f>AVERAGE(I2:I5,I16:I19,I30:I33,I44:I47,I58:I61)</f>
        <v>3975.4811550000004</v>
      </c>
      <c r="Q2" s="4">
        <f>STDEV(I2:I5,I16:I19,I30:I33,I44:I47,I58:I61)</f>
        <v>16.44042166966193</v>
      </c>
      <c r="R2" s="4">
        <v>407.1</v>
      </c>
      <c r="S2" s="4">
        <f>AVERAGE(L2:L5,L16:L19,L30:L33,L44:L47,L58:L61)</f>
        <v>642.18268</v>
      </c>
      <c r="T2" s="4">
        <f>STDEV(L2:L5,L16:L19,L30:L33,L44:L47,L58:L61)</f>
        <v>6.2755115812095044</v>
      </c>
      <c r="U2" s="4">
        <v>364</v>
      </c>
      <c r="AD2" s="7">
        <v>43109</v>
      </c>
      <c r="AE2" s="6">
        <f>(N2/M2)^2</f>
        <v>3.1017660517281927E-5</v>
      </c>
      <c r="AF2" s="6">
        <f>(T2/S2)^2</f>
        <v>9.5495101418587036E-5</v>
      </c>
      <c r="AG2" s="6">
        <f>(T2/S2)^2</f>
        <v>9.5495101418587036E-5</v>
      </c>
    </row>
    <row r="3" spans="1:33" x14ac:dyDescent="0.35">
      <c r="A3" s="5" t="s">
        <v>41</v>
      </c>
      <c r="B3" s="7">
        <v>43417</v>
      </c>
      <c r="C3" s="8">
        <v>0.37910879629629629</v>
      </c>
      <c r="D3" s="5" t="s">
        <v>42</v>
      </c>
      <c r="E3" s="9">
        <v>2.44</v>
      </c>
      <c r="F3" s="9">
        <v>41.369</v>
      </c>
      <c r="G3" s="9" t="s">
        <v>43</v>
      </c>
      <c r="H3" s="9">
        <v>3.36</v>
      </c>
      <c r="I3" s="9">
        <v>3985.2136</v>
      </c>
      <c r="J3" s="9" t="s">
        <v>44</v>
      </c>
      <c r="K3" s="9">
        <v>3.573</v>
      </c>
      <c r="L3" s="9">
        <v>651.62549999999999</v>
      </c>
      <c r="M3" s="5"/>
      <c r="N3" s="4"/>
      <c r="O3" s="5"/>
      <c r="P3" s="5"/>
      <c r="Q3" s="4"/>
      <c r="R3" s="4"/>
      <c r="S3" s="5"/>
      <c r="T3" s="4"/>
      <c r="U3" s="4"/>
      <c r="AD3" s="7">
        <v>43109</v>
      </c>
    </row>
    <row r="4" spans="1:33" x14ac:dyDescent="0.35">
      <c r="A4" s="5" t="s">
        <v>41</v>
      </c>
      <c r="B4" s="7">
        <v>43417</v>
      </c>
      <c r="C4" s="8">
        <v>0.38276620370370368</v>
      </c>
      <c r="D4" s="5" t="s">
        <v>42</v>
      </c>
      <c r="E4" s="9">
        <v>2.4460000000000002</v>
      </c>
      <c r="F4" s="9">
        <v>41.531599999999997</v>
      </c>
      <c r="G4" s="9" t="s">
        <v>43</v>
      </c>
      <c r="H4" s="9">
        <v>3.3660000000000001</v>
      </c>
      <c r="I4" s="9">
        <v>4003.4166</v>
      </c>
      <c r="J4" s="9" t="s">
        <v>44</v>
      </c>
      <c r="K4" s="9">
        <v>3.58</v>
      </c>
      <c r="L4" s="9">
        <v>649.18539999999996</v>
      </c>
      <c r="M4" s="5"/>
      <c r="N4" s="4"/>
      <c r="O4" s="5"/>
      <c r="P4" s="5"/>
      <c r="Q4" s="4"/>
      <c r="R4" s="4"/>
      <c r="S4" s="5"/>
      <c r="T4" s="4"/>
      <c r="U4" s="4"/>
      <c r="AD4" s="7">
        <v>43109</v>
      </c>
    </row>
    <row r="5" spans="1:33" x14ac:dyDescent="0.35">
      <c r="A5" s="5" t="s">
        <v>41</v>
      </c>
      <c r="B5" s="7">
        <v>43417</v>
      </c>
      <c r="C5" s="8">
        <v>0.38642361111111106</v>
      </c>
      <c r="D5" s="5" t="s">
        <v>42</v>
      </c>
      <c r="E5" s="9">
        <v>2.44</v>
      </c>
      <c r="F5" s="9">
        <v>41.510599999999997</v>
      </c>
      <c r="G5" s="9" t="s">
        <v>43</v>
      </c>
      <c r="H5" s="9">
        <v>3.363</v>
      </c>
      <c r="I5" s="9">
        <v>3996.9771999999998</v>
      </c>
      <c r="J5" s="9" t="s">
        <v>44</v>
      </c>
      <c r="K5" s="9">
        <v>3.5760000000000001</v>
      </c>
      <c r="L5" s="9">
        <v>648.60619999999994</v>
      </c>
      <c r="M5" s="5"/>
      <c r="N5" s="4"/>
      <c r="O5" s="5"/>
      <c r="P5" s="5"/>
      <c r="Q5" s="4"/>
      <c r="R5" s="4"/>
      <c r="S5" s="5"/>
      <c r="T5" s="4"/>
      <c r="U5" s="4"/>
      <c r="AD5" s="7">
        <v>43109</v>
      </c>
    </row>
    <row r="6" spans="1:33" x14ac:dyDescent="0.35">
      <c r="A6" s="27" t="s">
        <v>45</v>
      </c>
      <c r="B6" s="28">
        <v>43417</v>
      </c>
      <c r="C6" s="29">
        <v>0.39050925925925922</v>
      </c>
      <c r="D6" s="27" t="s">
        <v>42</v>
      </c>
      <c r="E6" s="30">
        <v>2.4430000000000001</v>
      </c>
      <c r="F6" s="30">
        <v>20.5535</v>
      </c>
      <c r="G6" s="30" t="s">
        <v>43</v>
      </c>
      <c r="H6" s="30">
        <v>3.3660000000000001</v>
      </c>
      <c r="I6" s="30">
        <v>4373.6192000000001</v>
      </c>
      <c r="J6" s="30" t="s">
        <v>44</v>
      </c>
      <c r="K6" s="30">
        <v>3.58</v>
      </c>
      <c r="L6" s="30">
        <v>484.14659999999998</v>
      </c>
      <c r="O6" s="10">
        <f>($O$2/$M$2)*F6</f>
        <v>1.9691854004678107</v>
      </c>
      <c r="R6" s="10">
        <f t="shared" ref="R6:R15" si="0">($R$2/$P$2)*I6</f>
        <v>447.87041037300554</v>
      </c>
      <c r="U6" s="10">
        <f>($S$2/$U$2)*L6</f>
        <v>854.14989313430772</v>
      </c>
      <c r="V6" s="3">
        <v>0</v>
      </c>
      <c r="W6" s="11" t="s">
        <v>33</v>
      </c>
      <c r="X6" s="2">
        <f>SLOPE(O6:O10,$V$6:$V$10)</f>
        <v>-3.2853449080420248E-3</v>
      </c>
      <c r="Y6" s="2">
        <f>RSQ(O6:O10,$V$6:$V$10)</f>
        <v>0.4493041718076366</v>
      </c>
      <c r="Z6" s="2">
        <f>SLOPE($R6:$R10,$V$6:$V$10)</f>
        <v>5.0202275987898615</v>
      </c>
      <c r="AA6" s="2">
        <f>RSQ(R6:R10,$V$6:$V$10)</f>
        <v>0.96107624233707067</v>
      </c>
      <c r="AB6" s="2">
        <f>SLOPE(U6:U10,$V$6:$V$10)</f>
        <v>-0.39162910898835096</v>
      </c>
      <c r="AC6" s="2">
        <f>RSQ(U6:U10,$V$6:$V$10)</f>
        <v>0.17282700174173929</v>
      </c>
      <c r="AD6" s="7">
        <v>43109</v>
      </c>
      <c r="AE6" s="2"/>
    </row>
    <row r="7" spans="1:33" x14ac:dyDescent="0.35">
      <c r="A7" s="27" t="s">
        <v>46</v>
      </c>
      <c r="B7" s="28">
        <v>43417</v>
      </c>
      <c r="C7" s="29">
        <v>0.39416666666666672</v>
      </c>
      <c r="D7" s="27" t="s">
        <v>42</v>
      </c>
      <c r="E7" s="30">
        <v>2.4460000000000002</v>
      </c>
      <c r="F7" s="30">
        <v>20.2377</v>
      </c>
      <c r="G7" s="30" t="s">
        <v>43</v>
      </c>
      <c r="H7" s="30">
        <v>3.3660000000000001</v>
      </c>
      <c r="I7" s="30">
        <v>5222.5662000000002</v>
      </c>
      <c r="J7" s="30" t="s">
        <v>44</v>
      </c>
      <c r="K7" s="30">
        <v>3.58</v>
      </c>
      <c r="L7" s="30">
        <v>477.01920000000001</v>
      </c>
      <c r="O7" s="10">
        <f>($O$2/$M$2)*F7</f>
        <v>1.9389293005593895</v>
      </c>
      <c r="R7" s="10">
        <f t="shared" si="0"/>
        <v>534.80487446053564</v>
      </c>
      <c r="U7" s="10">
        <f>($S$2/$U$2)*L7</f>
        <v>841.57546227323087</v>
      </c>
      <c r="V7" s="3">
        <v>10</v>
      </c>
      <c r="W7" s="13" t="s">
        <v>34</v>
      </c>
      <c r="X7" s="2">
        <f>SLOPE($O11:$O15,$V$6:$V$10)</f>
        <v>-2.3099258036479919E-3</v>
      </c>
      <c r="Y7" s="2">
        <f>RSQ(O11:O15,$V$6:$V$10)</f>
        <v>0.67920758987932583</v>
      </c>
      <c r="Z7" s="2">
        <f>SLOPE($R11:$R15,$V$6:$V$10)</f>
        <v>3.1439949030773358</v>
      </c>
      <c r="AA7" s="2">
        <f>RSQ(R11:R15,$V$6:$V$10)</f>
        <v>0.90059802092061303</v>
      </c>
      <c r="AB7" s="2">
        <f>SLOPE(U11:U15,$V$6:$V$10)</f>
        <v>2.3426516684897045</v>
      </c>
      <c r="AC7" s="2">
        <f>RSQ(U11:U15,$V$6:$V$10)</f>
        <v>0.83626520262189064</v>
      </c>
      <c r="AD7" s="7">
        <v>43109</v>
      </c>
      <c r="AE7" s="2"/>
    </row>
    <row r="8" spans="1:33" x14ac:dyDescent="0.35">
      <c r="A8" s="27" t="s">
        <v>47</v>
      </c>
      <c r="B8" s="28">
        <v>43417</v>
      </c>
      <c r="C8" s="29">
        <v>0.39826388888888892</v>
      </c>
      <c r="D8" s="27" t="s">
        <v>42</v>
      </c>
      <c r="E8" s="30">
        <v>2.4460000000000002</v>
      </c>
      <c r="F8" s="30">
        <v>18.579000000000001</v>
      </c>
      <c r="G8" s="30" t="s">
        <v>43</v>
      </c>
      <c r="H8" s="30">
        <v>3.3660000000000001</v>
      </c>
      <c r="I8" s="30">
        <v>5025.6058000000003</v>
      </c>
      <c r="J8" s="30" t="s">
        <v>44</v>
      </c>
      <c r="K8" s="30">
        <v>3.58</v>
      </c>
      <c r="L8" s="30">
        <v>555.36099999999999</v>
      </c>
      <c r="O8" s="10">
        <f>($O$2/$M$2)*F8</f>
        <v>1.7800129201980905</v>
      </c>
      <c r="Q8" s="10">
        <f>($R$2/$P$2)*I8</f>
        <v>514.63559790915428</v>
      </c>
      <c r="T8" s="10">
        <f>($S$2/$U$2)*L8</f>
        <v>979.78905315241764</v>
      </c>
      <c r="V8" s="3">
        <v>20</v>
      </c>
      <c r="W8" s="15" t="s">
        <v>35</v>
      </c>
      <c r="X8" s="2">
        <f>SLOPE($O20:$O24,$V$6:$V$10)</f>
        <v>-1.943844240158199E-3</v>
      </c>
      <c r="Y8" s="2">
        <f>RSQ(O20:O24,$V$6:$V$10)</f>
        <v>0.8810457682388938</v>
      </c>
      <c r="Z8" s="2">
        <f>SLOPE($R20:$R24,$V$6:$V$10)</f>
        <v>11.76551058398867</v>
      </c>
      <c r="AA8" s="2">
        <f>RSQ(R20:R24,$V$6:$V$10)</f>
        <v>0.99210576450956878</v>
      </c>
      <c r="AB8" s="2">
        <f>SLOPE($U20:$U24,$V$6:$V$10)</f>
        <v>7.512425885976926</v>
      </c>
      <c r="AC8" s="2">
        <f>RSQ(U20:U24,$V$6:$V$10)</f>
        <v>0.94857538066695612</v>
      </c>
      <c r="AD8" s="7">
        <v>43109</v>
      </c>
      <c r="AE8" s="2"/>
    </row>
    <row r="9" spans="1:33" x14ac:dyDescent="0.35">
      <c r="A9" s="27" t="s">
        <v>48</v>
      </c>
      <c r="B9" s="28">
        <v>43417</v>
      </c>
      <c r="C9" s="29">
        <v>0.4019212962962963</v>
      </c>
      <c r="D9" s="27" t="s">
        <v>42</v>
      </c>
      <c r="E9" s="30">
        <v>2.4460000000000002</v>
      </c>
      <c r="F9" s="30">
        <v>19.719000000000001</v>
      </c>
      <c r="G9" s="30" t="s">
        <v>43</v>
      </c>
      <c r="H9" s="30">
        <v>3.3660000000000001</v>
      </c>
      <c r="I9" s="30">
        <v>6134.4318000000003</v>
      </c>
      <c r="J9" s="30" t="s">
        <v>44</v>
      </c>
      <c r="K9" s="30">
        <v>3.58</v>
      </c>
      <c r="L9" s="30">
        <v>489.38780000000003</v>
      </c>
      <c r="O9" s="10">
        <f t="shared" ref="O9:O15" si="1">($O$2/$M$2)*F9</f>
        <v>1.8892338001714919</v>
      </c>
      <c r="R9" s="10">
        <f t="shared" si="0"/>
        <v>628.1823730038534</v>
      </c>
      <c r="U9" s="10">
        <f>($S$2/$U$2)*L9</f>
        <v>863.39661803105503</v>
      </c>
      <c r="V9" s="3">
        <v>30</v>
      </c>
      <c r="W9" s="18" t="s">
        <v>36</v>
      </c>
      <c r="X9" s="2">
        <f>SLOPE($O25:$O29,$V$6:$V$10)</f>
        <v>-8.1842846060068784E-3</v>
      </c>
      <c r="Y9" s="2">
        <f>RSQ(O25:O29,$V$6:$V$10)</f>
        <v>0.87902913191334653</v>
      </c>
      <c r="Z9" s="2">
        <f>SLOPE($R25:$R29,$V$6:$V$10)</f>
        <v>14.193758750492684</v>
      </c>
      <c r="AA9" s="2">
        <f>RSQ(R25:R29,$V$6:$V$10)</f>
        <v>0.88950727142828134</v>
      </c>
      <c r="AB9" s="2">
        <f>SLOPE(U25:U29,$V$6:$V$10)</f>
        <v>-0.98744408240659365</v>
      </c>
      <c r="AC9" s="2">
        <f>RSQ(U25:U29,$V$6:$V$10)</f>
        <v>0.50134873155697146</v>
      </c>
      <c r="AD9" s="7">
        <v>43109</v>
      </c>
      <c r="AE9" s="2"/>
    </row>
    <row r="10" spans="1:33" x14ac:dyDescent="0.35">
      <c r="A10" s="27" t="s">
        <v>49</v>
      </c>
      <c r="B10" s="28">
        <v>43417</v>
      </c>
      <c r="C10" s="29">
        <v>0.40600694444444446</v>
      </c>
      <c r="D10" s="27" t="s">
        <v>42</v>
      </c>
      <c r="E10" s="30">
        <v>2.4460000000000002</v>
      </c>
      <c r="F10" s="30">
        <v>19.098299999999998</v>
      </c>
      <c r="G10" s="30" t="s">
        <v>43</v>
      </c>
      <c r="H10" s="30">
        <v>3.3660000000000001</v>
      </c>
      <c r="I10" s="30">
        <v>6368.9048000000003</v>
      </c>
      <c r="J10" s="30" t="s">
        <v>44</v>
      </c>
      <c r="K10" s="30">
        <v>3.5830000000000002</v>
      </c>
      <c r="L10" s="30">
        <v>466.86320000000001</v>
      </c>
      <c r="O10" s="10">
        <f t="shared" si="1"/>
        <v>1.8297659052596582</v>
      </c>
      <c r="R10" s="10">
        <f t="shared" si="0"/>
        <v>652.19304104083972</v>
      </c>
      <c r="U10" s="10">
        <f>($S$2/$U$2)*L10</f>
        <v>823.65785980597809</v>
      </c>
      <c r="V10" s="3">
        <v>40</v>
      </c>
      <c r="W10" s="20" t="s">
        <v>37</v>
      </c>
      <c r="X10" s="2">
        <f>SLOPE($O34:$O38,$V$6:$V$10)</f>
        <v>-2.5141880107561352E-3</v>
      </c>
      <c r="Y10" s="2">
        <f>RSQ(O34:O38,$V$6:$V$10)</f>
        <v>0.31273434961688112</v>
      </c>
      <c r="Z10" s="2">
        <f>SLOPE($R34:$R38,$V$6:$V$10)</f>
        <v>7.2750851601257303</v>
      </c>
      <c r="AA10" s="2">
        <f>RSQ(R34:R38,$V$6:$V$10)</f>
        <v>0.73248908418571501</v>
      </c>
      <c r="AB10" s="2">
        <f>SLOPE(U34:U38,$V$6:$V$10)</f>
        <v>-0.26321727232219588</v>
      </c>
      <c r="AC10" s="2">
        <f>RSQ(U34:U38,$V$6:$V$10)</f>
        <v>9.1747559096036907E-3</v>
      </c>
      <c r="AD10" s="7">
        <v>43109</v>
      </c>
      <c r="AE10" s="2"/>
    </row>
    <row r="11" spans="1:33" x14ac:dyDescent="0.35">
      <c r="A11" s="27" t="s">
        <v>50</v>
      </c>
      <c r="B11" s="28">
        <v>43417</v>
      </c>
      <c r="C11" s="29">
        <v>0.41009259259259262</v>
      </c>
      <c r="D11" s="27" t="s">
        <v>42</v>
      </c>
      <c r="E11" s="30">
        <v>2.4359999999999999</v>
      </c>
      <c r="F11" s="30">
        <v>20.444400000000002</v>
      </c>
      <c r="G11" s="30" t="s">
        <v>43</v>
      </c>
      <c r="H11" s="30">
        <v>3.3559999999999999</v>
      </c>
      <c r="I11" s="30">
        <v>3809.0949999999998</v>
      </c>
      <c r="J11" s="30" t="s">
        <v>44</v>
      </c>
      <c r="K11" s="30">
        <v>3.57</v>
      </c>
      <c r="L11" s="30">
        <v>456.80689999999998</v>
      </c>
      <c r="O11" s="12">
        <f t="shared" si="1"/>
        <v>1.9587327706387774</v>
      </c>
      <c r="R11" s="12">
        <f t="shared" si="0"/>
        <v>390.06160865577033</v>
      </c>
      <c r="U11" s="12">
        <f>($S$2/$U$2)*L11</f>
        <v>805.91615188047251</v>
      </c>
      <c r="V11" s="3"/>
      <c r="W11" s="21" t="s">
        <v>38</v>
      </c>
      <c r="X11" s="2">
        <f>SLOPE($O39:$O43,$V$6:$V$10)</f>
        <v>-2.9973877534354575E-3</v>
      </c>
      <c r="Y11" s="2">
        <f>RSQ(O39:O43,$V$6:$V$10)</f>
        <v>0.98813381894147434</v>
      </c>
      <c r="Z11" s="2">
        <f>SLOPE($R39:$R43,$V$6:$V$10)</f>
        <v>2.1739035611581019</v>
      </c>
      <c r="AA11" s="2">
        <f>RSQ(R39:R43,$V$6:$V$10)</f>
        <v>0.99356378522066358</v>
      </c>
      <c r="AB11" s="2">
        <f>SLOPE($U39:$U43,$V$6:$V$10)</f>
        <v>0.25066345784386257</v>
      </c>
      <c r="AC11" s="2">
        <f>RSQ(U39:U43,$V$6:$V$10)</f>
        <v>0.5873018117238451</v>
      </c>
      <c r="AD11" s="7">
        <v>43109</v>
      </c>
      <c r="AE11" s="2"/>
    </row>
    <row r="12" spans="1:33" x14ac:dyDescent="0.35">
      <c r="A12" s="27" t="s">
        <v>51</v>
      </c>
      <c r="B12" s="28">
        <v>43417</v>
      </c>
      <c r="C12" s="29">
        <v>0.41417824074074078</v>
      </c>
      <c r="D12" s="27" t="s">
        <v>42</v>
      </c>
      <c r="E12" s="30">
        <v>2.4430000000000001</v>
      </c>
      <c r="F12" s="30">
        <v>20.0504</v>
      </c>
      <c r="G12" s="30" t="s">
        <v>43</v>
      </c>
      <c r="H12" s="30">
        <v>3.363</v>
      </c>
      <c r="I12" s="30">
        <v>4528.4085999999998</v>
      </c>
      <c r="J12" s="30" t="s">
        <v>44</v>
      </c>
      <c r="K12" s="30">
        <v>3.58</v>
      </c>
      <c r="L12" s="30">
        <v>491.2586</v>
      </c>
      <c r="O12" s="12">
        <f t="shared" si="1"/>
        <v>1.9209845015953384</v>
      </c>
      <c r="R12" s="12">
        <f t="shared" si="0"/>
        <v>463.72126270587233</v>
      </c>
      <c r="T12" s="12">
        <f>($S$2/$U$2)*L12</f>
        <v>866.69715472815392</v>
      </c>
      <c r="V12" s="3"/>
      <c r="W12" s="23" t="s">
        <v>39</v>
      </c>
      <c r="X12" s="2">
        <f>SLOPE($O48:$O52,$V$6:$V$10)</f>
        <v>-2.0649452860234362E-3</v>
      </c>
      <c r="Y12" s="2">
        <f>RSQ(O48:O52,$V$6:$V$10)</f>
        <v>0.84616840525092429</v>
      </c>
      <c r="Z12" s="2">
        <f>SLOPE($R48:$R52,$V$6:$V$10)</f>
        <v>1.0003762672093444</v>
      </c>
      <c r="AA12" s="2">
        <f>RSQ(R48:R52,$V$6:$V$10)</f>
        <v>0.97349596283714546</v>
      </c>
      <c r="AB12" s="2">
        <f>SLOPE(U48:U52,$V$6:$V$10)</f>
        <v>0.43547924775593516</v>
      </c>
      <c r="AC12" s="2">
        <f>RSQ(U48:U52,$V$6:$V$10)</f>
        <v>0.12950802907953426</v>
      </c>
      <c r="AD12" s="7">
        <v>43109</v>
      </c>
      <c r="AE12" s="2"/>
    </row>
    <row r="13" spans="1:33" x14ac:dyDescent="0.35">
      <c r="A13" s="27" t="s">
        <v>52</v>
      </c>
      <c r="B13" s="28">
        <v>43417</v>
      </c>
      <c r="C13" s="29">
        <v>0.41783564814814816</v>
      </c>
      <c r="D13" s="27" t="s">
        <v>42</v>
      </c>
      <c r="E13" s="30">
        <v>2.4460000000000002</v>
      </c>
      <c r="F13" s="30">
        <v>20.4682</v>
      </c>
      <c r="G13" s="30" t="s">
        <v>43</v>
      </c>
      <c r="H13" s="30">
        <v>3.3660000000000001</v>
      </c>
      <c r="I13" s="30">
        <v>4585.3454000000002</v>
      </c>
      <c r="J13" s="30" t="s">
        <v>44</v>
      </c>
      <c r="K13" s="30">
        <v>3.5830000000000002</v>
      </c>
      <c r="L13" s="30">
        <v>469.29919999999998</v>
      </c>
      <c r="O13" s="12">
        <f t="shared" si="1"/>
        <v>1.9610129960276956</v>
      </c>
      <c r="R13" s="12">
        <f t="shared" si="0"/>
        <v>469.55174469692588</v>
      </c>
      <c r="U13" s="12">
        <f>($S$2/$U$2)*L13</f>
        <v>827.95554389520885</v>
      </c>
      <c r="V13" s="3"/>
      <c r="W13" s="25" t="s">
        <v>40</v>
      </c>
      <c r="X13" s="2">
        <f>SLOPE($O53:$O57,$V$6:$V$10)</f>
        <v>-2.0125384251940925E-3</v>
      </c>
      <c r="Y13" s="2">
        <f>RSQ(O53:O57,$V$6:$V$10)</f>
        <v>0.76164454809321858</v>
      </c>
      <c r="Z13" s="2">
        <f>SLOPE($R53:$R57,$V$6:$V$10)</f>
        <v>0.36928696830912372</v>
      </c>
      <c r="AA13" s="2">
        <f>RSQ(R53:R57,$V$6:$V$10)</f>
        <v>0.8178171667143963</v>
      </c>
      <c r="AB13" s="2">
        <f>SLOPE(U53:U57,$V$6:$V$10)</f>
        <v>-4.0603605399699969</v>
      </c>
      <c r="AC13" s="2">
        <f>RSQ(U53:U57,$V$6:$V$10)</f>
        <v>3.2762167021948417E-2</v>
      </c>
      <c r="AD13" s="7">
        <v>43109</v>
      </c>
      <c r="AE13" s="2"/>
    </row>
    <row r="14" spans="1:33" x14ac:dyDescent="0.35">
      <c r="A14" s="27" t="s">
        <v>53</v>
      </c>
      <c r="B14" s="28">
        <v>43417</v>
      </c>
      <c r="C14" s="29">
        <v>0.42149305555555555</v>
      </c>
      <c r="D14" s="27" t="s">
        <v>42</v>
      </c>
      <c r="E14" s="30">
        <v>2.4430000000000001</v>
      </c>
      <c r="F14" s="30">
        <v>19.649799999999999</v>
      </c>
      <c r="G14" s="30" t="s">
        <v>43</v>
      </c>
      <c r="H14" s="30">
        <v>3.363</v>
      </c>
      <c r="I14" s="30">
        <v>4771.2878000000001</v>
      </c>
      <c r="J14" s="30" t="s">
        <v>44</v>
      </c>
      <c r="K14" s="30">
        <v>3.5760000000000001</v>
      </c>
      <c r="L14" s="30">
        <v>481.2174</v>
      </c>
      <c r="O14" s="12">
        <f t="shared" si="1"/>
        <v>1.8826039011415274</v>
      </c>
      <c r="R14" s="12">
        <f t="shared" si="0"/>
        <v>488.59274831099032</v>
      </c>
      <c r="U14" s="12">
        <f>($S$2/$U$2)*L14</f>
        <v>848.98208679843958</v>
      </c>
      <c r="AD14" s="7">
        <v>43109</v>
      </c>
    </row>
    <row r="15" spans="1:33" x14ac:dyDescent="0.35">
      <c r="A15" s="27" t="s">
        <v>54</v>
      </c>
      <c r="B15" s="28">
        <v>43417</v>
      </c>
      <c r="C15" s="29">
        <v>0.42515046296296299</v>
      </c>
      <c r="D15" s="27" t="s">
        <v>42</v>
      </c>
      <c r="E15" s="30">
        <v>2.4460000000000002</v>
      </c>
      <c r="F15" s="30">
        <v>19.4392</v>
      </c>
      <c r="G15" s="30" t="s">
        <v>43</v>
      </c>
      <c r="H15" s="30">
        <v>3.3660000000000001</v>
      </c>
      <c r="I15" s="30">
        <v>5222.7686999999996</v>
      </c>
      <c r="J15" s="30" t="s">
        <v>44</v>
      </c>
      <c r="K15" s="30">
        <v>3.58</v>
      </c>
      <c r="L15" s="30">
        <v>514.52260000000001</v>
      </c>
      <c r="O15" s="12">
        <f t="shared" si="1"/>
        <v>1.8624267806832833</v>
      </c>
      <c r="R15" s="12">
        <f t="shared" si="0"/>
        <v>534.82561100707812</v>
      </c>
      <c r="U15" s="12">
        <f>($S$2/$U$2)*L15</f>
        <v>907.74039062793418</v>
      </c>
      <c r="AD15" s="7">
        <v>43109</v>
      </c>
    </row>
    <row r="16" spans="1:33" x14ac:dyDescent="0.35">
      <c r="A16" s="5" t="s">
        <v>41</v>
      </c>
      <c r="B16" s="7">
        <v>43417</v>
      </c>
      <c r="C16" s="8">
        <v>0.4292361111111111</v>
      </c>
      <c r="D16" s="5" t="s">
        <v>42</v>
      </c>
      <c r="E16" s="9">
        <v>2.4460000000000002</v>
      </c>
      <c r="F16" s="9">
        <v>41.190800000000003</v>
      </c>
      <c r="G16" s="9" t="s">
        <v>43</v>
      </c>
      <c r="H16" s="9">
        <v>3.3660000000000001</v>
      </c>
      <c r="I16" s="9">
        <v>3976.1424999999999</v>
      </c>
      <c r="J16" s="9" t="s">
        <v>44</v>
      </c>
      <c r="K16" s="9">
        <v>3.58</v>
      </c>
      <c r="L16" s="9">
        <v>648.50019999999995</v>
      </c>
      <c r="M16" s="5"/>
      <c r="N16" s="4"/>
      <c r="O16" s="5"/>
      <c r="P16" s="5"/>
      <c r="Q16" s="4"/>
      <c r="R16" s="4"/>
      <c r="S16" s="5"/>
      <c r="T16" s="4"/>
      <c r="U16" s="4"/>
      <c r="AD16" s="7">
        <v>43109</v>
      </c>
    </row>
    <row r="17" spans="1:30" x14ac:dyDescent="0.35">
      <c r="A17" s="5" t="s">
        <v>41</v>
      </c>
      <c r="B17" s="7">
        <v>43417</v>
      </c>
      <c r="C17" s="8">
        <v>0.43289351851851854</v>
      </c>
      <c r="D17" s="5" t="s">
        <v>42</v>
      </c>
      <c r="E17" s="9">
        <v>2.44</v>
      </c>
      <c r="F17" s="9">
        <v>41.053600000000003</v>
      </c>
      <c r="G17" s="9" t="s">
        <v>43</v>
      </c>
      <c r="H17" s="9">
        <v>3.36</v>
      </c>
      <c r="I17" s="9">
        <v>3997.2584000000002</v>
      </c>
      <c r="J17" s="9" t="s">
        <v>44</v>
      </c>
      <c r="K17" s="9">
        <v>3.573</v>
      </c>
      <c r="L17" s="9">
        <v>644.70719999999994</v>
      </c>
      <c r="M17" s="5"/>
      <c r="N17" s="4"/>
      <c r="O17" s="5"/>
      <c r="P17" s="5"/>
      <c r="Q17" s="4"/>
      <c r="R17" s="4"/>
      <c r="S17" s="5"/>
      <c r="T17" s="4"/>
      <c r="U17" s="4"/>
      <c r="AD17" s="7">
        <v>43109</v>
      </c>
    </row>
    <row r="18" spans="1:30" x14ac:dyDescent="0.35">
      <c r="A18" s="5" t="s">
        <v>41</v>
      </c>
      <c r="B18" s="7">
        <v>43417</v>
      </c>
      <c r="C18" s="8">
        <v>0.43656249999999996</v>
      </c>
      <c r="D18" s="5" t="s">
        <v>42</v>
      </c>
      <c r="E18" s="9">
        <v>2.4460000000000002</v>
      </c>
      <c r="F18" s="9">
        <v>41.338099999999997</v>
      </c>
      <c r="G18" s="9" t="s">
        <v>43</v>
      </c>
      <c r="H18" s="9">
        <v>3.3660000000000001</v>
      </c>
      <c r="I18" s="9">
        <v>3986.5922999999998</v>
      </c>
      <c r="J18" s="9" t="s">
        <v>44</v>
      </c>
      <c r="K18" s="9">
        <v>3.5830000000000002</v>
      </c>
      <c r="L18" s="9">
        <v>645.81399999999996</v>
      </c>
      <c r="M18" s="5"/>
      <c r="N18" s="4"/>
      <c r="O18" s="5"/>
      <c r="P18" s="5"/>
      <c r="Q18" s="4"/>
      <c r="R18" s="4"/>
      <c r="S18" s="5"/>
      <c r="T18" s="4"/>
      <c r="U18" s="4"/>
      <c r="AD18" s="7">
        <v>43109</v>
      </c>
    </row>
    <row r="19" spans="1:30" x14ac:dyDescent="0.35">
      <c r="A19" s="5" t="s">
        <v>41</v>
      </c>
      <c r="B19" s="7">
        <v>43417</v>
      </c>
      <c r="C19" s="8">
        <v>0.44021990740740741</v>
      </c>
      <c r="D19" s="5" t="s">
        <v>42</v>
      </c>
      <c r="E19" s="9">
        <v>2.44</v>
      </c>
      <c r="F19" s="9">
        <v>41.476799999999997</v>
      </c>
      <c r="G19" s="9" t="s">
        <v>43</v>
      </c>
      <c r="H19" s="9">
        <v>3.36</v>
      </c>
      <c r="I19" s="9">
        <v>3984.8978999999999</v>
      </c>
      <c r="J19" s="9" t="s">
        <v>44</v>
      </c>
      <c r="K19" s="9">
        <v>3.5760000000000001</v>
      </c>
      <c r="L19" s="9">
        <v>643.28070000000002</v>
      </c>
      <c r="M19" s="5"/>
      <c r="N19" s="4"/>
      <c r="O19" s="5"/>
      <c r="P19" s="5"/>
      <c r="Q19" s="4"/>
      <c r="R19" s="4"/>
      <c r="S19" s="5"/>
      <c r="T19" s="4"/>
      <c r="U19" s="4"/>
      <c r="AD19" s="7">
        <v>43109</v>
      </c>
    </row>
    <row r="20" spans="1:30" x14ac:dyDescent="0.35">
      <c r="A20" s="27" t="s">
        <v>55</v>
      </c>
      <c r="B20" s="28">
        <v>43417</v>
      </c>
      <c r="C20" s="29">
        <v>0.44429398148148147</v>
      </c>
      <c r="D20" s="27" t="s">
        <v>42</v>
      </c>
      <c r="E20" s="30">
        <v>2.4460000000000002</v>
      </c>
      <c r="F20" s="30">
        <v>20.084199999999999</v>
      </c>
      <c r="G20" s="30" t="s">
        <v>43</v>
      </c>
      <c r="H20" s="30">
        <v>3.37</v>
      </c>
      <c r="I20" s="30">
        <v>4080.6084000000001</v>
      </c>
      <c r="J20" s="30" t="s">
        <v>44</v>
      </c>
      <c r="K20" s="30">
        <v>3.58</v>
      </c>
      <c r="L20" s="30">
        <v>502.036</v>
      </c>
      <c r="O20" s="14">
        <f t="shared" ref="O20:O29" si="2">($O$2/$M$2)*F20</f>
        <v>1.9242228048787604</v>
      </c>
      <c r="P20" s="3"/>
      <c r="R20" s="14">
        <f t="shared" ref="R20:R29" si="3">($R$2/$P$2)*I20</f>
        <v>417.86531362390525</v>
      </c>
      <c r="S20" s="3"/>
      <c r="U20" s="14">
        <f t="shared" ref="U20:U26" si="4">($S$2/$U$2)*L20</f>
        <v>885.71105477054948</v>
      </c>
      <c r="AD20" s="7">
        <v>43109</v>
      </c>
    </row>
    <row r="21" spans="1:30" x14ac:dyDescent="0.35">
      <c r="A21" s="27" t="s">
        <v>56</v>
      </c>
      <c r="B21" s="28">
        <v>43417</v>
      </c>
      <c r="C21" s="29">
        <v>0.44837962962962963</v>
      </c>
      <c r="D21" s="27" t="s">
        <v>42</v>
      </c>
      <c r="E21" s="30">
        <v>2.44</v>
      </c>
      <c r="F21" s="30">
        <v>20.057600000000001</v>
      </c>
      <c r="G21" s="30" t="s">
        <v>43</v>
      </c>
      <c r="H21" s="30">
        <v>3.36</v>
      </c>
      <c r="I21" s="30">
        <v>5510.7034000000003</v>
      </c>
      <c r="J21" s="30" t="s">
        <v>44</v>
      </c>
      <c r="K21" s="30">
        <v>3.5760000000000001</v>
      </c>
      <c r="L21" s="30">
        <v>577.99459999999999</v>
      </c>
      <c r="O21" s="14">
        <f t="shared" si="2"/>
        <v>1.9216743176793811</v>
      </c>
      <c r="P21" s="3"/>
      <c r="R21" s="14">
        <f t="shared" si="3"/>
        <v>564.31090141590676</v>
      </c>
      <c r="S21" s="3"/>
      <c r="U21" s="14">
        <f t="shared" si="4"/>
        <v>1019.7201133338682</v>
      </c>
      <c r="AD21" s="7">
        <v>43109</v>
      </c>
    </row>
    <row r="22" spans="1:30" x14ac:dyDescent="0.35">
      <c r="A22" s="27" t="s">
        <v>57</v>
      </c>
      <c r="B22" s="28">
        <v>43417</v>
      </c>
      <c r="C22" s="29">
        <v>0.45245370370370369</v>
      </c>
      <c r="D22" s="27" t="s">
        <v>42</v>
      </c>
      <c r="E22" s="30">
        <v>2.4430000000000001</v>
      </c>
      <c r="F22" s="30">
        <v>19.634599999999999</v>
      </c>
      <c r="G22" s="30" t="s">
        <v>43</v>
      </c>
      <c r="H22" s="30">
        <v>3.363</v>
      </c>
      <c r="I22" s="30">
        <v>6770.2289000000001</v>
      </c>
      <c r="J22" s="30" t="s">
        <v>44</v>
      </c>
      <c r="K22" s="30">
        <v>3.5760000000000001</v>
      </c>
      <c r="L22" s="30">
        <v>623.44119999999998</v>
      </c>
      <c r="O22" s="14">
        <f t="shared" si="2"/>
        <v>1.881147622741882</v>
      </c>
      <c r="P22" s="3"/>
      <c r="R22" s="14">
        <f t="shared" si="3"/>
        <v>693.28971204493109</v>
      </c>
      <c r="S22" s="3"/>
      <c r="U22" s="14">
        <f t="shared" si="4"/>
        <v>1099.8987380176263</v>
      </c>
      <c r="AD22" s="7">
        <v>43109</v>
      </c>
    </row>
    <row r="23" spans="1:30" x14ac:dyDescent="0.35">
      <c r="A23" s="27" t="s">
        <v>58</v>
      </c>
      <c r="B23" s="28">
        <v>43417</v>
      </c>
      <c r="C23" s="29">
        <v>0.45653935185185185</v>
      </c>
      <c r="D23" s="27" t="s">
        <v>42</v>
      </c>
      <c r="E23" s="30">
        <v>2.44</v>
      </c>
      <c r="F23" s="30">
        <v>19.5489</v>
      </c>
      <c r="G23" s="30" t="s">
        <v>43</v>
      </c>
      <c r="H23" s="30">
        <v>3.363</v>
      </c>
      <c r="I23" s="30">
        <v>7594.0666000000001</v>
      </c>
      <c r="J23" s="30" t="s">
        <v>44</v>
      </c>
      <c r="K23" s="30">
        <v>3.5760000000000001</v>
      </c>
      <c r="L23" s="30">
        <v>646.32479999999998</v>
      </c>
      <c r="O23" s="14">
        <f t="shared" si="2"/>
        <v>1.8729368951859868</v>
      </c>
      <c r="P23" s="3"/>
      <c r="R23" s="14">
        <f t="shared" si="3"/>
        <v>777.65291604306447</v>
      </c>
      <c r="S23" s="3"/>
      <c r="U23" s="14">
        <f t="shared" si="4"/>
        <v>1140.2708577320441</v>
      </c>
      <c r="AD23" s="7">
        <v>43109</v>
      </c>
    </row>
    <row r="24" spans="1:30" x14ac:dyDescent="0.35">
      <c r="A24" s="27" t="s">
        <v>59</v>
      </c>
      <c r="B24" s="28">
        <v>43417</v>
      </c>
      <c r="C24" s="29">
        <v>0.46062500000000001</v>
      </c>
      <c r="D24" s="27" t="s">
        <v>42</v>
      </c>
      <c r="E24" s="30">
        <v>2.4460000000000002</v>
      </c>
      <c r="F24" s="30">
        <v>19.610800000000001</v>
      </c>
      <c r="G24" s="30" t="s">
        <v>43</v>
      </c>
      <c r="H24" s="30">
        <v>3.3660000000000001</v>
      </c>
      <c r="I24" s="30">
        <v>8783.6535999999996</v>
      </c>
      <c r="J24" s="30" t="s">
        <v>44</v>
      </c>
      <c r="K24" s="30">
        <v>3.58</v>
      </c>
      <c r="L24" s="30">
        <v>680.77940000000001</v>
      </c>
      <c r="N24" s="14">
        <f>($O$2/$M$2)*F24</f>
        <v>1.8788673973529639</v>
      </c>
      <c r="P24" s="3"/>
      <c r="R24" s="14">
        <f t="shared" si="3"/>
        <v>899.46983550975983</v>
      </c>
      <c r="S24" s="3"/>
      <c r="U24" s="14">
        <f t="shared" si="4"/>
        <v>1201.0569768703078</v>
      </c>
      <c r="AD24" s="7">
        <v>43109</v>
      </c>
    </row>
    <row r="25" spans="1:30" x14ac:dyDescent="0.35">
      <c r="A25" s="27" t="s">
        <v>60</v>
      </c>
      <c r="B25" s="28">
        <v>43417</v>
      </c>
      <c r="C25" s="29">
        <v>0.46428240740740739</v>
      </c>
      <c r="D25" s="27" t="s">
        <v>42</v>
      </c>
      <c r="E25" s="30">
        <v>2.4460000000000002</v>
      </c>
      <c r="F25" s="30">
        <v>20.6372</v>
      </c>
      <c r="G25" s="30" t="s">
        <v>43</v>
      </c>
      <c r="H25" s="30">
        <v>3.3660000000000001</v>
      </c>
      <c r="I25" s="30">
        <v>3959.6880000000001</v>
      </c>
      <c r="J25" s="30" t="s">
        <v>44</v>
      </c>
      <c r="K25" s="30">
        <v>3.58</v>
      </c>
      <c r="L25" s="30">
        <v>473.93549999999999</v>
      </c>
      <c r="N25" s="17">
        <f>($O$2/$M$2)*F25</f>
        <v>1.977204512444805</v>
      </c>
      <c r="P25" s="3"/>
      <c r="R25" s="17">
        <f t="shared" si="3"/>
        <v>405.48273830265458</v>
      </c>
      <c r="S25" s="3"/>
      <c r="U25" s="17">
        <f t="shared" si="4"/>
        <v>836.13508114598903</v>
      </c>
      <c r="AD25" s="7">
        <v>43109</v>
      </c>
    </row>
    <row r="26" spans="1:30" x14ac:dyDescent="0.35">
      <c r="A26" s="27" t="s">
        <v>61</v>
      </c>
      <c r="B26" s="28">
        <v>43417</v>
      </c>
      <c r="C26" s="29">
        <v>0.46836805555555555</v>
      </c>
      <c r="D26" s="27" t="s">
        <v>42</v>
      </c>
      <c r="E26" s="30">
        <v>2.4460000000000002</v>
      </c>
      <c r="F26" s="30">
        <v>21.0382</v>
      </c>
      <c r="G26" s="30" t="s">
        <v>43</v>
      </c>
      <c r="H26" s="30">
        <v>3.3660000000000001</v>
      </c>
      <c r="I26" s="30">
        <v>6650.7002000000002</v>
      </c>
      <c r="J26" s="30" t="s">
        <v>44</v>
      </c>
      <c r="K26" s="30">
        <v>3.5760000000000001</v>
      </c>
      <c r="L26" s="30">
        <v>483.05779999999999</v>
      </c>
      <c r="O26" s="17">
        <f t="shared" si="2"/>
        <v>2.0156234360143963</v>
      </c>
      <c r="P26" s="3"/>
      <c r="R26" s="17">
        <f t="shared" si="3"/>
        <v>681.0496505598453</v>
      </c>
      <c r="S26" s="3"/>
      <c r="U26" s="17">
        <f t="shared" si="4"/>
        <v>852.22899065632964</v>
      </c>
      <c r="AD26" s="7">
        <v>43109</v>
      </c>
    </row>
    <row r="27" spans="1:30" x14ac:dyDescent="0.35">
      <c r="A27" s="27" t="s">
        <v>62</v>
      </c>
      <c r="B27" s="28">
        <v>43417</v>
      </c>
      <c r="C27" s="29">
        <v>0.47245370370370371</v>
      </c>
      <c r="D27" s="27" t="s">
        <v>42</v>
      </c>
      <c r="E27" s="30">
        <v>2.4460000000000002</v>
      </c>
      <c r="F27" s="30">
        <v>20.8904</v>
      </c>
      <c r="G27" s="30" t="s">
        <v>43</v>
      </c>
      <c r="H27" s="30">
        <v>3.3660000000000001</v>
      </c>
      <c r="I27" s="30">
        <v>8397.8030999999992</v>
      </c>
      <c r="J27" s="30" t="s">
        <v>44</v>
      </c>
      <c r="K27" s="30">
        <v>3.5830000000000002</v>
      </c>
      <c r="L27" s="30">
        <v>481.07040000000001</v>
      </c>
      <c r="O27" s="17">
        <f t="shared" si="2"/>
        <v>2.0014630447336343</v>
      </c>
      <c r="P27" s="3"/>
      <c r="R27" s="17">
        <f t="shared" si="3"/>
        <v>859.95770290854261</v>
      </c>
      <c r="S27" s="3"/>
      <c r="U27" s="17">
        <f>($S$2/$U$2)*L27</f>
        <v>848.72274379305497</v>
      </c>
      <c r="AD27" s="7">
        <v>43109</v>
      </c>
    </row>
    <row r="28" spans="1:30" x14ac:dyDescent="0.35">
      <c r="A28" s="27" t="s">
        <v>63</v>
      </c>
      <c r="B28" s="28">
        <v>43417</v>
      </c>
      <c r="C28" s="29">
        <v>0.47653935185185187</v>
      </c>
      <c r="D28" s="27" t="s">
        <v>42</v>
      </c>
      <c r="E28" s="30">
        <v>2.4460000000000002</v>
      </c>
      <c r="F28" s="30">
        <v>20.039400000000001</v>
      </c>
      <c r="G28" s="30" t="s">
        <v>43</v>
      </c>
      <c r="H28" s="30">
        <v>3.3660000000000001</v>
      </c>
      <c r="I28" s="30">
        <v>8044.0814</v>
      </c>
      <c r="J28" s="30" t="s">
        <v>44</v>
      </c>
      <c r="K28" s="30">
        <v>3.5760000000000001</v>
      </c>
      <c r="L28" s="30">
        <v>471.7962</v>
      </c>
      <c r="O28" s="17">
        <f t="shared" si="2"/>
        <v>1.9199306159113847</v>
      </c>
      <c r="P28" s="3"/>
      <c r="R28" s="17">
        <f t="shared" si="3"/>
        <v>823.73564614218378</v>
      </c>
      <c r="S28" s="3"/>
      <c r="U28" s="17">
        <f>($S$2/$U$2)*L28</f>
        <v>832.3608465104835</v>
      </c>
      <c r="AD28" s="7">
        <v>43109</v>
      </c>
    </row>
    <row r="29" spans="1:30" x14ac:dyDescent="0.35">
      <c r="A29" s="27" t="s">
        <v>64</v>
      </c>
      <c r="B29" s="28">
        <v>43417</v>
      </c>
      <c r="C29" s="29">
        <v>0.48062500000000002</v>
      </c>
      <c r="D29" s="27" t="s">
        <v>42</v>
      </c>
      <c r="E29" s="30">
        <v>2.4460000000000002</v>
      </c>
      <c r="F29" s="30">
        <v>18.474399999999999</v>
      </c>
      <c r="G29" s="30" t="s">
        <v>43</v>
      </c>
      <c r="H29" s="30">
        <v>3.3660000000000001</v>
      </c>
      <c r="I29" s="30">
        <v>10193.361000000001</v>
      </c>
      <c r="J29" s="30" t="s">
        <v>44</v>
      </c>
      <c r="K29" s="30">
        <v>3.58</v>
      </c>
      <c r="L29" s="30">
        <v>451.5813</v>
      </c>
      <c r="O29" s="17">
        <f t="shared" si="2"/>
        <v>1.7699914254215836</v>
      </c>
      <c r="P29" s="3"/>
      <c r="R29" s="17">
        <f t="shared" si="3"/>
        <v>1043.8276780361196</v>
      </c>
      <c r="S29" s="3"/>
      <c r="U29" s="17">
        <f>($S$2/$U$2)*L29</f>
        <v>796.69694909858242</v>
      </c>
      <c r="AD29" s="7">
        <v>43109</v>
      </c>
    </row>
    <row r="30" spans="1:30" x14ac:dyDescent="0.35">
      <c r="A30" s="5" t="s">
        <v>41</v>
      </c>
      <c r="B30" s="7">
        <v>43417</v>
      </c>
      <c r="C30" s="8">
        <v>0.48471064814814818</v>
      </c>
      <c r="D30" s="5" t="s">
        <v>42</v>
      </c>
      <c r="E30" s="9">
        <v>2.4460000000000002</v>
      </c>
      <c r="F30" s="9">
        <v>40.9803</v>
      </c>
      <c r="G30" s="9" t="s">
        <v>43</v>
      </c>
      <c r="H30" s="9">
        <v>3.3660000000000001</v>
      </c>
      <c r="I30" s="9">
        <v>3966.1878999999999</v>
      </c>
      <c r="J30" s="9" t="s">
        <v>44</v>
      </c>
      <c r="K30" s="9">
        <v>3.5830000000000002</v>
      </c>
      <c r="L30" s="9">
        <v>647.42859999999996</v>
      </c>
      <c r="M30" s="5"/>
      <c r="N30" s="4"/>
      <c r="O30" s="5"/>
      <c r="P30" s="5"/>
      <c r="Q30" s="4"/>
      <c r="R30" s="4"/>
      <c r="S30" s="5"/>
      <c r="T30" s="4"/>
      <c r="U30" s="4"/>
      <c r="AD30" s="7">
        <v>43109</v>
      </c>
    </row>
    <row r="31" spans="1:30" x14ac:dyDescent="0.35">
      <c r="A31" s="5" t="s">
        <v>41</v>
      </c>
      <c r="B31" s="7">
        <v>43417</v>
      </c>
      <c r="C31" s="8">
        <v>0.48878472222222219</v>
      </c>
      <c r="D31" s="5" t="s">
        <v>42</v>
      </c>
      <c r="E31" s="9">
        <v>2.44</v>
      </c>
      <c r="F31" s="9">
        <v>40.933799999999998</v>
      </c>
      <c r="G31" s="9" t="s">
        <v>43</v>
      </c>
      <c r="H31" s="9">
        <v>3.36</v>
      </c>
      <c r="I31" s="9">
        <v>3940.9402</v>
      </c>
      <c r="J31" s="9" t="s">
        <v>44</v>
      </c>
      <c r="K31" s="9">
        <v>3.573</v>
      </c>
      <c r="L31" s="9">
        <v>639.09379999999999</v>
      </c>
      <c r="M31" s="5"/>
      <c r="N31" s="4"/>
      <c r="O31" s="5"/>
      <c r="P31" s="5"/>
      <c r="Q31" s="4"/>
      <c r="R31" s="4"/>
      <c r="S31" s="5"/>
      <c r="T31" s="4"/>
      <c r="U31" s="4"/>
      <c r="AD31" s="7">
        <v>43109</v>
      </c>
    </row>
    <row r="32" spans="1:30" x14ac:dyDescent="0.35">
      <c r="A32" s="5" t="s">
        <v>41</v>
      </c>
      <c r="B32" s="7">
        <v>43417</v>
      </c>
      <c r="C32" s="8">
        <v>0.49245370370370373</v>
      </c>
      <c r="D32" s="5" t="s">
        <v>42</v>
      </c>
      <c r="E32" s="9">
        <v>2.44</v>
      </c>
      <c r="F32" s="9">
        <v>41.135199999999998</v>
      </c>
      <c r="G32" s="9" t="s">
        <v>43</v>
      </c>
      <c r="H32" s="9">
        <v>3.363</v>
      </c>
      <c r="I32" s="9">
        <v>3982.6442000000002</v>
      </c>
      <c r="J32" s="9" t="s">
        <v>44</v>
      </c>
      <c r="K32" s="9">
        <v>3.5760000000000001</v>
      </c>
      <c r="L32" s="9">
        <v>641.20399999999995</v>
      </c>
      <c r="M32" s="5"/>
      <c r="N32" s="4"/>
      <c r="O32" s="5"/>
      <c r="P32" s="5"/>
      <c r="Q32" s="4"/>
      <c r="R32" s="4"/>
      <c r="S32" s="5"/>
      <c r="T32" s="4"/>
      <c r="U32" s="4"/>
      <c r="AD32" s="7">
        <v>43109</v>
      </c>
    </row>
    <row r="33" spans="1:30" x14ac:dyDescent="0.35">
      <c r="A33" s="5" t="s">
        <v>41</v>
      </c>
      <c r="B33" s="7">
        <v>43417</v>
      </c>
      <c r="C33" s="8">
        <v>0.49653935185185188</v>
      </c>
      <c r="D33" s="5" t="s">
        <v>42</v>
      </c>
      <c r="E33" s="9">
        <v>2.44</v>
      </c>
      <c r="F33" s="9">
        <v>41.2423</v>
      </c>
      <c r="G33" s="9" t="s">
        <v>43</v>
      </c>
      <c r="H33" s="9">
        <v>3.36</v>
      </c>
      <c r="I33" s="9">
        <v>3966.2768000000001</v>
      </c>
      <c r="J33" s="9" t="s">
        <v>44</v>
      </c>
      <c r="K33" s="9">
        <v>3.573</v>
      </c>
      <c r="L33" s="9">
        <v>638.57709999999997</v>
      </c>
      <c r="M33" s="5"/>
      <c r="N33" s="4"/>
      <c r="O33" s="5"/>
      <c r="P33" s="5"/>
      <c r="Q33" s="4"/>
      <c r="R33" s="4"/>
      <c r="S33" s="5"/>
      <c r="T33" s="4"/>
      <c r="U33" s="4"/>
      <c r="AD33" s="7">
        <v>43109</v>
      </c>
    </row>
    <row r="34" spans="1:30" x14ac:dyDescent="0.35">
      <c r="A34" s="27" t="s">
        <v>65</v>
      </c>
      <c r="B34" s="28">
        <v>43417</v>
      </c>
      <c r="C34" s="29">
        <v>0.50061342592592595</v>
      </c>
      <c r="D34" s="27" t="s">
        <v>42</v>
      </c>
      <c r="E34" s="30">
        <v>2.4460000000000002</v>
      </c>
      <c r="F34" s="30">
        <v>20.599799999999998</v>
      </c>
      <c r="G34" s="30" t="s">
        <v>43</v>
      </c>
      <c r="H34" s="30">
        <v>3.3660000000000001</v>
      </c>
      <c r="I34" s="30">
        <v>3757.19</v>
      </c>
      <c r="J34" s="30" t="s">
        <v>44</v>
      </c>
      <c r="K34" s="30">
        <v>3.58</v>
      </c>
      <c r="L34" s="30">
        <v>456.70830000000001</v>
      </c>
      <c r="O34" s="19">
        <f>($O$2/$M$2)*F34</f>
        <v>1.9736213011193617</v>
      </c>
      <c r="R34" s="19">
        <f t="shared" ref="R34:R43" si="5">($R$2/$P$2)*I34</f>
        <v>384.74639656542405</v>
      </c>
      <c r="U34" s="19">
        <f>($S$2/$U$2)*L34</f>
        <v>805.74219800067033</v>
      </c>
      <c r="AD34" s="7">
        <v>43109</v>
      </c>
    </row>
    <row r="35" spans="1:30" x14ac:dyDescent="0.35">
      <c r="A35" s="27" t="s">
        <v>66</v>
      </c>
      <c r="B35" s="28">
        <v>43417</v>
      </c>
      <c r="C35" s="29">
        <v>0.50427083333333333</v>
      </c>
      <c r="D35" s="27" t="s">
        <v>42</v>
      </c>
      <c r="E35" s="30">
        <v>2.44</v>
      </c>
      <c r="F35" s="30">
        <v>19.553999999999998</v>
      </c>
      <c r="G35" s="30" t="s">
        <v>43</v>
      </c>
      <c r="H35" s="30">
        <v>3.36</v>
      </c>
      <c r="I35" s="30">
        <v>5928.5285999999996</v>
      </c>
      <c r="J35" s="30" t="s">
        <v>44</v>
      </c>
      <c r="K35" s="30">
        <v>3.573</v>
      </c>
      <c r="L35" s="30">
        <v>466.86520000000002</v>
      </c>
      <c r="O35" s="19">
        <f>($O$2/$M$2)*F35</f>
        <v>1.8734255149121837</v>
      </c>
      <c r="R35" s="19">
        <f t="shared" si="5"/>
        <v>607.09732959606993</v>
      </c>
      <c r="U35" s="19">
        <f>($S$2/$U$2)*L35</f>
        <v>823.66138828224177</v>
      </c>
      <c r="AD35" s="7">
        <v>43109</v>
      </c>
    </row>
    <row r="36" spans="1:30" x14ac:dyDescent="0.35">
      <c r="A36" s="27" t="s">
        <v>67</v>
      </c>
      <c r="B36" s="28">
        <v>43417</v>
      </c>
      <c r="C36" s="29">
        <v>0.50792824074074072</v>
      </c>
      <c r="D36" s="27" t="s">
        <v>42</v>
      </c>
      <c r="E36" s="30">
        <v>2.4430000000000001</v>
      </c>
      <c r="F36" s="30">
        <v>18.518999999999998</v>
      </c>
      <c r="G36" s="30" t="s">
        <v>43</v>
      </c>
      <c r="H36" s="30">
        <v>3.363</v>
      </c>
      <c r="I36" s="30">
        <v>6710.8391000000001</v>
      </c>
      <c r="J36" s="30" t="s">
        <v>44</v>
      </c>
      <c r="K36" s="30">
        <v>3.5760000000000001</v>
      </c>
      <c r="L36" s="30">
        <v>510.9228</v>
      </c>
      <c r="O36" s="19">
        <f>($O$2/$M$2)*F36</f>
        <v>1.7742644528310691</v>
      </c>
      <c r="R36" s="19">
        <f t="shared" si="5"/>
        <v>687.20803623328959</v>
      </c>
      <c r="U36" s="19">
        <f>($S$2/$U$2)*L36</f>
        <v>901.38948620083522</v>
      </c>
      <c r="AD36" s="7">
        <v>43109</v>
      </c>
    </row>
    <row r="37" spans="1:30" x14ac:dyDescent="0.35">
      <c r="A37" s="27" t="s">
        <v>68</v>
      </c>
      <c r="B37" s="28">
        <v>43417</v>
      </c>
      <c r="C37" s="29">
        <v>0.51158564814814811</v>
      </c>
      <c r="D37" s="27" t="s">
        <v>42</v>
      </c>
      <c r="E37" s="30">
        <v>2.4430000000000001</v>
      </c>
      <c r="F37" s="30">
        <v>19.434999999999999</v>
      </c>
      <c r="G37" s="30" t="s">
        <v>43</v>
      </c>
      <c r="H37" s="30">
        <v>3.363</v>
      </c>
      <c r="I37" s="30">
        <v>6714.0671000000002</v>
      </c>
      <c r="J37" s="30" t="s">
        <v>44</v>
      </c>
      <c r="K37" s="30">
        <v>3.58</v>
      </c>
      <c r="L37" s="30">
        <v>449.06479999999999</v>
      </c>
      <c r="O37" s="19">
        <f>($O$2/$M$2)*F37</f>
        <v>1.8620243879675917</v>
      </c>
      <c r="R37" s="19">
        <f t="shared" si="5"/>
        <v>687.53859214558395</v>
      </c>
      <c r="U37" s="19">
        <f>($S$2/$U$2)*L37</f>
        <v>792.25724383973625</v>
      </c>
      <c r="AD37" s="7">
        <v>43109</v>
      </c>
    </row>
    <row r="38" spans="1:30" x14ac:dyDescent="0.35">
      <c r="A38" s="27" t="s">
        <v>69</v>
      </c>
      <c r="B38" s="28">
        <v>43417</v>
      </c>
      <c r="C38" s="29">
        <v>0.51567129629629627</v>
      </c>
      <c r="D38" s="27" t="s">
        <v>42</v>
      </c>
      <c r="E38" s="30">
        <v>2.4460000000000002</v>
      </c>
      <c r="F38" s="30">
        <v>19.347200000000001</v>
      </c>
      <c r="G38" s="30" t="s">
        <v>43</v>
      </c>
      <c r="H38" s="30">
        <v>3.3660000000000001</v>
      </c>
      <c r="I38" s="30">
        <v>6916.6148000000003</v>
      </c>
      <c r="J38" s="30" t="s">
        <v>44</v>
      </c>
      <c r="K38" s="30">
        <v>3.58</v>
      </c>
      <c r="L38" s="30">
        <v>458.14870000000002</v>
      </c>
      <c r="O38" s="19">
        <f>($O$2/$M$2)*F38</f>
        <v>1.8536124640538509</v>
      </c>
      <c r="R38" s="19">
        <f t="shared" si="5"/>
        <v>708.28002329695357</v>
      </c>
      <c r="U38" s="19">
        <f>($S$2/$U$2)*L38</f>
        <v>808.2834066058133</v>
      </c>
      <c r="AD38" s="7">
        <v>43109</v>
      </c>
    </row>
    <row r="39" spans="1:30" x14ac:dyDescent="0.35">
      <c r="A39" s="27" t="s">
        <v>70</v>
      </c>
      <c r="B39" s="28">
        <v>43417</v>
      </c>
      <c r="C39" s="29">
        <v>0.51974537037037039</v>
      </c>
      <c r="D39" s="27" t="s">
        <v>42</v>
      </c>
      <c r="E39" s="30">
        <v>2.4460000000000002</v>
      </c>
      <c r="F39" s="30">
        <v>19.8566</v>
      </c>
      <c r="G39" s="30" t="s">
        <v>43</v>
      </c>
      <c r="H39" s="30">
        <v>3.3660000000000001</v>
      </c>
      <c r="I39" s="30">
        <v>3979.5776000000001</v>
      </c>
      <c r="J39" s="30" t="s">
        <v>44</v>
      </c>
      <c r="K39" s="30">
        <v>3.58</v>
      </c>
      <c r="L39" s="30">
        <v>486.99919999999997</v>
      </c>
      <c r="O39" s="26">
        <f>($O$2/$M$2)*F39</f>
        <v>1.9024169519998604</v>
      </c>
      <c r="R39" s="16">
        <f t="shared" si="5"/>
        <v>407.51948702420651</v>
      </c>
      <c r="U39" s="16">
        <f>($S$2/$U$2)*L39</f>
        <v>859.18255882927474</v>
      </c>
      <c r="AD39" s="7">
        <v>43109</v>
      </c>
    </row>
    <row r="40" spans="1:30" x14ac:dyDescent="0.35">
      <c r="A40" s="27" t="s">
        <v>71</v>
      </c>
      <c r="B40" s="28">
        <v>43417</v>
      </c>
      <c r="C40" s="29">
        <v>0.52384259259259258</v>
      </c>
      <c r="D40" s="27" t="s">
        <v>42</v>
      </c>
      <c r="E40" s="30">
        <v>2.4430000000000001</v>
      </c>
      <c r="F40" s="30">
        <v>19.573</v>
      </c>
      <c r="G40" s="30" t="s">
        <v>43</v>
      </c>
      <c r="H40" s="30">
        <v>3.363</v>
      </c>
      <c r="I40" s="30">
        <v>4131.8575000000001</v>
      </c>
      <c r="J40" s="30" t="s">
        <v>44</v>
      </c>
      <c r="K40" s="30">
        <v>3.5760000000000001</v>
      </c>
      <c r="L40" s="30">
        <v>484.77949999999998</v>
      </c>
      <c r="O40" s="16">
        <f>($O$2/$M$2)*F40</f>
        <v>1.8752458629117406</v>
      </c>
      <c r="R40" s="16">
        <f t="shared" si="5"/>
        <v>423.11335978399325</v>
      </c>
      <c r="U40" s="16">
        <f>($S$2/$U$2)*L40</f>
        <v>855.26647944796707</v>
      </c>
      <c r="AD40" s="7">
        <v>43109</v>
      </c>
    </row>
    <row r="41" spans="1:30" x14ac:dyDescent="0.35">
      <c r="A41" s="27" t="s">
        <v>72</v>
      </c>
      <c r="B41" s="28">
        <v>43417</v>
      </c>
      <c r="C41" s="29">
        <v>0.52792824074074074</v>
      </c>
      <c r="D41" s="27" t="s">
        <v>42</v>
      </c>
      <c r="E41" s="30">
        <v>2.4430000000000001</v>
      </c>
      <c r="F41" s="30">
        <v>19.352699999999999</v>
      </c>
      <c r="G41" s="30" t="s">
        <v>43</v>
      </c>
      <c r="H41" s="30">
        <v>3.363</v>
      </c>
      <c r="I41" s="30">
        <v>4351.4776000000002</v>
      </c>
      <c r="J41" s="30" t="s">
        <v>44</v>
      </c>
      <c r="K41" s="30">
        <v>3.58</v>
      </c>
      <c r="L41" s="30">
        <v>485.78100000000001</v>
      </c>
      <c r="O41" s="16">
        <f>($O$2/$M$2)*F41</f>
        <v>1.8541394068958277</v>
      </c>
      <c r="R41" s="16">
        <f t="shared" si="5"/>
        <v>445.60305077335983</v>
      </c>
      <c r="U41" s="16">
        <f>($S$2/$U$2)*L41</f>
        <v>857.03336393703296</v>
      </c>
      <c r="AD41" s="7">
        <v>43109</v>
      </c>
    </row>
    <row r="42" spans="1:30" x14ac:dyDescent="0.35">
      <c r="A42" s="27" t="s">
        <v>73</v>
      </c>
      <c r="B42" s="28">
        <v>43417</v>
      </c>
      <c r="C42" s="29">
        <v>0.53135416666666668</v>
      </c>
      <c r="D42" s="27" t="s">
        <v>42</v>
      </c>
      <c r="E42" s="30">
        <v>2.456</v>
      </c>
      <c r="F42" s="30">
        <v>30.620200000000001</v>
      </c>
      <c r="G42" s="30" t="s">
        <v>43</v>
      </c>
      <c r="H42" s="30">
        <v>3.3759999999999999</v>
      </c>
      <c r="I42" s="30">
        <v>7353.64</v>
      </c>
      <c r="J42" s="30" t="s">
        <v>44</v>
      </c>
      <c r="K42" s="30">
        <v>3.593</v>
      </c>
      <c r="L42" s="30">
        <v>746.75250000000005</v>
      </c>
      <c r="N42" s="16">
        <f>($O$2/$M$2)*F42</f>
        <v>2.9336536745276693</v>
      </c>
      <c r="Q42" s="16">
        <f>($R$2/$P$2)*I42</f>
        <v>753.03258329745495</v>
      </c>
      <c r="T42" s="16">
        <f>($S$2/$U$2)*L42</f>
        <v>1317.4492355678574</v>
      </c>
      <c r="AD42" s="7">
        <v>43109</v>
      </c>
    </row>
    <row r="43" spans="1:30" x14ac:dyDescent="0.35">
      <c r="A43" s="27" t="s">
        <v>74</v>
      </c>
      <c r="B43" s="28">
        <v>43417</v>
      </c>
      <c r="C43" s="29">
        <v>0.53502314814814811</v>
      </c>
      <c r="D43" s="27" t="s">
        <v>42</v>
      </c>
      <c r="E43" s="30">
        <v>2.4460000000000002</v>
      </c>
      <c r="F43" s="30">
        <v>18.601400000000002</v>
      </c>
      <c r="G43" s="30" t="s">
        <v>43</v>
      </c>
      <c r="H43" s="30">
        <v>3.3660000000000001</v>
      </c>
      <c r="I43" s="30">
        <v>4814.5862999999999</v>
      </c>
      <c r="J43" s="30" t="s">
        <v>44</v>
      </c>
      <c r="K43" s="30">
        <v>3.58</v>
      </c>
      <c r="L43" s="30">
        <v>491.92</v>
      </c>
      <c r="O43" s="16">
        <f t="shared" ref="O43" si="6">($O$2/$M$2)*F43</f>
        <v>1.7821590146817785</v>
      </c>
      <c r="R43" s="16">
        <f t="shared" si="5"/>
        <v>493.02663157260014</v>
      </c>
      <c r="U43" s="16">
        <f>($S$2/$U$2)*L43</f>
        <v>867.86402182857148</v>
      </c>
      <c r="AD43" s="7">
        <v>43109</v>
      </c>
    </row>
    <row r="44" spans="1:30" x14ac:dyDescent="0.35">
      <c r="A44" s="5" t="s">
        <v>41</v>
      </c>
      <c r="B44" s="7">
        <v>43417</v>
      </c>
      <c r="C44" s="8">
        <v>0.53910879629629627</v>
      </c>
      <c r="D44" s="5" t="s">
        <v>42</v>
      </c>
      <c r="E44" s="9">
        <v>2.4430000000000001</v>
      </c>
      <c r="F44" s="9">
        <v>40.951999999999998</v>
      </c>
      <c r="G44" s="9" t="s">
        <v>43</v>
      </c>
      <c r="H44" s="9">
        <v>3.363</v>
      </c>
      <c r="I44" s="9">
        <v>3966.8026</v>
      </c>
      <c r="J44" s="9" t="s">
        <v>44</v>
      </c>
      <c r="K44" s="9">
        <v>3.58</v>
      </c>
      <c r="L44" s="9">
        <v>639.24900000000002</v>
      </c>
      <c r="M44" s="5"/>
      <c r="N44" s="4"/>
      <c r="O44" s="4"/>
      <c r="P44" s="5"/>
      <c r="Q44" s="4"/>
      <c r="R44" s="4"/>
      <c r="S44" s="5"/>
      <c r="T44" s="4"/>
      <c r="U44" s="4"/>
      <c r="AD44" s="7">
        <v>43109</v>
      </c>
    </row>
    <row r="45" spans="1:30" x14ac:dyDescent="0.35">
      <c r="A45" s="5" t="s">
        <v>41</v>
      </c>
      <c r="B45" s="7">
        <v>43417</v>
      </c>
      <c r="C45" s="8">
        <v>0.54319444444444442</v>
      </c>
      <c r="D45" s="5" t="s">
        <v>42</v>
      </c>
      <c r="E45" s="9">
        <v>2.4460000000000002</v>
      </c>
      <c r="F45" s="9">
        <v>40.808399999999999</v>
      </c>
      <c r="G45" s="9" t="s">
        <v>43</v>
      </c>
      <c r="H45" s="9">
        <v>3.3660000000000001</v>
      </c>
      <c r="I45" s="9">
        <v>3959.0165999999999</v>
      </c>
      <c r="J45" s="9" t="s">
        <v>44</v>
      </c>
      <c r="K45" s="9">
        <v>3.5760000000000001</v>
      </c>
      <c r="L45" s="9">
        <v>634.46199999999999</v>
      </c>
      <c r="M45" s="5"/>
      <c r="N45" s="4"/>
      <c r="O45" s="4"/>
      <c r="P45" s="5"/>
      <c r="Q45" s="4"/>
      <c r="R45" s="4"/>
      <c r="S45" s="5"/>
      <c r="T45" s="4"/>
      <c r="U45" s="4"/>
      <c r="AD45" s="7">
        <v>43109</v>
      </c>
    </row>
    <row r="46" spans="1:30" x14ac:dyDescent="0.35">
      <c r="A46" s="5" t="s">
        <v>41</v>
      </c>
      <c r="B46" s="7">
        <v>43417</v>
      </c>
      <c r="C46" s="8">
        <v>0.54726851851851854</v>
      </c>
      <c r="D46" s="5" t="s">
        <v>42</v>
      </c>
      <c r="E46" s="9">
        <v>2.44</v>
      </c>
      <c r="F46" s="9">
        <v>40.885899999999999</v>
      </c>
      <c r="G46" s="9" t="s">
        <v>43</v>
      </c>
      <c r="H46" s="9">
        <v>3.363</v>
      </c>
      <c r="I46" s="9">
        <v>3956.7878000000001</v>
      </c>
      <c r="J46" s="9" t="s">
        <v>44</v>
      </c>
      <c r="K46" s="9">
        <v>3.5760000000000001</v>
      </c>
      <c r="L46" s="9">
        <v>638.54849999999999</v>
      </c>
      <c r="M46" s="5"/>
      <c r="N46" s="4"/>
      <c r="O46" s="4"/>
      <c r="P46" s="5"/>
      <c r="Q46" s="4"/>
      <c r="R46" s="4"/>
      <c r="S46" s="5"/>
      <c r="T46" s="4"/>
      <c r="U46" s="4"/>
      <c r="AD46" s="7">
        <v>43109</v>
      </c>
    </row>
    <row r="47" spans="1:30" x14ac:dyDescent="0.35">
      <c r="A47" s="5" t="s">
        <v>41</v>
      </c>
      <c r="B47" s="7">
        <v>43417</v>
      </c>
      <c r="C47" s="8">
        <v>0.5513541666666667</v>
      </c>
      <c r="D47" s="5" t="s">
        <v>42</v>
      </c>
      <c r="E47" s="9">
        <v>2.4460000000000002</v>
      </c>
      <c r="F47" s="9">
        <v>41.080800000000004</v>
      </c>
      <c r="G47" s="9" t="s">
        <v>43</v>
      </c>
      <c r="H47" s="9">
        <v>3.3660000000000001</v>
      </c>
      <c r="I47" s="9">
        <v>3964.9780000000001</v>
      </c>
      <c r="J47" s="9" t="s">
        <v>44</v>
      </c>
      <c r="K47" s="9">
        <v>3.58</v>
      </c>
      <c r="L47" s="9">
        <v>641.40660000000003</v>
      </c>
      <c r="M47" s="5"/>
      <c r="N47" s="4"/>
      <c r="O47" s="4"/>
      <c r="P47" s="5"/>
      <c r="Q47" s="4"/>
      <c r="R47" s="4"/>
      <c r="S47" s="5"/>
      <c r="T47" s="4"/>
      <c r="U47" s="4"/>
      <c r="AD47" s="7">
        <v>43109</v>
      </c>
    </row>
    <row r="48" spans="1:30" x14ac:dyDescent="0.35">
      <c r="A48" s="27" t="s">
        <v>75</v>
      </c>
      <c r="B48" s="28">
        <v>43417</v>
      </c>
      <c r="C48" s="29">
        <v>0.55501157407407409</v>
      </c>
      <c r="D48" s="27" t="s">
        <v>42</v>
      </c>
      <c r="E48" s="30">
        <v>2.4359999999999999</v>
      </c>
      <c r="F48" s="30">
        <v>20.144600000000001</v>
      </c>
      <c r="G48" s="30" t="s">
        <v>43</v>
      </c>
      <c r="H48" s="30">
        <v>3.3559999999999999</v>
      </c>
      <c r="I48" s="30">
        <v>3872.8177000000001</v>
      </c>
      <c r="J48" s="30" t="s">
        <v>44</v>
      </c>
      <c r="K48" s="30">
        <v>3.57</v>
      </c>
      <c r="L48" s="30">
        <v>474.8544</v>
      </c>
      <c r="O48" s="22">
        <f t="shared" ref="O48:O57" si="7">($O$2/$M$2)*F48</f>
        <v>1.9300095953615617</v>
      </c>
      <c r="R48" s="22">
        <f t="shared" ref="R48:R57" si="8">($R$2/$P$2)*I48</f>
        <v>396.58698512180473</v>
      </c>
      <c r="U48" s="22">
        <f>($S$2/$U$2)*L48</f>
        <v>837.75623956536265</v>
      </c>
      <c r="AD48" s="7">
        <v>43109</v>
      </c>
    </row>
    <row r="49" spans="1:30" x14ac:dyDescent="0.35">
      <c r="A49" s="27" t="s">
        <v>76</v>
      </c>
      <c r="B49" s="28">
        <v>43417</v>
      </c>
      <c r="C49" s="29">
        <v>0.55908564814814821</v>
      </c>
      <c r="D49" s="27" t="s">
        <v>42</v>
      </c>
      <c r="E49" s="30">
        <v>2.4430000000000001</v>
      </c>
      <c r="F49" s="30">
        <v>19.703900000000001</v>
      </c>
      <c r="G49" s="30" t="s">
        <v>43</v>
      </c>
      <c r="H49" s="30">
        <v>3.36</v>
      </c>
      <c r="I49" s="30">
        <v>3993.0111999999999</v>
      </c>
      <c r="J49" s="30" t="s">
        <v>44</v>
      </c>
      <c r="K49" s="30">
        <v>3.5760000000000001</v>
      </c>
      <c r="L49" s="30">
        <v>492.24059999999997</v>
      </c>
      <c r="O49" s="22">
        <f t="shared" si="7"/>
        <v>1.8877871025507915</v>
      </c>
      <c r="R49" s="22">
        <f t="shared" si="8"/>
        <v>408.89512392116973</v>
      </c>
      <c r="U49" s="22">
        <f>($S$2/$U$2)*L49</f>
        <v>868.42963657364839</v>
      </c>
      <c r="AD49" s="7">
        <v>43109</v>
      </c>
    </row>
    <row r="50" spans="1:30" x14ac:dyDescent="0.35">
      <c r="A50" s="27" t="s">
        <v>77</v>
      </c>
      <c r="B50" s="28">
        <v>43417</v>
      </c>
      <c r="C50" s="29">
        <v>0.56274305555555559</v>
      </c>
      <c r="D50" s="27" t="s">
        <v>42</v>
      </c>
      <c r="E50" s="30">
        <v>2.4460000000000002</v>
      </c>
      <c r="F50" s="30">
        <v>19.3689</v>
      </c>
      <c r="G50" s="30" t="s">
        <v>43</v>
      </c>
      <c r="H50" s="30">
        <v>3.3660000000000001</v>
      </c>
      <c r="I50" s="30">
        <v>4023.404</v>
      </c>
      <c r="J50" s="30" t="s">
        <v>44</v>
      </c>
      <c r="K50" s="30">
        <v>3.5830000000000002</v>
      </c>
      <c r="L50" s="30">
        <v>466.85419999999999</v>
      </c>
      <c r="O50" s="22">
        <f t="shared" si="7"/>
        <v>1.8556914930849235</v>
      </c>
      <c r="R50" s="22">
        <f t="shared" si="8"/>
        <v>412.0074286706058</v>
      </c>
      <c r="U50" s="22">
        <f>($S$2/$U$2)*L50</f>
        <v>823.64198166279118</v>
      </c>
      <c r="AD50" s="7">
        <v>43109</v>
      </c>
    </row>
    <row r="51" spans="1:30" x14ac:dyDescent="0.35">
      <c r="A51" s="27" t="s">
        <v>78</v>
      </c>
      <c r="B51" s="28">
        <v>43417</v>
      </c>
      <c r="C51" s="29">
        <v>0.56682870370370375</v>
      </c>
      <c r="D51" s="27" t="s">
        <v>42</v>
      </c>
      <c r="E51" s="30">
        <v>2.4430000000000001</v>
      </c>
      <c r="F51" s="30">
        <v>19.3108</v>
      </c>
      <c r="G51" s="30" t="s">
        <v>43</v>
      </c>
      <c r="H51" s="30">
        <v>3.363</v>
      </c>
      <c r="I51" s="30">
        <v>4169.3235999999997</v>
      </c>
      <c r="J51" s="30" t="s">
        <v>44</v>
      </c>
      <c r="K51" s="30">
        <v>3.5760000000000001</v>
      </c>
      <c r="L51" s="30">
        <v>486.26229999999998</v>
      </c>
      <c r="O51" s="22">
        <f t="shared" si="7"/>
        <v>1.8501250605178581</v>
      </c>
      <c r="R51" s="22">
        <f t="shared" si="8"/>
        <v>426.94998954409579</v>
      </c>
      <c r="U51" s="22">
        <f>($S$2/$U$2)*L51</f>
        <v>857.88249174990108</v>
      </c>
      <c r="AD51" s="7">
        <v>43109</v>
      </c>
    </row>
    <row r="52" spans="1:30" x14ac:dyDescent="0.35">
      <c r="A52" s="27" t="s">
        <v>79</v>
      </c>
      <c r="B52" s="28">
        <v>43417</v>
      </c>
      <c r="C52" s="29">
        <v>0.57049768518518518</v>
      </c>
      <c r="D52" s="27" t="s">
        <v>42</v>
      </c>
      <c r="E52" s="30">
        <v>2.4430000000000001</v>
      </c>
      <c r="F52" s="30">
        <v>19.263500000000001</v>
      </c>
      <c r="G52" s="30" t="s">
        <v>43</v>
      </c>
      <c r="H52" s="30">
        <v>3.363</v>
      </c>
      <c r="I52" s="30">
        <v>4273.1135999999997</v>
      </c>
      <c r="J52" s="30" t="s">
        <v>44</v>
      </c>
      <c r="K52" s="30">
        <v>3.58</v>
      </c>
      <c r="L52" s="30">
        <v>490.18540000000002</v>
      </c>
      <c r="O52" s="22">
        <f t="shared" si="7"/>
        <v>1.8455933520768566</v>
      </c>
      <c r="R52" s="22">
        <f t="shared" si="8"/>
        <v>437.57836567080892</v>
      </c>
      <c r="U52" s="22">
        <f t="shared" ref="U52:U57" si="9">($S$2/$U$2)*L52</f>
        <v>864.80377436503306</v>
      </c>
      <c r="AD52" s="7">
        <v>43109</v>
      </c>
    </row>
    <row r="53" spans="1:30" x14ac:dyDescent="0.35">
      <c r="A53" s="27" t="s">
        <v>80</v>
      </c>
      <c r="B53" s="28">
        <v>43417</v>
      </c>
      <c r="C53" s="29">
        <v>0.57415509259259256</v>
      </c>
      <c r="D53" s="27" t="s">
        <v>42</v>
      </c>
      <c r="E53" s="30">
        <v>2.44</v>
      </c>
      <c r="F53" s="30">
        <v>20.1798</v>
      </c>
      <c r="G53" s="30" t="s">
        <v>43</v>
      </c>
      <c r="H53" s="30">
        <v>3.363</v>
      </c>
      <c r="I53" s="30">
        <v>3777.6288</v>
      </c>
      <c r="J53" s="30" t="s">
        <v>44</v>
      </c>
      <c r="K53" s="30">
        <v>3.5760000000000001</v>
      </c>
      <c r="L53" s="30">
        <v>455.64460000000003</v>
      </c>
      <c r="O53" s="24">
        <f t="shared" si="7"/>
        <v>1.933382029550214</v>
      </c>
      <c r="R53" s="24">
        <f t="shared" si="8"/>
        <v>386.83938484925352</v>
      </c>
      <c r="U53" s="24">
        <f t="shared" si="9"/>
        <v>803.86557789980225</v>
      </c>
      <c r="AD53" s="7">
        <v>43109</v>
      </c>
    </row>
    <row r="54" spans="1:30" x14ac:dyDescent="0.35">
      <c r="A54" s="27" t="s">
        <v>81</v>
      </c>
      <c r="B54" s="28">
        <v>43417</v>
      </c>
      <c r="C54" s="29">
        <v>0.57781249999999995</v>
      </c>
      <c r="D54" s="27" t="s">
        <v>42</v>
      </c>
      <c r="E54" s="30">
        <v>2.44</v>
      </c>
      <c r="F54" s="30">
        <v>19.635300000000001</v>
      </c>
      <c r="G54" s="30" t="s">
        <v>43</v>
      </c>
      <c r="H54" s="30">
        <v>3.36</v>
      </c>
      <c r="I54" s="30">
        <v>3841.2242999999999</v>
      </c>
      <c r="J54" s="30" t="s">
        <v>44</v>
      </c>
      <c r="K54" s="30">
        <v>3.5760000000000001</v>
      </c>
      <c r="L54" s="30">
        <v>674.81769999999995</v>
      </c>
      <c r="O54" s="24">
        <f t="shared" si="7"/>
        <v>1.8812146881944976</v>
      </c>
      <c r="R54" s="24">
        <f t="shared" si="8"/>
        <v>393.35173569197815</v>
      </c>
      <c r="U54" s="24">
        <f t="shared" si="9"/>
        <v>1190.5391183995494</v>
      </c>
      <c r="AD54" s="7">
        <v>43109</v>
      </c>
    </row>
    <row r="55" spans="1:30" x14ac:dyDescent="0.35">
      <c r="A55" s="27" t="s">
        <v>82</v>
      </c>
      <c r="B55" s="28">
        <v>43417</v>
      </c>
      <c r="C55" s="29">
        <v>0.58189814814814811</v>
      </c>
      <c r="D55" s="27" t="s">
        <v>42</v>
      </c>
      <c r="E55" s="30">
        <v>2.4460000000000002</v>
      </c>
      <c r="F55" s="30">
        <v>19.565100000000001</v>
      </c>
      <c r="G55" s="30" t="s">
        <v>43</v>
      </c>
      <c r="H55" s="30">
        <v>3.3660000000000001</v>
      </c>
      <c r="I55" s="30">
        <v>3826.8784000000001</v>
      </c>
      <c r="J55" s="30" t="s">
        <v>44</v>
      </c>
      <c r="K55" s="30">
        <v>3.58</v>
      </c>
      <c r="L55" s="30">
        <v>903.3297</v>
      </c>
      <c r="O55" s="24">
        <f t="shared" si="7"/>
        <v>1.8744889813750827</v>
      </c>
      <c r="R55" s="24">
        <f t="shared" si="8"/>
        <v>391.88267681273919</v>
      </c>
      <c r="U55" s="24">
        <f t="shared" si="9"/>
        <v>1593.6887023890001</v>
      </c>
      <c r="AD55" s="7">
        <v>43109</v>
      </c>
    </row>
    <row r="56" spans="1:30" x14ac:dyDescent="0.35">
      <c r="A56" s="27" t="s">
        <v>83</v>
      </c>
      <c r="B56" s="28">
        <v>43417</v>
      </c>
      <c r="C56" s="29">
        <v>0.5855555555555555</v>
      </c>
      <c r="D56" s="27" t="s">
        <v>42</v>
      </c>
      <c r="E56" s="30">
        <v>2.4460000000000002</v>
      </c>
      <c r="F56" s="30">
        <v>19.503</v>
      </c>
      <c r="G56" s="30" t="s">
        <v>43</v>
      </c>
      <c r="H56" s="30">
        <v>3.3660000000000001</v>
      </c>
      <c r="I56" s="30">
        <v>3902.6181999999999</v>
      </c>
      <c r="J56" s="30" t="s">
        <v>44</v>
      </c>
      <c r="K56" s="30">
        <v>3.5760000000000001</v>
      </c>
      <c r="L56" s="30">
        <v>450.6148</v>
      </c>
      <c r="O56" s="24">
        <f t="shared" si="7"/>
        <v>1.8685393176502159</v>
      </c>
      <c r="R56" s="24">
        <f t="shared" si="8"/>
        <v>399.6386367526373</v>
      </c>
      <c r="U56" s="24">
        <f t="shared" si="9"/>
        <v>794.99181294413188</v>
      </c>
      <c r="AD56" s="7">
        <v>43109</v>
      </c>
    </row>
    <row r="57" spans="1:30" x14ac:dyDescent="0.35">
      <c r="A57" s="27" t="s">
        <v>84</v>
      </c>
      <c r="B57" s="28">
        <v>43417</v>
      </c>
      <c r="C57" s="29">
        <v>0.58921296296296299</v>
      </c>
      <c r="D57" s="27" t="s">
        <v>42</v>
      </c>
      <c r="E57" s="30">
        <v>2.44</v>
      </c>
      <c r="F57" s="30">
        <v>19.804500000000001</v>
      </c>
      <c r="G57" s="30" t="s">
        <v>43</v>
      </c>
      <c r="H57" s="30">
        <v>3.36</v>
      </c>
      <c r="I57" s="30">
        <v>3749.4544000000001</v>
      </c>
      <c r="J57" s="30" t="s">
        <v>44</v>
      </c>
      <c r="K57" s="30">
        <v>3.573</v>
      </c>
      <c r="L57" s="30">
        <v>452.67200000000003</v>
      </c>
      <c r="M57" s="3"/>
      <c r="N57" s="24">
        <f>($O$2/$M$2)*F57</f>
        <v>1.8974253661694971</v>
      </c>
      <c r="P57" s="3"/>
      <c r="Q57" s="24">
        <f>($R$2/$P$2)*I57</f>
        <v>383.95425024722573</v>
      </c>
      <c r="S57" s="3"/>
      <c r="U57" s="24">
        <f t="shared" si="9"/>
        <v>798.62120362901112</v>
      </c>
      <c r="AD57" s="7">
        <v>43109</v>
      </c>
    </row>
    <row r="58" spans="1:30" x14ac:dyDescent="0.35">
      <c r="A58" s="5" t="s">
        <v>41</v>
      </c>
      <c r="B58" s="7">
        <v>43417</v>
      </c>
      <c r="C58" s="8">
        <v>0.59287037037037038</v>
      </c>
      <c r="D58" s="5" t="s">
        <v>42</v>
      </c>
      <c r="E58" s="9">
        <v>2.4460000000000002</v>
      </c>
      <c r="F58" s="9">
        <v>41.209600000000002</v>
      </c>
      <c r="G58" s="9" t="s">
        <v>43</v>
      </c>
      <c r="H58" s="9">
        <v>3.3660000000000001</v>
      </c>
      <c r="I58" s="9">
        <v>3971.2568000000001</v>
      </c>
      <c r="J58" s="9" t="s">
        <v>44</v>
      </c>
      <c r="K58" s="9">
        <v>3.58</v>
      </c>
      <c r="L58" s="9">
        <v>632.73720000000003</v>
      </c>
      <c r="AD58" s="7">
        <v>43109</v>
      </c>
    </row>
    <row r="59" spans="1:30" x14ac:dyDescent="0.35">
      <c r="A59" s="5" t="s">
        <v>41</v>
      </c>
      <c r="B59" s="7">
        <v>43417</v>
      </c>
      <c r="C59" s="8">
        <v>0.59695601851851854</v>
      </c>
      <c r="D59" s="5" t="s">
        <v>42</v>
      </c>
      <c r="E59" s="9">
        <v>2.44</v>
      </c>
      <c r="F59" s="9">
        <v>40.749400000000001</v>
      </c>
      <c r="G59" s="9" t="s">
        <v>43</v>
      </c>
      <c r="H59" s="9">
        <v>3.36</v>
      </c>
      <c r="I59" s="9">
        <v>3961.1014</v>
      </c>
      <c r="J59" s="9" t="s">
        <v>44</v>
      </c>
      <c r="K59" s="9">
        <v>3.573</v>
      </c>
      <c r="L59" s="9">
        <v>636.13319999999999</v>
      </c>
    </row>
    <row r="60" spans="1:30" x14ac:dyDescent="0.35">
      <c r="A60" s="5" t="s">
        <v>41</v>
      </c>
      <c r="B60" s="7">
        <v>43417</v>
      </c>
      <c r="C60" s="8">
        <v>0.60060185185185189</v>
      </c>
      <c r="D60" s="5" t="s">
        <v>42</v>
      </c>
      <c r="E60" s="9">
        <v>2.4460000000000002</v>
      </c>
      <c r="F60" s="9">
        <v>41.363</v>
      </c>
      <c r="G60" s="9" t="s">
        <v>43</v>
      </c>
      <c r="H60" s="9">
        <v>3.3660000000000001</v>
      </c>
      <c r="I60" s="9">
        <v>3993.1599000000001</v>
      </c>
      <c r="J60" s="9" t="s">
        <v>44</v>
      </c>
      <c r="K60" s="9">
        <v>3.58</v>
      </c>
      <c r="L60" s="9">
        <v>634.76480000000004</v>
      </c>
    </row>
    <row r="61" spans="1:30" x14ac:dyDescent="0.35">
      <c r="A61" s="5" t="s">
        <v>41</v>
      </c>
      <c r="B61" s="7">
        <v>43417</v>
      </c>
      <c r="C61" s="8">
        <v>0.60468749999999993</v>
      </c>
      <c r="D61" s="5" t="s">
        <v>42</v>
      </c>
      <c r="E61" s="9">
        <v>2.4460000000000002</v>
      </c>
      <c r="F61" s="9">
        <v>40.921799999999998</v>
      </c>
      <c r="G61" s="9" t="s">
        <v>43</v>
      </c>
      <c r="H61" s="9">
        <v>3.3660000000000001</v>
      </c>
      <c r="I61" s="9">
        <v>3961.7163999999998</v>
      </c>
      <c r="J61" s="9" t="s">
        <v>44</v>
      </c>
      <c r="K61" s="9">
        <v>3.58</v>
      </c>
      <c r="L61" s="9">
        <v>634.51139999999998</v>
      </c>
    </row>
    <row r="62" spans="1:30" x14ac:dyDescent="0.35">
      <c r="A62" s="5"/>
      <c r="B62" s="7"/>
      <c r="C62" s="8"/>
      <c r="D62" s="5"/>
      <c r="E62" s="9"/>
      <c r="F62" s="9"/>
      <c r="G62" s="9"/>
      <c r="H62" s="9"/>
      <c r="I62" s="9"/>
      <c r="J62" s="9"/>
      <c r="K62" s="9"/>
      <c r="L62" s="9"/>
    </row>
  </sheetData>
  <conditionalFormatting sqref="Y6:Y13 AA6:AA13 AC6:AC13">
    <cfRule type="cellIs" dxfId="0" priority="1" operator="lessThan">
      <formula>0.7</formula>
    </cfRule>
  </conditionalFormatting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Joscha Ufermann</dc:creator>
  <cp:lastModifiedBy>test</cp:lastModifiedBy>
  <dcterms:created xsi:type="dcterms:W3CDTF">2017-05-14T11:20:10Z</dcterms:created>
  <dcterms:modified xsi:type="dcterms:W3CDTF">2020-04-18T13:35:58Z</dcterms:modified>
</cp:coreProperties>
</file>