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15345" windowHeight="4470" tabRatio="552"/>
  </bookViews>
  <sheets>
    <sheet name="Tabelle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/>
  <c r="K8"/>
  <c r="K7"/>
  <c r="K6"/>
  <c r="K5"/>
  <c r="K4"/>
  <c r="K3"/>
  <c r="K2"/>
  <c r="K122" l="1"/>
  <c r="K379" l="1"/>
  <c r="M379" s="1"/>
  <c r="K380"/>
  <c r="M380" s="1"/>
  <c r="K381"/>
  <c r="M381" s="1"/>
  <c r="K382"/>
  <c r="M382" s="1"/>
  <c r="K383"/>
  <c r="M383" s="1"/>
  <c r="K384"/>
  <c r="M384" s="1"/>
  <c r="K385"/>
  <c r="M385" s="1"/>
  <c r="K378"/>
  <c r="M378" s="1"/>
  <c r="K371"/>
  <c r="M371" s="1"/>
  <c r="K372"/>
  <c r="M372" s="1"/>
  <c r="K373"/>
  <c r="M373" s="1"/>
  <c r="K374"/>
  <c r="M374" s="1"/>
  <c r="K375"/>
  <c r="M375" s="1"/>
  <c r="K376"/>
  <c r="M376" s="1"/>
  <c r="K377"/>
  <c r="M377" s="1"/>
  <c r="K370"/>
  <c r="M370" s="1"/>
  <c r="K363"/>
  <c r="M363" s="1"/>
  <c r="K364"/>
  <c r="M364" s="1"/>
  <c r="K365"/>
  <c r="M365" s="1"/>
  <c r="K366"/>
  <c r="M366" s="1"/>
  <c r="K367"/>
  <c r="M367" s="1"/>
  <c r="K368"/>
  <c r="M368" s="1"/>
  <c r="K369"/>
  <c r="M369" s="1"/>
  <c r="K362"/>
  <c r="M362" s="1"/>
  <c r="K355"/>
  <c r="M355" s="1"/>
  <c r="K356"/>
  <c r="M356" s="1"/>
  <c r="K357"/>
  <c r="M357" s="1"/>
  <c r="K358"/>
  <c r="M358" s="1"/>
  <c r="K359"/>
  <c r="M359" s="1"/>
  <c r="K360"/>
  <c r="M360" s="1"/>
  <c r="K361"/>
  <c r="M361" s="1"/>
  <c r="K354"/>
  <c r="M354" s="1"/>
  <c r="K347"/>
  <c r="M347" s="1"/>
  <c r="K348"/>
  <c r="M348" s="1"/>
  <c r="K349"/>
  <c r="M349" s="1"/>
  <c r="K350"/>
  <c r="M350" s="1"/>
  <c r="K351"/>
  <c r="M351" s="1"/>
  <c r="K352"/>
  <c r="M352" s="1"/>
  <c r="K353"/>
  <c r="M353" s="1"/>
  <c r="K346"/>
  <c r="M346" s="1"/>
  <c r="K339"/>
  <c r="M339" s="1"/>
  <c r="K340"/>
  <c r="M340" s="1"/>
  <c r="K341"/>
  <c r="M341" s="1"/>
  <c r="K342"/>
  <c r="M342" s="1"/>
  <c r="K343"/>
  <c r="M343" s="1"/>
  <c r="K344"/>
  <c r="M344" s="1"/>
  <c r="K345"/>
  <c r="M345" s="1"/>
  <c r="K338"/>
  <c r="M338" s="1"/>
  <c r="K331"/>
  <c r="M331" s="1"/>
  <c r="K332"/>
  <c r="M332" s="1"/>
  <c r="K333"/>
  <c r="M333" s="1"/>
  <c r="K334"/>
  <c r="M334" s="1"/>
  <c r="K335"/>
  <c r="M335" s="1"/>
  <c r="K336"/>
  <c r="M336" s="1"/>
  <c r="K337"/>
  <c r="M337" s="1"/>
  <c r="K330"/>
  <c r="M330" s="1"/>
  <c r="K323"/>
  <c r="M323" s="1"/>
  <c r="K324"/>
  <c r="M324" s="1"/>
  <c r="K325"/>
  <c r="M325" s="1"/>
  <c r="K326"/>
  <c r="M326" s="1"/>
  <c r="K327"/>
  <c r="M327" s="1"/>
  <c r="K328"/>
  <c r="M328" s="1"/>
  <c r="K329"/>
  <c r="M329" s="1"/>
  <c r="K322"/>
  <c r="M322" s="1"/>
  <c r="K315"/>
  <c r="M315" s="1"/>
  <c r="K316"/>
  <c r="M316" s="1"/>
  <c r="K317"/>
  <c r="M317" s="1"/>
  <c r="K318"/>
  <c r="M318" s="1"/>
  <c r="K319"/>
  <c r="M319" s="1"/>
  <c r="K320"/>
  <c r="M320" s="1"/>
  <c r="K321"/>
  <c r="M321" s="1"/>
  <c r="K314"/>
  <c r="M314" s="1"/>
  <c r="K307"/>
  <c r="M307" s="1"/>
  <c r="K308"/>
  <c r="M308" s="1"/>
  <c r="K309"/>
  <c r="M309" s="1"/>
  <c r="K310"/>
  <c r="M310" s="1"/>
  <c r="K311"/>
  <c r="M311" s="1"/>
  <c r="K312"/>
  <c r="M312" s="1"/>
  <c r="K313"/>
  <c r="M313" s="1"/>
  <c r="K306"/>
  <c r="M306" s="1"/>
  <c r="K299"/>
  <c r="M299" s="1"/>
  <c r="K300"/>
  <c r="M300" s="1"/>
  <c r="K301"/>
  <c r="M301" s="1"/>
  <c r="K302"/>
  <c r="M302" s="1"/>
  <c r="K303"/>
  <c r="M303" s="1"/>
  <c r="K304"/>
  <c r="M304" s="1"/>
  <c r="K305"/>
  <c r="M305" s="1"/>
  <c r="K298"/>
  <c r="M298" s="1"/>
  <c r="K291"/>
  <c r="M291" s="1"/>
  <c r="K292"/>
  <c r="M292" s="1"/>
  <c r="K293"/>
  <c r="M293" s="1"/>
  <c r="K294"/>
  <c r="M294" s="1"/>
  <c r="K295"/>
  <c r="M295" s="1"/>
  <c r="K296"/>
  <c r="M296" s="1"/>
  <c r="K297"/>
  <c r="M297" s="1"/>
  <c r="K290"/>
  <c r="M290" s="1"/>
  <c r="K283" l="1"/>
  <c r="M283" s="1"/>
  <c r="K284"/>
  <c r="M284" s="1"/>
  <c r="K285"/>
  <c r="M285" s="1"/>
  <c r="K286"/>
  <c r="M286" s="1"/>
  <c r="K287"/>
  <c r="M287" s="1"/>
  <c r="K288"/>
  <c r="M288" s="1"/>
  <c r="K289"/>
  <c r="M289" s="1"/>
  <c r="K282"/>
  <c r="M282" s="1"/>
  <c r="K275"/>
  <c r="M275" s="1"/>
  <c r="K276"/>
  <c r="M276" s="1"/>
  <c r="K277"/>
  <c r="M277" s="1"/>
  <c r="K278"/>
  <c r="M278" s="1"/>
  <c r="K279"/>
  <c r="M279" s="1"/>
  <c r="K280"/>
  <c r="M280" s="1"/>
  <c r="K281"/>
  <c r="M281" s="1"/>
  <c r="K274"/>
  <c r="M274" s="1"/>
  <c r="K267"/>
  <c r="M267" s="1"/>
  <c r="K268"/>
  <c r="M268" s="1"/>
  <c r="K269"/>
  <c r="M269" s="1"/>
  <c r="K270"/>
  <c r="M270" s="1"/>
  <c r="K271"/>
  <c r="M271" s="1"/>
  <c r="K272"/>
  <c r="M272" s="1"/>
  <c r="K273"/>
  <c r="M273" s="1"/>
  <c r="K266"/>
  <c r="M266" s="1"/>
  <c r="K259"/>
  <c r="M259" s="1"/>
  <c r="K260"/>
  <c r="M260" s="1"/>
  <c r="K261"/>
  <c r="M261" s="1"/>
  <c r="K262"/>
  <c r="M262" s="1"/>
  <c r="K263"/>
  <c r="M263" s="1"/>
  <c r="K264"/>
  <c r="M264" s="1"/>
  <c r="K265"/>
  <c r="M265" s="1"/>
  <c r="K258"/>
  <c r="M258" s="1"/>
  <c r="K251"/>
  <c r="M251" s="1"/>
  <c r="K252"/>
  <c r="M252" s="1"/>
  <c r="K253"/>
  <c r="M253" s="1"/>
  <c r="K254"/>
  <c r="M254" s="1"/>
  <c r="K255"/>
  <c r="M255" s="1"/>
  <c r="K256"/>
  <c r="M256" s="1"/>
  <c r="K257"/>
  <c r="M257" s="1"/>
  <c r="K250"/>
  <c r="M250" s="1"/>
  <c r="K243"/>
  <c r="M243" s="1"/>
  <c r="K244"/>
  <c r="M244" s="1"/>
  <c r="K245"/>
  <c r="M245" s="1"/>
  <c r="K246"/>
  <c r="M246" s="1"/>
  <c r="K247"/>
  <c r="M247" s="1"/>
  <c r="K248"/>
  <c r="M248" s="1"/>
  <c r="K249"/>
  <c r="M249" s="1"/>
  <c r="K242"/>
  <c r="M242" s="1"/>
  <c r="K235"/>
  <c r="M235" s="1"/>
  <c r="K236"/>
  <c r="M236" s="1"/>
  <c r="K237"/>
  <c r="M237" s="1"/>
  <c r="K238"/>
  <c r="M238" s="1"/>
  <c r="K239"/>
  <c r="M239" s="1"/>
  <c r="K240"/>
  <c r="M240" s="1"/>
  <c r="K241"/>
  <c r="M241" s="1"/>
  <c r="K234"/>
  <c r="M234" s="1"/>
  <c r="K227"/>
  <c r="M227" s="1"/>
  <c r="K228"/>
  <c r="M228" s="1"/>
  <c r="K229"/>
  <c r="M229" s="1"/>
  <c r="K230"/>
  <c r="M230" s="1"/>
  <c r="K231"/>
  <c r="M231" s="1"/>
  <c r="K232"/>
  <c r="M232" s="1"/>
  <c r="K233"/>
  <c r="M233" s="1"/>
  <c r="K226"/>
  <c r="M226" s="1"/>
  <c r="K219"/>
  <c r="M219" s="1"/>
  <c r="K220"/>
  <c r="M220" s="1"/>
  <c r="K221"/>
  <c r="M221" s="1"/>
  <c r="K222"/>
  <c r="M222" s="1"/>
  <c r="K223"/>
  <c r="M223" s="1"/>
  <c r="K224"/>
  <c r="M224" s="1"/>
  <c r="K225"/>
  <c r="M225" s="1"/>
  <c r="K218"/>
  <c r="M218" s="1"/>
  <c r="K211"/>
  <c r="M211" s="1"/>
  <c r="K212"/>
  <c r="M212" s="1"/>
  <c r="K213"/>
  <c r="M213" s="1"/>
  <c r="K214"/>
  <c r="M214" s="1"/>
  <c r="K215"/>
  <c r="M215" s="1"/>
  <c r="K216"/>
  <c r="M216" s="1"/>
  <c r="K217"/>
  <c r="M217" s="1"/>
  <c r="K210"/>
  <c r="M210" s="1"/>
  <c r="K203"/>
  <c r="M203" s="1"/>
  <c r="K204"/>
  <c r="M204" s="1"/>
  <c r="K205"/>
  <c r="M205" s="1"/>
  <c r="K206"/>
  <c r="M206" s="1"/>
  <c r="K207"/>
  <c r="M207" s="1"/>
  <c r="K208"/>
  <c r="M208" s="1"/>
  <c r="K209"/>
  <c r="M209" s="1"/>
  <c r="K202"/>
  <c r="M202" s="1"/>
  <c r="K195"/>
  <c r="M195" s="1"/>
  <c r="K196"/>
  <c r="M196" s="1"/>
  <c r="K197"/>
  <c r="M197" s="1"/>
  <c r="K198"/>
  <c r="M198" s="1"/>
  <c r="K199"/>
  <c r="M199" s="1"/>
  <c r="K200"/>
  <c r="M200" s="1"/>
  <c r="K201"/>
  <c r="M201" s="1"/>
  <c r="K194"/>
  <c r="M194" s="1"/>
  <c r="K187"/>
  <c r="M187" s="1"/>
  <c r="K188"/>
  <c r="M188" s="1"/>
  <c r="K189"/>
  <c r="M189" s="1"/>
  <c r="K190"/>
  <c r="M190" s="1"/>
  <c r="K191"/>
  <c r="M191" s="1"/>
  <c r="K192"/>
  <c r="M192" s="1"/>
  <c r="K193"/>
  <c r="M193" s="1"/>
  <c r="K186"/>
  <c r="M186" s="1"/>
  <c r="K179"/>
  <c r="K180"/>
  <c r="K181"/>
  <c r="K182"/>
  <c r="K183"/>
  <c r="K184"/>
  <c r="K185"/>
  <c r="K178"/>
  <c r="K171"/>
  <c r="K172"/>
  <c r="K173"/>
  <c r="K174"/>
  <c r="K175"/>
  <c r="K176"/>
  <c r="K177"/>
  <c r="K170"/>
  <c r="K163"/>
  <c r="K164"/>
  <c r="K165"/>
  <c r="K166"/>
  <c r="K167"/>
  <c r="K168"/>
  <c r="K169"/>
  <c r="K162"/>
  <c r="K155"/>
  <c r="K156"/>
  <c r="K157"/>
  <c r="K158"/>
  <c r="K159"/>
  <c r="K160"/>
  <c r="K161"/>
  <c r="K154"/>
  <c r="K147"/>
  <c r="K148"/>
  <c r="K149"/>
  <c r="K150"/>
  <c r="K151"/>
  <c r="K152"/>
  <c r="K153"/>
  <c r="K146"/>
  <c r="K139"/>
  <c r="K140"/>
  <c r="K141"/>
  <c r="K142"/>
  <c r="K143"/>
  <c r="K144"/>
  <c r="K145"/>
  <c r="K138"/>
  <c r="K131"/>
  <c r="K132"/>
  <c r="K133"/>
  <c r="K134"/>
  <c r="K135"/>
  <c r="K136"/>
  <c r="K137"/>
  <c r="K130"/>
  <c r="K129"/>
  <c r="K123"/>
  <c r="K124"/>
  <c r="K125"/>
  <c r="K126"/>
  <c r="K127"/>
  <c r="K128"/>
  <c r="K107"/>
  <c r="K108"/>
  <c r="K109"/>
  <c r="K110"/>
  <c r="K111"/>
  <c r="K112"/>
  <c r="K113"/>
  <c r="K106"/>
  <c r="K99"/>
  <c r="K100"/>
  <c r="K101"/>
  <c r="K102"/>
  <c r="K103"/>
  <c r="K104"/>
  <c r="K105"/>
  <c r="K98"/>
  <c r="K91"/>
  <c r="K92"/>
  <c r="K93"/>
  <c r="K94"/>
  <c r="K95"/>
  <c r="K96"/>
  <c r="K97"/>
  <c r="K90"/>
  <c r="K83"/>
  <c r="K84"/>
  <c r="K85"/>
  <c r="K86"/>
  <c r="K87"/>
  <c r="K88"/>
  <c r="K89"/>
  <c r="K82"/>
  <c r="K75"/>
  <c r="K76"/>
  <c r="K77"/>
  <c r="K78"/>
  <c r="K79"/>
  <c r="K80"/>
  <c r="K81"/>
  <c r="K74"/>
  <c r="K67"/>
  <c r="K68"/>
  <c r="K69"/>
  <c r="K70"/>
  <c r="K71"/>
  <c r="K72"/>
  <c r="K73"/>
  <c r="K66"/>
  <c r="K59"/>
  <c r="K60"/>
  <c r="K61"/>
  <c r="K62"/>
  <c r="K63"/>
  <c r="K64"/>
  <c r="K65"/>
  <c r="K58"/>
  <c r="K51"/>
  <c r="K52"/>
  <c r="K53"/>
  <c r="K54"/>
  <c r="K55"/>
  <c r="K56"/>
  <c r="K57"/>
  <c r="K50"/>
  <c r="K43"/>
  <c r="K44"/>
  <c r="K45"/>
  <c r="K46"/>
  <c r="K47"/>
  <c r="K48"/>
  <c r="K49"/>
  <c r="K42"/>
  <c r="K35"/>
  <c r="K36"/>
  <c r="K37"/>
  <c r="K38"/>
  <c r="K39"/>
  <c r="K40"/>
  <c r="K41"/>
  <c r="K34"/>
  <c r="K27"/>
  <c r="K28"/>
  <c r="K29"/>
  <c r="K30"/>
  <c r="K31"/>
  <c r="K32"/>
  <c r="K33"/>
  <c r="K26"/>
  <c r="K19"/>
  <c r="K20"/>
  <c r="K21"/>
  <c r="K22"/>
  <c r="K23"/>
  <c r="K24"/>
  <c r="K25"/>
  <c r="K18"/>
  <c r="K11"/>
  <c r="K12"/>
  <c r="K13"/>
  <c r="K14"/>
  <c r="K15"/>
  <c r="K16"/>
  <c r="K17"/>
  <c r="K10"/>
  <c r="S186" l="1"/>
  <c r="U186" s="1"/>
  <c r="S187"/>
  <c r="U187" s="1"/>
  <c r="S188"/>
  <c r="U188" s="1"/>
  <c r="S189"/>
  <c r="U189" s="1"/>
  <c r="S190"/>
  <c r="U190" s="1"/>
  <c r="S191"/>
  <c r="U191" s="1"/>
  <c r="S192"/>
  <c r="U192" s="1"/>
  <c r="S193"/>
  <c r="U193" s="1"/>
  <c r="S194"/>
  <c r="U194" s="1"/>
  <c r="S195"/>
  <c r="U195" s="1"/>
  <c r="S196"/>
  <c r="U196" s="1"/>
  <c r="S197"/>
  <c r="U197" s="1"/>
  <c r="S198"/>
  <c r="U198" s="1"/>
  <c r="S199"/>
  <c r="U199" s="1"/>
  <c r="S200"/>
  <c r="U200" s="1"/>
  <c r="S201"/>
  <c r="U201" s="1"/>
  <c r="S202"/>
  <c r="U202" s="1"/>
  <c r="S203"/>
  <c r="U203" s="1"/>
  <c r="S204"/>
  <c r="U204" s="1"/>
  <c r="S205"/>
  <c r="U205" s="1"/>
  <c r="S206"/>
  <c r="U206" s="1"/>
  <c r="S207"/>
  <c r="U207" s="1"/>
  <c r="S208"/>
  <c r="U208" s="1"/>
  <c r="S209"/>
  <c r="U209" s="1"/>
  <c r="S210"/>
  <c r="U210" s="1"/>
  <c r="S211"/>
  <c r="U211" s="1"/>
  <c r="S212"/>
  <c r="U212" s="1"/>
  <c r="S213"/>
  <c r="U213" s="1"/>
  <c r="S214"/>
  <c r="U214" s="1"/>
  <c r="S215"/>
  <c r="U215" s="1"/>
  <c r="S216"/>
  <c r="U216" s="1"/>
  <c r="S217"/>
  <c r="U217" s="1"/>
  <c r="S218"/>
  <c r="U218" s="1"/>
  <c r="S219"/>
  <c r="U219" s="1"/>
  <c r="S220"/>
  <c r="U220" s="1"/>
  <c r="S221"/>
  <c r="U221" s="1"/>
  <c r="S222"/>
  <c r="U222" s="1"/>
  <c r="S223"/>
  <c r="U223" s="1"/>
  <c r="S224"/>
  <c r="U224" s="1"/>
  <c r="S225"/>
  <c r="U225" s="1"/>
  <c r="S226"/>
  <c r="U226" s="1"/>
  <c r="S227"/>
  <c r="U227" s="1"/>
  <c r="S228"/>
  <c r="U228" s="1"/>
  <c r="S229"/>
  <c r="U229" s="1"/>
  <c r="S230"/>
  <c r="U230" s="1"/>
  <c r="S231"/>
  <c r="U231" s="1"/>
  <c r="S232"/>
  <c r="U232" s="1"/>
  <c r="S233"/>
  <c r="U233" s="1"/>
  <c r="S234"/>
  <c r="U234" s="1"/>
  <c r="S235"/>
  <c r="U235" s="1"/>
  <c r="S236"/>
  <c r="U236" s="1"/>
  <c r="S237"/>
  <c r="U237" s="1"/>
  <c r="S238"/>
  <c r="U238" s="1"/>
  <c r="S239"/>
  <c r="U239" s="1"/>
  <c r="S240"/>
  <c r="U240" s="1"/>
  <c r="S241"/>
  <c r="U241" s="1"/>
  <c r="S242"/>
  <c r="U242" s="1"/>
  <c r="S243"/>
  <c r="U243" s="1"/>
  <c r="S244"/>
  <c r="U244" s="1"/>
  <c r="S245"/>
  <c r="U245" s="1"/>
  <c r="S246"/>
  <c r="U246" s="1"/>
  <c r="S247"/>
  <c r="U247" s="1"/>
  <c r="S248"/>
  <c r="U248" s="1"/>
  <c r="S249"/>
  <c r="U249" s="1"/>
  <c r="S250"/>
  <c r="U250" s="1"/>
  <c r="S251"/>
  <c r="U251" s="1"/>
  <c r="S252"/>
  <c r="U252" s="1"/>
  <c r="S253"/>
  <c r="U253" s="1"/>
  <c r="S254"/>
  <c r="U254" s="1"/>
  <c r="S255"/>
  <c r="U255" s="1"/>
  <c r="S256"/>
  <c r="U256" s="1"/>
  <c r="S257"/>
  <c r="U257" s="1"/>
  <c r="S258"/>
  <c r="U258" s="1"/>
  <c r="S259"/>
  <c r="U259" s="1"/>
  <c r="S260"/>
  <c r="U260" s="1"/>
  <c r="S261"/>
  <c r="U261" s="1"/>
  <c r="S262"/>
  <c r="U262" s="1"/>
  <c r="S263"/>
  <c r="U263" s="1"/>
  <c r="S264"/>
  <c r="U264" s="1"/>
  <c r="S265"/>
  <c r="U265" s="1"/>
  <c r="S266"/>
  <c r="U266" s="1"/>
  <c r="S267"/>
  <c r="U267" s="1"/>
  <c r="S268"/>
  <c r="U268" s="1"/>
  <c r="S269"/>
  <c r="U269" s="1"/>
  <c r="S270"/>
  <c r="U270" s="1"/>
  <c r="S271"/>
  <c r="U271" s="1"/>
  <c r="S272"/>
  <c r="U272" s="1"/>
  <c r="S273"/>
  <c r="U273" s="1"/>
  <c r="S274"/>
  <c r="U274" s="1"/>
  <c r="S275"/>
  <c r="U275" s="1"/>
  <c r="S276"/>
  <c r="U276" s="1"/>
  <c r="S277"/>
  <c r="U277" s="1"/>
  <c r="S278"/>
  <c r="U278" s="1"/>
  <c r="S279"/>
  <c r="U279" s="1"/>
  <c r="S280"/>
  <c r="U280" s="1"/>
  <c r="S281"/>
  <c r="U281" s="1"/>
  <c r="S282"/>
  <c r="U282" s="1"/>
  <c r="S283"/>
  <c r="U283" s="1"/>
  <c r="S284"/>
  <c r="U284" s="1"/>
  <c r="S285"/>
  <c r="U285" s="1"/>
  <c r="S286"/>
  <c r="U286" s="1"/>
  <c r="S287"/>
  <c r="U287" s="1"/>
  <c r="S288"/>
  <c r="U288" s="1"/>
  <c r="S289"/>
  <c r="U289" s="1"/>
  <c r="S290"/>
  <c r="U290" s="1"/>
  <c r="S291"/>
  <c r="U291" s="1"/>
  <c r="S292"/>
  <c r="U292" s="1"/>
  <c r="S293"/>
  <c r="U293" s="1"/>
  <c r="S294"/>
  <c r="U294" s="1"/>
  <c r="S295"/>
  <c r="U295" s="1"/>
  <c r="S296"/>
  <c r="U296" s="1"/>
  <c r="S297"/>
  <c r="U297" s="1"/>
  <c r="S298"/>
  <c r="U298" s="1"/>
  <c r="S299"/>
  <c r="U299" s="1"/>
  <c r="S300"/>
  <c r="U300" s="1"/>
  <c r="S301"/>
  <c r="U301" s="1"/>
  <c r="S302"/>
  <c r="U302" s="1"/>
  <c r="S303"/>
  <c r="U303" s="1"/>
  <c r="S304"/>
  <c r="U304" s="1"/>
  <c r="S305"/>
  <c r="U305" s="1"/>
  <c r="S306"/>
  <c r="U306" s="1"/>
  <c r="S307"/>
  <c r="U307" s="1"/>
  <c r="S308"/>
  <c r="U308" s="1"/>
  <c r="S309"/>
  <c r="U309" s="1"/>
  <c r="S310"/>
  <c r="U310" s="1"/>
  <c r="S311"/>
  <c r="U311" s="1"/>
  <c r="S312"/>
  <c r="U312" s="1"/>
  <c r="S313"/>
  <c r="U313" s="1"/>
  <c r="S314"/>
  <c r="U314" s="1"/>
  <c r="S315"/>
  <c r="U315" s="1"/>
  <c r="S316"/>
  <c r="U316" s="1"/>
  <c r="S317"/>
  <c r="U317" s="1"/>
  <c r="S318"/>
  <c r="U318" s="1"/>
  <c r="S319"/>
  <c r="U319" s="1"/>
  <c r="S320"/>
  <c r="U320" s="1"/>
  <c r="S321"/>
  <c r="U321" s="1"/>
  <c r="S322"/>
  <c r="U322" s="1"/>
  <c r="S323"/>
  <c r="U323" s="1"/>
  <c r="S324"/>
  <c r="U324" s="1"/>
  <c r="S325"/>
  <c r="U325" s="1"/>
  <c r="S326"/>
  <c r="U326" s="1"/>
  <c r="S327"/>
  <c r="U327" s="1"/>
  <c r="S328"/>
  <c r="U328" s="1"/>
  <c r="S329"/>
  <c r="U329" s="1"/>
  <c r="S330"/>
  <c r="U330" s="1"/>
  <c r="S331"/>
  <c r="U331" s="1"/>
  <c r="S332"/>
  <c r="U332" s="1"/>
  <c r="S333"/>
  <c r="U333" s="1"/>
  <c r="S334"/>
  <c r="U334" s="1"/>
  <c r="S335"/>
  <c r="U335" s="1"/>
  <c r="S336"/>
  <c r="U336" s="1"/>
  <c r="S337"/>
  <c r="U337" s="1"/>
  <c r="S338"/>
  <c r="U338" s="1"/>
  <c r="S339"/>
  <c r="U339" s="1"/>
  <c r="S340"/>
  <c r="U340" s="1"/>
  <c r="S341"/>
  <c r="U341" s="1"/>
  <c r="S342"/>
  <c r="U342" s="1"/>
  <c r="S343"/>
  <c r="U343" s="1"/>
  <c r="S344"/>
  <c r="U344" s="1"/>
  <c r="S345"/>
  <c r="U345" s="1"/>
  <c r="S346"/>
  <c r="U346" s="1"/>
  <c r="S347"/>
  <c r="U347" s="1"/>
  <c r="S348"/>
  <c r="U348" s="1"/>
  <c r="S349"/>
  <c r="U349" s="1"/>
  <c r="S350"/>
  <c r="U350" s="1"/>
  <c r="S351"/>
  <c r="U351" s="1"/>
  <c r="S352"/>
  <c r="U352" s="1"/>
  <c r="S353"/>
  <c r="U353" s="1"/>
  <c r="S354"/>
  <c r="U354" s="1"/>
  <c r="S355"/>
  <c r="U355" s="1"/>
  <c r="S356"/>
  <c r="U356" s="1"/>
  <c r="S357"/>
  <c r="U357" s="1"/>
  <c r="S358"/>
  <c r="U358" s="1"/>
  <c r="S359"/>
  <c r="U359" s="1"/>
  <c r="S360"/>
  <c r="U360" s="1"/>
  <c r="S361"/>
  <c r="U361" s="1"/>
  <c r="S362"/>
  <c r="U362" s="1"/>
  <c r="S363"/>
  <c r="U363" s="1"/>
  <c r="S364"/>
  <c r="U364" s="1"/>
  <c r="S365"/>
  <c r="U365" s="1"/>
  <c r="S366"/>
  <c r="U366" s="1"/>
  <c r="S367"/>
  <c r="U367" s="1"/>
  <c r="S368"/>
  <c r="U368" s="1"/>
  <c r="S369"/>
  <c r="U369" s="1"/>
  <c r="S370"/>
  <c r="U370" s="1"/>
  <c r="S371"/>
  <c r="U371" s="1"/>
  <c r="S372"/>
  <c r="U372" s="1"/>
  <c r="S373"/>
  <c r="U373" s="1"/>
  <c r="S374"/>
  <c r="U374" s="1"/>
  <c r="S375"/>
  <c r="U375" s="1"/>
  <c r="S376"/>
  <c r="U376" s="1"/>
  <c r="S377"/>
  <c r="U377" s="1"/>
  <c r="S378"/>
  <c r="U378" s="1"/>
  <c r="S379"/>
  <c r="U379" s="1"/>
  <c r="S380"/>
  <c r="U380" s="1"/>
  <c r="S381"/>
  <c r="U381" s="1"/>
  <c r="S382"/>
  <c r="U382" s="1"/>
  <c r="S383"/>
  <c r="U383" s="1"/>
  <c r="S384"/>
  <c r="U384" s="1"/>
  <c r="S385"/>
  <c r="U385" s="1"/>
  <c r="M53" l="1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52"/>
  <c r="M51"/>
  <c r="M50"/>
  <c r="M49" l="1"/>
  <c r="M48"/>
  <c r="M47"/>
  <c r="M46"/>
  <c r="M45" l="1"/>
  <c r="M44"/>
  <c r="M43"/>
  <c r="M42"/>
  <c r="M41" l="1"/>
  <c r="M40"/>
  <c r="M39"/>
  <c r="M38"/>
  <c r="M37"/>
  <c r="M36"/>
  <c r="M35"/>
  <c r="M34"/>
  <c r="S3" l="1"/>
  <c r="U3" s="1"/>
  <c r="S4"/>
  <c r="U4" s="1"/>
  <c r="S5"/>
  <c r="U5" s="1"/>
  <c r="S6"/>
  <c r="U6" s="1"/>
  <c r="S7"/>
  <c r="U7" s="1"/>
  <c r="S8"/>
  <c r="U8" s="1"/>
  <c r="S9"/>
  <c r="U9" s="1"/>
  <c r="S10"/>
  <c r="U10" s="1"/>
  <c r="S11"/>
  <c r="U11" s="1"/>
  <c r="S12"/>
  <c r="U12" s="1"/>
  <c r="S13"/>
  <c r="U13" s="1"/>
  <c r="S14"/>
  <c r="U14" s="1"/>
  <c r="S15"/>
  <c r="U15" s="1"/>
  <c r="S16"/>
  <c r="U16" s="1"/>
  <c r="S17"/>
  <c r="U17" s="1"/>
  <c r="S18"/>
  <c r="U18" s="1"/>
  <c r="S19"/>
  <c r="U19" s="1"/>
  <c r="S20"/>
  <c r="U20" s="1"/>
  <c r="S21"/>
  <c r="U21" s="1"/>
  <c r="S22"/>
  <c r="U22" s="1"/>
  <c r="S23"/>
  <c r="U23" s="1"/>
  <c r="S24"/>
  <c r="U24" s="1"/>
  <c r="S25"/>
  <c r="U25" s="1"/>
  <c r="S26"/>
  <c r="U26" s="1"/>
  <c r="S27"/>
  <c r="U27" s="1"/>
  <c r="S28"/>
  <c r="U28" s="1"/>
  <c r="S29"/>
  <c r="U29" s="1"/>
  <c r="S30"/>
  <c r="U30" s="1"/>
  <c r="S31"/>
  <c r="U31" s="1"/>
  <c r="S32"/>
  <c r="U32" s="1"/>
  <c r="S33"/>
  <c r="U33" s="1"/>
  <c r="S34"/>
  <c r="U34" s="1"/>
  <c r="S35"/>
  <c r="U35" s="1"/>
  <c r="S36"/>
  <c r="U36" s="1"/>
  <c r="S37"/>
  <c r="U37" s="1"/>
  <c r="S38"/>
  <c r="U38" s="1"/>
  <c r="S39"/>
  <c r="U39" s="1"/>
  <c r="S40"/>
  <c r="U40" s="1"/>
  <c r="S41"/>
  <c r="U41" s="1"/>
  <c r="S42"/>
  <c r="U42" s="1"/>
  <c r="S43"/>
  <c r="U43" s="1"/>
  <c r="S44"/>
  <c r="U44" s="1"/>
  <c r="S45"/>
  <c r="U45" s="1"/>
  <c r="S46"/>
  <c r="U46" s="1"/>
  <c r="S47"/>
  <c r="U47" s="1"/>
  <c r="S48"/>
  <c r="U48" s="1"/>
  <c r="S49"/>
  <c r="U49" s="1"/>
  <c r="S50"/>
  <c r="U50" s="1"/>
  <c r="S51"/>
  <c r="U51" s="1"/>
  <c r="S52"/>
  <c r="U52" s="1"/>
  <c r="S53"/>
  <c r="U53" s="1"/>
  <c r="S54"/>
  <c r="U54" s="1"/>
  <c r="S55"/>
  <c r="U55" s="1"/>
  <c r="S56"/>
  <c r="U56" s="1"/>
  <c r="S57"/>
  <c r="U57" s="1"/>
  <c r="S58"/>
  <c r="U58" s="1"/>
  <c r="S59"/>
  <c r="U59" s="1"/>
  <c r="S60"/>
  <c r="U60" s="1"/>
  <c r="S61"/>
  <c r="U61" s="1"/>
  <c r="S62"/>
  <c r="U62" s="1"/>
  <c r="S63"/>
  <c r="U63" s="1"/>
  <c r="S64"/>
  <c r="U64" s="1"/>
  <c r="S65"/>
  <c r="U65" s="1"/>
  <c r="S66"/>
  <c r="U66" s="1"/>
  <c r="S67"/>
  <c r="U67" s="1"/>
  <c r="S68"/>
  <c r="U68" s="1"/>
  <c r="S69"/>
  <c r="U69" s="1"/>
  <c r="S70"/>
  <c r="U70" s="1"/>
  <c r="S71"/>
  <c r="U71" s="1"/>
  <c r="S72"/>
  <c r="U72" s="1"/>
  <c r="S73"/>
  <c r="U73" s="1"/>
  <c r="S74"/>
  <c r="U74" s="1"/>
  <c r="S75"/>
  <c r="U75" s="1"/>
  <c r="S76"/>
  <c r="U76" s="1"/>
  <c r="S77"/>
  <c r="U77" s="1"/>
  <c r="S78"/>
  <c r="U78" s="1"/>
  <c r="S79"/>
  <c r="U79" s="1"/>
  <c r="S80"/>
  <c r="U80" s="1"/>
  <c r="S81"/>
  <c r="U81" s="1"/>
  <c r="S82"/>
  <c r="U82" s="1"/>
  <c r="S83"/>
  <c r="U83" s="1"/>
  <c r="S84"/>
  <c r="U84" s="1"/>
  <c r="S85"/>
  <c r="U85" s="1"/>
  <c r="S86"/>
  <c r="U86" s="1"/>
  <c r="S87"/>
  <c r="U87" s="1"/>
  <c r="S88"/>
  <c r="U88" s="1"/>
  <c r="S89"/>
  <c r="U89" s="1"/>
  <c r="S90"/>
  <c r="U90" s="1"/>
  <c r="S91"/>
  <c r="U91" s="1"/>
  <c r="S92"/>
  <c r="U92" s="1"/>
  <c r="S93"/>
  <c r="U93" s="1"/>
  <c r="S94"/>
  <c r="U94" s="1"/>
  <c r="S95"/>
  <c r="U95" s="1"/>
  <c r="S96"/>
  <c r="U96" s="1"/>
  <c r="S97"/>
  <c r="U97" s="1"/>
  <c r="S98"/>
  <c r="U98" s="1"/>
  <c r="S99"/>
  <c r="U99" s="1"/>
  <c r="S100"/>
  <c r="U100" s="1"/>
  <c r="S101"/>
  <c r="U101" s="1"/>
  <c r="S102"/>
  <c r="U102" s="1"/>
  <c r="S103"/>
  <c r="U103" s="1"/>
  <c r="S104"/>
  <c r="U104" s="1"/>
  <c r="S105"/>
  <c r="U105" s="1"/>
  <c r="S106"/>
  <c r="U106" s="1"/>
  <c r="S107"/>
  <c r="U107" s="1"/>
  <c r="S108"/>
  <c r="U108" s="1"/>
  <c r="S109"/>
  <c r="U109" s="1"/>
  <c r="S110"/>
  <c r="U110" s="1"/>
  <c r="S111"/>
  <c r="U111" s="1"/>
  <c r="S112"/>
  <c r="U112" s="1"/>
  <c r="S113"/>
  <c r="U113" s="1"/>
  <c r="S114"/>
  <c r="U114" s="1"/>
  <c r="S115"/>
  <c r="U115" s="1"/>
  <c r="S116"/>
  <c r="U116" s="1"/>
  <c r="S117"/>
  <c r="U117" s="1"/>
  <c r="S118"/>
  <c r="U118" s="1"/>
  <c r="S119"/>
  <c r="U119" s="1"/>
  <c r="S120"/>
  <c r="U120" s="1"/>
  <c r="S121"/>
  <c r="U121" s="1"/>
  <c r="S122"/>
  <c r="U122" s="1"/>
  <c r="S123"/>
  <c r="U123" s="1"/>
  <c r="S124"/>
  <c r="U124" s="1"/>
  <c r="S125"/>
  <c r="U125" s="1"/>
  <c r="S126"/>
  <c r="U126" s="1"/>
  <c r="S127"/>
  <c r="U127" s="1"/>
  <c r="S128"/>
  <c r="U128" s="1"/>
  <c r="S129"/>
  <c r="U129" s="1"/>
  <c r="S130"/>
  <c r="U130" s="1"/>
  <c r="S131"/>
  <c r="U131" s="1"/>
  <c r="S132"/>
  <c r="U132" s="1"/>
  <c r="S133"/>
  <c r="U133" s="1"/>
  <c r="S134"/>
  <c r="U134" s="1"/>
  <c r="S135"/>
  <c r="U135" s="1"/>
  <c r="S136"/>
  <c r="U136" s="1"/>
  <c r="S137"/>
  <c r="U137" s="1"/>
  <c r="S138"/>
  <c r="U138" s="1"/>
  <c r="S139"/>
  <c r="U139" s="1"/>
  <c r="S140"/>
  <c r="U140" s="1"/>
  <c r="S141"/>
  <c r="U141" s="1"/>
  <c r="S142"/>
  <c r="U142" s="1"/>
  <c r="S143"/>
  <c r="U143" s="1"/>
  <c r="S144"/>
  <c r="U144" s="1"/>
  <c r="S145"/>
  <c r="U145" s="1"/>
  <c r="S146"/>
  <c r="U146" s="1"/>
  <c r="S147"/>
  <c r="U147" s="1"/>
  <c r="S148"/>
  <c r="U148" s="1"/>
  <c r="S149"/>
  <c r="U149" s="1"/>
  <c r="S150"/>
  <c r="U150" s="1"/>
  <c r="S151"/>
  <c r="U151" s="1"/>
  <c r="S152"/>
  <c r="U152" s="1"/>
  <c r="S153"/>
  <c r="U153" s="1"/>
  <c r="S154"/>
  <c r="U154" s="1"/>
  <c r="S155"/>
  <c r="U155" s="1"/>
  <c r="S156"/>
  <c r="U156" s="1"/>
  <c r="S157"/>
  <c r="U157" s="1"/>
  <c r="S158"/>
  <c r="U158" s="1"/>
  <c r="S159"/>
  <c r="U159" s="1"/>
  <c r="S160"/>
  <c r="U160" s="1"/>
  <c r="S161"/>
  <c r="U161" s="1"/>
  <c r="S162"/>
  <c r="U162" s="1"/>
  <c r="S163"/>
  <c r="U163" s="1"/>
  <c r="S164"/>
  <c r="U164" s="1"/>
  <c r="S165"/>
  <c r="U165" s="1"/>
  <c r="S166"/>
  <c r="U166" s="1"/>
  <c r="S167"/>
  <c r="U167" s="1"/>
  <c r="S168"/>
  <c r="U168" s="1"/>
  <c r="S169"/>
  <c r="U169" s="1"/>
  <c r="S170"/>
  <c r="U170" s="1"/>
  <c r="S171"/>
  <c r="U171" s="1"/>
  <c r="S172"/>
  <c r="U172" s="1"/>
  <c r="S173"/>
  <c r="U173" s="1"/>
  <c r="S174"/>
  <c r="U174" s="1"/>
  <c r="S175"/>
  <c r="U175" s="1"/>
  <c r="S176"/>
  <c r="U176" s="1"/>
  <c r="S177"/>
  <c r="U177" s="1"/>
  <c r="S178"/>
  <c r="U178" s="1"/>
  <c r="S179"/>
  <c r="U179" s="1"/>
  <c r="S180"/>
  <c r="U180" s="1"/>
  <c r="S181"/>
  <c r="U181" s="1"/>
  <c r="S182"/>
  <c r="U182" s="1"/>
  <c r="S183"/>
  <c r="U183" s="1"/>
  <c r="S184"/>
  <c r="U184" s="1"/>
  <c r="S185"/>
  <c r="U185" s="1"/>
  <c r="S2"/>
  <c r="U2" s="1"/>
  <c r="W164" l="1"/>
  <c r="Y164" s="1"/>
  <c r="X164"/>
  <c r="V164"/>
  <c r="W156"/>
  <c r="Y156" s="1"/>
  <c r="X156"/>
  <c r="V156"/>
  <c r="W136"/>
  <c r="Y136" s="1"/>
  <c r="X136"/>
  <c r="V136"/>
  <c r="X92"/>
  <c r="W92"/>
  <c r="Y92" s="1"/>
  <c r="V92"/>
  <c r="W72"/>
  <c r="Y72" s="1"/>
  <c r="V72"/>
  <c r="X72"/>
  <c r="X62"/>
  <c r="V62"/>
  <c r="W62"/>
  <c r="Y62" s="1"/>
  <c r="X161"/>
  <c r="W161"/>
  <c r="Y161" s="1"/>
  <c r="V161"/>
  <c r="X145"/>
  <c r="W145"/>
  <c r="Y145" s="1"/>
  <c r="V145"/>
  <c r="X133"/>
  <c r="W133"/>
  <c r="Y133" s="1"/>
  <c r="V133"/>
  <c r="X121"/>
  <c r="W121"/>
  <c r="Y121" s="1"/>
  <c r="V121"/>
  <c r="X113"/>
  <c r="W113"/>
  <c r="Y113" s="1"/>
  <c r="V113"/>
  <c r="X107"/>
  <c r="W107"/>
  <c r="Y107" s="1"/>
  <c r="V107"/>
  <c r="X105"/>
  <c r="W105"/>
  <c r="Y105" s="1"/>
  <c r="V105"/>
  <c r="W67"/>
  <c r="Y67" s="1"/>
  <c r="V67"/>
  <c r="X67"/>
  <c r="W55"/>
  <c r="Y55" s="1"/>
  <c r="V55"/>
  <c r="X55"/>
  <c r="X49"/>
  <c r="W49"/>
  <c r="Y49" s="1"/>
  <c r="V49"/>
  <c r="W45"/>
  <c r="Y45" s="1"/>
  <c r="V45"/>
  <c r="X45"/>
  <c r="W41"/>
  <c r="Y41" s="1"/>
  <c r="X41"/>
  <c r="V41"/>
  <c r="X185"/>
  <c r="W185"/>
  <c r="Y185" s="1"/>
  <c r="V185"/>
  <c r="W183"/>
  <c r="Y183" s="1"/>
  <c r="X183"/>
  <c r="V183"/>
  <c r="X181"/>
  <c r="W181"/>
  <c r="Y181" s="1"/>
  <c r="V181"/>
  <c r="W179"/>
  <c r="Y179" s="1"/>
  <c r="X179"/>
  <c r="V179"/>
  <c r="X177"/>
  <c r="W177"/>
  <c r="Y177" s="1"/>
  <c r="V177"/>
  <c r="W175"/>
  <c r="Y175" s="1"/>
  <c r="V175"/>
  <c r="X175"/>
  <c r="X173"/>
  <c r="W173"/>
  <c r="Y173" s="1"/>
  <c r="V173"/>
  <c r="W171"/>
  <c r="Y171" s="1"/>
  <c r="V171"/>
  <c r="X171"/>
  <c r="X169"/>
  <c r="W169"/>
  <c r="Y169" s="1"/>
  <c r="V169"/>
  <c r="X167"/>
  <c r="W167"/>
  <c r="Y167" s="1"/>
  <c r="V167"/>
  <c r="X165"/>
  <c r="W165"/>
  <c r="Y165" s="1"/>
  <c r="V165"/>
  <c r="X163"/>
  <c r="W163"/>
  <c r="Y163" s="1"/>
  <c r="V163"/>
  <c r="X159"/>
  <c r="W159"/>
  <c r="Y159" s="1"/>
  <c r="V159"/>
  <c r="X157"/>
  <c r="W157"/>
  <c r="Y157" s="1"/>
  <c r="V157"/>
  <c r="X155"/>
  <c r="W155"/>
  <c r="Y155" s="1"/>
  <c r="V155"/>
  <c r="X153"/>
  <c r="W153"/>
  <c r="Y153" s="1"/>
  <c r="V153"/>
  <c r="X151"/>
  <c r="W151"/>
  <c r="Y151" s="1"/>
  <c r="V151"/>
  <c r="X149"/>
  <c r="W149"/>
  <c r="Y149" s="1"/>
  <c r="V149"/>
  <c r="X147"/>
  <c r="W147"/>
  <c r="Y147" s="1"/>
  <c r="V147"/>
  <c r="X143"/>
  <c r="W143"/>
  <c r="Y143" s="1"/>
  <c r="V143"/>
  <c r="X141"/>
  <c r="W141"/>
  <c r="Y141" s="1"/>
  <c r="V141"/>
  <c r="X139"/>
  <c r="W139"/>
  <c r="Y139" s="1"/>
  <c r="V139"/>
  <c r="X137"/>
  <c r="W137"/>
  <c r="Y137" s="1"/>
  <c r="V137"/>
  <c r="X135"/>
  <c r="W135"/>
  <c r="Y135" s="1"/>
  <c r="V135"/>
  <c r="X131"/>
  <c r="W131"/>
  <c r="Y131" s="1"/>
  <c r="V131"/>
  <c r="X129"/>
  <c r="W129"/>
  <c r="Y129" s="1"/>
  <c r="V129"/>
  <c r="W127"/>
  <c r="Y127" s="1"/>
  <c r="V127"/>
  <c r="X127"/>
  <c r="X125"/>
  <c r="W125"/>
  <c r="Y125" s="1"/>
  <c r="V125"/>
  <c r="W123"/>
  <c r="Y123" s="1"/>
  <c r="X123"/>
  <c r="V123"/>
  <c r="W119"/>
  <c r="Y119" s="1"/>
  <c r="V119"/>
  <c r="X119"/>
  <c r="X117"/>
  <c r="W117"/>
  <c r="Y117" s="1"/>
  <c r="V117"/>
  <c r="W115"/>
  <c r="Y115" s="1"/>
  <c r="X115"/>
  <c r="V115"/>
  <c r="W111"/>
  <c r="Y111" s="1"/>
  <c r="V111"/>
  <c r="X111"/>
  <c r="X109"/>
  <c r="W109"/>
  <c r="Y109" s="1"/>
  <c r="V109"/>
  <c r="X103"/>
  <c r="W103"/>
  <c r="Y103" s="1"/>
  <c r="V103"/>
  <c r="X101"/>
  <c r="W101"/>
  <c r="Y101" s="1"/>
  <c r="V101"/>
  <c r="X99"/>
  <c r="W99"/>
  <c r="Y99" s="1"/>
  <c r="V99"/>
  <c r="X97"/>
  <c r="W97"/>
  <c r="Y97" s="1"/>
  <c r="V97"/>
  <c r="X95"/>
  <c r="W95"/>
  <c r="Y95" s="1"/>
  <c r="V95"/>
  <c r="X93"/>
  <c r="W93"/>
  <c r="Y93" s="1"/>
  <c r="V93"/>
  <c r="X91"/>
  <c r="W91"/>
  <c r="Y91" s="1"/>
  <c r="V91"/>
  <c r="X89"/>
  <c r="W89"/>
  <c r="Y89" s="1"/>
  <c r="V89"/>
  <c r="X87"/>
  <c r="W87"/>
  <c r="Y87" s="1"/>
  <c r="V87"/>
  <c r="W85"/>
  <c r="Y85" s="1"/>
  <c r="V85"/>
  <c r="X85"/>
  <c r="X83"/>
  <c r="W83"/>
  <c r="Y83" s="1"/>
  <c r="V83"/>
  <c r="V81"/>
  <c r="X81"/>
  <c r="W81"/>
  <c r="Y81" s="1"/>
  <c r="X79"/>
  <c r="W79"/>
  <c r="Y79" s="1"/>
  <c r="V79"/>
  <c r="X77"/>
  <c r="W77"/>
  <c r="Y77" s="1"/>
  <c r="V77"/>
  <c r="X75"/>
  <c r="W75"/>
  <c r="Y75" s="1"/>
  <c r="V75"/>
  <c r="X73"/>
  <c r="W73"/>
  <c r="Y73" s="1"/>
  <c r="V73"/>
  <c r="X71"/>
  <c r="V71"/>
  <c r="W71"/>
  <c r="Y71" s="1"/>
  <c r="V69"/>
  <c r="X69"/>
  <c r="W69"/>
  <c r="Y69" s="1"/>
  <c r="X65"/>
  <c r="W65"/>
  <c r="Y65" s="1"/>
  <c r="V65"/>
  <c r="W63"/>
  <c r="Y63" s="1"/>
  <c r="V63"/>
  <c r="X63"/>
  <c r="X61"/>
  <c r="W61"/>
  <c r="Y61" s="1"/>
  <c r="V61"/>
  <c r="W59"/>
  <c r="Y59" s="1"/>
  <c r="V59"/>
  <c r="X59"/>
  <c r="X57"/>
  <c r="W57"/>
  <c r="Y57" s="1"/>
  <c r="V57"/>
  <c r="X53"/>
  <c r="W53"/>
  <c r="Y53" s="1"/>
  <c r="V53"/>
  <c r="W51"/>
  <c r="Y51" s="1"/>
  <c r="V51"/>
  <c r="X51"/>
  <c r="X47"/>
  <c r="W47"/>
  <c r="Y47" s="1"/>
  <c r="V47"/>
  <c r="X43"/>
  <c r="W43"/>
  <c r="Y43" s="1"/>
  <c r="V43"/>
  <c r="W39"/>
  <c r="Y39" s="1"/>
  <c r="V39"/>
  <c r="X39"/>
  <c r="V37"/>
  <c r="X37"/>
  <c r="W37"/>
  <c r="Y37" s="1"/>
  <c r="X35"/>
  <c r="W35"/>
  <c r="Y35" s="1"/>
  <c r="V35"/>
  <c r="X120"/>
  <c r="W120"/>
  <c r="Y120" s="1"/>
  <c r="V120"/>
  <c r="X104"/>
  <c r="W104"/>
  <c r="Y104" s="1"/>
  <c r="V104"/>
  <c r="V88"/>
  <c r="X88"/>
  <c r="W88"/>
  <c r="Y88" s="1"/>
  <c r="V40"/>
  <c r="X40"/>
  <c r="W40"/>
  <c r="Y40" s="1"/>
  <c r="X184"/>
  <c r="W184"/>
  <c r="Y184" s="1"/>
  <c r="V184"/>
  <c r="X182"/>
  <c r="W182"/>
  <c r="Y182" s="1"/>
  <c r="V182"/>
  <c r="X180"/>
  <c r="W180"/>
  <c r="Y180" s="1"/>
  <c r="V180"/>
  <c r="X178"/>
  <c r="W178"/>
  <c r="Y178" s="1"/>
  <c r="V178"/>
  <c r="X176"/>
  <c r="W176"/>
  <c r="Y176" s="1"/>
  <c r="V176"/>
  <c r="W174"/>
  <c r="Y174" s="1"/>
  <c r="X174"/>
  <c r="V174"/>
  <c r="W172"/>
  <c r="Y172" s="1"/>
  <c r="V172"/>
  <c r="X172"/>
  <c r="X170"/>
  <c r="W170"/>
  <c r="Y170" s="1"/>
  <c r="V170"/>
  <c r="W168"/>
  <c r="Y168" s="1"/>
  <c r="X168"/>
  <c r="V168"/>
  <c r="X166"/>
  <c r="W166"/>
  <c r="Y166" s="1"/>
  <c r="V166"/>
  <c r="X162"/>
  <c r="W162"/>
  <c r="Y162" s="1"/>
  <c r="V162"/>
  <c r="W160"/>
  <c r="Y160" s="1"/>
  <c r="X160"/>
  <c r="V160"/>
  <c r="X158"/>
  <c r="W158"/>
  <c r="Y158" s="1"/>
  <c r="V158"/>
  <c r="X154"/>
  <c r="W154"/>
  <c r="Y154" s="1"/>
  <c r="V154"/>
  <c r="W152"/>
  <c r="Y152" s="1"/>
  <c r="X152"/>
  <c r="V152"/>
  <c r="X150"/>
  <c r="W150"/>
  <c r="Y150" s="1"/>
  <c r="V150"/>
  <c r="W148"/>
  <c r="Y148" s="1"/>
  <c r="X148"/>
  <c r="V148"/>
  <c r="X146"/>
  <c r="W146"/>
  <c r="Y146" s="1"/>
  <c r="V146"/>
  <c r="W144"/>
  <c r="Y144" s="1"/>
  <c r="X144"/>
  <c r="V144"/>
  <c r="X142"/>
  <c r="W142"/>
  <c r="Y142" s="1"/>
  <c r="V142"/>
  <c r="W140"/>
  <c r="Y140" s="1"/>
  <c r="X140"/>
  <c r="V140"/>
  <c r="X138"/>
  <c r="W138"/>
  <c r="Y138" s="1"/>
  <c r="V138"/>
  <c r="X134"/>
  <c r="W134"/>
  <c r="Y134" s="1"/>
  <c r="V134"/>
  <c r="W132"/>
  <c r="Y132" s="1"/>
  <c r="X132"/>
  <c r="V132"/>
  <c r="X130"/>
  <c r="W130"/>
  <c r="Y130" s="1"/>
  <c r="V130"/>
  <c r="X128"/>
  <c r="W128"/>
  <c r="Y128" s="1"/>
  <c r="V128"/>
  <c r="X126"/>
  <c r="W126"/>
  <c r="Y126" s="1"/>
  <c r="V126"/>
  <c r="X124"/>
  <c r="W124"/>
  <c r="Y124" s="1"/>
  <c r="V124"/>
  <c r="X122"/>
  <c r="W122"/>
  <c r="Y122" s="1"/>
  <c r="V122"/>
  <c r="X118"/>
  <c r="W118"/>
  <c r="Y118" s="1"/>
  <c r="V118"/>
  <c r="X116"/>
  <c r="W116"/>
  <c r="Y116" s="1"/>
  <c r="V116"/>
  <c r="X114"/>
  <c r="W114"/>
  <c r="Y114" s="1"/>
  <c r="V114"/>
  <c r="X112"/>
  <c r="W112"/>
  <c r="Y112" s="1"/>
  <c r="V112"/>
  <c r="V110"/>
  <c r="X110"/>
  <c r="W110"/>
  <c r="Y110" s="1"/>
  <c r="X108"/>
  <c r="W108"/>
  <c r="Y108" s="1"/>
  <c r="V108"/>
  <c r="W106"/>
  <c r="Y106" s="1"/>
  <c r="X106"/>
  <c r="V106"/>
  <c r="W102"/>
  <c r="Y102" s="1"/>
  <c r="V102"/>
  <c r="X102"/>
  <c r="X100"/>
  <c r="W100"/>
  <c r="Y100" s="1"/>
  <c r="V100"/>
  <c r="W98"/>
  <c r="Y98" s="1"/>
  <c r="X98"/>
  <c r="V98"/>
  <c r="X96"/>
  <c r="W96"/>
  <c r="Y96" s="1"/>
  <c r="V96"/>
  <c r="W94"/>
  <c r="Y94" s="1"/>
  <c r="V94"/>
  <c r="X94"/>
  <c r="W90"/>
  <c r="Y90" s="1"/>
  <c r="X90"/>
  <c r="V90"/>
  <c r="X86"/>
  <c r="W86"/>
  <c r="Y86" s="1"/>
  <c r="V86"/>
  <c r="X84"/>
  <c r="W84"/>
  <c r="Y84" s="1"/>
  <c r="V84"/>
  <c r="X82"/>
  <c r="W82"/>
  <c r="Y82" s="1"/>
  <c r="V82"/>
  <c r="W80"/>
  <c r="Y80" s="1"/>
  <c r="X80"/>
  <c r="V80"/>
  <c r="X78"/>
  <c r="W78"/>
  <c r="Y78" s="1"/>
  <c r="V78"/>
  <c r="W76"/>
  <c r="Y76" s="1"/>
  <c r="V76"/>
  <c r="X76"/>
  <c r="X74"/>
  <c r="W74"/>
  <c r="Y74" s="1"/>
  <c r="V74"/>
  <c r="X70"/>
  <c r="W70"/>
  <c r="Y70" s="1"/>
  <c r="V70"/>
  <c r="X68"/>
  <c r="W68"/>
  <c r="Y68" s="1"/>
  <c r="V68"/>
  <c r="X66"/>
  <c r="V66"/>
  <c r="W66"/>
  <c r="Y66" s="1"/>
  <c r="X64"/>
  <c r="W64"/>
  <c r="Y64" s="1"/>
  <c r="V64"/>
  <c r="X60"/>
  <c r="W60"/>
  <c r="Y60" s="1"/>
  <c r="V60"/>
  <c r="X58"/>
  <c r="V58"/>
  <c r="W58"/>
  <c r="Y58" s="1"/>
  <c r="X56"/>
  <c r="W56"/>
  <c r="Y56" s="1"/>
  <c r="V56"/>
  <c r="X54"/>
  <c r="V54"/>
  <c r="W54"/>
  <c r="Y54" s="1"/>
  <c r="X52"/>
  <c r="W52"/>
  <c r="Y52" s="1"/>
  <c r="V52"/>
  <c r="X50"/>
  <c r="V50"/>
  <c r="W50"/>
  <c r="Y50" s="1"/>
  <c r="V48"/>
  <c r="X48"/>
  <c r="W48"/>
  <c r="Y48" s="1"/>
  <c r="V46"/>
  <c r="X46"/>
  <c r="W46"/>
  <c r="Y46" s="1"/>
  <c r="X44"/>
  <c r="V44"/>
  <c r="W44"/>
  <c r="Y44" s="1"/>
  <c r="X42"/>
  <c r="W42"/>
  <c r="Y42" s="1"/>
  <c r="V42"/>
  <c r="V38"/>
  <c r="X38"/>
  <c r="W38"/>
  <c r="Y38" s="1"/>
  <c r="X36"/>
  <c r="V36"/>
  <c r="W36"/>
  <c r="Y36" s="1"/>
  <c r="X34"/>
  <c r="W34"/>
  <c r="Y34" s="1"/>
  <c r="V34"/>
  <c r="M3"/>
  <c r="X3" s="1"/>
  <c r="M4"/>
  <c r="W4" s="1"/>
  <c r="Y4" s="1"/>
  <c r="M5"/>
  <c r="V5" s="1"/>
  <c r="M6"/>
  <c r="X6" s="1"/>
  <c r="M7"/>
  <c r="W7" s="1"/>
  <c r="Y7" s="1"/>
  <c r="M8"/>
  <c r="X8" s="1"/>
  <c r="M9"/>
  <c r="X9" s="1"/>
  <c r="M10"/>
  <c r="V10" s="1"/>
  <c r="M11"/>
  <c r="V11" s="1"/>
  <c r="M12"/>
  <c r="X12" s="1"/>
  <c r="M13"/>
  <c r="V13" s="1"/>
  <c r="M14"/>
  <c r="X14" s="1"/>
  <c r="M15"/>
  <c r="X15" s="1"/>
  <c r="M16"/>
  <c r="W16" s="1"/>
  <c r="Y16" s="1"/>
  <c r="M17"/>
  <c r="X17" s="1"/>
  <c r="M18"/>
  <c r="X18" s="1"/>
  <c r="M19"/>
  <c r="V19" s="1"/>
  <c r="M20"/>
  <c r="W20" s="1"/>
  <c r="Y20" s="1"/>
  <c r="M21"/>
  <c r="V21" s="1"/>
  <c r="M22"/>
  <c r="X22" s="1"/>
  <c r="M23"/>
  <c r="V23" s="1"/>
  <c r="M24"/>
  <c r="X24" s="1"/>
  <c r="M25"/>
  <c r="W25" s="1"/>
  <c r="Y25" s="1"/>
  <c r="M26"/>
  <c r="X26" s="1"/>
  <c r="M27"/>
  <c r="W27" s="1"/>
  <c r="Y27" s="1"/>
  <c r="M28"/>
  <c r="V28" s="1"/>
  <c r="M29"/>
  <c r="W29" s="1"/>
  <c r="Y29" s="1"/>
  <c r="M30"/>
  <c r="X30" s="1"/>
  <c r="M31"/>
  <c r="W31" s="1"/>
  <c r="Y31" s="1"/>
  <c r="M32"/>
  <c r="V32" s="1"/>
  <c r="M33"/>
  <c r="W33" s="1"/>
  <c r="Y33" s="1"/>
  <c r="M2"/>
  <c r="V2" s="1"/>
  <c r="V8"/>
  <c r="X4"/>
  <c r="V4"/>
  <c r="V7"/>
  <c r="V9" l="1"/>
  <c r="W5"/>
  <c r="Y5" s="1"/>
  <c r="W8"/>
  <c r="Y8" s="1"/>
  <c r="W12"/>
  <c r="Y12" s="1"/>
  <c r="W2"/>
  <c r="Y2" s="1"/>
  <c r="W6"/>
  <c r="Y6" s="1"/>
  <c r="V6"/>
  <c r="X7"/>
  <c r="V3"/>
  <c r="X2"/>
  <c r="W28"/>
  <c r="Y28" s="1"/>
  <c r="W22"/>
  <c r="Y22" s="1"/>
  <c r="X16"/>
  <c r="V14"/>
  <c r="V20"/>
  <c r="V24"/>
  <c r="W30"/>
  <c r="Y30" s="1"/>
  <c r="X32"/>
  <c r="V12"/>
  <c r="V16"/>
  <c r="V18"/>
  <c r="X20"/>
  <c r="W24"/>
  <c r="Y24" s="1"/>
  <c r="W26"/>
  <c r="Y26" s="1"/>
  <c r="X28"/>
  <c r="W32"/>
  <c r="Y32" s="1"/>
  <c r="X10"/>
  <c r="X5"/>
  <c r="W13"/>
  <c r="Y13" s="1"/>
  <c r="X13"/>
  <c r="V15"/>
  <c r="X19"/>
  <c r="W19"/>
  <c r="Y19" s="1"/>
  <c r="X21"/>
  <c r="W23"/>
  <c r="Y23" s="1"/>
  <c r="X23"/>
  <c r="V25"/>
  <c r="V27"/>
  <c r="X27"/>
  <c r="V29"/>
  <c r="V31"/>
  <c r="X31"/>
  <c r="V33"/>
  <c r="W11"/>
  <c r="Y11" s="1"/>
  <c r="X11"/>
  <c r="V17"/>
  <c r="W3"/>
  <c r="Y3" s="1"/>
  <c r="W9"/>
  <c r="Y9" s="1"/>
  <c r="W10"/>
  <c r="Y10" s="1"/>
  <c r="W14"/>
  <c r="Y14" s="1"/>
  <c r="W18"/>
  <c r="Y18" s="1"/>
  <c r="V22"/>
  <c r="V26"/>
  <c r="V30"/>
  <c r="W15"/>
  <c r="Y15" s="1"/>
  <c r="W21"/>
  <c r="Y21" s="1"/>
  <c r="X25"/>
  <c r="X29"/>
  <c r="X33"/>
  <c r="W17"/>
  <c r="Y17" s="1"/>
</calcChain>
</file>

<file path=xl/comments1.xml><?xml version="1.0" encoding="utf-8"?>
<comments xmlns="http://schemas.openxmlformats.org/spreadsheetml/2006/main">
  <authors>
    <author>Meilin Krämer</author>
    <author>Meilin</author>
  </authors>
  <commentList>
    <comment ref="K1" authorId="0">
      <text>
        <r>
          <rPr>
            <b/>
            <sz val="9"/>
            <color indexed="81"/>
            <rFont val="Tahoma"/>
            <charset val="1"/>
          </rPr>
          <t>Meilin Krämer:</t>
        </r>
        <r>
          <rPr>
            <sz val="9"/>
            <color indexed="81"/>
            <rFont val="Tahoma"/>
            <charset val="1"/>
          </rPr>
          <t xml:space="preserve">
Mit BaroDiver</t>
        </r>
      </text>
    </comment>
    <comment ref="K2" authorId="0">
      <text>
        <r>
          <rPr>
            <b/>
            <sz val="9"/>
            <color indexed="81"/>
            <rFont val="Tahoma"/>
            <charset val="1"/>
          </rPr>
          <t>Meilin Krämer:</t>
        </r>
        <r>
          <rPr>
            <sz val="9"/>
            <color indexed="81"/>
            <rFont val="Tahoma"/>
            <charset val="1"/>
          </rPr>
          <t xml:space="preserve">
Werte vom 09.01 - da kein Protokoll</t>
        </r>
      </text>
    </comment>
    <comment ref="Q2" authorId="1">
      <text>
        <r>
          <rPr>
            <b/>
            <sz val="9"/>
            <color indexed="81"/>
            <rFont val="Segoe UI"/>
            <charset val="1"/>
          </rPr>
          <t>Meilin:</t>
        </r>
        <r>
          <rPr>
            <sz val="9"/>
            <color indexed="81"/>
            <rFont val="Segoe UI"/>
            <charset val="1"/>
          </rPr>
          <t xml:space="preserve">
kein Protokoll vorhanden</t>
        </r>
      </text>
    </comment>
    <comment ref="K114" authorId="0">
      <text>
        <r>
          <rPr>
            <b/>
            <sz val="9"/>
            <color indexed="81"/>
            <rFont val="Tahoma"/>
            <charset val="1"/>
          </rPr>
          <t>Meilin Krämer:</t>
        </r>
        <r>
          <rPr>
            <sz val="9"/>
            <color indexed="81"/>
            <rFont val="Tahoma"/>
            <charset val="1"/>
          </rPr>
          <t xml:space="preserve">
Mit CR800 gemessen</t>
        </r>
      </text>
    </comment>
  </commentList>
</comments>
</file>

<file path=xl/sharedStrings.xml><?xml version="1.0" encoding="utf-8"?>
<sst xmlns="http://schemas.openxmlformats.org/spreadsheetml/2006/main" count="409" uniqueCount="33">
  <si>
    <t>Datum_Probennahme</t>
  </si>
  <si>
    <t>Identifier</t>
  </si>
  <si>
    <t>b_CH4_ppm*min-1</t>
  </si>
  <si>
    <t>R2_CH4</t>
  </si>
  <si>
    <t>b_CO2_ppm*min-1</t>
  </si>
  <si>
    <t>R2_CO2</t>
  </si>
  <si>
    <t>b_N2O_ppb*min-1</t>
  </si>
  <si>
    <t>R2_N2O</t>
  </si>
  <si>
    <t>average_temp_Celsius</t>
  </si>
  <si>
    <t>STABW_temp</t>
  </si>
  <si>
    <t>average_pressure</t>
  </si>
  <si>
    <t>STABW_pressure</t>
  </si>
  <si>
    <t>Vm_m³*mol-1</t>
  </si>
  <si>
    <t>molecular_weight_CH4_g*mol-1</t>
  </si>
  <si>
    <t>molecular_weight_CO2_g*mol-1</t>
  </si>
  <si>
    <t>molecular_weight_N2O_g*mol-1</t>
  </si>
  <si>
    <t>average_frame_height_cm</t>
  </si>
  <si>
    <t>STABW_frame_height_cm</t>
  </si>
  <si>
    <t>average_frame_height_m</t>
  </si>
  <si>
    <t>intersections_m</t>
  </si>
  <si>
    <t>height_total_m</t>
  </si>
  <si>
    <t>Gasflux_CH4_µg*m-2*h-1</t>
  </si>
  <si>
    <t>Gasflux_CO2_µg*m-2*h-1</t>
  </si>
  <si>
    <t>Gasflux_N2O_µg*m-2*h-1</t>
  </si>
  <si>
    <t>Gasflux_CO2_mg*m-2*h-1</t>
  </si>
  <si>
    <t>A1</t>
  </si>
  <si>
    <t>A2</t>
  </si>
  <si>
    <t>A3</t>
  </si>
  <si>
    <t>G1</t>
  </si>
  <si>
    <t>G2</t>
  </si>
  <si>
    <t>W1</t>
  </si>
  <si>
    <t>W2</t>
  </si>
  <si>
    <t>W3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</si>
</sst>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0.000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Mang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name val="Arial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indexed="10"/>
        <bgColor indexed="60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/>
    <xf numFmtId="164" fontId="3" fillId="4" borderId="0" applyBorder="0" applyAlignment="0" applyProtection="0"/>
    <xf numFmtId="0" fontId="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1" applyNumberFormat="0" applyFill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6" fillId="0" borderId="0" applyNumberFormat="0" applyFill="0" applyBorder="0" applyAlignment="0" applyProtection="0"/>
    <xf numFmtId="0" fontId="17" fillId="13" borderId="0" applyNumberFormat="0" applyBorder="0" applyAlignment="0" applyProtection="0"/>
    <xf numFmtId="0" fontId="18" fillId="14" borderId="0" applyNumberFormat="0" applyBorder="0" applyAlignment="0" applyProtection="0"/>
    <xf numFmtId="0" fontId="19" fillId="15" borderId="0" applyNumberFormat="0" applyBorder="0" applyAlignment="0" applyProtection="0"/>
    <xf numFmtId="0" fontId="20" fillId="16" borderId="4" applyNumberFormat="0" applyAlignment="0" applyProtection="0"/>
    <xf numFmtId="0" fontId="21" fillId="17" borderId="5" applyNumberFormat="0" applyAlignment="0" applyProtection="0"/>
    <xf numFmtId="0" fontId="22" fillId="17" borderId="4" applyNumberFormat="0" applyAlignment="0" applyProtection="0"/>
    <xf numFmtId="0" fontId="23" fillId="0" borderId="6" applyNumberFormat="0" applyFill="0" applyAlignment="0" applyProtection="0"/>
    <xf numFmtId="0" fontId="24" fillId="18" borderId="7" applyNumberFormat="0" applyAlignment="0" applyProtection="0"/>
    <xf numFmtId="0" fontId="25" fillId="0" borderId="0" applyNumberFormat="0" applyFill="0" applyBorder="0" applyAlignment="0" applyProtection="0"/>
    <xf numFmtId="0" fontId="12" fillId="19" borderId="8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28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28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28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28" fillId="36" borderId="0" applyNumberFormat="0" applyBorder="0" applyAlignment="0" applyProtection="0"/>
    <xf numFmtId="0" fontId="12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28" fillId="40" borderId="0" applyNumberFormat="0" applyBorder="0" applyAlignment="0" applyProtection="0"/>
    <xf numFmtId="0" fontId="12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</cellStyleXfs>
  <cellXfs count="52">
    <xf numFmtId="0" fontId="0" fillId="0" borderId="0" xfId="0"/>
    <xf numFmtId="0" fontId="0" fillId="0" borderId="0" xfId="0" applyFill="1"/>
    <xf numFmtId="164" fontId="0" fillId="0" borderId="0" xfId="0" applyNumberFormat="1"/>
    <xf numFmtId="14" fontId="0" fillId="2" borderId="0" xfId="0" applyNumberFormat="1" applyFill="1"/>
    <xf numFmtId="0" fontId="1" fillId="0" borderId="0" xfId="0" applyFont="1" applyFill="1" applyBorder="1"/>
    <xf numFmtId="164" fontId="1" fillId="0" borderId="0" xfId="0" applyNumberFormat="1" applyFont="1" applyFill="1" applyBorder="1"/>
    <xf numFmtId="164" fontId="1" fillId="3" borderId="0" xfId="0" applyNumberFormat="1" applyFont="1" applyFill="1" applyBorder="1"/>
    <xf numFmtId="165" fontId="0" fillId="0" borderId="0" xfId="0" applyNumberFormat="1"/>
    <xf numFmtId="0" fontId="4" fillId="0" borderId="0" xfId="1" applyFont="1" applyBorder="1"/>
    <xf numFmtId="166" fontId="0" fillId="0" borderId="0" xfId="0" applyNumberFormat="1"/>
    <xf numFmtId="165" fontId="5" fillId="0" borderId="0" xfId="0" applyNumberFormat="1" applyFont="1" applyFill="1"/>
    <xf numFmtId="165" fontId="0" fillId="0" borderId="0" xfId="0" applyNumberFormat="1" applyFill="1"/>
    <xf numFmtId="165" fontId="2" fillId="0" borderId="0" xfId="0" applyNumberFormat="1" applyFont="1" applyFill="1" applyBorder="1" applyAlignment="1" applyProtection="1"/>
    <xf numFmtId="0" fontId="2" fillId="0" borderId="0" xfId="1" applyFont="1" applyFill="1" applyBorder="1"/>
    <xf numFmtId="2" fontId="0" fillId="0" borderId="0" xfId="0" applyNumberFormat="1"/>
    <xf numFmtId="0" fontId="0" fillId="5" borderId="0" xfId="0" applyFill="1"/>
    <xf numFmtId="166" fontId="0" fillId="5" borderId="0" xfId="0" applyNumberFormat="1" applyFill="1"/>
    <xf numFmtId="164" fontId="0" fillId="0" borderId="0" xfId="0" applyNumberFormat="1" applyBorder="1"/>
    <xf numFmtId="164" fontId="0" fillId="0" borderId="0" xfId="0" applyNumberFormat="1" applyFill="1"/>
    <xf numFmtId="0" fontId="0" fillId="6" borderId="0" xfId="0" applyFill="1"/>
    <xf numFmtId="14" fontId="0" fillId="6" borderId="0" xfId="0" applyNumberFormat="1" applyFill="1"/>
    <xf numFmtId="0" fontId="1" fillId="6" borderId="0" xfId="0" applyFont="1" applyFill="1" applyBorder="1"/>
    <xf numFmtId="164" fontId="1" fillId="6" borderId="0" xfId="0" applyNumberFormat="1" applyFont="1" applyFill="1" applyBorder="1"/>
    <xf numFmtId="165" fontId="2" fillId="6" borderId="0" xfId="0" applyNumberFormat="1" applyFont="1" applyFill="1" applyBorder="1" applyAlignment="1" applyProtection="1"/>
    <xf numFmtId="166" fontId="0" fillId="6" borderId="0" xfId="0" applyNumberFormat="1" applyFill="1"/>
    <xf numFmtId="164" fontId="0" fillId="6" borderId="0" xfId="0" applyNumberFormat="1" applyFill="1" applyBorder="1"/>
    <xf numFmtId="164" fontId="1" fillId="7" borderId="0" xfId="0" applyNumberFormat="1" applyFont="1" applyFill="1" applyBorder="1"/>
    <xf numFmtId="0" fontId="0" fillId="8" borderId="0" xfId="0" applyFill="1"/>
    <xf numFmtId="164" fontId="0" fillId="9" borderId="0" xfId="0" applyNumberFormat="1" applyFill="1"/>
    <xf numFmtId="2" fontId="0" fillId="9" borderId="0" xfId="0" applyNumberFormat="1" applyFill="1"/>
    <xf numFmtId="165" fontId="0" fillId="10" borderId="0" xfId="0" applyNumberFormat="1" applyFill="1"/>
    <xf numFmtId="2" fontId="0" fillId="0" borderId="0" xfId="0" applyNumberFormat="1" applyFill="1"/>
    <xf numFmtId="0" fontId="6" fillId="0" borderId="0" xfId="0" applyFont="1" applyFill="1" applyAlignment="1">
      <alignment wrapText="1"/>
    </xf>
    <xf numFmtId="2" fontId="6" fillId="0" borderId="0" xfId="0" applyNumberFormat="1" applyFont="1" applyFill="1" applyAlignment="1">
      <alignment wrapText="1"/>
    </xf>
    <xf numFmtId="0" fontId="0" fillId="0" borderId="0" xfId="0" applyFont="1"/>
    <xf numFmtId="165" fontId="0" fillId="11" borderId="0" xfId="0" applyNumberFormat="1" applyFill="1"/>
    <xf numFmtId="0" fontId="9" fillId="0" borderId="0" xfId="0" applyFont="1" applyFill="1" applyBorder="1" applyAlignment="1" applyProtection="1"/>
    <xf numFmtId="0" fontId="9" fillId="0" borderId="0" xfId="3" applyFont="1" applyFill="1" applyBorder="1" applyAlignment="1" applyProtection="1"/>
    <xf numFmtId="0" fontId="9" fillId="0" borderId="0" xfId="3" applyFont="1" applyFill="1" applyBorder="1" applyAlignment="1" applyProtection="1"/>
    <xf numFmtId="0" fontId="9" fillId="0" borderId="0" xfId="3" applyFont="1" applyFill="1" applyBorder="1" applyAlignment="1" applyProtection="1"/>
    <xf numFmtId="0" fontId="9" fillId="0" borderId="0" xfId="3" applyFont="1" applyFill="1" applyBorder="1" applyAlignment="1" applyProtection="1"/>
    <xf numFmtId="14" fontId="0" fillId="12" borderId="0" xfId="0" applyNumberFormat="1" applyFill="1"/>
    <xf numFmtId="0" fontId="0" fillId="12" borderId="0" xfId="0" applyFill="1"/>
    <xf numFmtId="164" fontId="0" fillId="12" borderId="0" xfId="0" applyNumberFormat="1" applyFill="1"/>
    <xf numFmtId="165" fontId="0" fillId="12" borderId="0" xfId="0" applyNumberFormat="1" applyFill="1"/>
    <xf numFmtId="166" fontId="0" fillId="12" borderId="0" xfId="0" applyNumberFormat="1" applyFill="1"/>
    <xf numFmtId="2" fontId="0" fillId="12" borderId="0" xfId="0" applyNumberFormat="1" applyFill="1"/>
    <xf numFmtId="164" fontId="0" fillId="12" borderId="0" xfId="0" applyNumberFormat="1" applyFill="1" applyBorder="1"/>
    <xf numFmtId="0" fontId="2" fillId="0" borderId="0" xfId="0" applyFont="1" applyFill="1" applyBorder="1" applyAlignment="1" applyProtection="1"/>
    <xf numFmtId="0" fontId="2" fillId="0" borderId="0" xfId="4" applyFont="1" applyFill="1" applyBorder="1" applyAlignment="1" applyProtection="1"/>
    <xf numFmtId="0" fontId="0" fillId="0" borderId="0" xfId="0"/>
    <xf numFmtId="0" fontId="0" fillId="0" borderId="0" xfId="0"/>
  </cellXfs>
  <cellStyles count="46">
    <cellStyle name="20% - Akzent1" xfId="23" builtinId="30" customBuiltin="1"/>
    <cellStyle name="20% - Akzent2" xfId="27" builtinId="34" customBuiltin="1"/>
    <cellStyle name="20% - Akzent3" xfId="31" builtinId="38" customBuiltin="1"/>
    <cellStyle name="20% - Akzent4" xfId="35" builtinId="42" customBuiltin="1"/>
    <cellStyle name="20% - Akzent5" xfId="39" builtinId="46" customBuiltin="1"/>
    <cellStyle name="20% - Akzent6" xfId="43" builtinId="50" customBuiltin="1"/>
    <cellStyle name="40% - Akzent1" xfId="24" builtinId="31" customBuiltin="1"/>
    <cellStyle name="40% - Akzent2" xfId="28" builtinId="35" customBuiltin="1"/>
    <cellStyle name="40% - Akzent3" xfId="32" builtinId="39" customBuiltin="1"/>
    <cellStyle name="40% - Akzent4" xfId="36" builtinId="43" customBuiltin="1"/>
    <cellStyle name="40% - Akzent5" xfId="40" builtinId="47" customBuiltin="1"/>
    <cellStyle name="40% - Akzent6" xfId="44" builtinId="51" customBuiltin="1"/>
    <cellStyle name="60% - Akzent1" xfId="25" builtinId="32" customBuiltin="1"/>
    <cellStyle name="60% - Akzent2" xfId="29" builtinId="36" customBuiltin="1"/>
    <cellStyle name="60% - Akzent3" xfId="33" builtinId="40" customBuiltin="1"/>
    <cellStyle name="60% - Akzent4" xfId="37" builtinId="44" customBuiltin="1"/>
    <cellStyle name="60% - Akzent5" xfId="41" builtinId="48" customBuiltin="1"/>
    <cellStyle name="60% - Akzent6" xfId="45" builtinId="52" customBuiltin="1"/>
    <cellStyle name="Akzent1" xfId="22" builtinId="29" customBuiltin="1"/>
    <cellStyle name="Akzent2" xfId="26" builtinId="33" customBuiltin="1"/>
    <cellStyle name="Akzent3" xfId="30" builtinId="37" customBuiltin="1"/>
    <cellStyle name="Akzent4" xfId="34" builtinId="41" customBuiltin="1"/>
    <cellStyle name="Akzent5" xfId="38" builtinId="45" customBuiltin="1"/>
    <cellStyle name="Akzent6" xfId="42" builtinId="49" customBuiltin="1"/>
    <cellStyle name="Ausgabe" xfId="14" builtinId="21" customBuiltin="1"/>
    <cellStyle name="bedingte Formatierung" xfId="2"/>
    <cellStyle name="Berechnung" xfId="15" builtinId="22" customBuiltin="1"/>
    <cellStyle name="Eingabe" xfId="13" builtinId="20" customBuiltin="1"/>
    <cellStyle name="Ergebnis" xfId="21" builtinId="25" customBuiltin="1"/>
    <cellStyle name="Erklärender Text" xfId="20" builtinId="53" customBuiltin="1"/>
    <cellStyle name="Gut" xfId="10" builtinId="26" customBuiltin="1"/>
    <cellStyle name="Neutral" xfId="12" builtinId="28" customBuiltin="1"/>
    <cellStyle name="Notiz" xfId="19" builtinId="10" customBuiltin="1"/>
    <cellStyle name="Schlecht" xfId="11" builtinId="27" customBuiltin="1"/>
    <cellStyle name="Standard" xfId="0" builtinId="0"/>
    <cellStyle name="Standard 2" xfId="1"/>
    <cellStyle name="Standard 3" xfId="3"/>
    <cellStyle name="Standard 4" xfId="4"/>
    <cellStyle name="Überschrift" xfId="5" builtinId="15" customBuiltin="1"/>
    <cellStyle name="Überschrift 1" xfId="6" builtinId="16" customBuiltin="1"/>
    <cellStyle name="Überschrift 2" xfId="7" builtinId="17" customBuiltin="1"/>
    <cellStyle name="Überschrift 3" xfId="8" builtinId="18" customBuiltin="1"/>
    <cellStyle name="Überschrift 4" xfId="9" builtinId="19" customBuiltin="1"/>
    <cellStyle name="Verknüpfte Zelle" xfId="16" builtinId="24" customBuiltin="1"/>
    <cellStyle name="Warnender Text" xfId="18" builtinId="11" customBuiltin="1"/>
    <cellStyle name="Zelle überprüfen" xfId="17" builtinId="23" customBuiltin="1"/>
  </cellStyles>
  <dxfs count="2">
    <dxf>
      <font>
        <b/>
        <i val="0"/>
        <color rgb="FFFF0000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85"/>
  <sheetViews>
    <sheetView tabSelected="1" zoomScale="80" zoomScaleNormal="80" workbookViewId="0">
      <pane xSplit="3300" activePane="topRight"/>
      <selection activeCell="B177" sqref="B177"/>
      <selection pane="topRight" activeCell="K20" sqref="K20"/>
    </sheetView>
  </sheetViews>
  <sheetFormatPr baseColWidth="10" defaultRowHeight="15"/>
  <cols>
    <col min="1" max="1" width="23.7109375" customWidth="1"/>
    <col min="3" max="3" width="28.140625" customWidth="1"/>
    <col min="4" max="4" width="10.85546875" style="1"/>
    <col min="5" max="5" width="13.7109375" customWidth="1"/>
    <col min="6" max="6" width="13.5703125" style="1" customWidth="1"/>
    <col min="7" max="7" width="19.7109375" customWidth="1"/>
    <col min="8" max="8" width="10.85546875" style="1"/>
    <col min="9" max="9" width="28.85546875" style="7" customWidth="1"/>
    <col min="10" max="10" width="17" style="7" customWidth="1"/>
    <col min="11" max="11" width="21.5703125" style="11" customWidth="1"/>
    <col min="12" max="12" width="20.5703125" customWidth="1"/>
    <col min="13" max="13" width="16.140625" style="9" customWidth="1"/>
    <col min="14" max="14" width="28.85546875" customWidth="1"/>
    <col min="15" max="15" width="28.140625" customWidth="1"/>
    <col min="16" max="16" width="31" customWidth="1"/>
    <col min="17" max="17" width="26.28515625" customWidth="1"/>
    <col min="18" max="18" width="30.5703125" style="14" customWidth="1"/>
    <col min="19" max="19" width="25.7109375" customWidth="1"/>
    <col min="20" max="20" width="24.7109375" customWidth="1"/>
    <col min="21" max="21" width="22.85546875" customWidth="1"/>
    <col min="22" max="22" width="27.140625" customWidth="1"/>
    <col min="23" max="23" width="25.42578125" customWidth="1"/>
    <col min="24" max="24" width="29.42578125" customWidth="1"/>
    <col min="25" max="25" width="28.140625" customWidth="1"/>
  </cols>
  <sheetData>
    <row r="1" spans="1:26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30" t="s">
        <v>8</v>
      </c>
      <c r="J1" s="30" t="s">
        <v>9</v>
      </c>
      <c r="K1" s="35" t="s">
        <v>10</v>
      </c>
      <c r="L1" t="s">
        <v>11</v>
      </c>
      <c r="M1" s="9" t="s">
        <v>12</v>
      </c>
      <c r="N1" t="s">
        <v>13</v>
      </c>
      <c r="O1" t="s">
        <v>14</v>
      </c>
      <c r="P1" t="s">
        <v>15</v>
      </c>
      <c r="Q1" s="28" t="s">
        <v>16</v>
      </c>
      <c r="R1" s="29" t="s">
        <v>17</v>
      </c>
      <c r="S1" t="s">
        <v>18</v>
      </c>
      <c r="T1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/>
    </row>
    <row r="2" spans="1:26">
      <c r="A2" s="3">
        <v>42740</v>
      </c>
      <c r="B2" s="4" t="s">
        <v>25</v>
      </c>
      <c r="C2" s="5">
        <v>-1.2914569930430452E-3</v>
      </c>
      <c r="D2" s="5">
        <v>0.7128234945209504</v>
      </c>
      <c r="E2" s="5">
        <v>-1.271372626195086</v>
      </c>
      <c r="F2" s="5">
        <v>0.86339745864635331</v>
      </c>
      <c r="G2" s="5">
        <v>-3.4251965987496056</v>
      </c>
      <c r="H2" s="5">
        <v>0.91097129633283624</v>
      </c>
      <c r="I2" s="50">
        <v>-1.3292972972972974</v>
      </c>
      <c r="J2" s="7">
        <v>0</v>
      </c>
      <c r="K2" s="11">
        <f>1019541666.66667/1000000</f>
        <v>1019.5416666666699</v>
      </c>
      <c r="M2" s="9">
        <f>22.4*0.001*((273.15+I2)/273.15)*(K2/1013)</f>
        <v>2.2434938234955914E-2</v>
      </c>
      <c r="N2" s="8">
        <v>16.04</v>
      </c>
      <c r="O2" s="8">
        <v>44.01</v>
      </c>
      <c r="P2" s="8">
        <v>44.01</v>
      </c>
      <c r="Q2" s="13"/>
      <c r="S2">
        <f>Q2/100</f>
        <v>0</v>
      </c>
      <c r="U2">
        <f>0.12+S2</f>
        <v>0.12</v>
      </c>
      <c r="V2" s="17">
        <f>(C2*1000*N$2*$U2*60*10^6)/($M2*10^9)</f>
        <v>-6.6480140774431815</v>
      </c>
      <c r="W2" s="17">
        <f t="shared" ref="W2:W65" si="0">(E2*1000*O$2*$U2*60*10^6)/($M2*10^9)</f>
        <v>-17956.919809121144</v>
      </c>
      <c r="X2" s="17">
        <f t="shared" ref="X2:X65" si="1">(G2*P$2*U2*60*10^6)/(M2*10^9)</f>
        <v>-48.377619107856546</v>
      </c>
      <c r="Y2" s="17">
        <f t="shared" ref="Y2:Y65" si="2">W2/1000</f>
        <v>-17.956919809121143</v>
      </c>
    </row>
    <row r="3" spans="1:26">
      <c r="A3" s="3">
        <v>42740</v>
      </c>
      <c r="B3" s="4" t="s">
        <v>26</v>
      </c>
      <c r="C3" s="5">
        <v>1.3600338460480821E-3</v>
      </c>
      <c r="D3" s="5">
        <v>0.85623116494412688</v>
      </c>
      <c r="E3" s="5">
        <v>0.29449962483502135</v>
      </c>
      <c r="F3" s="5">
        <v>0.33401870499598463</v>
      </c>
      <c r="G3" s="5">
        <v>-0.87953112834275426</v>
      </c>
      <c r="H3" s="5">
        <v>0.65724895201360989</v>
      </c>
      <c r="I3" s="50">
        <v>-1.3292972972972974</v>
      </c>
      <c r="J3" s="7">
        <v>0</v>
      </c>
      <c r="K3" s="11">
        <f t="shared" ref="K3:K9" si="3">1019541666.66667/1000000</f>
        <v>1019.5416666666699</v>
      </c>
      <c r="M3" s="9">
        <f t="shared" ref="M3:M66" si="4">22.4*0.001*((273.15+I3)/273.15)*(K3/1013)</f>
        <v>2.2434938234955914E-2</v>
      </c>
      <c r="S3">
        <f t="shared" ref="S3:S66" si="5">Q3/100</f>
        <v>0</v>
      </c>
      <c r="U3">
        <f t="shared" ref="U3:U66" si="6">0.12+S3</f>
        <v>0.12</v>
      </c>
      <c r="V3" s="17">
        <f t="shared" ref="V3:V66" si="7">(C3*1000*N$2*$U3*60*10^6)/($M3*10^9)</f>
        <v>7.0010261302022938</v>
      </c>
      <c r="W3" s="17">
        <f t="shared" si="0"/>
        <v>4159.5249402257268</v>
      </c>
      <c r="X3" s="17">
        <f t="shared" si="1"/>
        <v>-12.422534208985883</v>
      </c>
      <c r="Y3" s="17">
        <f t="shared" si="2"/>
        <v>4.1595249402257268</v>
      </c>
    </row>
    <row r="4" spans="1:26">
      <c r="A4" s="3">
        <v>42740</v>
      </c>
      <c r="B4" s="4" t="s">
        <v>27</v>
      </c>
      <c r="C4" s="5">
        <v>9.2346475119188033E-4</v>
      </c>
      <c r="D4" s="5">
        <v>0.95077737313617217</v>
      </c>
      <c r="E4" s="5">
        <v>8.4881146415273171E-3</v>
      </c>
      <c r="F4" s="5">
        <v>1.7050543770524211E-4</v>
      </c>
      <c r="G4" s="5">
        <v>0.951563468751907</v>
      </c>
      <c r="H4" s="5">
        <v>0.78023358956323985</v>
      </c>
      <c r="I4" s="50">
        <v>-1.3292972972972974</v>
      </c>
      <c r="J4" s="7">
        <v>0</v>
      </c>
      <c r="K4" s="11">
        <f t="shared" si="3"/>
        <v>1019.5416666666699</v>
      </c>
      <c r="M4" s="9">
        <f t="shared" si="4"/>
        <v>2.2434938234955914E-2</v>
      </c>
      <c r="S4">
        <f t="shared" si="5"/>
        <v>0</v>
      </c>
      <c r="U4">
        <f t="shared" si="6"/>
        <v>0.12</v>
      </c>
      <c r="V4" s="17">
        <f t="shared" si="7"/>
        <v>4.7537058523957834</v>
      </c>
      <c r="W4" s="17">
        <f t="shared" si="0"/>
        <v>119.88648395293119</v>
      </c>
      <c r="X4" s="17">
        <f t="shared" si="1"/>
        <v>13.439921978503575</v>
      </c>
      <c r="Y4" s="17">
        <f t="shared" si="2"/>
        <v>0.11988648395293118</v>
      </c>
    </row>
    <row r="5" spans="1:26">
      <c r="A5" s="3">
        <v>42740</v>
      </c>
      <c r="B5" s="4" t="s">
        <v>28</v>
      </c>
      <c r="C5" s="5">
        <v>9.3386188697005764E-4</v>
      </c>
      <c r="D5" s="5">
        <v>0.27048761608626132</v>
      </c>
      <c r="E5" s="5">
        <v>2.4177237577706894</v>
      </c>
      <c r="F5" s="5">
        <v>0.78672364957862306</v>
      </c>
      <c r="G5" s="5">
        <v>-2.7810632998993015E-2</v>
      </c>
      <c r="H5" s="5">
        <v>3.8567882905979117E-4</v>
      </c>
      <c r="I5" s="50">
        <v>-1.3292972972972974</v>
      </c>
      <c r="J5" s="7">
        <v>0</v>
      </c>
      <c r="K5" s="11">
        <f t="shared" si="3"/>
        <v>1019.5416666666699</v>
      </c>
      <c r="M5" s="9">
        <f t="shared" si="4"/>
        <v>2.2434938234955914E-2</v>
      </c>
      <c r="S5">
        <f t="shared" si="5"/>
        <v>0</v>
      </c>
      <c r="U5">
        <f t="shared" si="6"/>
        <v>0.12</v>
      </c>
      <c r="V5" s="17">
        <f t="shared" si="7"/>
        <v>4.8072270345882648</v>
      </c>
      <c r="W5" s="17">
        <f t="shared" si="0"/>
        <v>34148.030832491357</v>
      </c>
      <c r="X5" s="17">
        <f t="shared" si="1"/>
        <v>-0.39279853625477257</v>
      </c>
      <c r="Y5" s="17">
        <f t="shared" si="2"/>
        <v>34.148030832491358</v>
      </c>
    </row>
    <row r="6" spans="1:26">
      <c r="A6" s="3">
        <v>42740</v>
      </c>
      <c r="B6" s="4" t="s">
        <v>29</v>
      </c>
      <c r="C6" s="5">
        <v>1.5544824066655626E-3</v>
      </c>
      <c r="D6" s="5">
        <v>0.92953252421637655</v>
      </c>
      <c r="E6" s="6">
        <v>2.0651774310898543</v>
      </c>
      <c r="F6" s="5">
        <v>0.79417597293369602</v>
      </c>
      <c r="G6" s="5">
        <v>4.4951378926181738</v>
      </c>
      <c r="H6" s="5">
        <v>0.85815522653262788</v>
      </c>
      <c r="I6" s="50">
        <v>-1.3292972972972974</v>
      </c>
      <c r="J6" s="7">
        <v>0</v>
      </c>
      <c r="K6" s="11">
        <f t="shared" si="3"/>
        <v>1019.5416666666699</v>
      </c>
      <c r="M6" s="9">
        <f t="shared" si="4"/>
        <v>2.2434938234955914E-2</v>
      </c>
      <c r="S6">
        <f t="shared" si="5"/>
        <v>0</v>
      </c>
      <c r="U6">
        <f t="shared" si="6"/>
        <v>0.12</v>
      </c>
      <c r="V6" s="17">
        <f t="shared" si="7"/>
        <v>8.0019861120578319</v>
      </c>
      <c r="W6" s="17">
        <f t="shared" si="0"/>
        <v>29168.651863043131</v>
      </c>
      <c r="X6" s="17">
        <f t="shared" si="1"/>
        <v>63.489514407950175</v>
      </c>
      <c r="Y6" s="17">
        <f t="shared" si="2"/>
        <v>29.168651863043131</v>
      </c>
    </row>
    <row r="7" spans="1:26">
      <c r="A7" s="3">
        <v>42740</v>
      </c>
      <c r="B7" s="4" t="s">
        <v>30</v>
      </c>
      <c r="C7" s="5">
        <v>-3.5548249656912122E-3</v>
      </c>
      <c r="D7" s="5">
        <v>0.81222512025046856</v>
      </c>
      <c r="E7" s="5">
        <v>2.3903302870522301</v>
      </c>
      <c r="F7" s="5">
        <v>0.87146618358248895</v>
      </c>
      <c r="G7" s="5">
        <v>9.6778628396118602</v>
      </c>
      <c r="H7" s="5">
        <v>0.78743898012704472</v>
      </c>
      <c r="I7" s="50">
        <v>-1.3292972972972974</v>
      </c>
      <c r="J7" s="7">
        <v>0</v>
      </c>
      <c r="K7" s="11">
        <f t="shared" si="3"/>
        <v>1019.5416666666699</v>
      </c>
      <c r="M7" s="9">
        <f t="shared" si="4"/>
        <v>2.2434938234955914E-2</v>
      </c>
      <c r="S7">
        <f t="shared" si="5"/>
        <v>0</v>
      </c>
      <c r="U7">
        <f t="shared" si="6"/>
        <v>0.12</v>
      </c>
      <c r="V7" s="17">
        <f t="shared" si="7"/>
        <v>-18.299119941328129</v>
      </c>
      <c r="W7" s="17">
        <f t="shared" si="0"/>
        <v>33761.124313623615</v>
      </c>
      <c r="X7" s="17">
        <f t="shared" si="1"/>
        <v>136.69053694720435</v>
      </c>
      <c r="Y7" s="17">
        <f t="shared" si="2"/>
        <v>33.761124313623618</v>
      </c>
    </row>
    <row r="8" spans="1:26">
      <c r="A8" s="3">
        <v>42740</v>
      </c>
      <c r="B8" s="4" t="s">
        <v>31</v>
      </c>
      <c r="C8" s="5">
        <v>-6.7083647334755933E-3</v>
      </c>
      <c r="D8" s="5">
        <v>0.9615919086789575</v>
      </c>
      <c r="E8" s="5">
        <v>4.8695350270398103</v>
      </c>
      <c r="F8" s="5">
        <v>0.99752374150315859</v>
      </c>
      <c r="G8" s="5">
        <v>1.4969589565197055</v>
      </c>
      <c r="H8" s="5">
        <v>0.98777055031845951</v>
      </c>
      <c r="I8" s="50">
        <v>-1.3292972972972974</v>
      </c>
      <c r="J8" s="7">
        <v>0</v>
      </c>
      <c r="K8" s="11">
        <f t="shared" si="3"/>
        <v>1019.5416666666699</v>
      </c>
      <c r="M8" s="9">
        <f t="shared" si="4"/>
        <v>2.2434938234955914E-2</v>
      </c>
      <c r="Q8" s="1"/>
      <c r="R8" s="31"/>
      <c r="S8">
        <f t="shared" si="5"/>
        <v>0</v>
      </c>
      <c r="U8">
        <f t="shared" si="6"/>
        <v>0.12</v>
      </c>
      <c r="V8" s="17">
        <f t="shared" si="7"/>
        <v>-34.532549999737121</v>
      </c>
      <c r="W8" s="17">
        <f t="shared" si="0"/>
        <v>68777.515094023198</v>
      </c>
      <c r="X8" s="17">
        <f t="shared" si="1"/>
        <v>21.143110513726995</v>
      </c>
      <c r="Y8" s="17">
        <f t="shared" si="2"/>
        <v>68.777515094023201</v>
      </c>
    </row>
    <row r="9" spans="1:26">
      <c r="A9" s="3">
        <v>42740</v>
      </c>
      <c r="B9" s="4" t="s">
        <v>32</v>
      </c>
      <c r="C9" s="5">
        <v>-9.87174859790102E-3</v>
      </c>
      <c r="D9" s="5">
        <v>0.98795993201827292</v>
      </c>
      <c r="E9" s="5">
        <v>3.4779635610166695</v>
      </c>
      <c r="F9" s="5">
        <v>0.9811332469368792</v>
      </c>
      <c r="G9" s="5">
        <v>0.4327731864225578</v>
      </c>
      <c r="H9" s="5">
        <v>0.78389984161586412</v>
      </c>
      <c r="I9" s="50">
        <v>-1.3292972972972974</v>
      </c>
      <c r="J9" s="7">
        <v>0</v>
      </c>
      <c r="K9" s="11">
        <f t="shared" si="3"/>
        <v>1019.5416666666699</v>
      </c>
      <c r="M9" s="9">
        <f t="shared" si="4"/>
        <v>2.2434938234955914E-2</v>
      </c>
      <c r="Q9" s="1"/>
      <c r="R9" s="31"/>
      <c r="S9">
        <f t="shared" si="5"/>
        <v>0</v>
      </c>
      <c r="U9">
        <f t="shared" si="6"/>
        <v>0.12</v>
      </c>
      <c r="V9" s="17">
        <f t="shared" si="7"/>
        <v>-50.816654368945407</v>
      </c>
      <c r="W9" s="17">
        <f t="shared" si="0"/>
        <v>49122.901875849078</v>
      </c>
      <c r="X9" s="17">
        <f t="shared" si="1"/>
        <v>6.112506470573674</v>
      </c>
      <c r="Y9" s="17">
        <f t="shared" si="2"/>
        <v>49.122901875849081</v>
      </c>
    </row>
    <row r="10" spans="1:26">
      <c r="A10" s="3">
        <v>42744</v>
      </c>
      <c r="B10" s="1" t="s">
        <v>25</v>
      </c>
      <c r="C10" s="18">
        <v>-1.9463398258331966E-3</v>
      </c>
      <c r="D10" s="18">
        <v>0.91405559667625613</v>
      </c>
      <c r="E10" s="18">
        <v>2.7378474763962295</v>
      </c>
      <c r="F10" s="18">
        <v>0.70807761693026283</v>
      </c>
      <c r="G10" s="18">
        <v>9.5430404253947341</v>
      </c>
      <c r="H10" s="18">
        <v>0.90788523245299979</v>
      </c>
      <c r="I10" s="7">
        <v>0.8</v>
      </c>
      <c r="J10" s="7">
        <v>0.6</v>
      </c>
      <c r="K10" s="11">
        <f>1019541666.66667/1000000</f>
        <v>1019.5416666666699</v>
      </c>
      <c r="M10" s="9">
        <f t="shared" si="4"/>
        <v>2.2610681483625866E-2</v>
      </c>
      <c r="Q10" s="13">
        <v>6.8749999999999991</v>
      </c>
      <c r="R10" s="31">
        <v>0.86168439698071375</v>
      </c>
      <c r="S10">
        <f t="shared" si="5"/>
        <v>6.8749999999999992E-2</v>
      </c>
      <c r="U10">
        <f t="shared" si="6"/>
        <v>0.18874999999999997</v>
      </c>
      <c r="V10" s="17">
        <f t="shared" si="7"/>
        <v>-15.636789569483627</v>
      </c>
      <c r="W10" s="17">
        <f t="shared" si="0"/>
        <v>60351.098205648501</v>
      </c>
      <c r="X10" s="17">
        <f t="shared" si="1"/>
        <v>210.35977163036108</v>
      </c>
      <c r="Y10" s="17">
        <f t="shared" si="2"/>
        <v>60.351098205648498</v>
      </c>
    </row>
    <row r="11" spans="1:26">
      <c r="A11" s="3">
        <v>42744</v>
      </c>
      <c r="B11" s="1" t="s">
        <v>26</v>
      </c>
      <c r="C11" s="18">
        <v>1.8690683310628642E-3</v>
      </c>
      <c r="D11" s="18">
        <v>0.11708413775076781</v>
      </c>
      <c r="E11" s="18">
        <v>-7.2171057842799158</v>
      </c>
      <c r="F11" s="18">
        <v>0.73492986811202266</v>
      </c>
      <c r="G11" s="18">
        <v>-5.9702283381710499</v>
      </c>
      <c r="H11" s="18">
        <v>0.82831594054134516</v>
      </c>
      <c r="I11" s="7">
        <v>0.64999999999999991</v>
      </c>
      <c r="J11" s="7">
        <v>0.51</v>
      </c>
      <c r="K11" s="11">
        <f t="shared" ref="K11:K17" si="8">1019541666.66667/1000000</f>
        <v>1019.5416666666699</v>
      </c>
      <c r="M11" s="9">
        <f t="shared" si="4"/>
        <v>2.25983011141331E-2</v>
      </c>
      <c r="Q11" s="1">
        <v>5.9599999999999991</v>
      </c>
      <c r="R11" s="31">
        <v>0.79874902190863761</v>
      </c>
      <c r="S11">
        <f t="shared" si="5"/>
        <v>5.9599999999999993E-2</v>
      </c>
      <c r="U11">
        <f t="shared" si="6"/>
        <v>0.17959999999999998</v>
      </c>
      <c r="V11" s="17">
        <f t="shared" si="7"/>
        <v>14.295894498897121</v>
      </c>
      <c r="W11" s="17">
        <f t="shared" si="0"/>
        <v>-151459.39966966541</v>
      </c>
      <c r="X11" s="17">
        <f t="shared" si="1"/>
        <v>-125.29221921061701</v>
      </c>
      <c r="Y11" s="17">
        <f t="shared" si="2"/>
        <v>-151.4593996696654</v>
      </c>
    </row>
    <row r="12" spans="1:26">
      <c r="A12" s="3">
        <v>42744</v>
      </c>
      <c r="B12" s="1" t="s">
        <v>27</v>
      </c>
      <c r="C12" s="18">
        <v>-1.0473669450302824E-3</v>
      </c>
      <c r="D12" s="18">
        <v>0.80949285102180435</v>
      </c>
      <c r="E12" s="18">
        <v>1.0014196811747524</v>
      </c>
      <c r="F12" s="18">
        <v>0.84602929304978836</v>
      </c>
      <c r="G12" s="18">
        <v>7.8112696200000027</v>
      </c>
      <c r="H12" s="18">
        <v>0.98540552058228759</v>
      </c>
      <c r="I12" s="7">
        <v>0.87999999999999989</v>
      </c>
      <c r="J12" s="7">
        <v>0.38</v>
      </c>
      <c r="K12" s="11">
        <f t="shared" si="8"/>
        <v>1019.5416666666699</v>
      </c>
      <c r="M12" s="9">
        <f t="shared" si="4"/>
        <v>2.2617284347355344E-2</v>
      </c>
      <c r="Q12" s="1">
        <v>6.2</v>
      </c>
      <c r="R12" s="31">
        <v>0.82764726786234377</v>
      </c>
      <c r="S12">
        <f t="shared" si="5"/>
        <v>6.2E-2</v>
      </c>
      <c r="U12">
        <f t="shared" si="6"/>
        <v>0.182</v>
      </c>
      <c r="V12" s="17">
        <f t="shared" si="7"/>
        <v>-8.1112055585369838</v>
      </c>
      <c r="W12" s="17">
        <f t="shared" si="0"/>
        <v>21278.924385822858</v>
      </c>
      <c r="X12" s="17">
        <f t="shared" si="1"/>
        <v>165.9797772361236</v>
      </c>
      <c r="Y12" s="17">
        <f t="shared" si="2"/>
        <v>21.278924385822858</v>
      </c>
    </row>
    <row r="13" spans="1:26">
      <c r="A13" s="3">
        <v>42744</v>
      </c>
      <c r="B13" s="1" t="s">
        <v>28</v>
      </c>
      <c r="C13" s="18">
        <v>-8.3533150381036151E-4</v>
      </c>
      <c r="D13" s="18">
        <v>0.94026270485685171</v>
      </c>
      <c r="E13" s="18">
        <v>4.9139733837125084</v>
      </c>
      <c r="F13" s="18">
        <v>0.99341911410250738</v>
      </c>
      <c r="G13" s="18">
        <v>3.845596508250003</v>
      </c>
      <c r="H13" s="18">
        <v>0.97634356362675079</v>
      </c>
      <c r="I13" s="7">
        <v>1.7</v>
      </c>
      <c r="J13" s="7">
        <v>0.42500000000000004</v>
      </c>
      <c r="K13" s="11">
        <f t="shared" si="8"/>
        <v>1019.5416666666699</v>
      </c>
      <c r="M13" s="9">
        <f t="shared" si="4"/>
        <v>2.2684963700582476E-2</v>
      </c>
      <c r="Q13" s="1">
        <v>1.6600000000000001</v>
      </c>
      <c r="R13" s="31">
        <v>0.45607017003965444</v>
      </c>
      <c r="S13">
        <f t="shared" si="5"/>
        <v>1.66E-2</v>
      </c>
      <c r="U13">
        <f t="shared" si="6"/>
        <v>0.1366</v>
      </c>
      <c r="V13" s="17">
        <f t="shared" si="7"/>
        <v>-4.8409108611915048</v>
      </c>
      <c r="W13" s="17">
        <f t="shared" si="0"/>
        <v>78135.434121984377</v>
      </c>
      <c r="X13" s="17">
        <f t="shared" si="1"/>
        <v>61.147533608147143</v>
      </c>
      <c r="Y13" s="17">
        <f t="shared" si="2"/>
        <v>78.135434121984375</v>
      </c>
    </row>
    <row r="14" spans="1:26">
      <c r="A14" s="3">
        <v>42744</v>
      </c>
      <c r="B14" s="1" t="s">
        <v>29</v>
      </c>
      <c r="C14" s="18">
        <v>-1.9086264172450251E-3</v>
      </c>
      <c r="D14" s="18">
        <v>0.80250819348610669</v>
      </c>
      <c r="E14" s="18">
        <v>4.0147172221161771</v>
      </c>
      <c r="F14" s="18">
        <v>0.9857103501828125</v>
      </c>
      <c r="G14" s="18">
        <v>1.495982247927625</v>
      </c>
      <c r="H14" s="18">
        <v>0.96860211187852152</v>
      </c>
      <c r="I14" s="7">
        <v>1.4875000000000003</v>
      </c>
      <c r="J14" s="7">
        <v>0.73750000000000004</v>
      </c>
      <c r="K14" s="11">
        <f t="shared" si="8"/>
        <v>1019.5416666666699</v>
      </c>
      <c r="M14" s="9">
        <f t="shared" si="4"/>
        <v>2.2667424843801055E-2</v>
      </c>
      <c r="Q14" s="1">
        <v>0.38</v>
      </c>
      <c r="R14" s="31">
        <v>0.4494441010848847</v>
      </c>
      <c r="S14">
        <f t="shared" si="5"/>
        <v>3.8E-3</v>
      </c>
      <c r="U14">
        <f t="shared" si="6"/>
        <v>0.12379999999999999</v>
      </c>
      <c r="V14" s="17">
        <f t="shared" si="7"/>
        <v>-10.032172824431685</v>
      </c>
      <c r="W14" s="17">
        <f t="shared" si="0"/>
        <v>57899.663564688068</v>
      </c>
      <c r="X14" s="17">
        <f t="shared" si="1"/>
        <v>21.574836797122934</v>
      </c>
      <c r="Y14" s="17">
        <f t="shared" si="2"/>
        <v>57.899663564688069</v>
      </c>
    </row>
    <row r="15" spans="1:26">
      <c r="A15" s="3">
        <v>42744</v>
      </c>
      <c r="B15" s="1" t="s">
        <v>30</v>
      </c>
      <c r="C15" s="18">
        <v>-5.8804222412757352E-3</v>
      </c>
      <c r="D15" s="18">
        <v>0.97183711278246521</v>
      </c>
      <c r="E15" s="18">
        <v>4.2018634908899948</v>
      </c>
      <c r="F15" s="18">
        <v>0.99323222454087856</v>
      </c>
      <c r="G15" s="18">
        <v>0.55013712793421177</v>
      </c>
      <c r="H15" s="18">
        <v>0.77540372590542472</v>
      </c>
      <c r="I15" s="7">
        <v>3.55</v>
      </c>
      <c r="J15" s="7">
        <v>1.81</v>
      </c>
      <c r="K15" s="11">
        <f t="shared" si="8"/>
        <v>1019.5416666666699</v>
      </c>
      <c r="M15" s="9">
        <f t="shared" si="4"/>
        <v>2.2837654924326621E-2</v>
      </c>
      <c r="Q15" s="1">
        <v>5.62</v>
      </c>
      <c r="R15" s="31">
        <v>0.90388052307812949</v>
      </c>
      <c r="S15">
        <f t="shared" si="5"/>
        <v>5.62E-2</v>
      </c>
      <c r="U15">
        <f t="shared" si="6"/>
        <v>0.1762</v>
      </c>
      <c r="V15" s="17">
        <f t="shared" si="7"/>
        <v>-43.663497816121151</v>
      </c>
      <c r="W15" s="17">
        <f t="shared" si="0"/>
        <v>85604.965300359909</v>
      </c>
      <c r="X15" s="17">
        <f t="shared" si="1"/>
        <v>11.207996130610324</v>
      </c>
      <c r="Y15" s="17">
        <f t="shared" si="2"/>
        <v>85.604965300359908</v>
      </c>
    </row>
    <row r="16" spans="1:26">
      <c r="A16" s="3">
        <v>42744</v>
      </c>
      <c r="B16" s="1" t="s">
        <v>31</v>
      </c>
      <c r="C16" s="18">
        <v>-7.8255322820462818E-3</v>
      </c>
      <c r="D16" s="18">
        <v>0.99203744586175391</v>
      </c>
      <c r="E16" s="18">
        <v>4.4843855572017564</v>
      </c>
      <c r="F16" s="18">
        <v>0.9054666163421301</v>
      </c>
      <c r="G16" s="18">
        <v>1.4266113580065747</v>
      </c>
      <c r="H16" s="18">
        <v>0.97091136356662289</v>
      </c>
      <c r="I16" s="7">
        <v>1.57</v>
      </c>
      <c r="J16" s="7">
        <v>0.56400000000000006</v>
      </c>
      <c r="K16" s="11">
        <f t="shared" si="8"/>
        <v>1019.5416666666699</v>
      </c>
      <c r="M16" s="9">
        <f t="shared" si="4"/>
        <v>2.2674234047022079E-2</v>
      </c>
      <c r="Q16" s="1">
        <v>3.4</v>
      </c>
      <c r="R16" s="31">
        <v>0.32403703492039299</v>
      </c>
      <c r="S16">
        <f t="shared" si="5"/>
        <v>3.4000000000000002E-2</v>
      </c>
      <c r="U16">
        <f t="shared" si="6"/>
        <v>0.154</v>
      </c>
      <c r="V16" s="17">
        <f t="shared" si="7"/>
        <v>-51.151408550512485</v>
      </c>
      <c r="W16" s="17">
        <f t="shared" si="0"/>
        <v>80425.479669110689</v>
      </c>
      <c r="X16" s="17">
        <f t="shared" si="1"/>
        <v>25.58564630662022</v>
      </c>
      <c r="Y16" s="17">
        <f t="shared" si="2"/>
        <v>80.425479669110686</v>
      </c>
    </row>
    <row r="17" spans="1:25">
      <c r="A17" s="3">
        <v>42744</v>
      </c>
      <c r="B17" s="1" t="s">
        <v>32</v>
      </c>
      <c r="C17" s="18">
        <v>-1.0301397059442255E-2</v>
      </c>
      <c r="D17" s="18">
        <v>0.99302670349629896</v>
      </c>
      <c r="E17" s="18">
        <v>4.5429304941330297</v>
      </c>
      <c r="F17" s="18">
        <v>0.99179675839121151</v>
      </c>
      <c r="G17" s="18">
        <v>1.480258105973685</v>
      </c>
      <c r="H17" s="18">
        <v>0.9862275866616419</v>
      </c>
      <c r="I17" s="7">
        <v>3.9625000000000004</v>
      </c>
      <c r="J17" s="7">
        <v>2.3624999999999998</v>
      </c>
      <c r="K17" s="11">
        <f t="shared" si="8"/>
        <v>1019.5416666666699</v>
      </c>
      <c r="M17" s="9">
        <f t="shared" si="4"/>
        <v>2.2871700940431731E-2</v>
      </c>
      <c r="Q17" s="1">
        <v>3.78</v>
      </c>
      <c r="R17" s="31">
        <v>0.71554175279993804</v>
      </c>
      <c r="S17">
        <f t="shared" si="5"/>
        <v>3.78E-2</v>
      </c>
      <c r="U17">
        <f t="shared" si="6"/>
        <v>0.1578</v>
      </c>
      <c r="V17" s="17">
        <f t="shared" si="7"/>
        <v>-68.40065751601287</v>
      </c>
      <c r="W17" s="17">
        <f t="shared" si="0"/>
        <v>82765.10041825159</v>
      </c>
      <c r="X17" s="17">
        <f t="shared" si="1"/>
        <v>26.967991463673801</v>
      </c>
      <c r="Y17" s="17">
        <f t="shared" si="2"/>
        <v>82.765100418251592</v>
      </c>
    </row>
    <row r="18" spans="1:25">
      <c r="A18" s="3">
        <v>42751</v>
      </c>
      <c r="B18" s="1" t="s">
        <v>25</v>
      </c>
      <c r="C18" s="18">
        <v>-1.5836512623162902E-3</v>
      </c>
      <c r="D18" s="18">
        <v>0.91304686407395608</v>
      </c>
      <c r="E18" s="18">
        <v>-1.8602896919675322</v>
      </c>
      <c r="F18" s="18">
        <v>0.70686638979784688</v>
      </c>
      <c r="G18" s="18">
        <v>3.6800803736274736</v>
      </c>
      <c r="H18" s="18">
        <v>0.9809376246448801</v>
      </c>
      <c r="I18" s="7">
        <v>2.6624999999999996</v>
      </c>
      <c r="J18" s="7">
        <v>2.0375000000000001</v>
      </c>
      <c r="K18" s="11">
        <f>1021571093.75/1000000</f>
        <v>1021.57109375</v>
      </c>
      <c r="M18" s="9">
        <f t="shared" si="4"/>
        <v>2.2809717608147897E-2</v>
      </c>
      <c r="Q18" s="13">
        <v>6.8749999999999991</v>
      </c>
      <c r="R18" s="31">
        <v>0.86168439698071375</v>
      </c>
      <c r="S18">
        <f t="shared" si="5"/>
        <v>6.8749999999999992E-2</v>
      </c>
      <c r="U18">
        <f t="shared" si="6"/>
        <v>0.18874999999999997</v>
      </c>
      <c r="V18" s="17">
        <f t="shared" si="7"/>
        <v>-12.611949332103091</v>
      </c>
      <c r="W18" s="17">
        <f t="shared" si="0"/>
        <v>-40649.035961051632</v>
      </c>
      <c r="X18" s="17">
        <f t="shared" si="1"/>
        <v>80.413131402630128</v>
      </c>
      <c r="Y18" s="17">
        <f t="shared" si="2"/>
        <v>-40.649035961051631</v>
      </c>
    </row>
    <row r="19" spans="1:25">
      <c r="A19" s="3">
        <v>42751</v>
      </c>
      <c r="B19" s="1" t="s">
        <v>26</v>
      </c>
      <c r="C19" s="18">
        <v>5.3050352459727002E-5</v>
      </c>
      <c r="D19" s="18">
        <v>4.9969873706518841E-2</v>
      </c>
      <c r="E19" s="18">
        <v>0.6266263671472484</v>
      </c>
      <c r="F19" s="18">
        <v>0.7019888086776247</v>
      </c>
      <c r="G19" s="18">
        <v>0.6853577811422783</v>
      </c>
      <c r="H19" s="18">
        <v>0.73523999793296002</v>
      </c>
      <c r="I19" s="7">
        <v>2.15</v>
      </c>
      <c r="J19" s="7">
        <v>1.8499999999999996</v>
      </c>
      <c r="K19" s="11">
        <f t="shared" ref="K19:K25" si="9">1021571093.75/1000000</f>
        <v>1021.57109375</v>
      </c>
      <c r="M19" s="9">
        <f t="shared" si="4"/>
        <v>2.276733381381596E-2</v>
      </c>
      <c r="Q19" s="1">
        <v>5.9599999999999991</v>
      </c>
      <c r="R19" s="31">
        <v>0.79874902190863761</v>
      </c>
      <c r="S19">
        <f t="shared" si="5"/>
        <v>5.9599999999999993E-2</v>
      </c>
      <c r="U19">
        <f t="shared" si="6"/>
        <v>0.17959999999999998</v>
      </c>
      <c r="V19" s="17">
        <f t="shared" si="7"/>
        <v>0.40275231472453399</v>
      </c>
      <c r="W19" s="17">
        <f t="shared" si="0"/>
        <v>13052.852824675107</v>
      </c>
      <c r="X19" s="17">
        <f t="shared" si="1"/>
        <v>14.276249322579007</v>
      </c>
      <c r="Y19" s="17">
        <f t="shared" si="2"/>
        <v>13.052852824675107</v>
      </c>
    </row>
    <row r="20" spans="1:25">
      <c r="A20" s="3">
        <v>42751</v>
      </c>
      <c r="B20" s="1" t="s">
        <v>27</v>
      </c>
      <c r="C20" s="18">
        <v>6.8539745492723013E-4</v>
      </c>
      <c r="D20" s="18">
        <v>0.90177518406514745</v>
      </c>
      <c r="E20" s="18">
        <v>-0.48686667444227982</v>
      </c>
      <c r="F20" s="18">
        <v>0.77355134864132546</v>
      </c>
      <c r="G20" s="18">
        <v>3.2657361390955892</v>
      </c>
      <c r="H20" s="18">
        <v>0.96244625846058385</v>
      </c>
      <c r="I20" s="7">
        <v>0.58000000000000007</v>
      </c>
      <c r="J20" s="7">
        <v>0.53599999999999992</v>
      </c>
      <c r="K20" s="11">
        <f t="shared" si="9"/>
        <v>1021.57109375</v>
      </c>
      <c r="M20" s="9">
        <f t="shared" si="4"/>
        <v>2.2637494678008872E-2</v>
      </c>
      <c r="Q20" s="1">
        <v>6.2</v>
      </c>
      <c r="R20" s="31">
        <v>0.82764726786234377</v>
      </c>
      <c r="S20">
        <f t="shared" si="5"/>
        <v>6.2E-2</v>
      </c>
      <c r="U20">
        <f t="shared" si="6"/>
        <v>0.182</v>
      </c>
      <c r="V20" s="17">
        <f t="shared" si="7"/>
        <v>5.3032381295189008</v>
      </c>
      <c r="W20" s="17">
        <f t="shared" si="0"/>
        <v>-10336.076005980363</v>
      </c>
      <c r="X20" s="17">
        <f t="shared" si="1"/>
        <v>69.330884040966865</v>
      </c>
      <c r="Y20" s="17">
        <f t="shared" si="2"/>
        <v>-10.336076005980363</v>
      </c>
    </row>
    <row r="21" spans="1:25">
      <c r="A21" s="3">
        <v>42751</v>
      </c>
      <c r="B21" s="1" t="s">
        <v>28</v>
      </c>
      <c r="C21" s="18">
        <v>-5.3761433021796555E-4</v>
      </c>
      <c r="D21" s="18">
        <v>0.92062718063229854</v>
      </c>
      <c r="E21" s="18">
        <v>3.4032905934167554</v>
      </c>
      <c r="F21" s="18">
        <v>0.96717031637905759</v>
      </c>
      <c r="G21" s="18">
        <v>1.1069245533022558</v>
      </c>
      <c r="H21" s="18">
        <v>0.76825685355393258</v>
      </c>
      <c r="I21" s="7">
        <v>1.1599999999999999</v>
      </c>
      <c r="J21" s="7">
        <v>0.48799999999999999</v>
      </c>
      <c r="K21" s="11">
        <f t="shared" si="9"/>
        <v>1021.57109375</v>
      </c>
      <c r="M21" s="9">
        <f t="shared" si="4"/>
        <v>2.2685460728179646E-2</v>
      </c>
      <c r="Q21" s="1">
        <v>1.9</v>
      </c>
      <c r="R21" s="31">
        <v>1.0511898020814316</v>
      </c>
      <c r="S21">
        <f t="shared" si="5"/>
        <v>1.9E-2</v>
      </c>
      <c r="U21">
        <f t="shared" si="6"/>
        <v>0.13899999999999998</v>
      </c>
      <c r="V21" s="17">
        <f t="shared" si="7"/>
        <v>-3.1702509914427037</v>
      </c>
      <c r="W21" s="17">
        <f t="shared" si="0"/>
        <v>55064.138461336857</v>
      </c>
      <c r="X21" s="17">
        <f t="shared" si="1"/>
        <v>17.909680409657835</v>
      </c>
      <c r="Y21" s="17">
        <f t="shared" si="2"/>
        <v>55.06413846133686</v>
      </c>
    </row>
    <row r="22" spans="1:25">
      <c r="A22" s="3">
        <v>42751</v>
      </c>
      <c r="B22" s="1" t="s">
        <v>29</v>
      </c>
      <c r="C22" s="18">
        <v>-9.2914526777201358E-4</v>
      </c>
      <c r="D22" s="18">
        <v>0.18980334072077329</v>
      </c>
      <c r="E22" s="18">
        <v>1.9140247505064014</v>
      </c>
      <c r="F22" s="18">
        <v>0.87712615054213905</v>
      </c>
      <c r="G22" s="18">
        <v>1.7455969377041355E-2</v>
      </c>
      <c r="H22" s="18">
        <v>2.0639827207943745E-3</v>
      </c>
      <c r="I22" s="7">
        <v>-0.17500000000000002</v>
      </c>
      <c r="J22" s="7">
        <v>0.32500000000000001</v>
      </c>
      <c r="K22" s="11">
        <f t="shared" si="9"/>
        <v>1021.57109375</v>
      </c>
      <c r="M22" s="9">
        <f t="shared" si="4"/>
        <v>2.2575056112700369E-2</v>
      </c>
      <c r="Q22" s="1">
        <v>0.38</v>
      </c>
      <c r="R22" s="31">
        <v>0.4494441010848847</v>
      </c>
      <c r="S22">
        <f t="shared" si="5"/>
        <v>3.8E-3</v>
      </c>
      <c r="U22">
        <f t="shared" si="6"/>
        <v>0.12379999999999999</v>
      </c>
      <c r="V22" s="17">
        <f t="shared" si="7"/>
        <v>-4.9037806981949803</v>
      </c>
      <c r="W22" s="17">
        <f t="shared" si="0"/>
        <v>27716.728937119366</v>
      </c>
      <c r="X22" s="17">
        <f t="shared" si="1"/>
        <v>0.25277748964850361</v>
      </c>
      <c r="Y22" s="17">
        <f t="shared" si="2"/>
        <v>27.716728937119367</v>
      </c>
    </row>
    <row r="23" spans="1:25">
      <c r="A23" s="3">
        <v>42751</v>
      </c>
      <c r="B23" s="1" t="s">
        <v>30</v>
      </c>
      <c r="C23" s="18">
        <v>-4.0849862965027925E-3</v>
      </c>
      <c r="D23" s="18">
        <v>0.93379437791027564</v>
      </c>
      <c r="E23" s="18">
        <v>3.7887881283636107</v>
      </c>
      <c r="F23" s="18">
        <v>0.97635610183193966</v>
      </c>
      <c r="G23" s="18">
        <v>0.41888713653012927</v>
      </c>
      <c r="H23" s="18">
        <v>0.93772997005710623</v>
      </c>
      <c r="I23" s="7">
        <v>0.26250000000000001</v>
      </c>
      <c r="J23" s="7">
        <v>0.30312499999999998</v>
      </c>
      <c r="K23" s="11">
        <f t="shared" si="9"/>
        <v>1021.57109375</v>
      </c>
      <c r="M23" s="9">
        <f t="shared" si="4"/>
        <v>2.2611237400544704E-2</v>
      </c>
      <c r="Q23" s="1">
        <v>5.62</v>
      </c>
      <c r="R23" s="31">
        <v>0.90388052307812949</v>
      </c>
      <c r="S23">
        <f t="shared" si="5"/>
        <v>5.62E-2</v>
      </c>
      <c r="U23">
        <f t="shared" si="6"/>
        <v>0.1762</v>
      </c>
      <c r="V23" s="17">
        <f t="shared" si="7"/>
        <v>-30.635698912011691</v>
      </c>
      <c r="W23" s="17">
        <f t="shared" si="0"/>
        <v>77962.276701102091</v>
      </c>
      <c r="X23" s="17">
        <f t="shared" si="1"/>
        <v>8.6194829951600109</v>
      </c>
      <c r="Y23" s="17">
        <f t="shared" si="2"/>
        <v>77.962276701102098</v>
      </c>
    </row>
    <row r="24" spans="1:25">
      <c r="A24" s="3">
        <v>42751</v>
      </c>
      <c r="B24" s="1" t="s">
        <v>31</v>
      </c>
      <c r="C24" s="18">
        <v>-6.6307482719467226E-3</v>
      </c>
      <c r="D24" s="18">
        <v>0.96238210747214215</v>
      </c>
      <c r="E24" s="18">
        <v>5.6257151230197504</v>
      </c>
      <c r="F24" s="18">
        <v>0.99626593749390779</v>
      </c>
      <c r="G24" s="18">
        <v>0.57222849614117766</v>
      </c>
      <c r="H24" s="18">
        <v>0.99168026477520965</v>
      </c>
      <c r="I24" s="7">
        <v>1.1875</v>
      </c>
      <c r="J24" s="7">
        <v>0.48750000000000004</v>
      </c>
      <c r="K24" s="11">
        <f t="shared" si="9"/>
        <v>1021.57109375</v>
      </c>
      <c r="M24" s="9">
        <f t="shared" si="4"/>
        <v>2.2687734980558434E-2</v>
      </c>
      <c r="Q24" s="1">
        <v>3.4</v>
      </c>
      <c r="R24" s="31">
        <v>0.32403703492039299</v>
      </c>
      <c r="S24">
        <f t="shared" si="5"/>
        <v>3.4000000000000002E-2</v>
      </c>
      <c r="U24">
        <f t="shared" si="6"/>
        <v>0.154</v>
      </c>
      <c r="V24" s="17">
        <f t="shared" si="7"/>
        <v>-43.31593920362895</v>
      </c>
      <c r="W24" s="17">
        <f t="shared" si="0"/>
        <v>100834.68263591146</v>
      </c>
      <c r="X24" s="17">
        <f t="shared" si="1"/>
        <v>10.256558951504159</v>
      </c>
      <c r="Y24" s="17">
        <f t="shared" si="2"/>
        <v>100.83468263591146</v>
      </c>
    </row>
    <row r="25" spans="1:25">
      <c r="A25" s="3">
        <v>42751</v>
      </c>
      <c r="B25" s="1" t="s">
        <v>32</v>
      </c>
      <c r="C25" s="18">
        <v>-7.0739261134827296E-3</v>
      </c>
      <c r="D25" s="18">
        <v>0.85643110952718204</v>
      </c>
      <c r="E25" s="18">
        <v>5.6754594606156896</v>
      </c>
      <c r="F25" s="18">
        <v>0.98788701459962802</v>
      </c>
      <c r="G25" s="18">
        <v>-1.2408817785678958</v>
      </c>
      <c r="H25" s="18">
        <v>0.8889746519897691</v>
      </c>
      <c r="I25" s="7">
        <v>0.78999999999999992</v>
      </c>
      <c r="J25" s="7">
        <v>0.748</v>
      </c>
      <c r="K25" s="11">
        <f t="shared" si="9"/>
        <v>1021.57109375</v>
      </c>
      <c r="M25" s="9">
        <f t="shared" si="4"/>
        <v>2.2654861696174158E-2</v>
      </c>
      <c r="Q25" s="1">
        <v>3.78</v>
      </c>
      <c r="R25" s="31">
        <v>0.71554175279993804</v>
      </c>
      <c r="S25">
        <f t="shared" si="5"/>
        <v>3.78E-2</v>
      </c>
      <c r="U25">
        <f t="shared" si="6"/>
        <v>0.1578</v>
      </c>
      <c r="V25" s="17">
        <f t="shared" si="7"/>
        <v>-47.420018307081143</v>
      </c>
      <c r="W25" s="17">
        <f t="shared" si="0"/>
        <v>104387.6758920101</v>
      </c>
      <c r="X25" s="17">
        <f t="shared" si="1"/>
        <v>-22.823308988519226</v>
      </c>
      <c r="Y25" s="17">
        <f t="shared" si="2"/>
        <v>104.38767589201009</v>
      </c>
    </row>
    <row r="26" spans="1:25">
      <c r="A26" s="3">
        <v>42758</v>
      </c>
      <c r="B26" s="1" t="s">
        <v>25</v>
      </c>
      <c r="C26" s="18">
        <v>3.3981646584610556E-4</v>
      </c>
      <c r="D26" s="18">
        <v>0.17935988337721062</v>
      </c>
      <c r="E26" s="18">
        <v>-1.8483860993350099</v>
      </c>
      <c r="F26" s="18">
        <v>0.81590109820419432</v>
      </c>
      <c r="G26" s="18">
        <v>2.4109258865085041</v>
      </c>
      <c r="H26" s="18">
        <v>0.99651129538893146</v>
      </c>
      <c r="I26" s="12">
        <v>-4.6124999999999998</v>
      </c>
      <c r="J26" s="12">
        <v>0.5625</v>
      </c>
      <c r="K26" s="11">
        <f>1020404861.11111/1000000</f>
        <v>1020.40486111111</v>
      </c>
      <c r="M26" s="9">
        <f t="shared" si="4"/>
        <v>2.2182721587150289E-2</v>
      </c>
      <c r="Q26" s="13">
        <v>6.8749999999999991</v>
      </c>
      <c r="R26" s="31">
        <v>0.86168439698071375</v>
      </c>
      <c r="S26">
        <f t="shared" si="5"/>
        <v>6.8749999999999992E-2</v>
      </c>
      <c r="U26">
        <f t="shared" si="6"/>
        <v>0.18874999999999997</v>
      </c>
      <c r="V26" s="17">
        <f t="shared" si="7"/>
        <v>2.7827370157366067</v>
      </c>
      <c r="W26" s="17">
        <f t="shared" si="0"/>
        <v>-41530.52723512701</v>
      </c>
      <c r="X26" s="17">
        <f t="shared" si="1"/>
        <v>54.169971970432286</v>
      </c>
      <c r="Y26" s="17">
        <f t="shared" si="2"/>
        <v>-41.53052723512701</v>
      </c>
    </row>
    <row r="27" spans="1:25">
      <c r="A27" s="3">
        <v>42758</v>
      </c>
      <c r="B27" s="1" t="s">
        <v>26</v>
      </c>
      <c r="C27" s="18">
        <v>1.4187551439292178E-4</v>
      </c>
      <c r="D27" s="18">
        <v>5.3395376431151664E-2</v>
      </c>
      <c r="E27" s="18">
        <v>-3.8857273971494237E-2</v>
      </c>
      <c r="F27" s="18">
        <v>9.8035852763191378E-3</v>
      </c>
      <c r="G27" s="18">
        <v>1.7796416410197082</v>
      </c>
      <c r="H27" s="18">
        <v>0.97571730530128131</v>
      </c>
      <c r="I27" s="12">
        <v>-4.9700000000000006</v>
      </c>
      <c r="J27" s="12">
        <v>0.65599999999999992</v>
      </c>
      <c r="K27" s="11">
        <f t="shared" ref="K27:K33" si="10">1020404861.11111/1000000</f>
        <v>1020.40486111111</v>
      </c>
      <c r="M27" s="9">
        <f t="shared" si="4"/>
        <v>2.2153190058155615E-2</v>
      </c>
      <c r="Q27" s="1">
        <v>5.9599999999999991</v>
      </c>
      <c r="R27" s="31">
        <v>0.79874902190863761</v>
      </c>
      <c r="S27">
        <f t="shared" si="5"/>
        <v>5.9599999999999993E-2</v>
      </c>
      <c r="U27">
        <f t="shared" si="6"/>
        <v>0.17959999999999998</v>
      </c>
      <c r="V27" s="17">
        <f t="shared" si="7"/>
        <v>1.1069630444607663</v>
      </c>
      <c r="W27" s="17">
        <f t="shared" si="0"/>
        <v>-831.84997381445191</v>
      </c>
      <c r="X27" s="17">
        <f t="shared" si="1"/>
        <v>38.098268385151592</v>
      </c>
      <c r="Y27" s="17">
        <f t="shared" si="2"/>
        <v>-0.83184997381445192</v>
      </c>
    </row>
    <row r="28" spans="1:25">
      <c r="A28" s="3">
        <v>42758</v>
      </c>
      <c r="B28" s="1" t="s">
        <v>27</v>
      </c>
      <c r="C28" s="18">
        <v>-1.2278116725977272E-2</v>
      </c>
      <c r="D28" s="18">
        <v>0.12752035866753683</v>
      </c>
      <c r="E28" s="18">
        <v>-2.5492370613023096</v>
      </c>
      <c r="F28" s="18">
        <v>0.15767688720956813</v>
      </c>
      <c r="G28" s="18">
        <v>1.4621352275405286</v>
      </c>
      <c r="H28" s="18">
        <v>0.88089669499294676</v>
      </c>
      <c r="I28" s="12">
        <v>-2.33</v>
      </c>
      <c r="J28" s="12">
        <v>0.90999999999999992</v>
      </c>
      <c r="K28" s="11">
        <f t="shared" si="10"/>
        <v>1020.40486111111</v>
      </c>
      <c r="M28" s="9">
        <f t="shared" si="4"/>
        <v>2.2371269041500875E-2</v>
      </c>
      <c r="Q28" s="1">
        <v>6.2</v>
      </c>
      <c r="R28" s="31">
        <v>0.82764726786234377</v>
      </c>
      <c r="S28">
        <f t="shared" si="5"/>
        <v>6.2E-2</v>
      </c>
      <c r="U28">
        <f t="shared" si="6"/>
        <v>0.182</v>
      </c>
      <c r="V28" s="17">
        <f t="shared" si="7"/>
        <v>-96.132035771376778</v>
      </c>
      <c r="W28" s="17">
        <f t="shared" si="0"/>
        <v>-54763.804307609113</v>
      </c>
      <c r="X28" s="17">
        <f t="shared" si="1"/>
        <v>31.41021629090281</v>
      </c>
      <c r="Y28" s="17">
        <f t="shared" si="2"/>
        <v>-54.763804307609114</v>
      </c>
    </row>
    <row r="29" spans="1:25">
      <c r="A29" s="3">
        <v>42758</v>
      </c>
      <c r="B29" s="1" t="s">
        <v>28</v>
      </c>
      <c r="C29" s="18">
        <v>-5.7606166628320298E-4</v>
      </c>
      <c r="D29" s="18">
        <v>1.7158982235829763E-3</v>
      </c>
      <c r="E29" s="18">
        <v>2.5702247530983389</v>
      </c>
      <c r="F29" s="18">
        <v>0.9989982863084047</v>
      </c>
      <c r="G29" s="18">
        <v>3.9284015487938633</v>
      </c>
      <c r="H29" s="18">
        <v>0.8291212137001116</v>
      </c>
      <c r="I29" s="12">
        <v>0.12</v>
      </c>
      <c r="J29" s="12">
        <v>0.78</v>
      </c>
      <c r="K29" s="11">
        <f t="shared" si="10"/>
        <v>1020.40486111111</v>
      </c>
      <c r="M29" s="9">
        <f t="shared" si="4"/>
        <v>2.2573652946499316E-2</v>
      </c>
      <c r="Q29" s="1">
        <v>2.8</v>
      </c>
      <c r="R29" s="31">
        <v>0.68556546004010355</v>
      </c>
      <c r="S29">
        <f t="shared" si="5"/>
        <v>2.7999999999999997E-2</v>
      </c>
      <c r="U29">
        <f t="shared" si="6"/>
        <v>0.14799999999999999</v>
      </c>
      <c r="V29" s="17">
        <f t="shared" si="7"/>
        <v>-3.6348329995082014</v>
      </c>
      <c r="W29" s="17">
        <f t="shared" si="0"/>
        <v>44497.293099583563</v>
      </c>
      <c r="X29" s="17">
        <f t="shared" si="1"/>
        <v>68.01087528194482</v>
      </c>
      <c r="Y29" s="17">
        <f t="shared" si="2"/>
        <v>44.497293099583565</v>
      </c>
    </row>
    <row r="30" spans="1:25">
      <c r="A30" s="3">
        <v>42758</v>
      </c>
      <c r="B30" s="1" t="s">
        <v>29</v>
      </c>
      <c r="C30" s="18">
        <v>-8.4387042384389762E-4</v>
      </c>
      <c r="D30" s="18">
        <v>0.89318500754571906</v>
      </c>
      <c r="E30" s="18">
        <v>1.3519973959327434</v>
      </c>
      <c r="F30" s="18">
        <v>0.99220606313408655</v>
      </c>
      <c r="G30" s="18">
        <v>1.309900133592165</v>
      </c>
      <c r="H30" s="18">
        <v>0.88949324729410917</v>
      </c>
      <c r="I30" s="12">
        <v>-2.68</v>
      </c>
      <c r="J30" s="12">
        <v>0.59600000000000009</v>
      </c>
      <c r="K30" s="11">
        <f t="shared" si="10"/>
        <v>1020.40486111111</v>
      </c>
      <c r="M30" s="9">
        <f t="shared" si="4"/>
        <v>2.2342357055072527E-2</v>
      </c>
      <c r="Q30" s="1">
        <v>0.38</v>
      </c>
      <c r="R30" s="31">
        <v>0.4494441010848847</v>
      </c>
      <c r="S30">
        <f t="shared" si="5"/>
        <v>3.8E-3</v>
      </c>
      <c r="U30">
        <f t="shared" si="6"/>
        <v>0.12379999999999999</v>
      </c>
      <c r="V30" s="17">
        <f t="shared" si="7"/>
        <v>-4.5001090379810709</v>
      </c>
      <c r="W30" s="17">
        <f t="shared" si="0"/>
        <v>19781.996956928742</v>
      </c>
      <c r="X30" s="17">
        <f t="shared" si="1"/>
        <v>19.166043170315255</v>
      </c>
      <c r="Y30" s="17">
        <f t="shared" si="2"/>
        <v>19.781996956928744</v>
      </c>
    </row>
    <row r="31" spans="1:25">
      <c r="A31" s="3">
        <v>42758</v>
      </c>
      <c r="B31" s="1" t="s">
        <v>30</v>
      </c>
      <c r="C31" s="18">
        <v>-4.4419172307337508E-3</v>
      </c>
      <c r="D31" s="18">
        <v>0.95949971612484031</v>
      </c>
      <c r="E31" s="18">
        <v>4.7297239134029754</v>
      </c>
      <c r="F31" s="18">
        <v>0.74290016914483559</v>
      </c>
      <c r="G31" s="18">
        <v>-0.35939005873842461</v>
      </c>
      <c r="H31" s="18">
        <v>8.3756137476203057E-2</v>
      </c>
      <c r="I31" s="12">
        <v>1.5000000000000002</v>
      </c>
      <c r="J31" s="12">
        <v>1.0399999999999998</v>
      </c>
      <c r="K31" s="11">
        <f t="shared" si="10"/>
        <v>1020.40486111111</v>
      </c>
      <c r="M31" s="9">
        <f t="shared" si="4"/>
        <v>2.2687648778702513E-2</v>
      </c>
      <c r="Q31" s="1">
        <v>5.62</v>
      </c>
      <c r="R31" s="31">
        <v>0.90388052307812949</v>
      </c>
      <c r="S31">
        <f t="shared" si="5"/>
        <v>5.62E-2</v>
      </c>
      <c r="U31">
        <f t="shared" si="6"/>
        <v>0.1762</v>
      </c>
      <c r="V31" s="17">
        <f t="shared" si="7"/>
        <v>-33.200336831672558</v>
      </c>
      <c r="W31" s="17">
        <f t="shared" si="0"/>
        <v>96996.222976958976</v>
      </c>
      <c r="X31" s="17">
        <f t="shared" si="1"/>
        <v>-7.3702987555596398</v>
      </c>
      <c r="Y31" s="17">
        <f t="shared" si="2"/>
        <v>96.996222976958975</v>
      </c>
    </row>
    <row r="32" spans="1:25">
      <c r="A32" s="3">
        <v>42758</v>
      </c>
      <c r="B32" s="1" t="s">
        <v>31</v>
      </c>
      <c r="C32" s="18">
        <v>-6.6715118798899055E-3</v>
      </c>
      <c r="D32" s="18">
        <v>0.90366920576401366</v>
      </c>
      <c r="E32" s="18">
        <v>7.0513036263464999</v>
      </c>
      <c r="F32" s="18">
        <v>0.75193514338170242</v>
      </c>
      <c r="G32" s="18">
        <v>1.1001791012856788</v>
      </c>
      <c r="H32" s="18">
        <v>0.70930440662286121</v>
      </c>
      <c r="I32" s="12">
        <v>-0.32999999999999996</v>
      </c>
      <c r="J32" s="12">
        <v>0.49000000000000005</v>
      </c>
      <c r="K32" s="11">
        <f t="shared" si="10"/>
        <v>1020.40486111111</v>
      </c>
      <c r="M32" s="9">
        <f t="shared" si="4"/>
        <v>2.2536480392520007E-2</v>
      </c>
      <c r="Q32" s="1">
        <v>3.4</v>
      </c>
      <c r="R32" s="31">
        <v>0.32403703492039299</v>
      </c>
      <c r="S32">
        <f t="shared" si="5"/>
        <v>3.4000000000000002E-2</v>
      </c>
      <c r="U32">
        <f t="shared" si="6"/>
        <v>0.154</v>
      </c>
      <c r="V32" s="17">
        <f t="shared" si="7"/>
        <v>-43.87473509137272</v>
      </c>
      <c r="W32" s="17">
        <f t="shared" si="0"/>
        <v>127235.02041313534</v>
      </c>
      <c r="X32" s="17">
        <f t="shared" si="1"/>
        <v>19.851834189519494</v>
      </c>
      <c r="Y32" s="17">
        <f t="shared" si="2"/>
        <v>127.23502041313535</v>
      </c>
    </row>
    <row r="33" spans="1:25">
      <c r="A33" s="3">
        <v>42758</v>
      </c>
      <c r="B33" s="1" t="s">
        <v>32</v>
      </c>
      <c r="C33" s="18">
        <v>-4.5139096540036047E-3</v>
      </c>
      <c r="D33" s="18">
        <v>0.86909108904839305</v>
      </c>
      <c r="E33" s="18">
        <v>3.1229695461398195</v>
      </c>
      <c r="F33" s="18">
        <v>0.92049462796745707</v>
      </c>
      <c r="G33" s="18">
        <v>1.143984535270046</v>
      </c>
      <c r="H33" s="18">
        <v>0.70007330397472567</v>
      </c>
      <c r="I33" s="12">
        <v>1.7400000000000002</v>
      </c>
      <c r="J33" s="12">
        <v>0.55999999999999994</v>
      </c>
      <c r="K33" s="11">
        <f t="shared" si="10"/>
        <v>1020.40486111111</v>
      </c>
      <c r="M33" s="9">
        <f t="shared" si="4"/>
        <v>2.2707474140824808E-2</v>
      </c>
      <c r="Q33" s="1">
        <v>3.78</v>
      </c>
      <c r="R33" s="31">
        <v>0.71554175279993804</v>
      </c>
      <c r="S33">
        <f t="shared" si="5"/>
        <v>3.78E-2</v>
      </c>
      <c r="U33">
        <f t="shared" si="6"/>
        <v>0.1578</v>
      </c>
      <c r="V33" s="17">
        <f t="shared" si="7"/>
        <v>-30.188855408510982</v>
      </c>
      <c r="W33" s="17">
        <f t="shared" si="0"/>
        <v>57307.11411810248</v>
      </c>
      <c r="X33" s="17">
        <f t="shared" si="1"/>
        <v>20.992344415621723</v>
      </c>
      <c r="Y33" s="17">
        <f t="shared" si="2"/>
        <v>57.307114118102483</v>
      </c>
    </row>
    <row r="34" spans="1:25">
      <c r="A34" s="3">
        <v>42776</v>
      </c>
      <c r="B34" s="1" t="s">
        <v>25</v>
      </c>
      <c r="C34" s="18">
        <v>4.0342581777393695E-4</v>
      </c>
      <c r="D34" s="18">
        <v>0.25215294358020446</v>
      </c>
      <c r="E34" s="18">
        <v>4.3934430281453043</v>
      </c>
      <c r="F34" s="18">
        <v>0.99459363021374225</v>
      </c>
      <c r="G34" s="18">
        <v>4.2511051173090237</v>
      </c>
      <c r="H34" s="18">
        <v>0.95057961316902839</v>
      </c>
      <c r="I34" s="48">
        <v>1.4437439024390244</v>
      </c>
      <c r="J34" s="48">
        <v>1.3935851791310694</v>
      </c>
      <c r="K34" s="10">
        <f>1017156250/1000000</f>
        <v>1017.15625</v>
      </c>
      <c r="M34" s="9">
        <f t="shared" si="4"/>
        <v>2.261078698571993E-2</v>
      </c>
      <c r="Q34" s="13">
        <v>6.8749999999999991</v>
      </c>
      <c r="R34" s="31">
        <v>0.86168439698071375</v>
      </c>
      <c r="S34">
        <f t="shared" si="5"/>
        <v>6.8749999999999992E-2</v>
      </c>
      <c r="U34">
        <f t="shared" si="6"/>
        <v>0.18874999999999997</v>
      </c>
      <c r="V34" s="17">
        <f t="shared" si="7"/>
        <v>3.2410862179353548</v>
      </c>
      <c r="W34" s="17">
        <f t="shared" si="0"/>
        <v>96845.378258204859</v>
      </c>
      <c r="X34" s="17">
        <f t="shared" si="1"/>
        <v>93.707800570929933</v>
      </c>
      <c r="Y34" s="17">
        <f t="shared" si="2"/>
        <v>96.84537825820486</v>
      </c>
    </row>
    <row r="35" spans="1:25">
      <c r="A35" s="3">
        <v>42776</v>
      </c>
      <c r="B35" s="1" t="s">
        <v>26</v>
      </c>
      <c r="C35" s="18">
        <v>6.5523265150946314E-5</v>
      </c>
      <c r="D35" s="18">
        <v>1.5660202448088075E-2</v>
      </c>
      <c r="E35" s="18">
        <v>1.9144771091726849</v>
      </c>
      <c r="F35" s="18">
        <v>0.73819799620751769</v>
      </c>
      <c r="G35" s="18">
        <v>3.7295987149318806</v>
      </c>
      <c r="H35" s="18">
        <v>0.9402127966951187</v>
      </c>
      <c r="I35" s="48">
        <v>1.4405000000000001</v>
      </c>
      <c r="J35" s="48">
        <v>1.2623429605301406</v>
      </c>
      <c r="K35" s="10">
        <f t="shared" ref="K35:K41" si="11">1017156250/1000000</f>
        <v>1017.15625</v>
      </c>
      <c r="M35" s="9">
        <f t="shared" si="4"/>
        <v>2.2610519874073434E-2</v>
      </c>
      <c r="Q35" s="1">
        <v>5.9599999999999991</v>
      </c>
      <c r="R35" s="31">
        <v>0.79874902190863761</v>
      </c>
      <c r="S35">
        <f t="shared" si="5"/>
        <v>5.9599999999999993E-2</v>
      </c>
      <c r="U35">
        <f t="shared" si="6"/>
        <v>0.17959999999999998</v>
      </c>
      <c r="V35" s="17">
        <f t="shared" si="7"/>
        <v>0.50089526890811198</v>
      </c>
      <c r="W35" s="17">
        <f t="shared" si="0"/>
        <v>40155.827621900928</v>
      </c>
      <c r="X35" s="17">
        <f t="shared" si="1"/>
        <v>78.22769067235636</v>
      </c>
      <c r="Y35" s="17">
        <f t="shared" si="2"/>
        <v>40.155827621900926</v>
      </c>
    </row>
    <row r="36" spans="1:25">
      <c r="A36" s="3">
        <v>42776</v>
      </c>
      <c r="B36" s="1" t="s">
        <v>27</v>
      </c>
      <c r="C36" s="18">
        <v>2.09692082014802E-4</v>
      </c>
      <c r="D36" s="18">
        <v>0.81258367441572055</v>
      </c>
      <c r="E36" s="18">
        <v>2.5435616963234415</v>
      </c>
      <c r="F36" s="18">
        <v>0.8426062422162568</v>
      </c>
      <c r="G36" s="18">
        <v>4.7492126416022549</v>
      </c>
      <c r="H36" s="18">
        <v>0.97439556685250062</v>
      </c>
      <c r="I36" s="48">
        <v>0.35699999999999998</v>
      </c>
      <c r="J36" s="48">
        <v>0.14714278779471318</v>
      </c>
      <c r="K36" s="10">
        <f t="shared" si="11"/>
        <v>1017.15625</v>
      </c>
      <c r="M36" s="9">
        <f t="shared" si="4"/>
        <v>2.2521301571606461E-2</v>
      </c>
      <c r="Q36" s="1">
        <v>6.2</v>
      </c>
      <c r="R36" s="31">
        <v>0.82764726786234377</v>
      </c>
      <c r="S36">
        <f t="shared" si="5"/>
        <v>6.2E-2</v>
      </c>
      <c r="U36">
        <f t="shared" si="6"/>
        <v>0.182</v>
      </c>
      <c r="V36" s="17">
        <f t="shared" si="7"/>
        <v>1.6308557458044979</v>
      </c>
      <c r="W36" s="17">
        <f t="shared" si="0"/>
        <v>54277.870082245441</v>
      </c>
      <c r="X36" s="17">
        <f t="shared" si="1"/>
        <v>101.34495543255171</v>
      </c>
      <c r="Y36" s="17">
        <f t="shared" si="2"/>
        <v>54.277870082245443</v>
      </c>
    </row>
    <row r="37" spans="1:25">
      <c r="A37" s="3">
        <v>42776</v>
      </c>
      <c r="B37" s="1" t="s">
        <v>28</v>
      </c>
      <c r="C37" s="18">
        <v>8.3647596892853521E-4</v>
      </c>
      <c r="D37" s="18">
        <v>0.76440394566722591</v>
      </c>
      <c r="E37" s="18">
        <v>1.0783538843623104</v>
      </c>
      <c r="F37" s="18">
        <v>0.85470186403516846</v>
      </c>
      <c r="G37" s="18">
        <v>-0.88628066448533671</v>
      </c>
      <c r="H37" s="18">
        <v>0.93965928197576398</v>
      </c>
      <c r="I37" s="48">
        <v>0.4425</v>
      </c>
      <c r="J37" s="48">
        <v>7.1019363556708945E-2</v>
      </c>
      <c r="K37" s="10">
        <f t="shared" si="11"/>
        <v>1017.15625</v>
      </c>
      <c r="M37" s="9">
        <f t="shared" si="4"/>
        <v>2.2528341871431955E-2</v>
      </c>
      <c r="Q37" s="1">
        <v>1.42</v>
      </c>
      <c r="R37" s="31">
        <v>1.3535139452550906</v>
      </c>
      <c r="S37">
        <f t="shared" si="5"/>
        <v>1.4199999999999999E-2</v>
      </c>
      <c r="U37">
        <f t="shared" si="6"/>
        <v>0.13419999999999999</v>
      </c>
      <c r="V37" s="17">
        <f t="shared" si="7"/>
        <v>4.7954831662986761</v>
      </c>
      <c r="W37" s="17">
        <f t="shared" si="0"/>
        <v>16962.396621044954</v>
      </c>
      <c r="X37" s="17">
        <f t="shared" si="1"/>
        <v>-13.94110446168945</v>
      </c>
      <c r="Y37" s="17">
        <f t="shared" si="2"/>
        <v>16.962396621044956</v>
      </c>
    </row>
    <row r="38" spans="1:25">
      <c r="A38" s="3">
        <v>42776</v>
      </c>
      <c r="B38" s="1" t="s">
        <v>29</v>
      </c>
      <c r="C38" s="18">
        <v>1.9770128040834666E-4</v>
      </c>
      <c r="D38" s="18">
        <v>2.0333603098811059E-2</v>
      </c>
      <c r="E38" s="18">
        <v>2.501019841235232</v>
      </c>
      <c r="F38" s="18">
        <v>0.86556841791920436</v>
      </c>
      <c r="G38" s="18">
        <v>5.2572932198660203</v>
      </c>
      <c r="H38" s="18">
        <v>0.9761395458829264</v>
      </c>
      <c r="I38" s="48">
        <v>0.35010975609756112</v>
      </c>
      <c r="J38" s="48">
        <v>0.11023241073579196</v>
      </c>
      <c r="K38" s="10">
        <f t="shared" si="11"/>
        <v>1017.15625</v>
      </c>
      <c r="M38" s="9">
        <f t="shared" si="4"/>
        <v>2.2520734210402436E-2</v>
      </c>
      <c r="Q38" s="1">
        <v>0.38</v>
      </c>
      <c r="R38" s="31">
        <v>0.4494441010848847</v>
      </c>
      <c r="S38">
        <f t="shared" si="5"/>
        <v>3.8E-3</v>
      </c>
      <c r="U38">
        <f t="shared" si="6"/>
        <v>0.12379999999999999</v>
      </c>
      <c r="V38" s="17">
        <f t="shared" si="7"/>
        <v>1.0459313874201257</v>
      </c>
      <c r="W38" s="17">
        <f t="shared" si="0"/>
        <v>36304.282305625151</v>
      </c>
      <c r="X38" s="17">
        <f t="shared" si="1"/>
        <v>76.313771714501812</v>
      </c>
      <c r="Y38" s="17">
        <f t="shared" si="2"/>
        <v>36.304282305625151</v>
      </c>
    </row>
    <row r="39" spans="1:25">
      <c r="A39" s="3">
        <v>42776</v>
      </c>
      <c r="B39" s="1" t="s">
        <v>30</v>
      </c>
      <c r="C39" s="18">
        <v>-5.2275633567286086E-3</v>
      </c>
      <c r="D39" s="18">
        <v>0.76013146854866132</v>
      </c>
      <c r="E39" s="18">
        <v>3.8433376562298958</v>
      </c>
      <c r="F39" s="18">
        <v>0.71094883956474375</v>
      </c>
      <c r="G39" s="18">
        <v>-3.7097252968885686</v>
      </c>
      <c r="H39" s="18">
        <v>0.72959900423219259</v>
      </c>
      <c r="I39" s="48">
        <v>0.70935365853658516</v>
      </c>
      <c r="J39" s="48">
        <v>0.1199510638401893</v>
      </c>
      <c r="K39" s="10">
        <f t="shared" si="11"/>
        <v>1017.15625</v>
      </c>
      <c r="M39" s="9">
        <f t="shared" si="4"/>
        <v>2.2550315318983164E-2</v>
      </c>
      <c r="Q39" s="1">
        <v>5.62</v>
      </c>
      <c r="R39" s="31">
        <v>0.90388052307812949</v>
      </c>
      <c r="S39">
        <f t="shared" si="5"/>
        <v>5.62E-2</v>
      </c>
      <c r="U39">
        <f t="shared" si="6"/>
        <v>0.1762</v>
      </c>
      <c r="V39" s="17">
        <f t="shared" si="7"/>
        <v>-39.310467120759668</v>
      </c>
      <c r="W39" s="17">
        <f t="shared" si="0"/>
        <v>79298.403735615619</v>
      </c>
      <c r="X39" s="17">
        <f t="shared" si="1"/>
        <v>-76.541621021522758</v>
      </c>
      <c r="Y39" s="17">
        <f t="shared" si="2"/>
        <v>79.298403735615622</v>
      </c>
    </row>
    <row r="40" spans="1:25">
      <c r="A40" s="3">
        <v>42776</v>
      </c>
      <c r="B40" s="1" t="s">
        <v>31</v>
      </c>
      <c r="C40" s="18">
        <v>-5.4698039994766122E-3</v>
      </c>
      <c r="D40" s="18">
        <v>0.87807700348657014</v>
      </c>
      <c r="E40" s="18">
        <v>5.8179725987266782</v>
      </c>
      <c r="F40" s="18">
        <v>0.96288162427785706</v>
      </c>
      <c r="G40" s="18">
        <v>0.92401399040443832</v>
      </c>
      <c r="H40" s="18">
        <v>0.77921268934035981</v>
      </c>
      <c r="I40" s="48">
        <v>0.40480487804878063</v>
      </c>
      <c r="J40" s="48">
        <v>0.10327907657999444</v>
      </c>
      <c r="K40" s="10">
        <f t="shared" si="11"/>
        <v>1017.15625</v>
      </c>
      <c r="M40" s="9">
        <f t="shared" si="4"/>
        <v>2.2525237953765341E-2</v>
      </c>
      <c r="Q40" s="1">
        <v>3.4</v>
      </c>
      <c r="R40" s="31">
        <v>0.32403703492039299</v>
      </c>
      <c r="S40">
        <f t="shared" si="5"/>
        <v>3.4000000000000002E-2</v>
      </c>
      <c r="U40">
        <f t="shared" si="6"/>
        <v>0.154</v>
      </c>
      <c r="V40" s="17">
        <f t="shared" si="7"/>
        <v>-35.989740241803538</v>
      </c>
      <c r="W40" s="17">
        <f t="shared" si="0"/>
        <v>105032.96459121117</v>
      </c>
      <c r="X40" s="17">
        <f t="shared" si="1"/>
        <v>16.681400107861265</v>
      </c>
      <c r="Y40" s="17">
        <f t="shared" si="2"/>
        <v>105.03296459121117</v>
      </c>
    </row>
    <row r="41" spans="1:25">
      <c r="A41" s="3">
        <v>42776</v>
      </c>
      <c r="B41" s="1" t="s">
        <v>32</v>
      </c>
      <c r="C41" s="18">
        <v>-4.1618073909061252E-3</v>
      </c>
      <c r="D41" s="18">
        <v>0.97174374806248753</v>
      </c>
      <c r="E41" s="18">
        <v>5.759515421665844</v>
      </c>
      <c r="F41" s="18">
        <v>0.99059169703112393</v>
      </c>
      <c r="G41" s="18">
        <v>0.56930727913384094</v>
      </c>
      <c r="H41" s="18">
        <v>0.97055647895831443</v>
      </c>
      <c r="I41" s="48">
        <v>0.58350000000000002</v>
      </c>
      <c r="J41" s="48">
        <v>0.10619675136274177</v>
      </c>
      <c r="K41" s="10">
        <f t="shared" si="11"/>
        <v>1017.15625</v>
      </c>
      <c r="M41" s="9">
        <f t="shared" si="4"/>
        <v>2.2539952190442424E-2</v>
      </c>
      <c r="Q41" s="1">
        <v>3.78</v>
      </c>
      <c r="R41" s="31">
        <v>0.71554175279993804</v>
      </c>
      <c r="S41">
        <f t="shared" si="5"/>
        <v>3.78E-2</v>
      </c>
      <c r="U41">
        <f t="shared" si="6"/>
        <v>0.1578</v>
      </c>
      <c r="V41" s="17">
        <f t="shared" si="7"/>
        <v>-28.040877477844592</v>
      </c>
      <c r="W41" s="17">
        <f t="shared" si="0"/>
        <v>106473.75554240844</v>
      </c>
      <c r="X41" s="17">
        <f t="shared" si="1"/>
        <v>10.524545839218886</v>
      </c>
      <c r="Y41" s="17">
        <f t="shared" si="2"/>
        <v>106.47375554240844</v>
      </c>
    </row>
    <row r="42" spans="1:25" s="19" customFormat="1">
      <c r="A42" s="20">
        <v>42783</v>
      </c>
      <c r="B42" s="21" t="s">
        <v>25</v>
      </c>
      <c r="C42" s="22"/>
      <c r="D42" s="22"/>
      <c r="E42" s="22"/>
      <c r="F42" s="22"/>
      <c r="G42" s="22"/>
      <c r="H42" s="22"/>
      <c r="I42" s="23"/>
      <c r="J42" s="23"/>
      <c r="K42" s="11">
        <f>1019863636.36364/1000000</f>
        <v>1019.8636363636399</v>
      </c>
      <c r="M42" s="24">
        <f t="shared" si="4"/>
        <v>2.2551772413174267E-2</v>
      </c>
      <c r="Q42" s="1"/>
      <c r="R42" s="31"/>
      <c r="S42" s="19">
        <f t="shared" si="5"/>
        <v>0</v>
      </c>
      <c r="U42" s="19">
        <f t="shared" si="6"/>
        <v>0.12</v>
      </c>
      <c r="V42" s="25">
        <f t="shared" si="7"/>
        <v>0</v>
      </c>
      <c r="W42" s="25">
        <f t="shared" si="0"/>
        <v>0</v>
      </c>
      <c r="X42" s="25">
        <f t="shared" si="1"/>
        <v>0</v>
      </c>
      <c r="Y42" s="25">
        <f t="shared" si="2"/>
        <v>0</v>
      </c>
    </row>
    <row r="43" spans="1:25">
      <c r="A43" s="3">
        <v>42783</v>
      </c>
      <c r="B43" s="1" t="s">
        <v>26</v>
      </c>
      <c r="C43" s="18">
        <v>8.904555127926939E-4</v>
      </c>
      <c r="D43" s="18">
        <v>0.40235451699289582</v>
      </c>
      <c r="E43" s="18">
        <v>1.5095178668058757</v>
      </c>
      <c r="F43" s="18">
        <v>0.71138287794202659</v>
      </c>
      <c r="G43" s="18">
        <v>4.2905872310809006</v>
      </c>
      <c r="H43" s="18">
        <v>0.98517020802807675</v>
      </c>
      <c r="I43" s="36">
        <v>5.1780000000000008</v>
      </c>
      <c r="J43" s="36">
        <v>0.54158655817883805</v>
      </c>
      <c r="K43" s="11">
        <f t="shared" ref="K43:K49" si="12">1019863636.36364/1000000</f>
        <v>1019.8636363636399</v>
      </c>
      <c r="M43" s="9">
        <f t="shared" si="4"/>
        <v>2.2979277730968216E-2</v>
      </c>
      <c r="Q43" s="1">
        <v>5.9599999999999991</v>
      </c>
      <c r="R43" s="31">
        <v>0.79874902190863761</v>
      </c>
      <c r="S43">
        <f t="shared" si="5"/>
        <v>5.9599999999999993E-2</v>
      </c>
      <c r="U43">
        <f t="shared" si="6"/>
        <v>0.17959999999999998</v>
      </c>
      <c r="V43" s="17">
        <f t="shared" si="7"/>
        <v>6.6978867412563465</v>
      </c>
      <c r="W43" s="17">
        <f t="shared" si="0"/>
        <v>31153.786183599448</v>
      </c>
      <c r="X43" s="17">
        <f t="shared" si="1"/>
        <v>88.550152428481397</v>
      </c>
      <c r="Y43" s="17">
        <f t="shared" si="2"/>
        <v>31.153786183599447</v>
      </c>
    </row>
    <row r="44" spans="1:25">
      <c r="A44" s="3">
        <v>42783</v>
      </c>
      <c r="B44" s="1" t="s">
        <v>27</v>
      </c>
      <c r="C44" s="18">
        <v>-7.9538584519606376E-4</v>
      </c>
      <c r="D44" s="18">
        <v>0.83357018135297356</v>
      </c>
      <c r="E44" s="18">
        <v>2.1996555201831991</v>
      </c>
      <c r="F44" s="18">
        <v>0.77922798914167535</v>
      </c>
      <c r="G44" s="18">
        <v>18.336694236684519</v>
      </c>
      <c r="H44" s="18">
        <v>0.98094814533099528</v>
      </c>
      <c r="I44" s="36">
        <v>5.0490000000000013</v>
      </c>
      <c r="J44" s="36">
        <v>0.37828428463260272</v>
      </c>
      <c r="K44" s="11">
        <f t="shared" si="12"/>
        <v>1019.8636363636399</v>
      </c>
      <c r="M44" s="9">
        <f t="shared" si="4"/>
        <v>2.2968627250860948E-2</v>
      </c>
      <c r="Q44" s="1">
        <v>6.2</v>
      </c>
      <c r="R44" s="31">
        <v>0.82764726786234377</v>
      </c>
      <c r="S44">
        <f t="shared" si="5"/>
        <v>6.2E-2</v>
      </c>
      <c r="U44">
        <f t="shared" si="6"/>
        <v>0.182</v>
      </c>
      <c r="V44" s="17">
        <f t="shared" si="7"/>
        <v>-6.0655448794666551</v>
      </c>
      <c r="W44" s="17">
        <f t="shared" si="0"/>
        <v>46024.983346830297</v>
      </c>
      <c r="X44" s="17">
        <f t="shared" si="1"/>
        <v>383.67191550476747</v>
      </c>
      <c r="Y44" s="17">
        <f t="shared" si="2"/>
        <v>46.024983346830297</v>
      </c>
    </row>
    <row r="45" spans="1:25">
      <c r="A45" s="3">
        <v>42783</v>
      </c>
      <c r="B45" s="1" t="s">
        <v>28</v>
      </c>
      <c r="C45" s="18">
        <v>1.1191694415475029E-3</v>
      </c>
      <c r="D45" s="18">
        <v>0.97015199966208554</v>
      </c>
      <c r="E45" s="18">
        <v>4.7925631666148707</v>
      </c>
      <c r="F45" s="18">
        <v>0.9831809272479114</v>
      </c>
      <c r="G45" s="18">
        <v>10.139390222354287</v>
      </c>
      <c r="H45" s="18">
        <v>0.98298192221852532</v>
      </c>
      <c r="I45" s="36">
        <v>5.6470000000000002</v>
      </c>
      <c r="J45" s="36">
        <v>0.57034287932786532</v>
      </c>
      <c r="K45" s="11">
        <f t="shared" si="12"/>
        <v>1019.8636363636399</v>
      </c>
      <c r="M45" s="9">
        <f t="shared" si="4"/>
        <v>2.3017999243916332E-2</v>
      </c>
      <c r="Q45" s="1">
        <v>1.42</v>
      </c>
      <c r="R45" s="31">
        <v>1.3535139452550906</v>
      </c>
      <c r="S45">
        <f t="shared" si="5"/>
        <v>1.4199999999999999E-2</v>
      </c>
      <c r="U45">
        <f t="shared" si="6"/>
        <v>0.13419999999999999</v>
      </c>
      <c r="V45" s="17">
        <f t="shared" si="7"/>
        <v>6.2796639297564001</v>
      </c>
      <c r="W45" s="17">
        <f t="shared" si="0"/>
        <v>73782.846995648215</v>
      </c>
      <c r="X45" s="17">
        <f t="shared" si="1"/>
        <v>156.09874119479829</v>
      </c>
      <c r="Y45" s="17">
        <f t="shared" si="2"/>
        <v>73.782846995648214</v>
      </c>
    </row>
    <row r="46" spans="1:25">
      <c r="A46" s="3">
        <v>42783</v>
      </c>
      <c r="B46" s="1" t="s">
        <v>29</v>
      </c>
      <c r="C46" s="18">
        <v>-1.3422136137683572E-3</v>
      </c>
      <c r="D46" s="18">
        <v>0.83685745418994162</v>
      </c>
      <c r="E46" s="18">
        <v>4.3766273788625201</v>
      </c>
      <c r="F46" s="18">
        <v>0.92979409958585502</v>
      </c>
      <c r="G46" s="18">
        <v>8.1797840912505304</v>
      </c>
      <c r="H46" s="18">
        <v>0.94999520093749401</v>
      </c>
      <c r="I46" s="36">
        <v>6.3160000000000007</v>
      </c>
      <c r="J46" s="36">
        <v>0.78806344922220561</v>
      </c>
      <c r="K46" s="11">
        <f t="shared" si="12"/>
        <v>1019.8636363636399</v>
      </c>
      <c r="M46" s="9">
        <f t="shared" si="4"/>
        <v>2.3073233129123773E-2</v>
      </c>
      <c r="Q46" s="1">
        <v>0.27999999999999997</v>
      </c>
      <c r="R46" s="31">
        <v>0.31144823004794875</v>
      </c>
      <c r="S46">
        <f t="shared" si="5"/>
        <v>2.7999999999999995E-3</v>
      </c>
      <c r="U46">
        <f t="shared" si="6"/>
        <v>0.12279999999999999</v>
      </c>
      <c r="V46" s="17">
        <f t="shared" si="7"/>
        <v>-6.8749123631031352</v>
      </c>
      <c r="W46" s="17">
        <f t="shared" si="0"/>
        <v>61508.070636278775</v>
      </c>
      <c r="X46" s="17">
        <f t="shared" si="1"/>
        <v>114.95672217928409</v>
      </c>
      <c r="Y46" s="17">
        <f t="shared" si="2"/>
        <v>61.508070636278774</v>
      </c>
    </row>
    <row r="47" spans="1:25" s="19" customFormat="1">
      <c r="A47" s="20">
        <v>42783</v>
      </c>
      <c r="B47" s="21" t="s">
        <v>30</v>
      </c>
      <c r="C47" s="22"/>
      <c r="D47" s="22"/>
      <c r="E47" s="22"/>
      <c r="F47" s="22"/>
      <c r="G47" s="22"/>
      <c r="H47" s="22"/>
      <c r="I47" s="23"/>
      <c r="J47" s="23"/>
      <c r="K47" s="11">
        <f t="shared" si="12"/>
        <v>1019.8636363636399</v>
      </c>
      <c r="M47" s="24">
        <f t="shared" si="4"/>
        <v>2.2551772413174267E-2</v>
      </c>
      <c r="Q47" s="1"/>
      <c r="R47" s="31"/>
      <c r="S47" s="19">
        <f t="shared" si="5"/>
        <v>0</v>
      </c>
      <c r="U47" s="19">
        <f t="shared" si="6"/>
        <v>0.12</v>
      </c>
      <c r="V47" s="25">
        <f t="shared" si="7"/>
        <v>0</v>
      </c>
      <c r="W47" s="25">
        <f t="shared" si="0"/>
        <v>0</v>
      </c>
      <c r="X47" s="25">
        <f t="shared" si="1"/>
        <v>0</v>
      </c>
      <c r="Y47" s="25">
        <f t="shared" si="2"/>
        <v>0</v>
      </c>
    </row>
    <row r="48" spans="1:25">
      <c r="A48" s="3">
        <v>42783</v>
      </c>
      <c r="B48" s="1" t="s">
        <v>31</v>
      </c>
      <c r="C48" s="18">
        <v>-4.7652278755088732E-3</v>
      </c>
      <c r="D48" s="18">
        <v>0.9618410657178259</v>
      </c>
      <c r="E48" s="18">
        <v>5.1518370604002373</v>
      </c>
      <c r="F48" s="18">
        <v>0.94601650466045051</v>
      </c>
      <c r="G48" s="18">
        <v>-0.54361922646891569</v>
      </c>
      <c r="H48" s="18">
        <v>0.87483916406060769</v>
      </c>
      <c r="I48" s="36">
        <v>8.6185000000000009</v>
      </c>
      <c r="J48" s="36">
        <v>1.2097552438406705</v>
      </c>
      <c r="K48" s="11">
        <f t="shared" si="12"/>
        <v>1019.8636363636399</v>
      </c>
      <c r="M48" s="9">
        <f t="shared" si="4"/>
        <v>2.3263331814759262E-2</v>
      </c>
      <c r="Q48" s="1">
        <v>3.4</v>
      </c>
      <c r="R48" s="31">
        <v>0.32403703492039299</v>
      </c>
      <c r="S48">
        <f t="shared" si="5"/>
        <v>3.4000000000000002E-2</v>
      </c>
      <c r="U48">
        <f t="shared" si="6"/>
        <v>0.154</v>
      </c>
      <c r="V48" s="17">
        <f t="shared" si="7"/>
        <v>-30.359044137002879</v>
      </c>
      <c r="W48" s="17">
        <f t="shared" si="0"/>
        <v>90056.184630076867</v>
      </c>
      <c r="X48" s="17">
        <f t="shared" si="1"/>
        <v>-9.5026828009853457</v>
      </c>
      <c r="Y48" s="17">
        <f t="shared" si="2"/>
        <v>90.056184630076871</v>
      </c>
    </row>
    <row r="49" spans="1:25">
      <c r="A49" s="3">
        <v>42783</v>
      </c>
      <c r="B49" s="1" t="s">
        <v>32</v>
      </c>
      <c r="C49" s="18">
        <v>-3.291901141892142E-3</v>
      </c>
      <c r="D49" s="18">
        <v>0.75677645167079166</v>
      </c>
      <c r="E49" s="18">
        <v>3.1103326629319046</v>
      </c>
      <c r="F49" s="18">
        <v>0.82536745581643378</v>
      </c>
      <c r="G49" s="18">
        <v>-0.30411013204210691</v>
      </c>
      <c r="H49" s="18">
        <v>0.75381618481824986</v>
      </c>
      <c r="I49" s="36">
        <v>8.3790000000000013</v>
      </c>
      <c r="J49" s="36">
        <v>0.85379095802192717</v>
      </c>
      <c r="K49" s="11">
        <f t="shared" si="12"/>
        <v>1019.8636363636399</v>
      </c>
      <c r="M49" s="9">
        <f t="shared" si="4"/>
        <v>2.3243558248978724E-2</v>
      </c>
      <c r="Q49" s="1">
        <v>3.78</v>
      </c>
      <c r="R49" s="31">
        <v>0.71554175279993804</v>
      </c>
      <c r="S49">
        <f t="shared" si="5"/>
        <v>3.78E-2</v>
      </c>
      <c r="U49">
        <f t="shared" si="6"/>
        <v>0.1578</v>
      </c>
      <c r="V49" s="17">
        <f t="shared" si="7"/>
        <v>-21.508334637420678</v>
      </c>
      <c r="W49" s="17">
        <f t="shared" si="0"/>
        <v>55758.85486765347</v>
      </c>
      <c r="X49" s="17">
        <f t="shared" si="1"/>
        <v>-5.4517746344002607</v>
      </c>
      <c r="Y49" s="17">
        <f t="shared" si="2"/>
        <v>55.758854867653469</v>
      </c>
    </row>
    <row r="50" spans="1:25">
      <c r="A50" s="3">
        <v>42794</v>
      </c>
      <c r="B50" s="1" t="s">
        <v>25</v>
      </c>
      <c r="C50" s="18">
        <v>9.0224802279281757E-4</v>
      </c>
      <c r="D50" s="18">
        <v>0.92698305418587024</v>
      </c>
      <c r="E50" s="18">
        <v>0.19211512669869138</v>
      </c>
      <c r="F50" s="18">
        <v>7.7465216599104755E-2</v>
      </c>
      <c r="G50" s="18">
        <v>2.6816983476206806</v>
      </c>
      <c r="H50" s="18">
        <v>0.77080268621449388</v>
      </c>
      <c r="I50" s="36">
        <v>11.961500000000001</v>
      </c>
      <c r="J50" s="36">
        <v>0.56742202107426176</v>
      </c>
      <c r="K50" s="11">
        <f>987991666.666667/1000000</f>
        <v>987.99166666666702</v>
      </c>
      <c r="M50" s="9">
        <f t="shared" si="4"/>
        <v>2.2803703449470157E-2</v>
      </c>
      <c r="Q50" s="1">
        <v>7.2399999999999993</v>
      </c>
      <c r="R50" s="31">
        <v>1.1058933040759462</v>
      </c>
      <c r="S50">
        <f t="shared" si="5"/>
        <v>7.2399999999999992E-2</v>
      </c>
      <c r="U50">
        <f t="shared" si="6"/>
        <v>0.19239999999999999</v>
      </c>
      <c r="V50" s="17">
        <f t="shared" si="7"/>
        <v>7.3262416001472381</v>
      </c>
      <c r="W50" s="17">
        <f t="shared" si="0"/>
        <v>4280.1980380656287</v>
      </c>
      <c r="X50" s="17">
        <f t="shared" si="1"/>
        <v>59.746466628689802</v>
      </c>
      <c r="Y50" s="17">
        <f t="shared" si="2"/>
        <v>4.2801980380656284</v>
      </c>
    </row>
    <row r="51" spans="1:25">
      <c r="A51" s="3">
        <v>42794</v>
      </c>
      <c r="B51" s="1" t="s">
        <v>26</v>
      </c>
      <c r="C51" s="18">
        <v>2.0977657904147406E-4</v>
      </c>
      <c r="D51" s="18">
        <v>2.8236309810291921E-2</v>
      </c>
      <c r="E51" s="18">
        <v>1.5600084393655693</v>
      </c>
      <c r="F51" s="18">
        <v>0.79940838519996615</v>
      </c>
      <c r="G51" s="18">
        <v>2.2894546640772546</v>
      </c>
      <c r="H51" s="18">
        <v>0.72814101847226831</v>
      </c>
      <c r="I51" s="36">
        <v>12.612499999999999</v>
      </c>
      <c r="J51" s="36">
        <v>0.56497234445590339</v>
      </c>
      <c r="K51" s="11">
        <f t="shared" ref="K51:K57" si="13">987991666.666667/1000000</f>
        <v>987.99166666666702</v>
      </c>
      <c r="M51" s="9">
        <f t="shared" si="4"/>
        <v>2.285577153843046E-2</v>
      </c>
      <c r="Q51" s="1">
        <v>5.9599999999999991</v>
      </c>
      <c r="R51" s="31">
        <v>0.79874902190863761</v>
      </c>
      <c r="S51">
        <f t="shared" si="5"/>
        <v>5.9599999999999993E-2</v>
      </c>
      <c r="U51">
        <f t="shared" si="6"/>
        <v>0.17959999999999998</v>
      </c>
      <c r="V51" s="17">
        <f t="shared" si="7"/>
        <v>1.5864378363984468</v>
      </c>
      <c r="W51" s="17">
        <f t="shared" si="0"/>
        <v>32369.799756704255</v>
      </c>
      <c r="X51" s="17">
        <f t="shared" si="1"/>
        <v>47.505633404375928</v>
      </c>
      <c r="Y51" s="17">
        <f t="shared" si="2"/>
        <v>32.369799756704253</v>
      </c>
    </row>
    <row r="52" spans="1:25">
      <c r="A52" s="3">
        <v>42794</v>
      </c>
      <c r="B52" s="1" t="s">
        <v>27</v>
      </c>
      <c r="C52" s="18">
        <v>-1.2709747162025352E-3</v>
      </c>
      <c r="D52" s="18">
        <v>0.73840427381560947</v>
      </c>
      <c r="E52" s="18">
        <v>1.3984779125946636</v>
      </c>
      <c r="F52" s="18">
        <v>0.31931322460731265</v>
      </c>
      <c r="G52" s="18">
        <v>4.4983177070549498</v>
      </c>
      <c r="H52" s="18">
        <v>0.98625846313385579</v>
      </c>
      <c r="I52" s="36">
        <v>9.5824999999999996</v>
      </c>
      <c r="J52" s="36">
        <v>0.63893955113140399</v>
      </c>
      <c r="K52" s="11">
        <f t="shared" si="13"/>
        <v>987.99166666666702</v>
      </c>
      <c r="M52" s="9">
        <f t="shared" si="4"/>
        <v>2.2613426976910156E-2</v>
      </c>
      <c r="Q52" s="1">
        <v>6.2</v>
      </c>
      <c r="R52" s="31">
        <v>0.82764726786234377</v>
      </c>
      <c r="S52">
        <f t="shared" si="5"/>
        <v>6.2E-2</v>
      </c>
      <c r="U52">
        <f t="shared" si="6"/>
        <v>0.182</v>
      </c>
      <c r="V52" s="17">
        <f t="shared" si="7"/>
        <v>-9.8445876601655371</v>
      </c>
      <c r="W52" s="17">
        <f t="shared" si="0"/>
        <v>29720.987531778897</v>
      </c>
      <c r="X52" s="17">
        <f t="shared" si="1"/>
        <v>95.599968566761717</v>
      </c>
      <c r="Y52" s="17">
        <f t="shared" si="2"/>
        <v>29.720987531778896</v>
      </c>
    </row>
    <row r="53" spans="1:25">
      <c r="A53" s="3">
        <v>42794</v>
      </c>
      <c r="B53" s="1" t="s">
        <v>28</v>
      </c>
      <c r="C53" s="18">
        <v>-9.2573047567058976E-4</v>
      </c>
      <c r="D53" s="18">
        <v>0.82263498023998083</v>
      </c>
      <c r="E53" s="18">
        <v>10.287756384169381</v>
      </c>
      <c r="F53" s="18">
        <v>0.96974650033762422</v>
      </c>
      <c r="G53" s="18">
        <v>1.287763285349248</v>
      </c>
      <c r="H53" s="18">
        <v>0.97104389313353046</v>
      </c>
      <c r="I53" s="36">
        <v>7.9275000000000002</v>
      </c>
      <c r="J53" s="36">
        <v>0.67408734597231557</v>
      </c>
      <c r="K53" s="11">
        <f t="shared" si="13"/>
        <v>987.99166666666702</v>
      </c>
      <c r="M53" s="9">
        <f t="shared" si="4"/>
        <v>2.2481057257663924E-2</v>
      </c>
      <c r="Q53" s="1">
        <v>1.1800000000000002</v>
      </c>
      <c r="R53" s="31">
        <v>0.32710854467592215</v>
      </c>
      <c r="S53">
        <f t="shared" si="5"/>
        <v>1.1800000000000001E-2</v>
      </c>
      <c r="U53">
        <f t="shared" si="6"/>
        <v>0.1318</v>
      </c>
      <c r="V53" s="17">
        <f t="shared" si="7"/>
        <v>-5.2232264409932085</v>
      </c>
      <c r="W53" s="17">
        <f t="shared" si="0"/>
        <v>159265.59521299938</v>
      </c>
      <c r="X53" s="17">
        <f t="shared" si="1"/>
        <v>19.935968395421401</v>
      </c>
      <c r="Y53" s="17">
        <f t="shared" si="2"/>
        <v>159.26559521299939</v>
      </c>
    </row>
    <row r="54" spans="1:25">
      <c r="A54" s="3">
        <v>42794</v>
      </c>
      <c r="B54" s="1" t="s">
        <v>29</v>
      </c>
      <c r="C54" s="18">
        <v>-1.5415522113300841E-3</v>
      </c>
      <c r="D54" s="18">
        <v>0.87899669659225388</v>
      </c>
      <c r="E54" s="18">
        <v>5.7829933052346609</v>
      </c>
      <c r="F54" s="18">
        <v>0.90416205194817245</v>
      </c>
      <c r="G54" s="18">
        <v>9.0159824584711709E-2</v>
      </c>
      <c r="H54" s="18">
        <v>4.082522560535564E-2</v>
      </c>
      <c r="I54" s="36">
        <v>10.0335</v>
      </c>
      <c r="J54" s="36">
        <v>0.4598127336209818</v>
      </c>
      <c r="K54" s="11">
        <f t="shared" si="13"/>
        <v>987.99166666666702</v>
      </c>
      <c r="M54" s="9">
        <f t="shared" si="4"/>
        <v>2.2649498725176055E-2</v>
      </c>
      <c r="Q54" s="1">
        <v>0.38</v>
      </c>
      <c r="R54" s="31">
        <v>0.4494441010848847</v>
      </c>
      <c r="S54">
        <f t="shared" si="5"/>
        <v>3.8E-3</v>
      </c>
      <c r="U54">
        <f t="shared" si="6"/>
        <v>0.12379999999999999</v>
      </c>
      <c r="V54" s="17">
        <f t="shared" si="7"/>
        <v>-8.1091606235431382</v>
      </c>
      <c r="W54" s="17">
        <f t="shared" si="0"/>
        <v>83467.490897614654</v>
      </c>
      <c r="X54" s="17">
        <f t="shared" si="1"/>
        <v>1.3013008904995778</v>
      </c>
      <c r="Y54" s="17">
        <f t="shared" si="2"/>
        <v>83.467490897614653</v>
      </c>
    </row>
    <row r="55" spans="1:25">
      <c r="A55" s="3">
        <v>42794</v>
      </c>
      <c r="B55" s="1" t="s">
        <v>30</v>
      </c>
      <c r="C55" s="18">
        <v>-3.1303675182935485E-3</v>
      </c>
      <c r="D55" s="18">
        <v>0.81311164767584121</v>
      </c>
      <c r="E55" s="18">
        <v>4.9509601947695296</v>
      </c>
      <c r="F55" s="18">
        <v>0.9464758661287882</v>
      </c>
      <c r="G55" s="18">
        <v>0.32193467774674106</v>
      </c>
      <c r="H55" s="18">
        <v>0.36144673923193621</v>
      </c>
      <c r="I55" s="36">
        <v>5.3224999999999998</v>
      </c>
      <c r="J55" s="36">
        <v>0.29196532328343378</v>
      </c>
      <c r="K55" s="11">
        <f t="shared" si="13"/>
        <v>987.99166666666702</v>
      </c>
      <c r="M55" s="9">
        <f t="shared" si="4"/>
        <v>2.2272704920119242E-2</v>
      </c>
      <c r="Q55" s="1">
        <v>5.62</v>
      </c>
      <c r="R55" s="31">
        <v>0.90388052307812949</v>
      </c>
      <c r="S55">
        <f t="shared" si="5"/>
        <v>5.62E-2</v>
      </c>
      <c r="U55">
        <f t="shared" si="6"/>
        <v>0.1762</v>
      </c>
      <c r="V55" s="17">
        <f t="shared" si="7"/>
        <v>-23.833283751315658</v>
      </c>
      <c r="W55" s="17">
        <f t="shared" si="0"/>
        <v>103424.8725358685</v>
      </c>
      <c r="X55" s="17">
        <f t="shared" si="1"/>
        <v>6.7251708155537999</v>
      </c>
      <c r="Y55" s="17">
        <f t="shared" si="2"/>
        <v>103.4248725358685</v>
      </c>
    </row>
    <row r="56" spans="1:25">
      <c r="A56" s="3">
        <v>42794</v>
      </c>
      <c r="B56" s="1" t="s">
        <v>31</v>
      </c>
      <c r="C56" s="18">
        <v>-3.2320204476400118E-3</v>
      </c>
      <c r="D56" s="18">
        <v>0.86721221177479457</v>
      </c>
      <c r="E56" s="18">
        <v>3.8280924115228672</v>
      </c>
      <c r="F56" s="18">
        <v>0.9438823505368712</v>
      </c>
      <c r="G56" s="18">
        <v>0.32975634619836908</v>
      </c>
      <c r="H56" s="18">
        <v>0.98107076777788405</v>
      </c>
      <c r="I56" s="36">
        <v>7.3720000000000017</v>
      </c>
      <c r="J56" s="36">
        <v>0.82475208396220501</v>
      </c>
      <c r="K56" s="11">
        <f t="shared" si="13"/>
        <v>987.99166666666702</v>
      </c>
      <c r="M56" s="9">
        <f t="shared" si="4"/>
        <v>2.2436627421385202E-2</v>
      </c>
      <c r="Q56" s="1">
        <v>3.4</v>
      </c>
      <c r="R56" s="31">
        <v>0.32403703492039299</v>
      </c>
      <c r="S56">
        <f t="shared" si="5"/>
        <v>3.4000000000000002E-2</v>
      </c>
      <c r="U56">
        <f t="shared" si="6"/>
        <v>0.154</v>
      </c>
      <c r="V56" s="17">
        <f t="shared" si="7"/>
        <v>-21.349753184383594</v>
      </c>
      <c r="W56" s="17">
        <f t="shared" si="0"/>
        <v>69382.217627048914</v>
      </c>
      <c r="X56" s="17">
        <f t="shared" si="1"/>
        <v>5.9766651680004923</v>
      </c>
      <c r="Y56" s="17">
        <f t="shared" si="2"/>
        <v>69.382217627048917</v>
      </c>
    </row>
    <row r="57" spans="1:25">
      <c r="A57" s="3">
        <v>42794</v>
      </c>
      <c r="B57" s="1" t="s">
        <v>32</v>
      </c>
      <c r="C57" s="18">
        <v>-3.5096352238839579E-3</v>
      </c>
      <c r="D57" s="18">
        <v>0.92495290016667564</v>
      </c>
      <c r="E57" s="18">
        <v>1.3673311574103786</v>
      </c>
      <c r="F57" s="18">
        <v>0.74511087570952694</v>
      </c>
      <c r="G57" s="18">
        <v>0.12301173481322882</v>
      </c>
      <c r="H57" s="18">
        <v>0.70225864760886791</v>
      </c>
      <c r="I57" s="36">
        <v>5.3265000000000002</v>
      </c>
      <c r="J57" s="36">
        <v>0.32809716548607976</v>
      </c>
      <c r="K57" s="11">
        <f t="shared" si="13"/>
        <v>987.99166666666702</v>
      </c>
      <c r="M57" s="9">
        <f t="shared" si="4"/>
        <v>2.2273024846933137E-2</v>
      </c>
      <c r="Q57" s="1">
        <v>3.78</v>
      </c>
      <c r="R57" s="31">
        <v>0.71554175279993804</v>
      </c>
      <c r="S57">
        <f t="shared" si="5"/>
        <v>3.78E-2</v>
      </c>
      <c r="U57">
        <f t="shared" si="6"/>
        <v>0.1578</v>
      </c>
      <c r="V57" s="17">
        <f t="shared" si="7"/>
        <v>-23.930148397473403</v>
      </c>
      <c r="W57" s="17">
        <f t="shared" si="0"/>
        <v>25580.211235670537</v>
      </c>
      <c r="X57" s="17">
        <f t="shared" si="1"/>
        <v>2.3013197234152312</v>
      </c>
      <c r="Y57" s="17">
        <f t="shared" si="2"/>
        <v>25.580211235670536</v>
      </c>
    </row>
    <row r="58" spans="1:25">
      <c r="A58" s="3">
        <v>42804</v>
      </c>
      <c r="B58" s="1" t="s">
        <v>25</v>
      </c>
      <c r="C58" s="18">
        <v>1.0296878009393457E-3</v>
      </c>
      <c r="D58" s="18">
        <v>0.744343183586889</v>
      </c>
      <c r="E58" s="18">
        <v>2.2225370923464296</v>
      </c>
      <c r="F58" s="18">
        <v>0.94725787037226206</v>
      </c>
      <c r="G58" s="18">
        <v>1.3159327443439828</v>
      </c>
      <c r="H58" s="18">
        <v>0.97126640800400255</v>
      </c>
      <c r="I58" s="36">
        <v>14.803499999999996</v>
      </c>
      <c r="J58" s="36">
        <v>1.0294356463616363</v>
      </c>
      <c r="K58" s="11">
        <f>1024089516.12903/1000000</f>
        <v>1024.08951612903</v>
      </c>
      <c r="M58" s="9">
        <f t="shared" si="4"/>
        <v>2.3872486143656526E-2</v>
      </c>
      <c r="Q58" s="1">
        <v>7.2399999999999993</v>
      </c>
      <c r="R58" s="31">
        <v>1.1058933040759462</v>
      </c>
      <c r="S58">
        <f t="shared" si="5"/>
        <v>7.2399999999999992E-2</v>
      </c>
      <c r="U58">
        <f t="shared" si="6"/>
        <v>0.19239999999999999</v>
      </c>
      <c r="V58" s="17">
        <f t="shared" si="7"/>
        <v>7.9867225841631164</v>
      </c>
      <c r="W58" s="17">
        <f t="shared" si="0"/>
        <v>47299.772777124912</v>
      </c>
      <c r="X58" s="17">
        <f t="shared" si="1"/>
        <v>28.005525762333075</v>
      </c>
      <c r="Y58" s="17">
        <f t="shared" si="2"/>
        <v>47.299772777124915</v>
      </c>
    </row>
    <row r="59" spans="1:25">
      <c r="A59" s="3">
        <v>42804</v>
      </c>
      <c r="B59" s="1" t="s">
        <v>26</v>
      </c>
      <c r="C59" s="18">
        <v>1.2563386796647792E-3</v>
      </c>
      <c r="D59" s="18">
        <v>0.92840841840724997</v>
      </c>
      <c r="E59" s="18">
        <v>3.148590503839173</v>
      </c>
      <c r="F59" s="18">
        <v>0.91736018068379643</v>
      </c>
      <c r="G59" s="18">
        <v>2.1563313448585721</v>
      </c>
      <c r="H59" s="18">
        <v>0.86785393389954835</v>
      </c>
      <c r="I59" s="36">
        <v>15.840999999999998</v>
      </c>
      <c r="J59" s="36">
        <v>2.0053974668379335</v>
      </c>
      <c r="K59" s="11">
        <f t="shared" ref="K59:K65" si="14">1024089516.12903/1000000</f>
        <v>1024.08951612903</v>
      </c>
      <c r="M59" s="9">
        <f t="shared" si="4"/>
        <v>2.3958499004670699E-2</v>
      </c>
      <c r="Q59" s="1">
        <v>5.9599999999999991</v>
      </c>
      <c r="R59" s="31">
        <v>0.79874902190863761</v>
      </c>
      <c r="S59">
        <f t="shared" si="5"/>
        <v>5.9599999999999993E-2</v>
      </c>
      <c r="U59">
        <f t="shared" si="6"/>
        <v>0.17959999999999998</v>
      </c>
      <c r="V59" s="17">
        <f t="shared" si="7"/>
        <v>9.0637740692866888</v>
      </c>
      <c r="W59" s="17">
        <f t="shared" si="0"/>
        <v>62325.464866305301</v>
      </c>
      <c r="X59" s="17">
        <f t="shared" si="1"/>
        <v>42.683973451048857</v>
      </c>
      <c r="Y59" s="17">
        <f t="shared" si="2"/>
        <v>62.325464866305303</v>
      </c>
    </row>
    <row r="60" spans="1:25">
      <c r="A60" s="3">
        <v>42804</v>
      </c>
      <c r="B60" s="1" t="s">
        <v>27</v>
      </c>
      <c r="C60" s="18">
        <v>-7.2361959074435317E-4</v>
      </c>
      <c r="D60" s="18">
        <v>0.87976226829360893</v>
      </c>
      <c r="E60" s="18">
        <v>2.7412584146265782</v>
      </c>
      <c r="F60" s="18">
        <v>0.94115335875603912</v>
      </c>
      <c r="G60" s="18">
        <v>1.6724036936330082</v>
      </c>
      <c r="H60" s="18">
        <v>0.90219572189334307</v>
      </c>
      <c r="I60" s="36">
        <v>15.328500000000002</v>
      </c>
      <c r="J60" s="36">
        <v>1.0633615330638966</v>
      </c>
      <c r="K60" s="11">
        <f t="shared" si="14"/>
        <v>1024.08951612903</v>
      </c>
      <c r="M60" s="9">
        <f t="shared" si="4"/>
        <v>2.3916010723928759E-2</v>
      </c>
      <c r="Q60" s="1">
        <v>6.2</v>
      </c>
      <c r="R60" s="31">
        <v>0.82764726786234377</v>
      </c>
      <c r="S60">
        <f t="shared" si="5"/>
        <v>6.2E-2</v>
      </c>
      <c r="U60">
        <f t="shared" si="6"/>
        <v>0.182</v>
      </c>
      <c r="V60" s="17">
        <f t="shared" si="7"/>
        <v>-5.299666963490532</v>
      </c>
      <c r="W60" s="17">
        <f t="shared" si="0"/>
        <v>55085.239912546698</v>
      </c>
      <c r="X60" s="17">
        <f t="shared" si="1"/>
        <v>33.606739956675341</v>
      </c>
      <c r="Y60" s="17">
        <f t="shared" si="2"/>
        <v>55.085239912546697</v>
      </c>
    </row>
    <row r="61" spans="1:25">
      <c r="A61" s="3">
        <v>42804</v>
      </c>
      <c r="B61" s="1" t="s">
        <v>28</v>
      </c>
      <c r="C61" s="18">
        <v>-9.2736418493186699E-4</v>
      </c>
      <c r="D61" s="18">
        <v>0.91822548427630357</v>
      </c>
      <c r="E61" s="18">
        <v>14.425306708703729</v>
      </c>
      <c r="F61" s="18">
        <v>0.99072513783280691</v>
      </c>
      <c r="G61" s="18">
        <v>1.0185508834999621</v>
      </c>
      <c r="H61" s="18">
        <v>0.73362507875892546</v>
      </c>
      <c r="I61" s="36">
        <v>13.454000000000002</v>
      </c>
      <c r="J61" s="36">
        <v>2.8698055683268855</v>
      </c>
      <c r="K61" s="11">
        <f t="shared" si="14"/>
        <v>1024.08951612903</v>
      </c>
      <c r="M61" s="9">
        <f t="shared" si="4"/>
        <v>2.3760607246366292E-2</v>
      </c>
      <c r="Q61" s="1">
        <v>1.1000000000000001</v>
      </c>
      <c r="R61" s="31">
        <v>0.75828754440515456</v>
      </c>
      <c r="S61">
        <f t="shared" si="5"/>
        <v>1.1000000000000001E-2</v>
      </c>
      <c r="U61">
        <f t="shared" si="6"/>
        <v>0.13100000000000001</v>
      </c>
      <c r="V61" s="17">
        <f t="shared" si="7"/>
        <v>-4.9206184835471438</v>
      </c>
      <c r="W61" s="17">
        <f t="shared" si="0"/>
        <v>210010.70593465239</v>
      </c>
      <c r="X61" s="17">
        <f t="shared" si="1"/>
        <v>14.828564438434233</v>
      </c>
      <c r="Y61" s="17">
        <f t="shared" si="2"/>
        <v>210.01070593465238</v>
      </c>
    </row>
    <row r="62" spans="1:25">
      <c r="A62" s="3">
        <v>42804</v>
      </c>
      <c r="B62" s="1" t="s">
        <v>29</v>
      </c>
      <c r="C62" s="18">
        <v>-1.82717572011597E-3</v>
      </c>
      <c r="D62" s="18">
        <v>0.81300722942728099</v>
      </c>
      <c r="E62" s="18">
        <v>9.8417278689608683</v>
      </c>
      <c r="F62" s="18">
        <v>0.99876928105915808</v>
      </c>
      <c r="G62" s="18">
        <v>-0.93706376835924976</v>
      </c>
      <c r="H62" s="18">
        <v>0.8317482588390851</v>
      </c>
      <c r="I62" s="36">
        <v>13.408000000000001</v>
      </c>
      <c r="J62" s="36">
        <v>2.3480919913836424</v>
      </c>
      <c r="K62" s="11">
        <f t="shared" si="14"/>
        <v>1024.08951612903</v>
      </c>
      <c r="M62" s="9">
        <f t="shared" si="4"/>
        <v>2.3756793664094823E-2</v>
      </c>
      <c r="Q62" s="1">
        <v>0.38</v>
      </c>
      <c r="R62" s="31">
        <v>0.4494441010848847</v>
      </c>
      <c r="S62">
        <f t="shared" si="5"/>
        <v>3.8E-3</v>
      </c>
      <c r="U62">
        <f t="shared" si="6"/>
        <v>0.12379999999999999</v>
      </c>
      <c r="V62" s="17">
        <f t="shared" si="7"/>
        <v>-9.163655395270208</v>
      </c>
      <c r="W62" s="17">
        <f t="shared" si="0"/>
        <v>135427.47779456753</v>
      </c>
      <c r="X62" s="17">
        <f t="shared" si="1"/>
        <v>-12.89450230399077</v>
      </c>
      <c r="Y62" s="17">
        <f t="shared" si="2"/>
        <v>135.42747779456752</v>
      </c>
    </row>
    <row r="63" spans="1:25">
      <c r="A63" s="3">
        <v>42804</v>
      </c>
      <c r="B63" s="1" t="s">
        <v>30</v>
      </c>
      <c r="C63" s="18">
        <v>-2.4759059658691651E-3</v>
      </c>
      <c r="D63" s="18">
        <v>0.97283919495006965</v>
      </c>
      <c r="E63" s="18">
        <v>3.6996956226294224</v>
      </c>
      <c r="F63" s="18">
        <v>0.88623988920450891</v>
      </c>
      <c r="G63" s="18">
        <v>-0.11983492993150435</v>
      </c>
      <c r="H63" s="18">
        <v>0.75696605371601433</v>
      </c>
      <c r="I63" s="36">
        <v>10.486499999999999</v>
      </c>
      <c r="J63" s="36">
        <v>1.4242428690360363</v>
      </c>
      <c r="K63" s="11">
        <f t="shared" si="14"/>
        <v>1024.08951612903</v>
      </c>
      <c r="M63" s="9">
        <f t="shared" si="4"/>
        <v>2.3514589737875159E-2</v>
      </c>
      <c r="Q63" s="1">
        <v>5.62</v>
      </c>
      <c r="R63" s="31">
        <v>0.90388052307812949</v>
      </c>
      <c r="S63">
        <f t="shared" si="5"/>
        <v>5.62E-2</v>
      </c>
      <c r="U63">
        <f t="shared" si="6"/>
        <v>0.1762</v>
      </c>
      <c r="V63" s="17">
        <f t="shared" si="7"/>
        <v>-17.854934393232867</v>
      </c>
      <c r="W63" s="17">
        <f t="shared" si="0"/>
        <v>73204.387760841069</v>
      </c>
      <c r="X63" s="17">
        <f t="shared" si="1"/>
        <v>-2.3711255121480437</v>
      </c>
      <c r="Y63" s="17">
        <f t="shared" si="2"/>
        <v>73.204387760841072</v>
      </c>
    </row>
    <row r="64" spans="1:25">
      <c r="A64" s="3">
        <v>42804</v>
      </c>
      <c r="B64" s="1" t="s">
        <v>31</v>
      </c>
      <c r="C64" s="18">
        <v>-2.3023035561801496E-3</v>
      </c>
      <c r="D64" s="18">
        <v>0.91307726271107714</v>
      </c>
      <c r="E64" s="18">
        <v>4.643893842791238</v>
      </c>
      <c r="F64" s="18">
        <v>0.89614965656234791</v>
      </c>
      <c r="G64" s="18">
        <v>0.53309392177454806</v>
      </c>
      <c r="H64" s="18">
        <v>0.77786119128173714</v>
      </c>
      <c r="I64" s="36">
        <v>9.1720000000000024</v>
      </c>
      <c r="J64" s="36">
        <v>0.70043986180113993</v>
      </c>
      <c r="K64" s="11">
        <f t="shared" si="14"/>
        <v>1024.08951612903</v>
      </c>
      <c r="M64" s="9">
        <f t="shared" si="4"/>
        <v>2.3405612479269738E-2</v>
      </c>
      <c r="Q64" s="1">
        <v>3.4</v>
      </c>
      <c r="R64" s="31">
        <v>0.32403703492039299</v>
      </c>
      <c r="S64">
        <f t="shared" si="5"/>
        <v>3.4000000000000002E-2</v>
      </c>
      <c r="U64">
        <f t="shared" si="6"/>
        <v>0.154</v>
      </c>
      <c r="V64" s="17">
        <f t="shared" si="7"/>
        <v>-14.578703695203782</v>
      </c>
      <c r="W64" s="17">
        <f t="shared" si="0"/>
        <v>80683.664150590936</v>
      </c>
      <c r="X64" s="17">
        <f t="shared" si="1"/>
        <v>9.2620487033627903</v>
      </c>
      <c r="Y64" s="17">
        <f t="shared" si="2"/>
        <v>80.683664150590943</v>
      </c>
    </row>
    <row r="65" spans="1:25">
      <c r="A65" s="3">
        <v>42804</v>
      </c>
      <c r="B65" s="1" t="s">
        <v>32</v>
      </c>
      <c r="C65" s="18">
        <v>-4.3357098238443669E-3</v>
      </c>
      <c r="D65" s="18">
        <v>0.98616872727715499</v>
      </c>
      <c r="E65" s="18">
        <v>5.2521400821000803</v>
      </c>
      <c r="F65" s="18">
        <v>0.97236848175202872</v>
      </c>
      <c r="G65" s="18">
        <v>0.93939136477974217</v>
      </c>
      <c r="H65" s="18">
        <v>0.9750223572199016</v>
      </c>
      <c r="I65" s="36">
        <v>9.0504999999999995</v>
      </c>
      <c r="J65" s="36">
        <v>1.1665760798164859</v>
      </c>
      <c r="K65" s="11">
        <f t="shared" si="14"/>
        <v>1024.08951612903</v>
      </c>
      <c r="M65" s="9">
        <f t="shared" si="4"/>
        <v>2.339553964783531E-2</v>
      </c>
      <c r="Q65" s="1">
        <v>3.78</v>
      </c>
      <c r="R65" s="31">
        <v>0.71554175279993804</v>
      </c>
      <c r="S65">
        <f t="shared" si="5"/>
        <v>3.78E-2</v>
      </c>
      <c r="U65">
        <f t="shared" si="6"/>
        <v>0.1578</v>
      </c>
      <c r="V65" s="17">
        <f t="shared" si="7"/>
        <v>-28.144254833632157</v>
      </c>
      <c r="W65" s="17">
        <f t="shared" si="0"/>
        <v>93543.335466839824</v>
      </c>
      <c r="X65" s="17">
        <f t="shared" si="1"/>
        <v>16.731046810752119</v>
      </c>
      <c r="Y65" s="17">
        <f t="shared" si="2"/>
        <v>93.543335466839821</v>
      </c>
    </row>
    <row r="66" spans="1:25">
      <c r="A66" s="3">
        <v>42808</v>
      </c>
      <c r="B66" s="1" t="s">
        <v>25</v>
      </c>
      <c r="C66" s="18">
        <v>2.4750931650852248E-3</v>
      </c>
      <c r="D66" s="18">
        <v>0.78984048686336272</v>
      </c>
      <c r="E66" s="18">
        <v>2.4870382813684433</v>
      </c>
      <c r="F66" s="18">
        <v>0.89386733597599288</v>
      </c>
      <c r="G66" s="18">
        <v>1.393385578272655</v>
      </c>
      <c r="H66" s="18">
        <v>0.72340571468682746</v>
      </c>
      <c r="I66" s="36">
        <v>16.635999999999996</v>
      </c>
      <c r="J66" s="36">
        <v>0.91531633875944773</v>
      </c>
      <c r="K66" s="11">
        <f>1028111290.32258/1000000</f>
        <v>1028.1112903225801</v>
      </c>
      <c r="M66" s="9">
        <f t="shared" si="4"/>
        <v>2.4118755601143359E-2</v>
      </c>
      <c r="Q66" s="1">
        <v>7.2399999999999993</v>
      </c>
      <c r="R66" s="31">
        <v>1.1058933040759462</v>
      </c>
      <c r="S66">
        <f t="shared" si="5"/>
        <v>7.2399999999999992E-2</v>
      </c>
      <c r="U66">
        <f t="shared" si="6"/>
        <v>0.19239999999999999</v>
      </c>
      <c r="V66" s="17">
        <f t="shared" si="7"/>
        <v>19.001913471940693</v>
      </c>
      <c r="W66" s="17">
        <f t="shared" ref="W66:W129" si="15">(E66*1000*O$2*$U66*60*10^6)/($M66*10^9)</f>
        <v>52388.41510233072</v>
      </c>
      <c r="X66" s="17">
        <f t="shared" ref="X66:X129" si="16">(G66*P$2*U66*60*10^6)/(M66*10^9)</f>
        <v>29.351081010294582</v>
      </c>
      <c r="Y66" s="17">
        <f t="shared" ref="Y66:Y129" si="17">W66/1000</f>
        <v>52.388415102330718</v>
      </c>
    </row>
    <row r="67" spans="1:25" s="15" customFormat="1">
      <c r="A67" s="3">
        <v>42808</v>
      </c>
      <c r="B67" s="1" t="s">
        <v>26</v>
      </c>
      <c r="C67" s="18">
        <v>-9.48821107150327E-4</v>
      </c>
      <c r="D67" s="18">
        <v>0.86817847660357972</v>
      </c>
      <c r="E67" s="18">
        <v>2.9706150225355952</v>
      </c>
      <c r="F67" s="18">
        <v>0.75939099303452651</v>
      </c>
      <c r="G67" s="18">
        <v>1.3706956326981732</v>
      </c>
      <c r="H67" s="18">
        <v>0.70832227468794939</v>
      </c>
      <c r="I67" s="36">
        <v>19.050999999999998</v>
      </c>
      <c r="J67" s="36">
        <v>0.55036260774147805</v>
      </c>
      <c r="K67" s="11">
        <f t="shared" ref="K67:K73" si="18">1028111290.32258/1000000</f>
        <v>1028.1112903225801</v>
      </c>
      <c r="M67" s="16">
        <f t="shared" ref="M67:M130" si="19">22.4*0.001*((273.15+I67)/273.15)*(K67/1013)</f>
        <v>2.4319754941265936E-2</v>
      </c>
      <c r="Q67" s="1">
        <v>5.9599999999999991</v>
      </c>
      <c r="R67" s="31">
        <v>0.79874902190863761</v>
      </c>
      <c r="S67" s="15">
        <f t="shared" ref="S67:S130" si="20">Q67/100</f>
        <v>5.9599999999999993E-2</v>
      </c>
      <c r="U67" s="15">
        <f t="shared" ref="U67:U130" si="21">0.12+S67</f>
        <v>0.17959999999999998</v>
      </c>
      <c r="V67" s="17">
        <f t="shared" ref="V67:V130" si="22">(C67*1000*N$2*$U67*60*10^6)/($M67*10^9)</f>
        <v>-6.7435268265051009</v>
      </c>
      <c r="W67" s="17">
        <f t="shared" si="15"/>
        <v>57929.013105697464</v>
      </c>
      <c r="X67" s="17">
        <f t="shared" si="16"/>
        <v>26.729496978952056</v>
      </c>
      <c r="Y67" s="17">
        <f t="shared" si="17"/>
        <v>57.929013105697464</v>
      </c>
    </row>
    <row r="68" spans="1:25" s="15" customFormat="1">
      <c r="A68" s="3">
        <v>42808</v>
      </c>
      <c r="B68" s="1" t="s">
        <v>27</v>
      </c>
      <c r="C68" s="18">
        <v>-1.4853036561247146E-3</v>
      </c>
      <c r="D68" s="18">
        <v>0.91925585826798595</v>
      </c>
      <c r="E68" s="18">
        <v>4.6726334077812099</v>
      </c>
      <c r="F68" s="18">
        <v>0.93236716890471205</v>
      </c>
      <c r="G68" s="18">
        <v>1.6761259655714276</v>
      </c>
      <c r="H68" s="18">
        <v>0.84295177760791629</v>
      </c>
      <c r="I68" s="36">
        <v>19.500999999999998</v>
      </c>
      <c r="J68" s="36">
        <v>1.5794616171341425</v>
      </c>
      <c r="K68" s="11">
        <f t="shared" si="18"/>
        <v>1028.1112903225801</v>
      </c>
      <c r="M68" s="16">
        <f t="shared" si="19"/>
        <v>2.435720823445648E-2</v>
      </c>
      <c r="Q68" s="1">
        <v>6.2</v>
      </c>
      <c r="R68" s="31">
        <v>0.82764726786234377</v>
      </c>
      <c r="S68" s="15">
        <f t="shared" si="20"/>
        <v>6.2E-2</v>
      </c>
      <c r="U68" s="15">
        <f t="shared" si="21"/>
        <v>0.182</v>
      </c>
      <c r="V68" s="17">
        <f t="shared" si="22"/>
        <v>-10.681069559814057</v>
      </c>
      <c r="W68" s="17">
        <f t="shared" si="15"/>
        <v>92195.178105926127</v>
      </c>
      <c r="X68" s="17">
        <f t="shared" si="16"/>
        <v>33.071443538987957</v>
      </c>
      <c r="Y68" s="17">
        <f t="shared" si="17"/>
        <v>92.195178105926132</v>
      </c>
    </row>
    <row r="69" spans="1:25">
      <c r="A69" s="3">
        <v>42808</v>
      </c>
      <c r="B69" s="1" t="s">
        <v>28</v>
      </c>
      <c r="C69" s="18">
        <v>-2.0303692180053457E-3</v>
      </c>
      <c r="D69" s="18">
        <v>0.87097620058403369</v>
      </c>
      <c r="E69" s="18">
        <v>19.205715921978008</v>
      </c>
      <c r="F69" s="18">
        <v>0.99117703838842808</v>
      </c>
      <c r="G69" s="18">
        <v>0.59934137163288026</v>
      </c>
      <c r="H69" s="18">
        <v>0.86205695154238082</v>
      </c>
      <c r="I69" s="36">
        <v>16.4635</v>
      </c>
      <c r="J69" s="36">
        <v>2.5322357216499416</v>
      </c>
      <c r="K69" s="11">
        <f t="shared" si="18"/>
        <v>1028.1112903225801</v>
      </c>
      <c r="M69" s="9">
        <f t="shared" si="19"/>
        <v>2.4104398505420319E-2</v>
      </c>
      <c r="Q69" s="1">
        <v>0.67999999999999994</v>
      </c>
      <c r="R69" s="31">
        <v>0.51672042731055257</v>
      </c>
      <c r="S69">
        <f t="shared" si="20"/>
        <v>6.7999999999999996E-3</v>
      </c>
      <c r="U69">
        <f t="shared" si="21"/>
        <v>0.1268</v>
      </c>
      <c r="V69" s="17">
        <f t="shared" si="22"/>
        <v>-10.279064465104256</v>
      </c>
      <c r="W69" s="17">
        <f t="shared" si="15"/>
        <v>266781.72391380282</v>
      </c>
      <c r="X69" s="17">
        <f t="shared" si="16"/>
        <v>8.325298832214294</v>
      </c>
      <c r="Y69" s="17">
        <f t="shared" si="17"/>
        <v>266.78172391380281</v>
      </c>
    </row>
    <row r="70" spans="1:25" s="15" customFormat="1">
      <c r="A70" s="3">
        <v>42808</v>
      </c>
      <c r="B70" s="1" t="s">
        <v>29</v>
      </c>
      <c r="C70" s="18">
        <v>-1.7384287996344305E-3</v>
      </c>
      <c r="D70" s="18">
        <v>0.91521346882588228</v>
      </c>
      <c r="E70" s="18">
        <v>7.9818330305221368</v>
      </c>
      <c r="F70" s="18">
        <v>0.96709034162085505</v>
      </c>
      <c r="G70" s="18">
        <v>0.35127885408148912</v>
      </c>
      <c r="H70" s="18">
        <v>0.70169482837434261</v>
      </c>
      <c r="I70" s="36">
        <v>18.379000000000001</v>
      </c>
      <c r="J70" s="36">
        <v>2.6555713132958791</v>
      </c>
      <c r="K70" s="11">
        <f t="shared" si="18"/>
        <v>1028.1112903225801</v>
      </c>
      <c r="M70" s="16">
        <f t="shared" si="19"/>
        <v>2.4263824690101396E-2</v>
      </c>
      <c r="Q70" s="1">
        <v>0.38</v>
      </c>
      <c r="R70" s="31">
        <v>0.4494441010848847</v>
      </c>
      <c r="S70" s="15">
        <f t="shared" si="20"/>
        <v>3.8E-3</v>
      </c>
      <c r="U70" s="15">
        <f t="shared" si="21"/>
        <v>0.12379999999999999</v>
      </c>
      <c r="V70" s="17">
        <f t="shared" si="22"/>
        <v>-8.5363833026867546</v>
      </c>
      <c r="W70" s="17">
        <f t="shared" si="15"/>
        <v>107539.16074301366</v>
      </c>
      <c r="X70" s="17">
        <f t="shared" si="16"/>
        <v>4.7327766705011802</v>
      </c>
      <c r="Y70" s="17">
        <f t="shared" si="17"/>
        <v>107.53916074301367</v>
      </c>
    </row>
    <row r="71" spans="1:25">
      <c r="A71" s="3">
        <v>42808</v>
      </c>
      <c r="B71" s="1" t="s">
        <v>30</v>
      </c>
      <c r="C71" s="18">
        <v>-3.269361050143864E-3</v>
      </c>
      <c r="D71" s="18">
        <v>0.93794166974392246</v>
      </c>
      <c r="E71" s="18">
        <v>6.1843931287151541</v>
      </c>
      <c r="F71" s="18">
        <v>0.97277890181052451</v>
      </c>
      <c r="G71" s="18">
        <v>-8.5213194640049325E-2</v>
      </c>
      <c r="H71" s="18">
        <v>2.5969463467473947E-2</v>
      </c>
      <c r="I71" s="36">
        <v>12.327500000000001</v>
      </c>
      <c r="J71" s="36">
        <v>1.3661236217853785</v>
      </c>
      <c r="K71" s="11">
        <f t="shared" si="18"/>
        <v>1028.1112903225801</v>
      </c>
      <c r="M71" s="9">
        <f t="shared" si="19"/>
        <v>2.3760161126229026E-2</v>
      </c>
      <c r="Q71" s="1">
        <v>5.62</v>
      </c>
      <c r="R71" s="31">
        <v>0.90388052307812949</v>
      </c>
      <c r="S71">
        <f t="shared" si="20"/>
        <v>5.62E-2</v>
      </c>
      <c r="U71">
        <f t="shared" si="21"/>
        <v>0.1762</v>
      </c>
      <c r="V71" s="17">
        <f t="shared" si="22"/>
        <v>-23.333238558841742</v>
      </c>
      <c r="W71" s="17">
        <f t="shared" si="15"/>
        <v>121103.37053915494</v>
      </c>
      <c r="X71" s="17">
        <f t="shared" si="16"/>
        <v>-1.6686528282627124</v>
      </c>
      <c r="Y71" s="17">
        <f t="shared" si="17"/>
        <v>121.10337053915495</v>
      </c>
    </row>
    <row r="72" spans="1:25" s="15" customFormat="1">
      <c r="A72" s="3">
        <v>42808</v>
      </c>
      <c r="B72" s="1" t="s">
        <v>31</v>
      </c>
      <c r="C72" s="18">
        <v>-2.6161082327990437E-3</v>
      </c>
      <c r="D72" s="18">
        <v>0.87995916373871719</v>
      </c>
      <c r="E72" s="18">
        <v>4.1426159948197876</v>
      </c>
      <c r="F72" s="18">
        <v>0.90082476822909008</v>
      </c>
      <c r="G72" s="18">
        <v>0.68881877280248582</v>
      </c>
      <c r="H72" s="18">
        <v>0.72362012873918302</v>
      </c>
      <c r="I72" s="36">
        <v>12.696500000000004</v>
      </c>
      <c r="J72" s="36">
        <v>0.69888321628151862</v>
      </c>
      <c r="K72" s="11">
        <f t="shared" si="18"/>
        <v>1028.1112903225801</v>
      </c>
      <c r="M72" s="16">
        <f t="shared" si="19"/>
        <v>2.3790872826645271E-2</v>
      </c>
      <c r="Q72" s="1">
        <v>3.4</v>
      </c>
      <c r="R72" s="31">
        <v>0.32403703492039299</v>
      </c>
      <c r="S72" s="15">
        <f t="shared" si="20"/>
        <v>3.4000000000000002E-2</v>
      </c>
      <c r="U72" s="15">
        <f t="shared" si="21"/>
        <v>0.154</v>
      </c>
      <c r="V72" s="17">
        <f t="shared" si="22"/>
        <v>-16.297525423514568</v>
      </c>
      <c r="W72" s="17">
        <f t="shared" si="15"/>
        <v>70808.866444157218</v>
      </c>
      <c r="X72" s="17">
        <f t="shared" si="16"/>
        <v>11.773834830114705</v>
      </c>
      <c r="Y72" s="17">
        <f t="shared" si="17"/>
        <v>70.808866444157218</v>
      </c>
    </row>
    <row r="73" spans="1:25" s="15" customFormat="1">
      <c r="A73" s="3">
        <v>42808</v>
      </c>
      <c r="B73" s="1" t="s">
        <v>32</v>
      </c>
      <c r="C73" s="18">
        <v>-3.5078272334666404E-3</v>
      </c>
      <c r="D73" s="18">
        <v>0.8999796128155988</v>
      </c>
      <c r="E73" s="18">
        <v>4.3627801700648217</v>
      </c>
      <c r="F73" s="18">
        <v>0.98573314906083953</v>
      </c>
      <c r="G73" s="18">
        <v>0.59152332426746856</v>
      </c>
      <c r="H73" s="18">
        <v>0.98790530615297378</v>
      </c>
      <c r="I73" s="36">
        <v>11.489241711346974</v>
      </c>
      <c r="J73" s="36">
        <v>1.2495887319925831</v>
      </c>
      <c r="K73" s="11">
        <f t="shared" si="18"/>
        <v>1028.1112903225801</v>
      </c>
      <c r="M73" s="16">
        <f t="shared" si="19"/>
        <v>2.3690393274108303E-2</v>
      </c>
      <c r="Q73" s="1">
        <v>3.78</v>
      </c>
      <c r="R73" s="31">
        <v>0.71554175279993804</v>
      </c>
      <c r="S73" s="15">
        <f t="shared" si="20"/>
        <v>3.78E-2</v>
      </c>
      <c r="U73" s="15">
        <f t="shared" si="21"/>
        <v>0.1578</v>
      </c>
      <c r="V73" s="17">
        <f t="shared" si="22"/>
        <v>-22.486845621743036</v>
      </c>
      <c r="W73" s="17">
        <f t="shared" si="15"/>
        <v>76736.268731383956</v>
      </c>
      <c r="X73" s="17">
        <f t="shared" si="16"/>
        <v>10.404212681473618</v>
      </c>
      <c r="Y73" s="17">
        <f t="shared" si="17"/>
        <v>76.736268731383959</v>
      </c>
    </row>
    <row r="74" spans="1:25">
      <c r="A74" s="3">
        <v>42818</v>
      </c>
      <c r="B74" s="1" t="s">
        <v>25</v>
      </c>
      <c r="C74" s="18">
        <v>-1.3750989025392178E-4</v>
      </c>
      <c r="D74" s="18">
        <v>6.6485626752894933E-2</v>
      </c>
      <c r="E74" s="18">
        <v>4.5600310083241489</v>
      </c>
      <c r="F74" s="18">
        <v>0.97590629049630961</v>
      </c>
      <c r="G74" s="18">
        <v>4.0222090389728526</v>
      </c>
      <c r="H74" s="18">
        <v>0.99006237493405314</v>
      </c>
      <c r="I74" s="51">
        <v>7.0933513513513518</v>
      </c>
      <c r="J74" s="12">
        <v>0</v>
      </c>
      <c r="K74" s="11">
        <f>1023815972.22222/1000000</f>
        <v>1023.8159722222199</v>
      </c>
      <c r="M74" s="9">
        <f t="shared" si="19"/>
        <v>2.3227078441856355E-2</v>
      </c>
      <c r="Q74" s="1">
        <v>6.8749999999999991</v>
      </c>
      <c r="R74" s="31">
        <v>0.86168439698071375</v>
      </c>
      <c r="S74">
        <f t="shared" si="20"/>
        <v>6.8749999999999992E-2</v>
      </c>
      <c r="U74">
        <f t="shared" si="21"/>
        <v>0.18874999999999997</v>
      </c>
      <c r="V74" s="17">
        <f t="shared" si="22"/>
        <v>-1.0754294457146232</v>
      </c>
      <c r="W74" s="17">
        <f t="shared" si="15"/>
        <v>97850.441270476513</v>
      </c>
      <c r="X74" s="17">
        <f t="shared" si="16"/>
        <v>86.309704611029602</v>
      </c>
      <c r="Y74" s="17">
        <f t="shared" si="17"/>
        <v>97.850441270476509</v>
      </c>
    </row>
    <row r="75" spans="1:25">
      <c r="A75" s="3">
        <v>42818</v>
      </c>
      <c r="B75" s="1" t="s">
        <v>26</v>
      </c>
      <c r="C75" s="18">
        <v>-8.6108858454051254E-4</v>
      </c>
      <c r="D75" s="18">
        <v>0.17371092864440649</v>
      </c>
      <c r="E75" s="18">
        <v>3.4841426006384002</v>
      </c>
      <c r="F75" s="18">
        <v>0.94075856279311043</v>
      </c>
      <c r="G75" s="18">
        <v>5.2981231305248091</v>
      </c>
      <c r="H75" s="18">
        <v>0.95449140642179442</v>
      </c>
      <c r="I75" s="51">
        <v>7.0933513513513518</v>
      </c>
      <c r="J75" s="12">
        <v>0</v>
      </c>
      <c r="K75" s="11">
        <f t="shared" ref="K75:K81" si="23">1023815972.22222/1000000</f>
        <v>1023.8159722222199</v>
      </c>
      <c r="M75" s="9">
        <f t="shared" si="19"/>
        <v>2.3227078441856355E-2</v>
      </c>
      <c r="Q75" s="1">
        <v>5.9599999999999991</v>
      </c>
      <c r="R75" s="31">
        <v>0.79874902190863761</v>
      </c>
      <c r="S75">
        <f t="shared" si="20"/>
        <v>5.9599999999999993E-2</v>
      </c>
      <c r="U75">
        <f t="shared" si="21"/>
        <v>0.17959999999999998</v>
      </c>
      <c r="V75" s="17">
        <f t="shared" si="22"/>
        <v>-6.4078921241944204</v>
      </c>
      <c r="W75" s="17">
        <f t="shared" si="15"/>
        <v>71139.414480389474</v>
      </c>
      <c r="X75" s="17">
        <f t="shared" si="16"/>
        <v>108.17736830905905</v>
      </c>
      <c r="Y75" s="17">
        <f t="shared" si="17"/>
        <v>71.139414480389476</v>
      </c>
    </row>
    <row r="76" spans="1:25">
      <c r="A76" s="3">
        <v>42818</v>
      </c>
      <c r="B76" s="1" t="s">
        <v>27</v>
      </c>
      <c r="C76" s="18">
        <v>4.4515213721839863E-4</v>
      </c>
      <c r="D76" s="18">
        <v>0.34516369140437808</v>
      </c>
      <c r="E76" s="18">
        <v>3.1871445500587803</v>
      </c>
      <c r="F76" s="18">
        <v>0.85018165629719744</v>
      </c>
      <c r="G76" s="18">
        <v>2.7871405086464667</v>
      </c>
      <c r="H76" s="18">
        <v>0.77210050013250919</v>
      </c>
      <c r="I76" s="51">
        <v>7.0933513513513518</v>
      </c>
      <c r="J76" s="12">
        <v>0</v>
      </c>
      <c r="K76" s="11">
        <f t="shared" si="23"/>
        <v>1023.8159722222199</v>
      </c>
      <c r="M76" s="9">
        <f t="shared" si="19"/>
        <v>2.3227078441856355E-2</v>
      </c>
      <c r="Q76" s="1">
        <v>6.2</v>
      </c>
      <c r="R76" s="31">
        <v>0.82764726786234377</v>
      </c>
      <c r="S76">
        <f t="shared" si="20"/>
        <v>6.2E-2</v>
      </c>
      <c r="U76">
        <f t="shared" si="21"/>
        <v>0.182</v>
      </c>
      <c r="V76" s="17">
        <f t="shared" si="22"/>
        <v>3.3569191262482332</v>
      </c>
      <c r="W76" s="17">
        <f t="shared" si="15"/>
        <v>65944.89502549301</v>
      </c>
      <c r="X76" s="17">
        <f t="shared" si="16"/>
        <v>57.668450670240432</v>
      </c>
      <c r="Y76" s="17">
        <f t="shared" si="17"/>
        <v>65.944895025493011</v>
      </c>
    </row>
    <row r="77" spans="1:25">
      <c r="A77" s="3">
        <v>42818</v>
      </c>
      <c r="B77" s="1" t="s">
        <v>28</v>
      </c>
      <c r="C77" s="18">
        <v>-1.9948225295619614E-3</v>
      </c>
      <c r="D77" s="18">
        <v>0.92132026203888906</v>
      </c>
      <c r="E77" s="18">
        <v>19.660977260438106</v>
      </c>
      <c r="F77" s="18">
        <v>0.95540612075060261</v>
      </c>
      <c r="G77" s="18">
        <v>0.9257122790732728</v>
      </c>
      <c r="H77" s="18">
        <v>0.96294233185675282</v>
      </c>
      <c r="I77" s="51">
        <v>7.0933513513513518</v>
      </c>
      <c r="J77" s="12">
        <v>0</v>
      </c>
      <c r="K77" s="11">
        <f t="shared" si="23"/>
        <v>1023.8159722222199</v>
      </c>
      <c r="M77" s="9">
        <f t="shared" si="19"/>
        <v>2.3227078441856355E-2</v>
      </c>
      <c r="Q77" s="1">
        <v>1.34</v>
      </c>
      <c r="R77" s="31">
        <v>0.50793700396801178</v>
      </c>
      <c r="S77">
        <f t="shared" si="20"/>
        <v>1.34E-2</v>
      </c>
      <c r="U77">
        <f t="shared" si="21"/>
        <v>0.13339999999999999</v>
      </c>
      <c r="V77" s="17">
        <f t="shared" si="22"/>
        <v>-11.026079558304502</v>
      </c>
      <c r="W77" s="17">
        <f t="shared" si="15"/>
        <v>298173.44482771982</v>
      </c>
      <c r="X77" s="17">
        <f t="shared" si="16"/>
        <v>14.039120004782845</v>
      </c>
      <c r="Y77" s="17">
        <f t="shared" si="17"/>
        <v>298.17344482771983</v>
      </c>
    </row>
    <row r="78" spans="1:25">
      <c r="A78" s="3">
        <v>42818</v>
      </c>
      <c r="B78" s="1" t="s">
        <v>29</v>
      </c>
      <c r="C78" s="18">
        <v>-7.5093614242268899E-4</v>
      </c>
      <c r="D78" s="18">
        <v>0.31322613588606063</v>
      </c>
      <c r="E78" s="18">
        <v>14.351773829980809</v>
      </c>
      <c r="F78" s="18">
        <v>0.97504314823860294</v>
      </c>
      <c r="G78" s="18">
        <v>0.88317878375774062</v>
      </c>
      <c r="H78" s="18">
        <v>0.90268482385303095</v>
      </c>
      <c r="I78" s="51">
        <v>7.0933513513513518</v>
      </c>
      <c r="J78" s="12">
        <v>0</v>
      </c>
      <c r="K78" s="11">
        <f t="shared" si="23"/>
        <v>1023.8159722222199</v>
      </c>
      <c r="M78" s="9">
        <f t="shared" si="19"/>
        <v>2.3227078441856355E-2</v>
      </c>
      <c r="Q78" s="1">
        <v>0.38</v>
      </c>
      <c r="R78" s="31">
        <v>0.4494441010848847</v>
      </c>
      <c r="S78">
        <f t="shared" si="20"/>
        <v>3.8E-3</v>
      </c>
      <c r="U78">
        <f t="shared" si="21"/>
        <v>0.12379999999999999</v>
      </c>
      <c r="V78" s="17">
        <f t="shared" si="22"/>
        <v>-3.8519858201390615</v>
      </c>
      <c r="W78" s="17">
        <f t="shared" si="15"/>
        <v>201992.04156928009</v>
      </c>
      <c r="X78" s="17">
        <f t="shared" si="16"/>
        <v>12.430176765274338</v>
      </c>
      <c r="Y78" s="17">
        <f t="shared" si="17"/>
        <v>201.99204156928008</v>
      </c>
    </row>
    <row r="79" spans="1:25">
      <c r="A79" s="3">
        <v>42818</v>
      </c>
      <c r="B79" s="1" t="s">
        <v>30</v>
      </c>
      <c r="C79" s="18">
        <v>-2.849038569179869E-3</v>
      </c>
      <c r="D79" s="18">
        <v>0.86530470013427274</v>
      </c>
      <c r="E79" s="18">
        <v>6.5459097129934296</v>
      </c>
      <c r="F79" s="18">
        <v>0.96687166577130146</v>
      </c>
      <c r="G79" s="18">
        <v>-0.17001179368578845</v>
      </c>
      <c r="H79" s="18">
        <v>4.6808249372372768E-2</v>
      </c>
      <c r="I79" s="51">
        <v>7.0933513513513518</v>
      </c>
      <c r="J79" s="12">
        <v>0</v>
      </c>
      <c r="K79" s="11">
        <f t="shared" si="23"/>
        <v>1023.8159722222199</v>
      </c>
      <c r="M79" s="9">
        <f t="shared" si="19"/>
        <v>2.3227078441856355E-2</v>
      </c>
      <c r="Q79" s="1">
        <v>5.62</v>
      </c>
      <c r="R79" s="31">
        <v>0.90388052307812949</v>
      </c>
      <c r="S79">
        <f t="shared" si="20"/>
        <v>5.62E-2</v>
      </c>
      <c r="U79">
        <f t="shared" si="21"/>
        <v>0.1762</v>
      </c>
      <c r="V79" s="17">
        <f t="shared" si="22"/>
        <v>-20.800092215361527</v>
      </c>
      <c r="W79" s="17">
        <f t="shared" si="15"/>
        <v>131124.53081745273</v>
      </c>
      <c r="X79" s="17">
        <f t="shared" si="16"/>
        <v>-3.4055948917584709</v>
      </c>
      <c r="Y79" s="17">
        <f t="shared" si="17"/>
        <v>131.12453081745272</v>
      </c>
    </row>
    <row r="80" spans="1:25">
      <c r="A80" s="3">
        <v>42818</v>
      </c>
      <c r="B80" s="1" t="s">
        <v>31</v>
      </c>
      <c r="C80" s="18">
        <v>-2.5973058024762932E-3</v>
      </c>
      <c r="D80" s="18">
        <v>0.93385599512754247</v>
      </c>
      <c r="E80" s="18">
        <v>4.9437224945735831</v>
      </c>
      <c r="F80" s="18">
        <v>0.89766235023345242</v>
      </c>
      <c r="G80" s="18">
        <v>0.34617835014428577</v>
      </c>
      <c r="H80" s="18">
        <v>0.13715753752493745</v>
      </c>
      <c r="I80" s="51">
        <v>7.0933513513513518</v>
      </c>
      <c r="J80" s="12">
        <v>0</v>
      </c>
      <c r="K80" s="11">
        <f t="shared" si="23"/>
        <v>1023.8159722222199</v>
      </c>
      <c r="M80" s="9">
        <f t="shared" si="19"/>
        <v>2.3227078441856355E-2</v>
      </c>
      <c r="Q80" s="1">
        <v>3.4</v>
      </c>
      <c r="R80" s="31">
        <v>0.32403703492039299</v>
      </c>
      <c r="S80">
        <f t="shared" si="20"/>
        <v>3.4000000000000002E-2</v>
      </c>
      <c r="U80">
        <f t="shared" si="21"/>
        <v>0.154</v>
      </c>
      <c r="V80" s="17">
        <f t="shared" si="22"/>
        <v>-16.57314134562008</v>
      </c>
      <c r="W80" s="17">
        <f t="shared" si="15"/>
        <v>86553.141945288109</v>
      </c>
      <c r="X80" s="17">
        <f t="shared" si="16"/>
        <v>6.060781913085199</v>
      </c>
      <c r="Y80" s="17">
        <f t="shared" si="17"/>
        <v>86.553141945288104</v>
      </c>
    </row>
    <row r="81" spans="1:25">
      <c r="A81" s="3">
        <v>42818</v>
      </c>
      <c r="B81" s="1" t="s">
        <v>32</v>
      </c>
      <c r="C81" s="18">
        <v>-5.8009145970406364E-3</v>
      </c>
      <c r="D81" s="18">
        <v>0.94072001147306905</v>
      </c>
      <c r="E81" s="18">
        <v>6.1444848123464642</v>
      </c>
      <c r="F81" s="18">
        <v>0.99597568671175229</v>
      </c>
      <c r="G81" s="18">
        <v>0.30969488539319401</v>
      </c>
      <c r="H81" s="18">
        <v>0.29253267483007711</v>
      </c>
      <c r="I81" s="51">
        <v>7.0933513513513518</v>
      </c>
      <c r="J81" s="12">
        <v>0</v>
      </c>
      <c r="K81" s="11">
        <f t="shared" si="23"/>
        <v>1023.8159722222199</v>
      </c>
      <c r="M81" s="9">
        <f t="shared" si="19"/>
        <v>2.3227078441856355E-2</v>
      </c>
      <c r="Q81" s="1">
        <v>3.78</v>
      </c>
      <c r="R81" s="31">
        <v>0.71554175279993804</v>
      </c>
      <c r="S81">
        <f t="shared" si="20"/>
        <v>3.78E-2</v>
      </c>
      <c r="U81">
        <f t="shared" si="21"/>
        <v>0.1578</v>
      </c>
      <c r="V81" s="17">
        <f t="shared" si="22"/>
        <v>-37.92839788516573</v>
      </c>
      <c r="W81" s="17">
        <f t="shared" si="15"/>
        <v>110230.1773843945</v>
      </c>
      <c r="X81" s="17">
        <f t="shared" si="16"/>
        <v>5.5558314805069786</v>
      </c>
      <c r="Y81" s="17">
        <f t="shared" si="17"/>
        <v>110.23017738439449</v>
      </c>
    </row>
    <row r="82" spans="1:25">
      <c r="A82" s="3">
        <v>42825</v>
      </c>
      <c r="B82" s="1" t="s">
        <v>25</v>
      </c>
      <c r="C82" s="18">
        <v>-1.5419906388884819E-3</v>
      </c>
      <c r="D82" s="18">
        <v>0.70872718673651069</v>
      </c>
      <c r="E82" s="18">
        <v>5.6501848549616582</v>
      </c>
      <c r="F82" s="18">
        <v>0.82413202472271985</v>
      </c>
      <c r="G82" s="18">
        <v>1.6389558724210564</v>
      </c>
      <c r="H82" s="18">
        <v>0.74357636201285027</v>
      </c>
      <c r="I82" s="49">
        <v>20.627999999999997</v>
      </c>
      <c r="J82" s="49">
        <v>1.1965851411412396</v>
      </c>
      <c r="K82" s="11">
        <f>1013589655.17241/1000000</f>
        <v>1013.5896551724101</v>
      </c>
      <c r="M82" s="9">
        <f t="shared" si="19"/>
        <v>2.4105647828336626E-2</v>
      </c>
      <c r="Q82" s="1">
        <v>7.2399999999999993</v>
      </c>
      <c r="R82" s="31">
        <v>1.1058933040759462</v>
      </c>
      <c r="S82">
        <f t="shared" si="20"/>
        <v>7.2399999999999992E-2</v>
      </c>
      <c r="U82">
        <f t="shared" si="21"/>
        <v>0.19239999999999999</v>
      </c>
      <c r="V82" s="17">
        <f t="shared" si="22"/>
        <v>-11.844687626566618</v>
      </c>
      <c r="W82" s="17">
        <f t="shared" si="15"/>
        <v>119083.48501030687</v>
      </c>
      <c r="X82" s="17">
        <f t="shared" si="16"/>
        <v>34.542688792671676</v>
      </c>
      <c r="Y82" s="17">
        <f t="shared" si="17"/>
        <v>119.08348501030687</v>
      </c>
    </row>
    <row r="83" spans="1:25">
      <c r="A83" s="3">
        <v>42825</v>
      </c>
      <c r="B83" s="1" t="s">
        <v>26</v>
      </c>
      <c r="C83" s="18">
        <v>-2.7521490690566573E-3</v>
      </c>
      <c r="D83" s="18">
        <v>0.83785462737229244</v>
      </c>
      <c r="E83" s="18">
        <v>10.271255989787024</v>
      </c>
      <c r="F83" s="18">
        <v>0.89970153663913066</v>
      </c>
      <c r="G83" s="18">
        <v>3.4007337141654146</v>
      </c>
      <c r="H83" s="18">
        <v>0.91714145035844485</v>
      </c>
      <c r="I83" s="49">
        <v>17.934499999999996</v>
      </c>
      <c r="J83" s="49">
        <v>2.0862549580528262</v>
      </c>
      <c r="K83" s="11">
        <f t="shared" ref="K83:K89" si="24">1013589655.17241/1000000</f>
        <v>1013.5896551724101</v>
      </c>
      <c r="M83" s="9">
        <f t="shared" si="19"/>
        <v>2.3884635491042399E-2</v>
      </c>
      <c r="Q83" s="1">
        <v>5.9599999999999991</v>
      </c>
      <c r="R83" s="31">
        <v>0.79874902190863761</v>
      </c>
      <c r="S83">
        <f t="shared" si="20"/>
        <v>5.9599999999999993E-2</v>
      </c>
      <c r="U83">
        <f t="shared" si="21"/>
        <v>0.17959999999999998</v>
      </c>
      <c r="V83" s="17">
        <f t="shared" si="22"/>
        <v>-19.916603726425038</v>
      </c>
      <c r="W83" s="17">
        <f t="shared" si="15"/>
        <v>203945.38708342015</v>
      </c>
      <c r="X83" s="17">
        <f t="shared" si="16"/>
        <v>67.524746184179548</v>
      </c>
      <c r="Y83" s="17">
        <f t="shared" si="17"/>
        <v>203.94538708342014</v>
      </c>
    </row>
    <row r="84" spans="1:25">
      <c r="A84" s="3">
        <v>42825</v>
      </c>
      <c r="B84" s="1" t="s">
        <v>27</v>
      </c>
      <c r="C84" s="18">
        <v>-7.7420821828813049E-4</v>
      </c>
      <c r="D84" s="18">
        <v>0.8727227784476338</v>
      </c>
      <c r="E84" s="18">
        <v>5.8859544123650158</v>
      </c>
      <c r="F84" s="18">
        <v>0.70538192360749774</v>
      </c>
      <c r="G84" s="18">
        <v>3.8368342083383449</v>
      </c>
      <c r="H84" s="18">
        <v>0.86337074508389744</v>
      </c>
      <c r="I84" s="49">
        <v>19.951000000000004</v>
      </c>
      <c r="J84" s="49">
        <v>1.0562192007343929</v>
      </c>
      <c r="K84" s="11">
        <f t="shared" si="24"/>
        <v>1013.5896551724101</v>
      </c>
      <c r="M84" s="9">
        <f t="shared" si="19"/>
        <v>2.4050097298413408E-2</v>
      </c>
      <c r="Q84" s="1">
        <v>6.2</v>
      </c>
      <c r="R84" s="31">
        <v>0.82764726786234377</v>
      </c>
      <c r="S84">
        <f t="shared" si="20"/>
        <v>6.2E-2</v>
      </c>
      <c r="U84">
        <f t="shared" si="21"/>
        <v>0.182</v>
      </c>
      <c r="V84" s="17">
        <f t="shared" si="22"/>
        <v>-5.6385565665880497</v>
      </c>
      <c r="W84" s="17">
        <f t="shared" si="15"/>
        <v>117618.07393858588</v>
      </c>
      <c r="X84" s="17">
        <f t="shared" si="16"/>
        <v>76.670836705496555</v>
      </c>
      <c r="Y84" s="17">
        <f t="shared" si="17"/>
        <v>117.61807393858588</v>
      </c>
    </row>
    <row r="85" spans="1:25">
      <c r="A85" s="3">
        <v>42825</v>
      </c>
      <c r="B85" s="1" t="s">
        <v>28</v>
      </c>
      <c r="C85" s="18">
        <v>-4.0457424660770422E-3</v>
      </c>
      <c r="D85" s="18">
        <v>0.97772146147346983</v>
      </c>
      <c r="E85" s="18">
        <v>23.470748580972113</v>
      </c>
      <c r="F85" s="18">
        <v>0.92671352258100137</v>
      </c>
      <c r="G85" s="18">
        <v>0.58679236100375987</v>
      </c>
      <c r="H85" s="18">
        <v>0.86851010232267567</v>
      </c>
      <c r="I85" s="49">
        <v>16.68</v>
      </c>
      <c r="J85" s="49">
        <v>2.6230516578977241</v>
      </c>
      <c r="K85" s="11">
        <f t="shared" si="24"/>
        <v>1013.5896551724101</v>
      </c>
      <c r="M85" s="9">
        <f t="shared" si="19"/>
        <v>2.3781698800069459E-2</v>
      </c>
      <c r="Q85" s="1">
        <v>0.62</v>
      </c>
      <c r="R85" s="31">
        <v>0.40865633483405089</v>
      </c>
      <c r="S85">
        <f t="shared" si="20"/>
        <v>6.1999999999999998E-3</v>
      </c>
      <c r="U85">
        <f t="shared" si="21"/>
        <v>0.12620000000000001</v>
      </c>
      <c r="V85" s="17">
        <f t="shared" si="22"/>
        <v>-20.661903502320705</v>
      </c>
      <c r="W85" s="17">
        <f t="shared" si="15"/>
        <v>328886.49520214362</v>
      </c>
      <c r="X85" s="17">
        <f t="shared" si="16"/>
        <v>8.2224937289973905</v>
      </c>
      <c r="Y85" s="17">
        <f t="shared" si="17"/>
        <v>328.88649520214364</v>
      </c>
    </row>
    <row r="86" spans="1:25">
      <c r="A86" s="3">
        <v>42825</v>
      </c>
      <c r="B86" s="1" t="s">
        <v>29</v>
      </c>
      <c r="C86" s="18">
        <v>-9.1005359753127291E-4</v>
      </c>
      <c r="D86" s="18">
        <v>0.22597209475084087</v>
      </c>
      <c r="E86" s="18">
        <v>12.538742778445579</v>
      </c>
      <c r="F86" s="18">
        <v>0.98355605319518047</v>
      </c>
      <c r="G86" s="18">
        <v>0.37600597162406191</v>
      </c>
      <c r="H86" s="18">
        <v>0.4221919110567483</v>
      </c>
      <c r="I86" s="49">
        <v>12.2165</v>
      </c>
      <c r="J86" s="49">
        <v>3.3881377997360143</v>
      </c>
      <c r="K86" s="11">
        <f t="shared" si="24"/>
        <v>1013.5896551724101</v>
      </c>
      <c r="M86" s="9">
        <f t="shared" si="19"/>
        <v>2.3415450956181284E-2</v>
      </c>
      <c r="Q86" s="1">
        <v>0.38</v>
      </c>
      <c r="R86" s="31">
        <v>0.4494441010848847</v>
      </c>
      <c r="S86">
        <f t="shared" si="20"/>
        <v>3.8E-3</v>
      </c>
      <c r="U86">
        <f t="shared" si="21"/>
        <v>0.12379999999999999</v>
      </c>
      <c r="V86" s="17">
        <f t="shared" si="22"/>
        <v>-4.6306366376288777</v>
      </c>
      <c r="W86" s="17">
        <f t="shared" si="15"/>
        <v>175055.08500558868</v>
      </c>
      <c r="X86" s="17">
        <f t="shared" si="16"/>
        <v>5.2494702609585726</v>
      </c>
      <c r="Y86" s="17">
        <f t="shared" si="17"/>
        <v>175.05508500558869</v>
      </c>
    </row>
    <row r="87" spans="1:25">
      <c r="A87" s="3">
        <v>42825</v>
      </c>
      <c r="B87" s="1" t="s">
        <v>30</v>
      </c>
      <c r="C87" s="18">
        <v>-4.8048902210344521E-3</v>
      </c>
      <c r="D87" s="18">
        <v>0.83381752222012551</v>
      </c>
      <c r="E87" s="18">
        <v>7.2888716229525645</v>
      </c>
      <c r="F87" s="18">
        <v>0.95699366449023371</v>
      </c>
      <c r="G87" s="18">
        <v>-0.11707365723684461</v>
      </c>
      <c r="H87" s="18">
        <v>0.2250356005837533</v>
      </c>
      <c r="I87" s="49">
        <v>9.0805000000000007</v>
      </c>
      <c r="J87" s="49">
        <v>1.8932695925303402</v>
      </c>
      <c r="K87" s="11">
        <f t="shared" si="24"/>
        <v>1013.5896551724101</v>
      </c>
      <c r="M87" s="9">
        <f t="shared" si="19"/>
        <v>2.3158129742238565E-2</v>
      </c>
      <c r="Q87" s="1">
        <v>5.62</v>
      </c>
      <c r="R87" s="31">
        <v>0.90388052307812949</v>
      </c>
      <c r="S87">
        <f t="shared" si="20"/>
        <v>5.62E-2</v>
      </c>
      <c r="U87">
        <f t="shared" si="21"/>
        <v>0.1762</v>
      </c>
      <c r="V87" s="17">
        <f t="shared" si="22"/>
        <v>-35.183699707795562</v>
      </c>
      <c r="W87" s="17">
        <f t="shared" si="15"/>
        <v>146441.89545359014</v>
      </c>
      <c r="X87" s="17">
        <f t="shared" si="16"/>
        <v>-2.3521457312349514</v>
      </c>
      <c r="Y87" s="17">
        <f t="shared" si="17"/>
        <v>146.44189545359015</v>
      </c>
    </row>
    <row r="88" spans="1:25">
      <c r="A88" s="3">
        <v>42825</v>
      </c>
      <c r="B88" s="1" t="s">
        <v>31</v>
      </c>
      <c r="C88" s="18">
        <v>-3.2090835265108451E-3</v>
      </c>
      <c r="D88" s="18">
        <v>0.81811138610242684</v>
      </c>
      <c r="E88" s="18">
        <v>7.0216474909442486</v>
      </c>
      <c r="F88" s="18">
        <v>0.9921957787302178</v>
      </c>
      <c r="G88" s="18">
        <v>1.3009156637443595</v>
      </c>
      <c r="H88" s="18">
        <v>0.79495588639743986</v>
      </c>
      <c r="I88" s="49">
        <v>9.3015000000000008</v>
      </c>
      <c r="J88" s="49">
        <v>1.0035675114310942</v>
      </c>
      <c r="K88" s="11">
        <f t="shared" si="24"/>
        <v>1013.5896551724101</v>
      </c>
      <c r="M88" s="9">
        <f t="shared" si="19"/>
        <v>2.3176263667073174E-2</v>
      </c>
      <c r="Q88" s="1">
        <v>3.4</v>
      </c>
      <c r="R88" s="31">
        <v>0.32403703492039299</v>
      </c>
      <c r="S88">
        <f t="shared" si="20"/>
        <v>3.4000000000000002E-2</v>
      </c>
      <c r="U88">
        <f t="shared" si="21"/>
        <v>0.154</v>
      </c>
      <c r="V88" s="17">
        <f t="shared" si="22"/>
        <v>-20.521728293352009</v>
      </c>
      <c r="W88" s="17">
        <f t="shared" si="15"/>
        <v>123202.33516341628</v>
      </c>
      <c r="X88" s="17">
        <f t="shared" si="16"/>
        <v>22.825960407536407</v>
      </c>
      <c r="Y88" s="17">
        <f t="shared" si="17"/>
        <v>123.20233516341628</v>
      </c>
    </row>
    <row r="89" spans="1:25">
      <c r="A89" s="3">
        <v>42825</v>
      </c>
      <c r="B89" s="1" t="s">
        <v>32</v>
      </c>
      <c r="C89" s="18">
        <v>-4.654687200082672E-3</v>
      </c>
      <c r="D89" s="18">
        <v>0.8474587926560182</v>
      </c>
      <c r="E89" s="18">
        <v>4.9140608748594596</v>
      </c>
      <c r="F89" s="18">
        <v>0.91645808666082962</v>
      </c>
      <c r="G89" s="18">
        <v>0.2453528718968872</v>
      </c>
      <c r="H89" s="18">
        <v>0.89842777515011862</v>
      </c>
      <c r="I89" s="49">
        <v>8.5459999999999994</v>
      </c>
      <c r="J89" s="49">
        <v>1.7686390247871384</v>
      </c>
      <c r="K89" s="11">
        <f t="shared" si="24"/>
        <v>1013.5896551724101</v>
      </c>
      <c r="M89" s="9">
        <f t="shared" si="19"/>
        <v>2.3114271901405532E-2</v>
      </c>
      <c r="Q89" s="1">
        <v>3.78</v>
      </c>
      <c r="R89" s="31">
        <v>0.71554175279993804</v>
      </c>
      <c r="S89">
        <f t="shared" si="20"/>
        <v>3.78E-2</v>
      </c>
      <c r="U89">
        <f t="shared" si="21"/>
        <v>0.1578</v>
      </c>
      <c r="V89" s="17">
        <f t="shared" si="22"/>
        <v>-30.582493825364857</v>
      </c>
      <c r="W89" s="17">
        <f t="shared" si="15"/>
        <v>88586.987295004161</v>
      </c>
      <c r="X89" s="17">
        <f t="shared" si="16"/>
        <v>4.4230367305215648</v>
      </c>
      <c r="Y89" s="17">
        <f t="shared" si="17"/>
        <v>88.586987295004164</v>
      </c>
    </row>
    <row r="90" spans="1:25" s="19" customFormat="1">
      <c r="A90" s="20">
        <v>42831</v>
      </c>
      <c r="B90" s="21" t="s">
        <v>25</v>
      </c>
      <c r="C90" s="22"/>
      <c r="D90" s="22"/>
      <c r="E90" s="22"/>
      <c r="F90" s="22"/>
      <c r="G90" s="22"/>
      <c r="H90" s="22"/>
      <c r="I90" s="23"/>
      <c r="J90" s="23"/>
      <c r="K90" s="11">
        <f>1022572500/1000000</f>
        <v>1022.5725</v>
      </c>
      <c r="M90" s="24">
        <f t="shared" si="19"/>
        <v>2.2611672260612045E-2</v>
      </c>
      <c r="Q90" s="1"/>
      <c r="R90" s="31"/>
      <c r="S90" s="19">
        <f t="shared" si="20"/>
        <v>0</v>
      </c>
      <c r="U90" s="19">
        <f t="shared" si="21"/>
        <v>0.12</v>
      </c>
      <c r="V90" s="25">
        <f t="shared" si="22"/>
        <v>0</v>
      </c>
      <c r="W90" s="25">
        <f t="shared" si="15"/>
        <v>0</v>
      </c>
      <c r="X90" s="25">
        <f t="shared" si="16"/>
        <v>0</v>
      </c>
      <c r="Y90" s="25">
        <f t="shared" si="17"/>
        <v>0</v>
      </c>
    </row>
    <row r="91" spans="1:25">
      <c r="A91" s="3">
        <v>42831</v>
      </c>
      <c r="B91" s="1" t="s">
        <v>26</v>
      </c>
      <c r="C91" s="18">
        <v>-2.4196310239780862E-4</v>
      </c>
      <c r="D91" s="18">
        <v>5.0908887037602706E-2</v>
      </c>
      <c r="E91" s="18">
        <v>5.1072461007429659</v>
      </c>
      <c r="F91" s="18">
        <v>0.78631240625126886</v>
      </c>
      <c r="G91" s="18">
        <v>0.51292508000643688</v>
      </c>
      <c r="H91" s="18">
        <v>0.33799112623131627</v>
      </c>
      <c r="I91" s="36">
        <v>11.312500000000004</v>
      </c>
      <c r="J91" s="36">
        <v>0.56567990065053586</v>
      </c>
      <c r="K91" s="11">
        <f t="shared" ref="K91:K97" si="25">1022572500/1000000</f>
        <v>1022.5725</v>
      </c>
      <c r="M91" s="9">
        <f t="shared" si="19"/>
        <v>2.3548134067121924E-2</v>
      </c>
      <c r="Q91" s="1">
        <v>5.9599999999999991</v>
      </c>
      <c r="R91" s="31">
        <v>0.79874902190863761</v>
      </c>
      <c r="S91">
        <f t="shared" si="20"/>
        <v>5.9599999999999993E-2</v>
      </c>
      <c r="U91">
        <f t="shared" si="21"/>
        <v>0.17959999999999998</v>
      </c>
      <c r="V91" s="17">
        <f t="shared" si="22"/>
        <v>-1.7760475594145329</v>
      </c>
      <c r="W91" s="17">
        <f t="shared" si="15"/>
        <v>102858.27510266601</v>
      </c>
      <c r="X91" s="17">
        <f t="shared" si="16"/>
        <v>10.330144258896025</v>
      </c>
      <c r="Y91" s="17">
        <f t="shared" si="17"/>
        <v>102.85827510266601</v>
      </c>
    </row>
    <row r="92" spans="1:25">
      <c r="A92" s="3">
        <v>42831</v>
      </c>
      <c r="B92" s="1" t="s">
        <v>27</v>
      </c>
      <c r="C92" s="18">
        <v>-7.6471899255509026E-4</v>
      </c>
      <c r="D92" s="18">
        <v>0.81969552094662079</v>
      </c>
      <c r="E92" s="18">
        <v>4.6626800223643121</v>
      </c>
      <c r="F92" s="18">
        <v>0.85048244618707292</v>
      </c>
      <c r="G92" s="18">
        <v>1.8759586425032535</v>
      </c>
      <c r="H92" s="18">
        <v>0.87548936545393607</v>
      </c>
      <c r="I92" s="36">
        <v>10.868499999999997</v>
      </c>
      <c r="J92" s="36">
        <v>0.6424622557006755</v>
      </c>
      <c r="K92" s="11">
        <f t="shared" si="25"/>
        <v>1022.5725</v>
      </c>
      <c r="M92" s="9">
        <f t="shared" si="19"/>
        <v>2.3511379234671947E-2</v>
      </c>
      <c r="Q92" s="1">
        <v>6.2</v>
      </c>
      <c r="R92" s="31">
        <v>0.82764726786234377</v>
      </c>
      <c r="S92">
        <f t="shared" si="20"/>
        <v>6.2E-2</v>
      </c>
      <c r="U92">
        <f t="shared" si="21"/>
        <v>0.182</v>
      </c>
      <c r="V92" s="17">
        <f t="shared" si="22"/>
        <v>-5.6970597215175394</v>
      </c>
      <c r="W92" s="17">
        <f t="shared" si="15"/>
        <v>95308.473375288682</v>
      </c>
      <c r="X92" s="17">
        <f t="shared" si="16"/>
        <v>38.345919830351626</v>
      </c>
      <c r="Y92" s="17">
        <f t="shared" si="17"/>
        <v>95.308473375288685</v>
      </c>
    </row>
    <row r="93" spans="1:25">
      <c r="A93" s="3">
        <v>42831</v>
      </c>
      <c r="B93" s="1" t="s">
        <v>28</v>
      </c>
      <c r="C93" s="18">
        <v>-1.2903961888497983E-3</v>
      </c>
      <c r="D93" s="18">
        <v>0.85942015459214893</v>
      </c>
      <c r="E93" s="18">
        <v>1.4704953968368082</v>
      </c>
      <c r="F93" s="18">
        <v>0.79431692203007986</v>
      </c>
      <c r="G93" s="18">
        <v>-0.11625373598356077</v>
      </c>
      <c r="H93" s="18">
        <v>4.3734496388766232E-2</v>
      </c>
      <c r="I93" s="36">
        <v>12.7935</v>
      </c>
      <c r="J93" s="36">
        <v>1.9846681712568477</v>
      </c>
      <c r="K93" s="11">
        <f t="shared" si="25"/>
        <v>1022.5725</v>
      </c>
      <c r="M93" s="9">
        <f t="shared" si="19"/>
        <v>2.3670732956442689E-2</v>
      </c>
      <c r="Q93" s="1">
        <v>1.2799999999999998</v>
      </c>
      <c r="R93" s="31">
        <v>0.30331501776206288</v>
      </c>
      <c r="S93">
        <f t="shared" si="20"/>
        <v>1.2799999999999999E-2</v>
      </c>
      <c r="U93">
        <f t="shared" si="21"/>
        <v>0.1328</v>
      </c>
      <c r="V93" s="17">
        <f t="shared" si="22"/>
        <v>-6.9673087310338255</v>
      </c>
      <c r="W93" s="17">
        <f t="shared" si="15"/>
        <v>21784.753864188133</v>
      </c>
      <c r="X93" s="17">
        <f t="shared" si="16"/>
        <v>-1.7222488622827288</v>
      </c>
      <c r="Y93" s="17">
        <f t="shared" si="17"/>
        <v>21.784753864188133</v>
      </c>
    </row>
    <row r="94" spans="1:25">
      <c r="A94" s="3">
        <v>42831</v>
      </c>
      <c r="B94" s="1" t="s">
        <v>29</v>
      </c>
      <c r="C94" s="18">
        <v>-2.3420348166309159E-3</v>
      </c>
      <c r="D94" s="18">
        <v>0.90128197154363909</v>
      </c>
      <c r="E94" s="18">
        <v>13.108935060805436</v>
      </c>
      <c r="F94" s="18">
        <v>0.98712092711780108</v>
      </c>
      <c r="G94" s="18">
        <v>0.3037485613557715</v>
      </c>
      <c r="H94" s="18">
        <v>0.83857545698818292</v>
      </c>
      <c r="I94" s="36">
        <v>13.179000000000002</v>
      </c>
      <c r="J94" s="36">
        <v>1.8169917446152584</v>
      </c>
      <c r="K94" s="11">
        <f t="shared" si="25"/>
        <v>1022.5725</v>
      </c>
      <c r="M94" s="9">
        <f t="shared" si="19"/>
        <v>2.3702645091373917E-2</v>
      </c>
      <c r="Q94" s="1">
        <v>0.38</v>
      </c>
      <c r="R94" s="31">
        <v>0.4494441010848847</v>
      </c>
      <c r="S94">
        <f t="shared" si="20"/>
        <v>3.8E-3</v>
      </c>
      <c r="U94">
        <f t="shared" si="21"/>
        <v>0.12379999999999999</v>
      </c>
      <c r="V94" s="17">
        <f t="shared" si="22"/>
        <v>-11.772610955273507</v>
      </c>
      <c r="W94" s="17">
        <f t="shared" si="15"/>
        <v>180798.09991539965</v>
      </c>
      <c r="X94" s="17">
        <f t="shared" si="16"/>
        <v>4.1892924551405537</v>
      </c>
      <c r="Y94" s="17">
        <f t="shared" si="17"/>
        <v>180.79809991539966</v>
      </c>
    </row>
    <row r="95" spans="1:25" s="19" customFormat="1">
      <c r="A95" s="20">
        <v>42831</v>
      </c>
      <c r="B95" s="21" t="s">
        <v>30</v>
      </c>
      <c r="C95" s="22"/>
      <c r="D95" s="22"/>
      <c r="E95" s="22"/>
      <c r="F95" s="22"/>
      <c r="G95" s="26"/>
      <c r="H95" s="22"/>
      <c r="I95" s="23"/>
      <c r="J95" s="23"/>
      <c r="K95" s="11">
        <f t="shared" si="25"/>
        <v>1022.5725</v>
      </c>
      <c r="M95" s="24">
        <f t="shared" si="19"/>
        <v>2.2611672260612045E-2</v>
      </c>
      <c r="Q95" s="1"/>
      <c r="R95" s="31"/>
      <c r="S95" s="19">
        <f t="shared" si="20"/>
        <v>0</v>
      </c>
      <c r="U95" s="19">
        <f t="shared" si="21"/>
        <v>0.12</v>
      </c>
      <c r="V95" s="25">
        <f t="shared" si="22"/>
        <v>0</v>
      </c>
      <c r="W95" s="25">
        <f t="shared" si="15"/>
        <v>0</v>
      </c>
      <c r="X95" s="25">
        <f t="shared" si="16"/>
        <v>0</v>
      </c>
      <c r="Y95" s="25">
        <f t="shared" si="17"/>
        <v>0</v>
      </c>
    </row>
    <row r="96" spans="1:25">
      <c r="A96" s="3">
        <v>42831</v>
      </c>
      <c r="B96" s="1" t="s">
        <v>31</v>
      </c>
      <c r="C96" s="18">
        <v>-2.2012120699635763E-3</v>
      </c>
      <c r="D96" s="18">
        <v>0.84955910983907101</v>
      </c>
      <c r="E96" s="18">
        <v>4.3536340865063208</v>
      </c>
      <c r="F96" s="18">
        <v>0.89989345035493629</v>
      </c>
      <c r="G96" s="18">
        <v>0.24560259666881051</v>
      </c>
      <c r="H96" s="18">
        <v>0.93618235344478629</v>
      </c>
      <c r="I96" s="36">
        <v>14.621500000000001</v>
      </c>
      <c r="J96" s="36">
        <v>1.2112339782222097</v>
      </c>
      <c r="K96" s="11">
        <f t="shared" si="25"/>
        <v>1022.5725</v>
      </c>
      <c r="M96" s="9">
        <f t="shared" si="19"/>
        <v>2.382205690625927E-2</v>
      </c>
      <c r="Q96" s="1">
        <v>3.4</v>
      </c>
      <c r="R96" s="31">
        <v>0.32403703492039299</v>
      </c>
      <c r="S96">
        <f t="shared" si="20"/>
        <v>3.4000000000000002E-2</v>
      </c>
      <c r="U96">
        <f t="shared" si="21"/>
        <v>0.154</v>
      </c>
      <c r="V96" s="17">
        <f t="shared" si="22"/>
        <v>-13.694903076096406</v>
      </c>
      <c r="W96" s="17">
        <f t="shared" si="15"/>
        <v>74318.341063756947</v>
      </c>
      <c r="X96" s="17">
        <f t="shared" si="16"/>
        <v>4.1925382755408327</v>
      </c>
      <c r="Y96" s="17">
        <f t="shared" si="17"/>
        <v>74.318341063756947</v>
      </c>
    </row>
    <row r="97" spans="1:25">
      <c r="A97" s="3">
        <v>42831</v>
      </c>
      <c r="B97" s="1" t="s">
        <v>32</v>
      </c>
      <c r="C97" s="18">
        <v>-4.4762621264057903E-3</v>
      </c>
      <c r="D97" s="18">
        <v>0.78308369994509475</v>
      </c>
      <c r="E97" s="18">
        <v>4.662564733019062</v>
      </c>
      <c r="F97" s="18">
        <v>0.98906277315284008</v>
      </c>
      <c r="G97" s="18">
        <v>0.268022116806377</v>
      </c>
      <c r="H97" s="18">
        <v>0.76957586835334257</v>
      </c>
      <c r="I97" s="36">
        <v>15.230499999999996</v>
      </c>
      <c r="J97" s="36">
        <v>1.4557540142482863</v>
      </c>
      <c r="K97" s="11">
        <f t="shared" si="25"/>
        <v>1022.5725</v>
      </c>
      <c r="M97" s="9">
        <f t="shared" si="19"/>
        <v>2.3872470629146741E-2</v>
      </c>
      <c r="Q97" s="1">
        <v>3.78</v>
      </c>
      <c r="R97" s="31">
        <v>0.71554175279993804</v>
      </c>
      <c r="S97">
        <f t="shared" si="20"/>
        <v>3.78E-2</v>
      </c>
      <c r="U97">
        <f t="shared" si="21"/>
        <v>0.1578</v>
      </c>
      <c r="V97" s="17">
        <f t="shared" si="22"/>
        <v>-28.476116174062298</v>
      </c>
      <c r="W97" s="17">
        <f t="shared" si="15"/>
        <v>81383.6426513279</v>
      </c>
      <c r="X97" s="17">
        <f t="shared" si="16"/>
        <v>4.6782441479796342</v>
      </c>
      <c r="Y97" s="17">
        <f t="shared" si="17"/>
        <v>81.383642651327904</v>
      </c>
    </row>
    <row r="98" spans="1:25">
      <c r="A98" s="3">
        <v>42839</v>
      </c>
      <c r="B98" s="1" t="s">
        <v>25</v>
      </c>
      <c r="C98" s="18">
        <v>1.092184960767968E-3</v>
      </c>
      <c r="D98" s="18">
        <v>0.28828276953698806</v>
      </c>
      <c r="E98" s="18">
        <v>1.9505081188074018</v>
      </c>
      <c r="F98" s="18">
        <v>0.90574208474174611</v>
      </c>
      <c r="G98" s="18">
        <v>1.0232097400294367</v>
      </c>
      <c r="H98" s="18">
        <v>0.73027429478872663</v>
      </c>
      <c r="I98" s="36">
        <v>20.397569116725585</v>
      </c>
      <c r="J98" s="36">
        <v>3.10129434138365</v>
      </c>
      <c r="K98" s="11">
        <f>1013051388.88889/1000000</f>
        <v>1013.0513888888901</v>
      </c>
      <c r="M98" s="9">
        <f t="shared" si="19"/>
        <v>2.4073948810836757E-2</v>
      </c>
      <c r="Q98" s="1">
        <v>35.239999999999995</v>
      </c>
      <c r="R98" s="31">
        <v>16.261088524450031</v>
      </c>
      <c r="S98">
        <f t="shared" si="20"/>
        <v>0.35239999999999994</v>
      </c>
      <c r="U98">
        <f t="shared" si="21"/>
        <v>0.47239999999999993</v>
      </c>
      <c r="V98" s="17">
        <f t="shared" si="22"/>
        <v>20.625969090941908</v>
      </c>
      <c r="W98" s="17">
        <f t="shared" si="15"/>
        <v>101067.82914579161</v>
      </c>
      <c r="X98" s="17">
        <f t="shared" si="16"/>
        <v>53.018793507424647</v>
      </c>
      <c r="Y98" s="17">
        <f t="shared" si="17"/>
        <v>101.06782914579161</v>
      </c>
    </row>
    <row r="99" spans="1:25">
      <c r="A99" s="3">
        <v>42839</v>
      </c>
      <c r="B99" s="1" t="s">
        <v>26</v>
      </c>
      <c r="C99" s="18">
        <v>-1.3844660373135698E-3</v>
      </c>
      <c r="D99" s="18">
        <v>0.37969636564155518</v>
      </c>
      <c r="E99" s="18">
        <v>3.7830497117603961</v>
      </c>
      <c r="F99" s="18">
        <v>0.93081034083915715</v>
      </c>
      <c r="G99" s="18">
        <v>-0.26436634976532103</v>
      </c>
      <c r="H99" s="18">
        <v>0.88179464163610433</v>
      </c>
      <c r="I99" s="36">
        <v>20.161000000000001</v>
      </c>
      <c r="J99" s="36">
        <v>2.4652543479324804</v>
      </c>
      <c r="K99" s="11">
        <f t="shared" ref="K99:K105" si="26">1013051388.88889/1000000</f>
        <v>1013.0513888888901</v>
      </c>
      <c r="M99" s="9">
        <f t="shared" si="19"/>
        <v>2.4054547686775628E-2</v>
      </c>
      <c r="Q99" s="1">
        <v>33.96</v>
      </c>
      <c r="R99" s="31">
        <v>15.254114199126736</v>
      </c>
      <c r="S99">
        <f t="shared" si="20"/>
        <v>0.33960000000000001</v>
      </c>
      <c r="U99">
        <f t="shared" si="21"/>
        <v>0.45960000000000001</v>
      </c>
      <c r="V99" s="17">
        <f t="shared" si="22"/>
        <v>-25.457792701452689</v>
      </c>
      <c r="W99" s="17">
        <f t="shared" si="15"/>
        <v>190865.5254315506</v>
      </c>
      <c r="X99" s="17">
        <f t="shared" si="16"/>
        <v>-13.338027807966307</v>
      </c>
      <c r="Y99" s="17">
        <f t="shared" si="17"/>
        <v>190.86552543155059</v>
      </c>
    </row>
    <row r="100" spans="1:25">
      <c r="A100" s="3">
        <v>42839</v>
      </c>
      <c r="B100" s="1" t="s">
        <v>27</v>
      </c>
      <c r="C100" s="18">
        <v>1.5710660589508408E-3</v>
      </c>
      <c r="D100" s="18">
        <v>0.82754513598873447</v>
      </c>
      <c r="E100" s="18">
        <v>1.0266554394661898</v>
      </c>
      <c r="F100" s="18">
        <v>0.37765138005046439</v>
      </c>
      <c r="G100" s="18">
        <v>-1.3854121974324596</v>
      </c>
      <c r="H100" s="18">
        <v>0.9934997552546172</v>
      </c>
      <c r="I100" s="36">
        <v>22.770499999999998</v>
      </c>
      <c r="J100" s="36">
        <v>2.1765982059167466</v>
      </c>
      <c r="K100" s="11">
        <f t="shared" si="26"/>
        <v>1013.0513888888901</v>
      </c>
      <c r="M100" s="9">
        <f t="shared" si="19"/>
        <v>2.4268553783337435E-2</v>
      </c>
      <c r="Q100" s="1">
        <v>34.200000000000003</v>
      </c>
      <c r="R100" s="31">
        <v>15.562294175345739</v>
      </c>
      <c r="S100">
        <f t="shared" si="20"/>
        <v>0.34200000000000003</v>
      </c>
      <c r="U100">
        <f t="shared" si="21"/>
        <v>0.46200000000000002</v>
      </c>
      <c r="V100" s="17">
        <f t="shared" si="22"/>
        <v>28.78380074677764</v>
      </c>
      <c r="W100" s="17">
        <f t="shared" si="15"/>
        <v>51608.996006835834</v>
      </c>
      <c r="X100" s="17">
        <f t="shared" si="16"/>
        <v>-69.643358245186704</v>
      </c>
      <c r="Y100" s="17">
        <f t="shared" si="17"/>
        <v>51.608996006835831</v>
      </c>
    </row>
    <row r="101" spans="1:25">
      <c r="A101" s="3">
        <v>42839</v>
      </c>
      <c r="B101" s="1" t="s">
        <v>28</v>
      </c>
      <c r="C101" s="18">
        <v>-4.3581275195664617E-3</v>
      </c>
      <c r="D101" s="18">
        <v>0.95819589395258564</v>
      </c>
      <c r="E101" s="18">
        <v>14.034602448055233</v>
      </c>
      <c r="F101" s="18">
        <v>0.86019677257290439</v>
      </c>
      <c r="G101" s="18">
        <v>0.42468600745161439</v>
      </c>
      <c r="H101" s="18">
        <v>0.18071961246108989</v>
      </c>
      <c r="I101" s="36">
        <v>19.335999999999995</v>
      </c>
      <c r="J101" s="36">
        <v>2.1965664114704113</v>
      </c>
      <c r="K101" s="11">
        <f t="shared" si="26"/>
        <v>1013.0513888888901</v>
      </c>
      <c r="M101" s="9">
        <f t="shared" si="19"/>
        <v>2.3986889120129334E-2</v>
      </c>
      <c r="Q101" s="1">
        <v>1.29</v>
      </c>
      <c r="R101" s="31">
        <v>0.65421708935184497</v>
      </c>
      <c r="S101">
        <f t="shared" si="20"/>
        <v>1.29E-2</v>
      </c>
      <c r="U101">
        <f t="shared" si="21"/>
        <v>0.13289999999999999</v>
      </c>
      <c r="V101" s="17">
        <f t="shared" si="22"/>
        <v>-23.238420247760864</v>
      </c>
      <c r="W101" s="17">
        <f t="shared" si="15"/>
        <v>205330.65255139332</v>
      </c>
      <c r="X101" s="17">
        <f t="shared" si="16"/>
        <v>6.2132899996443633</v>
      </c>
      <c r="Y101" s="17">
        <f t="shared" si="17"/>
        <v>205.33065255139331</v>
      </c>
    </row>
    <row r="102" spans="1:25">
      <c r="A102" s="3">
        <v>42839</v>
      </c>
      <c r="B102" s="1" t="s">
        <v>29</v>
      </c>
      <c r="C102" s="18">
        <v>-3.0699462090574281E-3</v>
      </c>
      <c r="D102" s="18">
        <v>0.80361471512327609</v>
      </c>
      <c r="E102" s="18">
        <v>16.699446316182126</v>
      </c>
      <c r="F102" s="18">
        <v>0.95966925953430626</v>
      </c>
      <c r="G102" s="18">
        <v>-0.63643227076733977</v>
      </c>
      <c r="H102" s="18">
        <v>0.28820362267490973</v>
      </c>
      <c r="I102" s="36">
        <v>16.600500000000004</v>
      </c>
      <c r="J102" s="36">
        <v>2.4383087888944663</v>
      </c>
      <c r="K102" s="11">
        <f t="shared" si="26"/>
        <v>1013.0513888888901</v>
      </c>
      <c r="M102" s="9">
        <f t="shared" si="19"/>
        <v>2.3762549715207006E-2</v>
      </c>
      <c r="Q102" s="1">
        <v>0.38</v>
      </c>
      <c r="R102" s="31">
        <v>0.4494441010848847</v>
      </c>
      <c r="S102">
        <f t="shared" si="20"/>
        <v>3.8E-3</v>
      </c>
      <c r="U102">
        <f t="shared" si="21"/>
        <v>0.12379999999999999</v>
      </c>
      <c r="V102" s="17">
        <f t="shared" si="22"/>
        <v>-15.392670982508912</v>
      </c>
      <c r="W102" s="17">
        <f t="shared" si="15"/>
        <v>229737.71496369262</v>
      </c>
      <c r="X102" s="17">
        <f t="shared" si="16"/>
        <v>-8.755529545525091</v>
      </c>
      <c r="Y102" s="17">
        <f t="shared" si="17"/>
        <v>229.73771496369261</v>
      </c>
    </row>
    <row r="103" spans="1:25">
      <c r="A103" s="3">
        <v>42839</v>
      </c>
      <c r="B103" s="1" t="s">
        <v>30</v>
      </c>
      <c r="C103" s="18">
        <v>1.3873402082629661E-4</v>
      </c>
      <c r="D103" s="18">
        <v>1.2855535913841893E-3</v>
      </c>
      <c r="E103" s="18">
        <v>5.042087140252292</v>
      </c>
      <c r="F103" s="18">
        <v>0.82685899125744122</v>
      </c>
      <c r="G103" s="18">
        <v>0.37740209102742367</v>
      </c>
      <c r="H103" s="18">
        <v>0.8201773953804945</v>
      </c>
      <c r="I103" s="36">
        <v>19.515499999999996</v>
      </c>
      <c r="J103" s="36">
        <v>2.3030218735391985</v>
      </c>
      <c r="K103" s="11">
        <f t="shared" si="26"/>
        <v>1013.0513888888901</v>
      </c>
      <c r="M103" s="9">
        <f t="shared" si="19"/>
        <v>2.400160998402389E-2</v>
      </c>
      <c r="Q103" s="1">
        <v>5.62</v>
      </c>
      <c r="R103" s="31">
        <v>0.90388052307812949</v>
      </c>
      <c r="S103">
        <f t="shared" si="20"/>
        <v>5.62E-2</v>
      </c>
      <c r="U103">
        <f t="shared" si="21"/>
        <v>0.1762</v>
      </c>
      <c r="V103" s="17">
        <f t="shared" si="22"/>
        <v>0.98017611940182958</v>
      </c>
      <c r="W103" s="17">
        <f t="shared" si="15"/>
        <v>97741.386593269039</v>
      </c>
      <c r="X103" s="17">
        <f t="shared" si="16"/>
        <v>7.3159790091160088</v>
      </c>
      <c r="Y103" s="17">
        <f t="shared" si="17"/>
        <v>97.741386593269041</v>
      </c>
    </row>
    <row r="104" spans="1:25">
      <c r="A104" s="3">
        <v>42839</v>
      </c>
      <c r="B104" s="1" t="s">
        <v>31</v>
      </c>
      <c r="C104" s="18">
        <v>-7.5330915133131277E-3</v>
      </c>
      <c r="D104" s="18">
        <v>0.95714740106400009</v>
      </c>
      <c r="E104" s="18">
        <v>3.922681054203768</v>
      </c>
      <c r="F104" s="18">
        <v>0.78555399998672915</v>
      </c>
      <c r="G104" s="18">
        <v>4.7963441631050048E-2</v>
      </c>
      <c r="H104" s="18">
        <v>2.6845215419958142E-3</v>
      </c>
      <c r="I104" s="36">
        <v>19.277000000000001</v>
      </c>
      <c r="J104" s="36">
        <v>1.5561397752130111</v>
      </c>
      <c r="K104" s="11">
        <f t="shared" si="26"/>
        <v>1013.0513888888901</v>
      </c>
      <c r="M104" s="9">
        <f t="shared" si="19"/>
        <v>2.3982050507484327E-2</v>
      </c>
      <c r="Q104" s="1">
        <v>3.4</v>
      </c>
      <c r="R104" s="31">
        <v>0.32403703492039299</v>
      </c>
      <c r="S104">
        <f t="shared" si="20"/>
        <v>3.4000000000000002E-2</v>
      </c>
      <c r="U104">
        <f t="shared" si="21"/>
        <v>0.154</v>
      </c>
      <c r="V104" s="17">
        <f t="shared" si="22"/>
        <v>-46.554671361529444</v>
      </c>
      <c r="W104" s="17">
        <f t="shared" si="15"/>
        <v>66515.065700018909</v>
      </c>
      <c r="X104" s="17">
        <f t="shared" si="16"/>
        <v>0.81329361913567222</v>
      </c>
      <c r="Y104" s="17">
        <f t="shared" si="17"/>
        <v>66.515065700018909</v>
      </c>
    </row>
    <row r="105" spans="1:25">
      <c r="A105" s="3">
        <v>42839</v>
      </c>
      <c r="B105" s="1" t="s">
        <v>32</v>
      </c>
      <c r="C105" s="18">
        <v>-5.2088821205857252E-3</v>
      </c>
      <c r="D105" s="18">
        <v>0.86094068641531951</v>
      </c>
      <c r="E105" s="18">
        <v>6.4127665203426893</v>
      </c>
      <c r="F105" s="18">
        <v>0.99420522654502086</v>
      </c>
      <c r="G105" s="18">
        <v>-0.28852398827399384</v>
      </c>
      <c r="H105" s="18">
        <v>0.70727622150747704</v>
      </c>
      <c r="I105" s="36">
        <v>19.419499999999999</v>
      </c>
      <c r="J105" s="36">
        <v>0.83861179934460739</v>
      </c>
      <c r="K105" s="11">
        <f t="shared" si="26"/>
        <v>1013.0513888888901</v>
      </c>
      <c r="M105" s="9">
        <f t="shared" si="19"/>
        <v>2.3993736987177775E-2</v>
      </c>
      <c r="Q105" s="1">
        <v>3.78</v>
      </c>
      <c r="R105" s="31">
        <v>0.71554175279993804</v>
      </c>
      <c r="S105">
        <f t="shared" si="20"/>
        <v>3.78E-2</v>
      </c>
      <c r="U105">
        <f t="shared" si="21"/>
        <v>0.1578</v>
      </c>
      <c r="V105" s="17">
        <f t="shared" si="22"/>
        <v>-32.969263726727434</v>
      </c>
      <c r="W105" s="17">
        <f t="shared" si="15"/>
        <v>111367.16187248041</v>
      </c>
      <c r="X105" s="17">
        <f t="shared" si="16"/>
        <v>-5.0106451878878655</v>
      </c>
      <c r="Y105" s="17">
        <f t="shared" si="17"/>
        <v>111.36716187248041</v>
      </c>
    </row>
    <row r="106" spans="1:25" s="19" customFormat="1">
      <c r="A106" s="20">
        <v>42845</v>
      </c>
      <c r="B106" s="21" t="s">
        <v>25</v>
      </c>
      <c r="C106" s="22"/>
      <c r="D106" s="22"/>
      <c r="E106" s="22"/>
      <c r="F106" s="22"/>
      <c r="G106" s="22"/>
      <c r="H106" s="22"/>
      <c r="I106" s="36">
        <v>13.229999999999999</v>
      </c>
      <c r="J106" s="36">
        <v>1.7155174146594956</v>
      </c>
      <c r="K106" s="11">
        <f>1031961904.7619/1000000</f>
        <v>1031.9619047618999</v>
      </c>
      <c r="M106" s="24">
        <f t="shared" si="19"/>
        <v>2.3924546722372902E-2</v>
      </c>
      <c r="Q106" s="1">
        <v>42.239999999999995</v>
      </c>
      <c r="R106" s="31">
        <v>1.1058933040759398</v>
      </c>
      <c r="S106" s="19">
        <f t="shared" si="20"/>
        <v>0.42239999999999994</v>
      </c>
      <c r="U106" s="19">
        <f t="shared" si="21"/>
        <v>0.54239999999999999</v>
      </c>
      <c r="V106" s="25">
        <f t="shared" si="22"/>
        <v>0</v>
      </c>
      <c r="W106" s="25">
        <f t="shared" si="15"/>
        <v>0</v>
      </c>
      <c r="X106" s="25">
        <f t="shared" si="16"/>
        <v>0</v>
      </c>
      <c r="Y106" s="25">
        <f t="shared" si="17"/>
        <v>0</v>
      </c>
    </row>
    <row r="107" spans="1:25">
      <c r="A107" s="3">
        <v>42845</v>
      </c>
      <c r="B107" s="1" t="s">
        <v>26</v>
      </c>
      <c r="C107" s="18">
        <v>-1.3038301644368567E-3</v>
      </c>
      <c r="D107" s="18">
        <v>0.95762941077895647</v>
      </c>
      <c r="E107" s="18">
        <v>7.6402491205144498</v>
      </c>
      <c r="F107" s="18">
        <v>0.96789487180751776</v>
      </c>
      <c r="G107" s="18">
        <v>1.0674101525100865</v>
      </c>
      <c r="H107" s="18">
        <v>0.83320964874405901</v>
      </c>
      <c r="I107" s="36">
        <v>11.8865</v>
      </c>
      <c r="J107" s="36">
        <v>0.97548334173372742</v>
      </c>
      <c r="K107" s="11">
        <f t="shared" ref="K107:K113" si="27">1031961904.7619/1000000</f>
        <v>1031.9619047618999</v>
      </c>
      <c r="M107" s="9">
        <f t="shared" si="19"/>
        <v>2.3812309036356043E-2</v>
      </c>
      <c r="Q107" s="1">
        <v>40.96</v>
      </c>
      <c r="R107" s="31">
        <v>0.79874902190863428</v>
      </c>
      <c r="S107">
        <f t="shared" si="20"/>
        <v>0.40960000000000002</v>
      </c>
      <c r="U107">
        <f t="shared" si="21"/>
        <v>0.52960000000000007</v>
      </c>
      <c r="V107" s="17">
        <f t="shared" si="22"/>
        <v>-27.90763953885881</v>
      </c>
      <c r="W107" s="17">
        <f t="shared" si="15"/>
        <v>448700.55296192039</v>
      </c>
      <c r="X107" s="17">
        <f t="shared" si="16"/>
        <v>62.687422636841205</v>
      </c>
      <c r="Y107" s="17">
        <f t="shared" si="17"/>
        <v>448.70055296192038</v>
      </c>
    </row>
    <row r="108" spans="1:25" s="19" customFormat="1">
      <c r="A108" s="20">
        <v>42845</v>
      </c>
      <c r="B108" s="21" t="s">
        <v>27</v>
      </c>
      <c r="C108" s="22"/>
      <c r="D108" s="22"/>
      <c r="E108" s="22"/>
      <c r="F108" s="22"/>
      <c r="G108" s="22"/>
      <c r="H108" s="22"/>
      <c r="I108" s="23"/>
      <c r="J108" s="23"/>
      <c r="K108" s="11">
        <f t="shared" si="27"/>
        <v>1031.9619047618999</v>
      </c>
      <c r="M108" s="24">
        <f t="shared" si="19"/>
        <v>2.2819295820993638E-2</v>
      </c>
      <c r="Q108" s="1">
        <v>6.2</v>
      </c>
      <c r="R108" s="31">
        <v>0.82764726786234377</v>
      </c>
      <c r="S108" s="19">
        <f t="shared" si="20"/>
        <v>6.2E-2</v>
      </c>
      <c r="U108" s="19">
        <f t="shared" si="21"/>
        <v>0.182</v>
      </c>
      <c r="V108" s="25">
        <f t="shared" si="22"/>
        <v>0</v>
      </c>
      <c r="W108" s="25">
        <f t="shared" si="15"/>
        <v>0</v>
      </c>
      <c r="X108" s="25">
        <f t="shared" si="16"/>
        <v>0</v>
      </c>
      <c r="Y108" s="25">
        <f t="shared" si="17"/>
        <v>0</v>
      </c>
    </row>
    <row r="109" spans="1:25">
      <c r="A109" s="3">
        <v>42845</v>
      </c>
      <c r="B109" s="1" t="s">
        <v>28</v>
      </c>
      <c r="C109" s="18">
        <v>-2.8122430600577529E-3</v>
      </c>
      <c r="D109" s="18">
        <v>0.93107281189478974</v>
      </c>
      <c r="E109" s="18">
        <v>32.968465442574889</v>
      </c>
      <c r="F109" s="18">
        <v>0.98906030266387879</v>
      </c>
      <c r="G109" s="18">
        <v>-8.1454517322056288E-2</v>
      </c>
      <c r="H109" s="18">
        <v>7.1584582518552289E-3</v>
      </c>
      <c r="I109" s="36">
        <v>19.950499999999998</v>
      </c>
      <c r="J109" s="36">
        <v>2.943416339901646</v>
      </c>
      <c r="K109" s="11">
        <f t="shared" si="27"/>
        <v>1031.9619047618999</v>
      </c>
      <c r="M109" s="9">
        <f t="shared" si="19"/>
        <v>2.4485985776244355E-2</v>
      </c>
      <c r="Q109" s="32">
        <v>2.59</v>
      </c>
      <c r="R109" s="33">
        <v>0.25099800796022265</v>
      </c>
      <c r="S109">
        <f t="shared" si="20"/>
        <v>2.5899999999999999E-2</v>
      </c>
      <c r="U109">
        <f t="shared" si="21"/>
        <v>0.1459</v>
      </c>
      <c r="V109" s="17">
        <f t="shared" si="22"/>
        <v>-16.126724511003339</v>
      </c>
      <c r="W109" s="17">
        <f t="shared" si="15"/>
        <v>518727.23527826136</v>
      </c>
      <c r="X109" s="17">
        <f t="shared" si="16"/>
        <v>-1.2816088345086016</v>
      </c>
      <c r="Y109" s="17">
        <f t="shared" si="17"/>
        <v>518.72723527826133</v>
      </c>
    </row>
    <row r="110" spans="1:25">
      <c r="A110" s="3">
        <v>42845</v>
      </c>
      <c r="B110" s="1" t="s">
        <v>29</v>
      </c>
      <c r="C110" s="18">
        <v>-1.4554717274709715E-3</v>
      </c>
      <c r="D110" s="18">
        <v>0.78021969313615247</v>
      </c>
      <c r="E110" s="18">
        <v>13.174989124918872</v>
      </c>
      <c r="F110" s="18">
        <v>0.94698561557116101</v>
      </c>
      <c r="G110" s="18">
        <v>0.44879211915112704</v>
      </c>
      <c r="H110" s="18">
        <v>0.30392689914766896</v>
      </c>
      <c r="I110" s="36">
        <v>17.799000000000003</v>
      </c>
      <c r="J110" s="36">
        <v>4.6387497237941169</v>
      </c>
      <c r="K110" s="11">
        <f t="shared" si="27"/>
        <v>1031.9619047618999</v>
      </c>
      <c r="M110" s="9">
        <f t="shared" si="19"/>
        <v>2.4306246750218845E-2</v>
      </c>
      <c r="Q110" s="1">
        <v>0.38</v>
      </c>
      <c r="R110" s="31">
        <v>0.4494441010848847</v>
      </c>
      <c r="S110">
        <f t="shared" si="20"/>
        <v>3.8E-3</v>
      </c>
      <c r="U110">
        <f t="shared" si="21"/>
        <v>0.12379999999999999</v>
      </c>
      <c r="V110" s="17">
        <f t="shared" si="22"/>
        <v>-7.1344768037695836</v>
      </c>
      <c r="W110" s="17">
        <f t="shared" si="15"/>
        <v>177196.69877986837</v>
      </c>
      <c r="X110" s="17">
        <f t="shared" si="16"/>
        <v>6.0360187927282816</v>
      </c>
      <c r="Y110" s="17">
        <f t="shared" si="17"/>
        <v>177.19669877986837</v>
      </c>
    </row>
    <row r="111" spans="1:25">
      <c r="A111" s="3">
        <v>42845</v>
      </c>
      <c r="B111" s="1" t="s">
        <v>30</v>
      </c>
      <c r="C111" s="18">
        <v>-5.1841305121706812E-3</v>
      </c>
      <c r="D111" s="18">
        <v>0.91361121835582604</v>
      </c>
      <c r="E111" s="18">
        <v>8.1865006895317229</v>
      </c>
      <c r="F111" s="18">
        <v>0.94446597184572656</v>
      </c>
      <c r="G111" s="18">
        <v>-0.11927372923063899</v>
      </c>
      <c r="H111" s="18">
        <v>1.3810309222570682E-2</v>
      </c>
      <c r="I111" s="36">
        <v>10.579499999999998</v>
      </c>
      <c r="J111" s="36">
        <v>2.1693155026413282</v>
      </c>
      <c r="K111" s="11">
        <f t="shared" si="27"/>
        <v>1031.9619047618999</v>
      </c>
      <c r="M111" s="9">
        <f t="shared" si="19"/>
        <v>2.3703120606416311E-2</v>
      </c>
      <c r="Q111" s="1">
        <v>5.62</v>
      </c>
      <c r="R111" s="31">
        <v>0.90388052307812949</v>
      </c>
      <c r="S111">
        <f t="shared" si="20"/>
        <v>5.62E-2</v>
      </c>
      <c r="U111">
        <f t="shared" si="21"/>
        <v>0.1762</v>
      </c>
      <c r="V111" s="17">
        <f t="shared" si="22"/>
        <v>-37.087872272299641</v>
      </c>
      <c r="W111" s="17">
        <f t="shared" si="15"/>
        <v>160694.60611738707</v>
      </c>
      <c r="X111" s="17">
        <f t="shared" si="16"/>
        <v>-2.3412500243697845</v>
      </c>
      <c r="Y111" s="17">
        <f t="shared" si="17"/>
        <v>160.69460611738708</v>
      </c>
    </row>
    <row r="112" spans="1:25">
      <c r="A112" s="3">
        <v>42845</v>
      </c>
      <c r="B112" s="1" t="s">
        <v>31</v>
      </c>
      <c r="C112" s="18">
        <v>-2.3655263040018902E-3</v>
      </c>
      <c r="D112" s="18">
        <v>0.86069833677280705</v>
      </c>
      <c r="E112" s="18">
        <v>4.2116525706188801</v>
      </c>
      <c r="F112" s="18">
        <v>0.89731531341445681</v>
      </c>
      <c r="G112" s="18">
        <v>0.52124501780632837</v>
      </c>
      <c r="H112" s="18">
        <v>0.2531765059302486</v>
      </c>
      <c r="I112" s="36">
        <v>11.16</v>
      </c>
      <c r="J112" s="36">
        <v>2.1772459668122019</v>
      </c>
      <c r="K112" s="11">
        <f t="shared" si="27"/>
        <v>1031.9619047618999</v>
      </c>
      <c r="M112" s="9">
        <f t="shared" si="19"/>
        <v>2.3751616309231928E-2</v>
      </c>
      <c r="Q112" s="1">
        <v>3.4</v>
      </c>
      <c r="R112" s="31">
        <v>0.32403703492039299</v>
      </c>
      <c r="S112">
        <f t="shared" si="20"/>
        <v>3.4000000000000002E-2</v>
      </c>
      <c r="U112">
        <f t="shared" si="21"/>
        <v>0.154</v>
      </c>
      <c r="V112" s="17">
        <f t="shared" si="22"/>
        <v>-14.760835757073403</v>
      </c>
      <c r="W112" s="17">
        <f t="shared" si="15"/>
        <v>72107.87693394332</v>
      </c>
      <c r="X112" s="17">
        <f t="shared" si="16"/>
        <v>8.9242573944998451</v>
      </c>
      <c r="Y112" s="17">
        <f t="shared" si="17"/>
        <v>72.107876933943317</v>
      </c>
    </row>
    <row r="113" spans="1:25" s="19" customFormat="1">
      <c r="A113" s="20">
        <v>42845</v>
      </c>
      <c r="B113" s="21" t="s">
        <v>32</v>
      </c>
      <c r="C113" s="22"/>
      <c r="D113" s="22"/>
      <c r="E113" s="22"/>
      <c r="F113" s="22"/>
      <c r="G113" s="22"/>
      <c r="H113" s="22"/>
      <c r="I113" s="23"/>
      <c r="J113" s="23"/>
      <c r="K113" s="11">
        <f t="shared" si="27"/>
        <v>1031.9619047618999</v>
      </c>
      <c r="M113" s="24">
        <f t="shared" si="19"/>
        <v>2.2819295820993638E-2</v>
      </c>
      <c r="Q113" s="1">
        <v>3.78</v>
      </c>
      <c r="R113" s="31">
        <v>0.71554175279993804</v>
      </c>
      <c r="S113" s="19">
        <f t="shared" si="20"/>
        <v>3.78E-2</v>
      </c>
      <c r="U113" s="19">
        <f t="shared" si="21"/>
        <v>0.1578</v>
      </c>
      <c r="V113" s="25">
        <f t="shared" si="22"/>
        <v>0</v>
      </c>
      <c r="W113" s="25">
        <f t="shared" si="15"/>
        <v>0</v>
      </c>
      <c r="X113" s="25">
        <f t="shared" si="16"/>
        <v>0</v>
      </c>
      <c r="Y113" s="25">
        <f t="shared" si="17"/>
        <v>0</v>
      </c>
    </row>
    <row r="114" spans="1:25">
      <c r="A114" s="3">
        <v>42852</v>
      </c>
      <c r="B114" s="1" t="s">
        <v>25</v>
      </c>
      <c r="C114" s="18">
        <v>-2.7285749919823267E-3</v>
      </c>
      <c r="D114" s="18">
        <v>0.82110350888173522</v>
      </c>
      <c r="E114" s="18">
        <v>7.2098876290523037</v>
      </c>
      <c r="F114" s="18">
        <v>0.92275676342372426</v>
      </c>
      <c r="G114" s="18">
        <v>0.28917408390845706</v>
      </c>
      <c r="H114" s="18">
        <v>0.14052594886492478</v>
      </c>
      <c r="I114" s="36">
        <v>17.614999999999998</v>
      </c>
      <c r="J114" s="36">
        <v>2.6454819976707458</v>
      </c>
      <c r="K114" s="42">
        <v>988</v>
      </c>
      <c r="M114" s="9">
        <f t="shared" si="19"/>
        <v>2.3256076164537925E-2</v>
      </c>
      <c r="Q114" s="1">
        <v>42.239999999999995</v>
      </c>
      <c r="R114" s="31">
        <v>1.1058933040759398</v>
      </c>
      <c r="S114">
        <f t="shared" si="20"/>
        <v>0.42239999999999994</v>
      </c>
      <c r="U114">
        <f t="shared" si="21"/>
        <v>0.54239999999999999</v>
      </c>
      <c r="V114" s="17">
        <f t="shared" si="22"/>
        <v>-61.245579534978617</v>
      </c>
      <c r="W114" s="17">
        <f t="shared" si="15"/>
        <v>444032.08713131648</v>
      </c>
      <c r="X114" s="17">
        <f t="shared" si="16"/>
        <v>17.809233462219215</v>
      </c>
      <c r="Y114" s="17">
        <f t="shared" si="17"/>
        <v>444.03208713131647</v>
      </c>
    </row>
    <row r="115" spans="1:25">
      <c r="A115" s="3">
        <v>42852</v>
      </c>
      <c r="B115" s="1" t="s">
        <v>26</v>
      </c>
      <c r="C115" s="18">
        <v>-7.5665466984998543E-4</v>
      </c>
      <c r="D115" s="18">
        <v>0.16744667491797058</v>
      </c>
      <c r="E115" s="18">
        <v>7.376564484484474</v>
      </c>
      <c r="F115" s="18">
        <v>0.89909575266927555</v>
      </c>
      <c r="G115" s="18">
        <v>4.4474558405867129E-2</v>
      </c>
      <c r="H115" s="18">
        <v>2.3112470059306958E-2</v>
      </c>
      <c r="I115" s="36">
        <v>15.446000000000002</v>
      </c>
      <c r="J115" s="36">
        <v>1.315288561495157</v>
      </c>
      <c r="K115" s="42">
        <v>988</v>
      </c>
      <c r="M115" s="9">
        <f t="shared" si="19"/>
        <v>2.308259438646669E-2</v>
      </c>
      <c r="Q115" s="1">
        <v>40.96</v>
      </c>
      <c r="R115" s="31">
        <v>0.79874902190863428</v>
      </c>
      <c r="S115">
        <f t="shared" si="20"/>
        <v>0.40960000000000002</v>
      </c>
      <c r="U115">
        <f t="shared" si="21"/>
        <v>0.52960000000000007</v>
      </c>
      <c r="V115" s="17">
        <f t="shared" si="22"/>
        <v>-16.707700725535723</v>
      </c>
      <c r="W115" s="17">
        <f t="shared" si="15"/>
        <v>446910.04741537297</v>
      </c>
      <c r="X115" s="17">
        <f t="shared" si="16"/>
        <v>2.6944964756629441</v>
      </c>
      <c r="Y115" s="17">
        <f t="shared" si="17"/>
        <v>446.91004741537296</v>
      </c>
    </row>
    <row r="116" spans="1:25">
      <c r="A116" s="3">
        <v>42852</v>
      </c>
      <c r="B116" s="1" t="s">
        <v>27</v>
      </c>
      <c r="C116" s="18">
        <v>-9.3507465345828763E-4</v>
      </c>
      <c r="D116" s="18">
        <v>0.86511081481957863</v>
      </c>
      <c r="E116" s="18">
        <v>5.9760409789368021</v>
      </c>
      <c r="F116" s="18">
        <v>0.9466568715381708</v>
      </c>
      <c r="G116" s="18">
        <v>9.3953293934775958E-2</v>
      </c>
      <c r="H116" s="18">
        <v>7.6068367477315246E-4</v>
      </c>
      <c r="I116" s="36">
        <v>13.191000000000003</v>
      </c>
      <c r="J116" s="36">
        <v>1.5079519223105224</v>
      </c>
      <c r="K116" s="42">
        <v>988</v>
      </c>
      <c r="M116" s="9">
        <f t="shared" si="19"/>
        <v>2.2902234123879955E-2</v>
      </c>
      <c r="Q116" s="1">
        <v>41.2</v>
      </c>
      <c r="R116" s="31">
        <v>0.82764726786234133</v>
      </c>
      <c r="S116">
        <f t="shared" si="20"/>
        <v>0.41200000000000003</v>
      </c>
      <c r="U116">
        <f t="shared" si="21"/>
        <v>0.53200000000000003</v>
      </c>
      <c r="V116" s="17">
        <f t="shared" si="22"/>
        <v>-20.904302512240868</v>
      </c>
      <c r="W116" s="17">
        <f t="shared" si="15"/>
        <v>366564.13260678796</v>
      </c>
      <c r="X116" s="17">
        <f t="shared" si="16"/>
        <v>5.7629972448547289</v>
      </c>
      <c r="Y116" s="17">
        <f t="shared" si="17"/>
        <v>366.56413260678795</v>
      </c>
    </row>
    <row r="117" spans="1:25">
      <c r="A117" s="3">
        <v>42852</v>
      </c>
      <c r="B117" s="1" t="s">
        <v>28</v>
      </c>
      <c r="C117" s="18">
        <v>-4.9298008053308634E-3</v>
      </c>
      <c r="D117" s="18">
        <v>0.96137858451956415</v>
      </c>
      <c r="E117" s="18">
        <v>35.994397824780066</v>
      </c>
      <c r="F117" s="18">
        <v>0.99053001780916383</v>
      </c>
      <c r="G117" s="18">
        <v>1.0646336088410853</v>
      </c>
      <c r="H117" s="18">
        <v>0.87874684556948757</v>
      </c>
      <c r="I117" s="36">
        <v>16.654000000000003</v>
      </c>
      <c r="J117" s="36">
        <v>3.6717548937803568</v>
      </c>
      <c r="K117" s="42">
        <v>988</v>
      </c>
      <c r="L117" s="34"/>
      <c r="M117" s="9">
        <f t="shared" si="19"/>
        <v>2.3179213099196079E-2</v>
      </c>
      <c r="Q117" s="1">
        <v>2.0699999999999998</v>
      </c>
      <c r="R117" s="31">
        <v>0.3834057902536166</v>
      </c>
      <c r="S117">
        <f t="shared" si="20"/>
        <v>2.07E-2</v>
      </c>
      <c r="U117">
        <f t="shared" si="21"/>
        <v>0.14069999999999999</v>
      </c>
      <c r="V117" s="17">
        <f t="shared" si="22"/>
        <v>-28.799198085665239</v>
      </c>
      <c r="W117" s="17">
        <f t="shared" si="15"/>
        <v>576943.04258961615</v>
      </c>
      <c r="X117" s="17">
        <f t="shared" si="16"/>
        <v>17.064682024075285</v>
      </c>
      <c r="Y117" s="17">
        <f t="shared" si="17"/>
        <v>576.9430425896162</v>
      </c>
    </row>
    <row r="118" spans="1:25">
      <c r="A118" s="3">
        <v>42852</v>
      </c>
      <c r="B118" s="1" t="s">
        <v>29</v>
      </c>
      <c r="C118" s="18">
        <v>-2.749619478622086E-3</v>
      </c>
      <c r="D118" s="18">
        <v>0.80408227286879919</v>
      </c>
      <c r="E118" s="18">
        <v>16.427887757407806</v>
      </c>
      <c r="F118" s="18">
        <v>0.98923334982880573</v>
      </c>
      <c r="G118" s="18">
        <v>-1.0604751128451857</v>
      </c>
      <c r="H118" s="18">
        <v>0.84095387865875015</v>
      </c>
      <c r="I118" s="36">
        <v>17.160499999999999</v>
      </c>
      <c r="J118" s="36">
        <v>2.9918371864123889</v>
      </c>
      <c r="K118" s="42">
        <v>988</v>
      </c>
      <c r="M118" s="9">
        <f t="shared" si="19"/>
        <v>2.3219724173697272E-2</v>
      </c>
      <c r="Q118" s="1">
        <v>0.38</v>
      </c>
      <c r="R118" s="31">
        <v>0.4494441010848847</v>
      </c>
      <c r="S118">
        <f t="shared" si="20"/>
        <v>3.8E-3</v>
      </c>
      <c r="U118">
        <f t="shared" si="21"/>
        <v>0.12379999999999999</v>
      </c>
      <c r="V118" s="17">
        <f t="shared" si="22"/>
        <v>-14.108855914226027</v>
      </c>
      <c r="W118" s="17">
        <f t="shared" si="15"/>
        <v>231285.24847487904</v>
      </c>
      <c r="X118" s="17">
        <f t="shared" si="16"/>
        <v>-14.93023653422661</v>
      </c>
      <c r="Y118" s="17">
        <f t="shared" si="17"/>
        <v>231.28524847487904</v>
      </c>
    </row>
    <row r="119" spans="1:25">
      <c r="A119" s="3">
        <v>42852</v>
      </c>
      <c r="B119" s="1" t="s">
        <v>30</v>
      </c>
      <c r="C119" s="18">
        <v>-5.5366853151837024E-3</v>
      </c>
      <c r="D119" s="18">
        <v>0.98898563973810116</v>
      </c>
      <c r="E119" s="18">
        <v>6.9807501192715131</v>
      </c>
      <c r="F119" s="18">
        <v>0.891611326711643</v>
      </c>
      <c r="G119" s="18">
        <v>-1.0152042360327858</v>
      </c>
      <c r="H119" s="18">
        <v>0.83128087349457347</v>
      </c>
      <c r="I119" s="36">
        <v>8.6489999999999974</v>
      </c>
      <c r="J119" s="36">
        <v>0.75940700549836915</v>
      </c>
      <c r="K119" s="42">
        <v>988</v>
      </c>
      <c r="M119" s="9">
        <f t="shared" si="19"/>
        <v>2.2538954162607681E-2</v>
      </c>
      <c r="Q119" s="1">
        <v>5.62</v>
      </c>
      <c r="R119" s="31">
        <v>0.90388052307812949</v>
      </c>
      <c r="S119">
        <f t="shared" si="20"/>
        <v>5.62E-2</v>
      </c>
      <c r="U119">
        <f t="shared" si="21"/>
        <v>0.1762</v>
      </c>
      <c r="V119" s="17">
        <f t="shared" si="22"/>
        <v>-41.656003253143524</v>
      </c>
      <c r="W119" s="17">
        <f t="shared" si="15"/>
        <v>144104.27178437114</v>
      </c>
      <c r="X119" s="17">
        <f t="shared" si="16"/>
        <v>-20.956955147562319</v>
      </c>
      <c r="Y119" s="17">
        <f t="shared" si="17"/>
        <v>144.10427178437115</v>
      </c>
    </row>
    <row r="120" spans="1:25">
      <c r="A120" s="3">
        <v>42852</v>
      </c>
      <c r="B120" s="1" t="s">
        <v>31</v>
      </c>
      <c r="C120" s="18">
        <v>-7.6715247835227899E-3</v>
      </c>
      <c r="D120" s="18">
        <v>0.98520020409885967</v>
      </c>
      <c r="E120" s="18">
        <v>10.213880108361076</v>
      </c>
      <c r="F120" s="18">
        <v>0.96753097696104307</v>
      </c>
      <c r="G120" s="18">
        <v>0.84761078355124253</v>
      </c>
      <c r="H120" s="18">
        <v>0.4265972622798454</v>
      </c>
      <c r="I120" s="36">
        <v>10.170000000000002</v>
      </c>
      <c r="J120" s="36">
        <v>1.1074746046749786</v>
      </c>
      <c r="K120" s="42">
        <v>988</v>
      </c>
      <c r="M120" s="9">
        <f t="shared" si="19"/>
        <v>2.266060735967838E-2</v>
      </c>
      <c r="Q120" s="1">
        <v>3.4</v>
      </c>
      <c r="R120" s="31">
        <v>0.32403703492039299</v>
      </c>
      <c r="S120">
        <f t="shared" si="20"/>
        <v>3.4000000000000002E-2</v>
      </c>
      <c r="U120">
        <f t="shared" si="21"/>
        <v>0.154</v>
      </c>
      <c r="V120" s="17">
        <f t="shared" si="22"/>
        <v>-50.174896087698528</v>
      </c>
      <c r="W120" s="17">
        <f t="shared" si="15"/>
        <v>183291.59468019841</v>
      </c>
      <c r="X120" s="17">
        <f t="shared" si="16"/>
        <v>15.210667301456008</v>
      </c>
      <c r="Y120" s="17">
        <f t="shared" si="17"/>
        <v>183.29159468019841</v>
      </c>
    </row>
    <row r="121" spans="1:25">
      <c r="A121" s="3">
        <v>42852</v>
      </c>
      <c r="B121" s="1" t="s">
        <v>32</v>
      </c>
      <c r="C121" s="18">
        <v>-7.9473327869436661E-3</v>
      </c>
      <c r="D121" s="18">
        <v>0.94221185507626648</v>
      </c>
      <c r="E121" s="18">
        <v>6.4214132959665768</v>
      </c>
      <c r="F121" s="18">
        <v>0.98255373188512896</v>
      </c>
      <c r="G121" s="18">
        <v>0.21037188776157906</v>
      </c>
      <c r="H121" s="18">
        <v>0.78350807682463974</v>
      </c>
      <c r="I121" s="36">
        <v>12.782500000000002</v>
      </c>
      <c r="J121" s="36">
        <v>1.8397129531532903</v>
      </c>
      <c r="K121" s="42">
        <v>988</v>
      </c>
      <c r="M121" s="9">
        <f t="shared" si="19"/>
        <v>2.2869561322431311E-2</v>
      </c>
      <c r="Q121" s="1">
        <v>3.78</v>
      </c>
      <c r="R121" s="31">
        <v>0.71554175279993804</v>
      </c>
      <c r="S121">
        <f t="shared" si="20"/>
        <v>3.78E-2</v>
      </c>
      <c r="U121">
        <f t="shared" si="21"/>
        <v>0.1578</v>
      </c>
      <c r="V121" s="17">
        <f t="shared" si="22"/>
        <v>-52.774749199836485</v>
      </c>
      <c r="W121" s="17">
        <f t="shared" si="15"/>
        <v>116999.06917671079</v>
      </c>
      <c r="X121" s="17">
        <f t="shared" si="16"/>
        <v>3.8330058998869232</v>
      </c>
      <c r="Y121" s="17">
        <f t="shared" si="17"/>
        <v>116.99906917671079</v>
      </c>
    </row>
    <row r="122" spans="1:25">
      <c r="A122" s="3">
        <v>42857</v>
      </c>
      <c r="B122" s="1" t="s">
        <v>25</v>
      </c>
      <c r="C122" s="18">
        <v>-4.0517666963573172E-4</v>
      </c>
      <c r="D122" s="18">
        <v>0.17490889102935206</v>
      </c>
      <c r="E122" s="18">
        <v>5.4016772873079351</v>
      </c>
      <c r="F122" s="18">
        <v>0.94259037511369348</v>
      </c>
      <c r="G122" s="18">
        <v>1.2501171333053367</v>
      </c>
      <c r="H122" s="18">
        <v>0.7680175669797159</v>
      </c>
      <c r="I122" s="36">
        <v>10.4375</v>
      </c>
      <c r="J122" s="36">
        <v>0.2534635082215978</v>
      </c>
      <c r="K122" s="11">
        <f>1009655000/1000000</f>
        <v>1009.655</v>
      </c>
      <c r="M122" s="9">
        <f t="shared" si="19"/>
        <v>2.3179147147127613E-2</v>
      </c>
      <c r="Q122" s="1">
        <v>42.239999999999995</v>
      </c>
      <c r="R122" s="31">
        <v>1.1058933040759398</v>
      </c>
      <c r="S122">
        <f t="shared" si="20"/>
        <v>0.42239999999999994</v>
      </c>
      <c r="U122">
        <f t="shared" si="21"/>
        <v>0.54239999999999999</v>
      </c>
      <c r="V122" s="17">
        <f t="shared" si="22"/>
        <v>-9.124777284727621</v>
      </c>
      <c r="W122" s="17">
        <f t="shared" si="15"/>
        <v>333774.75197113486</v>
      </c>
      <c r="X122" s="17">
        <f t="shared" si="16"/>
        <v>77.245920833564981</v>
      </c>
      <c r="Y122" s="17">
        <f t="shared" si="17"/>
        <v>333.77475197113483</v>
      </c>
    </row>
    <row r="123" spans="1:25">
      <c r="A123" s="3">
        <v>42857</v>
      </c>
      <c r="B123" s="1" t="s">
        <v>26</v>
      </c>
      <c r="C123" s="18">
        <v>-7.5051922610841698E-4</v>
      </c>
      <c r="D123" s="18">
        <v>0.75165271383733556</v>
      </c>
      <c r="E123" s="18">
        <v>5.8759931447637275</v>
      </c>
      <c r="F123" s="18">
        <v>0.98941133064153808</v>
      </c>
      <c r="G123" s="18">
        <v>1.0482671213145227</v>
      </c>
      <c r="H123" s="18">
        <v>0.77206049303413249</v>
      </c>
      <c r="I123" s="36">
        <v>9.9115000000000038</v>
      </c>
      <c r="J123" s="36">
        <v>0.17949303607661213</v>
      </c>
      <c r="K123" s="11">
        <f t="shared" ref="K123:K128" si="28">1009655000/1000000</f>
        <v>1009.655</v>
      </c>
      <c r="M123" s="9">
        <f t="shared" si="19"/>
        <v>2.3136154309293114E-2</v>
      </c>
      <c r="Q123" s="1">
        <v>40.96</v>
      </c>
      <c r="R123" s="31">
        <v>0.79874902190863428</v>
      </c>
      <c r="S123">
        <f t="shared" si="20"/>
        <v>0.40960000000000002</v>
      </c>
      <c r="U123">
        <f t="shared" si="21"/>
        <v>0.52960000000000007</v>
      </c>
      <c r="V123" s="17">
        <f t="shared" si="22"/>
        <v>-16.533859417796101</v>
      </c>
      <c r="W123" s="17">
        <f t="shared" si="15"/>
        <v>355173.6215587717</v>
      </c>
      <c r="X123" s="17">
        <f t="shared" si="16"/>
        <v>63.362366269955558</v>
      </c>
      <c r="Y123" s="17">
        <f t="shared" si="17"/>
        <v>355.17362155877169</v>
      </c>
    </row>
    <row r="124" spans="1:25">
      <c r="A124" s="3">
        <v>42857</v>
      </c>
      <c r="B124" s="1" t="s">
        <v>27</v>
      </c>
      <c r="C124" s="18">
        <v>4.7860395361202256E-2</v>
      </c>
      <c r="D124" s="18">
        <v>0.7748305515331404</v>
      </c>
      <c r="E124" s="18">
        <v>5.9055588634192366</v>
      </c>
      <c r="F124" s="18">
        <v>0.93297756720038871</v>
      </c>
      <c r="G124" s="18">
        <v>10.820857450980855</v>
      </c>
      <c r="H124" s="18">
        <v>0.816778488028164</v>
      </c>
      <c r="I124" s="36">
        <v>10.645500000000002</v>
      </c>
      <c r="J124" s="36">
        <v>0.94291025553867003</v>
      </c>
      <c r="K124" s="11">
        <f t="shared" si="28"/>
        <v>1009.655</v>
      </c>
      <c r="M124" s="9">
        <f t="shared" si="19"/>
        <v>2.3196148117221864E-2</v>
      </c>
      <c r="Q124" s="1">
        <v>41.2</v>
      </c>
      <c r="R124" s="31">
        <v>0.82764726786234133</v>
      </c>
      <c r="S124">
        <f t="shared" si="20"/>
        <v>0.41200000000000003</v>
      </c>
      <c r="U124">
        <f t="shared" si="21"/>
        <v>0.53200000000000003</v>
      </c>
      <c r="V124" s="17">
        <f t="shared" si="22"/>
        <v>1056.3982066262654</v>
      </c>
      <c r="W124" s="17">
        <f t="shared" si="15"/>
        <v>357650.94812120276</v>
      </c>
      <c r="X124" s="17">
        <f t="shared" si="16"/>
        <v>655.33000624211149</v>
      </c>
      <c r="Y124" s="17">
        <f t="shared" si="17"/>
        <v>357.65094812120276</v>
      </c>
    </row>
    <row r="125" spans="1:25">
      <c r="A125" s="3">
        <v>42857</v>
      </c>
      <c r="B125" s="1" t="s">
        <v>28</v>
      </c>
      <c r="C125" s="18">
        <v>-3.001877457389801E-3</v>
      </c>
      <c r="D125" s="18">
        <v>0.92970322258696214</v>
      </c>
      <c r="E125" s="18">
        <v>35.181261569670532</v>
      </c>
      <c r="F125" s="18">
        <v>0.99697770093013893</v>
      </c>
      <c r="G125" s="18">
        <v>18.454994838670995</v>
      </c>
      <c r="H125" s="18">
        <v>0.99759249147311568</v>
      </c>
      <c r="I125" s="36">
        <v>10.403000000000002</v>
      </c>
      <c r="J125" s="36">
        <v>0.42378178346880369</v>
      </c>
      <c r="K125" s="11">
        <f t="shared" si="28"/>
        <v>1009.655</v>
      </c>
      <c r="M125" s="9">
        <f t="shared" si="19"/>
        <v>2.3176327274684095E-2</v>
      </c>
      <c r="Q125" s="1">
        <v>2.38</v>
      </c>
      <c r="R125" s="31">
        <v>0.23874672772626646</v>
      </c>
      <c r="S125">
        <f t="shared" si="20"/>
        <v>2.3799999999999998E-2</v>
      </c>
      <c r="U125">
        <f t="shared" si="21"/>
        <v>0.14379999999999998</v>
      </c>
      <c r="V125" s="17">
        <f t="shared" si="22"/>
        <v>-17.92515191307438</v>
      </c>
      <c r="W125" s="17">
        <f t="shared" si="15"/>
        <v>576405.74251199968</v>
      </c>
      <c r="X125" s="17">
        <f t="shared" si="16"/>
        <v>302.36451248268565</v>
      </c>
      <c r="Y125" s="17">
        <f t="shared" si="17"/>
        <v>576.40574251199973</v>
      </c>
    </row>
    <row r="126" spans="1:25">
      <c r="A126" s="3">
        <v>42857</v>
      </c>
      <c r="B126" s="1" t="s">
        <v>29</v>
      </c>
      <c r="C126" s="18">
        <v>-1.8534613787471565E-3</v>
      </c>
      <c r="D126" s="18">
        <v>0.75938237202767089</v>
      </c>
      <c r="E126" s="18">
        <v>14.694854205509488</v>
      </c>
      <c r="F126" s="18">
        <v>0.95751475209457371</v>
      </c>
      <c r="G126" s="18">
        <v>3.1301943046064477E-2</v>
      </c>
      <c r="H126" s="18">
        <v>2.1242685411451013E-3</v>
      </c>
      <c r="I126" s="36">
        <v>10.5215</v>
      </c>
      <c r="J126" s="36">
        <v>0.15616577730091816</v>
      </c>
      <c r="K126" s="11">
        <f t="shared" si="28"/>
        <v>1009.655</v>
      </c>
      <c r="M126" s="9">
        <f t="shared" si="19"/>
        <v>2.3186012923511825E-2</v>
      </c>
      <c r="Q126" s="1">
        <v>0.38</v>
      </c>
      <c r="R126" s="31">
        <v>0.4494441010848847</v>
      </c>
      <c r="S126">
        <f t="shared" si="20"/>
        <v>3.8E-3</v>
      </c>
      <c r="U126">
        <f t="shared" si="21"/>
        <v>0.12379999999999999</v>
      </c>
      <c r="V126" s="17">
        <f t="shared" si="22"/>
        <v>-9.5243144698785773</v>
      </c>
      <c r="W126" s="17">
        <f t="shared" si="15"/>
        <v>207186.98550340743</v>
      </c>
      <c r="X126" s="17">
        <f t="shared" si="16"/>
        <v>0.44133511836285622</v>
      </c>
      <c r="Y126" s="17">
        <f t="shared" si="17"/>
        <v>207.18698550340744</v>
      </c>
    </row>
    <row r="127" spans="1:25">
      <c r="A127" s="3">
        <v>42857</v>
      </c>
      <c r="B127" s="1" t="s">
        <v>30</v>
      </c>
      <c r="C127" s="18">
        <v>-5.2280056376207808E-3</v>
      </c>
      <c r="D127" s="18">
        <v>0.92087678816927032</v>
      </c>
      <c r="E127" s="18">
        <v>12.04183207466459</v>
      </c>
      <c r="F127" s="18">
        <v>0.99692592039529571</v>
      </c>
      <c r="G127" s="18">
        <v>1.5626873827147846E-2</v>
      </c>
      <c r="H127" s="18">
        <v>3.5455313646940611E-4</v>
      </c>
      <c r="I127" s="36">
        <v>9.8289999999999971</v>
      </c>
      <c r="J127" s="36">
        <v>0.64935275467191167</v>
      </c>
      <c r="K127" s="11">
        <f t="shared" si="28"/>
        <v>1009.655</v>
      </c>
      <c r="M127" s="9">
        <f t="shared" si="19"/>
        <v>2.3129411136058622E-2</v>
      </c>
      <c r="Q127" s="1">
        <v>5.62</v>
      </c>
      <c r="R127" s="31">
        <v>0.90388052307812949</v>
      </c>
      <c r="S127">
        <f t="shared" si="20"/>
        <v>5.62E-2</v>
      </c>
      <c r="U127">
        <f t="shared" si="21"/>
        <v>0.1762</v>
      </c>
      <c r="V127" s="17">
        <f t="shared" si="22"/>
        <v>-38.329485494628912</v>
      </c>
      <c r="W127" s="17">
        <f t="shared" si="15"/>
        <v>242234.78808156331</v>
      </c>
      <c r="X127" s="17">
        <f t="shared" si="16"/>
        <v>0.31435187323868435</v>
      </c>
      <c r="Y127" s="17">
        <f t="shared" si="17"/>
        <v>242.23478808156332</v>
      </c>
    </row>
    <row r="128" spans="1:25">
      <c r="A128" s="3">
        <v>42857</v>
      </c>
      <c r="B128" s="1" t="s">
        <v>31</v>
      </c>
      <c r="C128" s="18">
        <v>-6.1828583601809834E-3</v>
      </c>
      <c r="D128" s="18">
        <v>0.97256721651886069</v>
      </c>
      <c r="E128" s="18">
        <v>9.6785415607057583</v>
      </c>
      <c r="F128" s="18">
        <v>0.9800395316597168</v>
      </c>
      <c r="G128" s="18">
        <v>0.4605995035039962</v>
      </c>
      <c r="H128" s="18">
        <v>0.72051452594689724</v>
      </c>
      <c r="I128" s="36">
        <v>9.0919999999999952</v>
      </c>
      <c r="J128" s="36">
        <v>0.17730200224475745</v>
      </c>
      <c r="K128" s="11">
        <f t="shared" si="28"/>
        <v>1009.655</v>
      </c>
      <c r="M128" s="9">
        <f t="shared" si="19"/>
        <v>2.306917212183044E-2</v>
      </c>
      <c r="Q128" s="1">
        <v>3.4</v>
      </c>
      <c r="R128" s="31">
        <v>0.32403703492039299</v>
      </c>
      <c r="S128">
        <f t="shared" si="20"/>
        <v>3.4000000000000002E-2</v>
      </c>
      <c r="U128">
        <f t="shared" si="21"/>
        <v>0.154</v>
      </c>
      <c r="V128" s="17">
        <f t="shared" si="22"/>
        <v>-39.722230151116939</v>
      </c>
      <c r="W128" s="17">
        <f t="shared" si="15"/>
        <v>170608.72983977947</v>
      </c>
      <c r="X128" s="17">
        <f t="shared" si="16"/>
        <v>8.1192290971491818</v>
      </c>
      <c r="Y128" s="17">
        <f t="shared" si="17"/>
        <v>170.60872983977947</v>
      </c>
    </row>
    <row r="129" spans="1:25">
      <c r="A129" s="3">
        <v>42857</v>
      </c>
      <c r="B129" s="1" t="s">
        <v>32</v>
      </c>
      <c r="C129" s="18">
        <v>-1.0116153512475468E-2</v>
      </c>
      <c r="D129" s="18">
        <v>0.99054038112906118</v>
      </c>
      <c r="E129" s="18">
        <v>8.2339137936170594</v>
      </c>
      <c r="F129" s="18">
        <v>0.93600122577270461</v>
      </c>
      <c r="G129" s="18">
        <v>-7.4176563563672748E-2</v>
      </c>
      <c r="H129" s="18">
        <v>5.5481218110559026E-2</v>
      </c>
      <c r="I129" s="36">
        <v>9.3754999999999988</v>
      </c>
      <c r="J129" s="36">
        <v>0.12903391027168004</v>
      </c>
      <c r="K129" s="11">
        <f>1009655000/1000000</f>
        <v>1009.655</v>
      </c>
      <c r="M129" s="9">
        <f t="shared" si="19"/>
        <v>2.309234411712717E-2</v>
      </c>
      <c r="Q129" s="1">
        <v>3.78</v>
      </c>
      <c r="R129" s="31">
        <v>0.71554175279993804</v>
      </c>
      <c r="S129">
        <f t="shared" si="20"/>
        <v>3.78E-2</v>
      </c>
      <c r="U129">
        <f t="shared" si="21"/>
        <v>0.1578</v>
      </c>
      <c r="V129" s="17">
        <f t="shared" si="22"/>
        <v>-66.528848053008062</v>
      </c>
      <c r="W129" s="17">
        <f t="shared" si="15"/>
        <v>148575.74374720213</v>
      </c>
      <c r="X129" s="17">
        <f t="shared" si="16"/>
        <v>-1.3384689682599862</v>
      </c>
      <c r="Y129" s="17">
        <f t="shared" si="17"/>
        <v>148.57574374720213</v>
      </c>
    </row>
    <row r="130" spans="1:25">
      <c r="A130" s="3">
        <v>42864</v>
      </c>
      <c r="B130" s="1" t="s">
        <v>25</v>
      </c>
      <c r="C130" s="18">
        <v>-2.1796796142512774E-3</v>
      </c>
      <c r="D130" s="18">
        <v>0.8738870640272276</v>
      </c>
      <c r="E130" s="18">
        <v>9.2900549046906953</v>
      </c>
      <c r="F130" s="18">
        <v>0.99795512793868923</v>
      </c>
      <c r="G130" s="18">
        <v>4.1171651848150361</v>
      </c>
      <c r="H130" s="18">
        <v>0.94605070967004068</v>
      </c>
      <c r="I130" s="36">
        <v>16.700999999999997</v>
      </c>
      <c r="J130" s="36">
        <v>1.3315025347328482</v>
      </c>
      <c r="K130" s="11">
        <f>1016215151.51515/1000000</f>
        <v>1016.21515151515</v>
      </c>
      <c r="M130" s="9">
        <f t="shared" si="19"/>
        <v>2.3845028015092532E-2</v>
      </c>
      <c r="Q130" s="1">
        <v>42.239999999999995</v>
      </c>
      <c r="R130" s="31">
        <v>1.1058933040759398</v>
      </c>
      <c r="S130">
        <f t="shared" si="20"/>
        <v>0.42239999999999994</v>
      </c>
      <c r="U130">
        <f t="shared" si="21"/>
        <v>0.54239999999999999</v>
      </c>
      <c r="V130" s="17">
        <f t="shared" si="22"/>
        <v>-47.716669188796061</v>
      </c>
      <c r="W130" s="17">
        <f t="shared" ref="W130:W185" si="29">(E130*1000*O$2*$U130*60*10^6)/($M130*10^9)</f>
        <v>558010.97851718008</v>
      </c>
      <c r="X130" s="17">
        <f t="shared" ref="X130:X185" si="30">(G130*P$2*U130*60*10^6)/(M130*10^9)</f>
        <v>247.29922450033098</v>
      </c>
      <c r="Y130" s="17">
        <f t="shared" ref="Y130:Y185" si="31">W130/1000</f>
        <v>558.01097851718009</v>
      </c>
    </row>
    <row r="131" spans="1:25">
      <c r="A131" s="3">
        <v>42864</v>
      </c>
      <c r="B131" s="1" t="s">
        <v>26</v>
      </c>
      <c r="C131" s="18">
        <v>-3.3761371551031425E-4</v>
      </c>
      <c r="D131" s="18">
        <v>0.11662236968057482</v>
      </c>
      <c r="E131" s="18">
        <v>11.780315285442143</v>
      </c>
      <c r="F131" s="18">
        <v>0.9838768433663766</v>
      </c>
      <c r="G131" s="18">
        <v>1.6560389024453628</v>
      </c>
      <c r="H131" s="18">
        <v>0.76304506207319456</v>
      </c>
      <c r="I131" s="36">
        <v>14.404000000000005</v>
      </c>
      <c r="J131" s="36">
        <v>1.0092492259100327</v>
      </c>
      <c r="K131" s="11">
        <f t="shared" ref="K131:K137" si="32">1016215151.51515/1000000</f>
        <v>1016.21515151515</v>
      </c>
      <c r="M131" s="9">
        <f t="shared" ref="M131:M194" si="33">22.4*0.001*((273.15+I131)/273.15)*(K131/1013)</f>
        <v>2.3656061858858237E-2</v>
      </c>
      <c r="Q131" s="1">
        <v>40.96</v>
      </c>
      <c r="R131" s="31">
        <v>0.79874902190863428</v>
      </c>
      <c r="S131">
        <f t="shared" ref="S131:S194" si="34">Q131/100</f>
        <v>0.40960000000000002</v>
      </c>
      <c r="U131">
        <f t="shared" ref="U131:U194" si="35">0.12+S131</f>
        <v>0.52960000000000007</v>
      </c>
      <c r="V131" s="17">
        <f t="shared" ref="V131:V185" si="36">(C131*1000*N$2*$U131*60*10^6)/($M131*10^9)</f>
        <v>-7.2741327930463697</v>
      </c>
      <c r="W131" s="17">
        <f t="shared" si="29"/>
        <v>696410.10180506238</v>
      </c>
      <c r="X131" s="17">
        <f t="shared" si="30"/>
        <v>97.899096306048776</v>
      </c>
      <c r="Y131" s="17">
        <f t="shared" si="31"/>
        <v>696.41010180506237</v>
      </c>
    </row>
    <row r="132" spans="1:25">
      <c r="A132" s="3">
        <v>42864</v>
      </c>
      <c r="B132" s="1" t="s">
        <v>27</v>
      </c>
      <c r="C132" s="18">
        <v>-6.7931820443151505E-4</v>
      </c>
      <c r="D132" s="18">
        <v>0.83654396121789865</v>
      </c>
      <c r="E132" s="18">
        <v>6.9383635918577395</v>
      </c>
      <c r="F132" s="18">
        <v>0.89747243133102184</v>
      </c>
      <c r="G132" s="18">
        <v>3.385142133002256</v>
      </c>
      <c r="H132" s="18">
        <v>0.75665324078429719</v>
      </c>
      <c r="I132" s="36">
        <v>13.573500000000001</v>
      </c>
      <c r="J132" s="36">
        <v>1.0790031278916665</v>
      </c>
      <c r="K132" s="11">
        <f t="shared" si="32"/>
        <v>1016.21515151515</v>
      </c>
      <c r="M132" s="9">
        <f t="shared" si="33"/>
        <v>2.3587739528534952E-2</v>
      </c>
      <c r="Q132" s="1">
        <v>41.2</v>
      </c>
      <c r="R132" s="31">
        <v>0.82764726786234133</v>
      </c>
      <c r="S132">
        <f t="shared" si="34"/>
        <v>0.41200000000000003</v>
      </c>
      <c r="U132">
        <f t="shared" si="35"/>
        <v>0.53200000000000003</v>
      </c>
      <c r="V132" s="17">
        <f t="shared" si="36"/>
        <v>-14.745319127758069</v>
      </c>
      <c r="W132" s="17">
        <f t="shared" si="29"/>
        <v>413223.47193801962</v>
      </c>
      <c r="X132" s="17">
        <f t="shared" si="30"/>
        <v>201.60664206822474</v>
      </c>
      <c r="Y132" s="17">
        <f t="shared" si="31"/>
        <v>413.2234719380196</v>
      </c>
    </row>
    <row r="133" spans="1:25">
      <c r="A133" s="3">
        <v>42864</v>
      </c>
      <c r="B133" s="1" t="s">
        <v>28</v>
      </c>
      <c r="C133" s="18">
        <v>-3.0355724618269454E-3</v>
      </c>
      <c r="D133" s="18">
        <v>0.98189570317202701</v>
      </c>
      <c r="E133" s="18">
        <v>68.03619370032753</v>
      </c>
      <c r="F133" s="18">
        <v>0.99321330153629372</v>
      </c>
      <c r="G133" s="18">
        <v>24.615299799855137</v>
      </c>
      <c r="H133" s="18">
        <v>0.9987684405273819</v>
      </c>
      <c r="I133" s="36">
        <v>20.578500000000002</v>
      </c>
      <c r="J133" s="36">
        <v>3.0359162949593981</v>
      </c>
      <c r="K133" s="11">
        <f t="shared" si="32"/>
        <v>1016.21515151515</v>
      </c>
      <c r="M133" s="9">
        <f t="shared" si="33"/>
        <v>2.4164016378522443E-2</v>
      </c>
      <c r="Q133" s="1">
        <v>1.7899999999999998</v>
      </c>
      <c r="R133" s="31">
        <v>0.70569115057509479</v>
      </c>
      <c r="S133">
        <f t="shared" si="34"/>
        <v>1.7899999999999999E-2</v>
      </c>
      <c r="U133">
        <f t="shared" si="35"/>
        <v>0.13789999999999999</v>
      </c>
      <c r="V133" s="17">
        <f t="shared" si="36"/>
        <v>-16.672140572067374</v>
      </c>
      <c r="W133" s="17">
        <f t="shared" si="29"/>
        <v>1025268.8733671557</v>
      </c>
      <c r="X133" s="17">
        <f t="shared" si="30"/>
        <v>370.9393386195672</v>
      </c>
      <c r="Y133" s="17">
        <f t="shared" si="31"/>
        <v>1025.2688733671557</v>
      </c>
    </row>
    <row r="134" spans="1:25">
      <c r="A134" s="3">
        <v>42864</v>
      </c>
      <c r="B134" s="1" t="s">
        <v>29</v>
      </c>
      <c r="C134" s="18">
        <v>-1.5319946423787846E-3</v>
      </c>
      <c r="D134" s="18">
        <v>0.75697581724803908</v>
      </c>
      <c r="E134" s="18">
        <v>29.626414525740614</v>
      </c>
      <c r="F134" s="18">
        <v>0.99346022210358098</v>
      </c>
      <c r="G134" s="18">
        <v>0.64781822218721918</v>
      </c>
      <c r="H134" s="18">
        <v>0.34093855731564099</v>
      </c>
      <c r="I134" s="36">
        <v>19.394500000000001</v>
      </c>
      <c r="J134" s="36">
        <v>4.0078946780073945</v>
      </c>
      <c r="K134" s="11">
        <f t="shared" si="32"/>
        <v>1016.21515151515</v>
      </c>
      <c r="M134" s="9">
        <f t="shared" si="33"/>
        <v>2.4066612839566664E-2</v>
      </c>
      <c r="Q134" s="1">
        <v>0.38</v>
      </c>
      <c r="R134" s="31">
        <v>0.4494441010848847</v>
      </c>
      <c r="S134">
        <f t="shared" si="34"/>
        <v>3.8E-3</v>
      </c>
      <c r="U134">
        <f t="shared" si="35"/>
        <v>0.12379999999999999</v>
      </c>
      <c r="V134" s="17">
        <f t="shared" si="36"/>
        <v>-7.5843529258712215</v>
      </c>
      <c r="W134" s="17">
        <f t="shared" si="29"/>
        <v>402427.25583822594</v>
      </c>
      <c r="X134" s="17">
        <f t="shared" si="30"/>
        <v>8.7995700326914168</v>
      </c>
      <c r="Y134" s="17">
        <f t="shared" si="31"/>
        <v>402.42725583822596</v>
      </c>
    </row>
    <row r="135" spans="1:25">
      <c r="A135" s="3">
        <v>42864</v>
      </c>
      <c r="B135" s="1" t="s">
        <v>30</v>
      </c>
      <c r="C135" s="18">
        <v>-4.6321607286364868E-3</v>
      </c>
      <c r="D135" s="18">
        <v>0.97399672629626388</v>
      </c>
      <c r="E135" s="18">
        <v>14.45624370207419</v>
      </c>
      <c r="F135" s="18">
        <v>0.96727602592527162</v>
      </c>
      <c r="G135" s="18">
        <v>0.23169914124486354</v>
      </c>
      <c r="H135" s="18">
        <v>8.6207274603325112E-2</v>
      </c>
      <c r="I135" s="36">
        <v>12.141000000000002</v>
      </c>
      <c r="J135" s="36">
        <v>1.4445134128833834</v>
      </c>
      <c r="K135" s="11">
        <f t="shared" si="32"/>
        <v>1016.21515151515</v>
      </c>
      <c r="M135" s="9">
        <f t="shared" si="33"/>
        <v>2.3469892763708814E-2</v>
      </c>
      <c r="Q135" s="1">
        <v>5.62</v>
      </c>
      <c r="R135" s="31">
        <v>0.90388052307812949</v>
      </c>
      <c r="S135">
        <f t="shared" si="34"/>
        <v>5.62E-2</v>
      </c>
      <c r="U135">
        <f t="shared" si="35"/>
        <v>0.1762</v>
      </c>
      <c r="V135" s="17">
        <f t="shared" si="36"/>
        <v>-33.468329302034569</v>
      </c>
      <c r="W135" s="17">
        <f t="shared" si="29"/>
        <v>286584.61937632388</v>
      </c>
      <c r="X135" s="17">
        <f t="shared" si="30"/>
        <v>4.5932685953511569</v>
      </c>
      <c r="Y135" s="17">
        <f t="shared" si="31"/>
        <v>286.58461937632387</v>
      </c>
    </row>
    <row r="136" spans="1:25">
      <c r="A136" s="3">
        <v>42864</v>
      </c>
      <c r="B136" s="1" t="s">
        <v>31</v>
      </c>
      <c r="C136" s="18">
        <v>-5.1668341816233591E-3</v>
      </c>
      <c r="D136" s="18">
        <v>0.97585999938064227</v>
      </c>
      <c r="E136" s="18">
        <v>17.674363305513893</v>
      </c>
      <c r="F136" s="18">
        <v>0.99732407644901422</v>
      </c>
      <c r="G136" s="18">
        <v>1.6403603315784436</v>
      </c>
      <c r="H136" s="18">
        <v>0.84013918303688195</v>
      </c>
      <c r="I136" s="36">
        <v>10.192000000000002</v>
      </c>
      <c r="J136" s="36">
        <v>0.99921769399866001</v>
      </c>
      <c r="K136" s="11">
        <f t="shared" si="32"/>
        <v>1016.21515151515</v>
      </c>
      <c r="M136" s="9">
        <f t="shared" si="33"/>
        <v>2.3309555350343271E-2</v>
      </c>
      <c r="Q136" s="1">
        <v>3.4</v>
      </c>
      <c r="R136" s="31">
        <v>0.32403703492039299</v>
      </c>
      <c r="S136">
        <f t="shared" si="34"/>
        <v>3.4000000000000002E-2</v>
      </c>
      <c r="U136">
        <f t="shared" si="35"/>
        <v>0.154</v>
      </c>
      <c r="V136" s="17">
        <f t="shared" si="36"/>
        <v>-32.852382459258195</v>
      </c>
      <c r="W136" s="17">
        <f t="shared" si="29"/>
        <v>308342.31492765527</v>
      </c>
      <c r="X136" s="17">
        <f t="shared" si="30"/>
        <v>28.617296884273099</v>
      </c>
      <c r="Y136" s="17">
        <f t="shared" si="31"/>
        <v>308.34231492765525</v>
      </c>
    </row>
    <row r="137" spans="1:25">
      <c r="A137" s="3">
        <v>42864</v>
      </c>
      <c r="B137" s="1" t="s">
        <v>32</v>
      </c>
      <c r="C137" s="18">
        <v>-6.8385084382534189E-3</v>
      </c>
      <c r="D137" s="18">
        <v>0.99313381972282933</v>
      </c>
      <c r="E137" s="18">
        <v>13.958852695204506</v>
      </c>
      <c r="F137" s="18">
        <v>0.99737401100336409</v>
      </c>
      <c r="G137" s="18">
        <v>0.9292932088885959</v>
      </c>
      <c r="H137" s="18">
        <v>0.70922482216083027</v>
      </c>
      <c r="I137" s="36">
        <v>10.902000000000001</v>
      </c>
      <c r="J137" s="36">
        <v>1.1912161852493441</v>
      </c>
      <c r="K137" s="11">
        <f t="shared" si="32"/>
        <v>1016.21515151515</v>
      </c>
      <c r="M137" s="9">
        <f t="shared" si="33"/>
        <v>2.3367964567115738E-2</v>
      </c>
      <c r="Q137" s="1">
        <v>3.78</v>
      </c>
      <c r="R137" s="31">
        <v>0.71554175279993804</v>
      </c>
      <c r="S137">
        <f t="shared" si="34"/>
        <v>3.78E-2</v>
      </c>
      <c r="U137">
        <f t="shared" si="35"/>
        <v>0.1578</v>
      </c>
      <c r="V137" s="17">
        <f t="shared" si="36"/>
        <v>-44.442974193453864</v>
      </c>
      <c r="W137" s="17">
        <f t="shared" si="29"/>
        <v>248907.77155486471</v>
      </c>
      <c r="X137" s="17">
        <f t="shared" si="30"/>
        <v>16.570724456816901</v>
      </c>
      <c r="Y137" s="17">
        <f t="shared" si="31"/>
        <v>248.90777155486472</v>
      </c>
    </row>
    <row r="138" spans="1:25">
      <c r="A138" s="3">
        <v>42876</v>
      </c>
      <c r="B138" s="1" t="s">
        <v>25</v>
      </c>
      <c r="C138" s="18">
        <v>5.7111792376452364E-4</v>
      </c>
      <c r="D138" s="18">
        <v>0.72182953461641797</v>
      </c>
      <c r="E138" s="18">
        <v>16.572257794386832</v>
      </c>
      <c r="F138" s="18">
        <v>0.94585869595328609</v>
      </c>
      <c r="G138" s="18">
        <v>3.2342463333711202</v>
      </c>
      <c r="H138" s="18">
        <v>0.92397339173760107</v>
      </c>
      <c r="I138" s="36">
        <v>25.788499999999999</v>
      </c>
      <c r="J138" s="36">
        <v>4.3671979288784248</v>
      </c>
      <c r="K138" s="11">
        <f>1023028191.48936/1000000</f>
        <v>1023.02819148936</v>
      </c>
      <c r="M138" s="9">
        <f t="shared" si="33"/>
        <v>2.475750188672117E-2</v>
      </c>
      <c r="Q138" s="1">
        <v>77.274999999999991</v>
      </c>
      <c r="R138" s="31">
        <v>1.2737739202856992</v>
      </c>
      <c r="S138">
        <f t="shared" si="34"/>
        <v>0.77274999999999994</v>
      </c>
      <c r="U138">
        <f t="shared" si="35"/>
        <v>0.89274999999999993</v>
      </c>
      <c r="V138" s="17">
        <f t="shared" si="36"/>
        <v>19.82003616082897</v>
      </c>
      <c r="W138" s="17">
        <f t="shared" si="29"/>
        <v>1578001.2302501376</v>
      </c>
      <c r="X138" s="17">
        <f t="shared" si="30"/>
        <v>307.9631487943829</v>
      </c>
      <c r="Y138" s="17">
        <f t="shared" si="31"/>
        <v>1578.0012302501377</v>
      </c>
    </row>
    <row r="139" spans="1:25">
      <c r="A139" s="3">
        <v>42876</v>
      </c>
      <c r="B139" s="1" t="s">
        <v>26</v>
      </c>
      <c r="C139" s="18">
        <v>-6.6831780117444946E-4</v>
      </c>
      <c r="D139" s="18">
        <v>0.96204958681121744</v>
      </c>
      <c r="E139" s="18">
        <v>14.266315751311204</v>
      </c>
      <c r="F139" s="18">
        <v>0.93659662364726248</v>
      </c>
      <c r="G139" s="18">
        <v>2.798916919194661</v>
      </c>
      <c r="H139" s="18">
        <v>0.882366023579776</v>
      </c>
      <c r="I139" s="36">
        <v>20.939500000000002</v>
      </c>
      <c r="J139" s="36">
        <v>1.683178466473475</v>
      </c>
      <c r="K139" s="11">
        <f t="shared" ref="K139:K145" si="37">1023028191.48936/1000000</f>
        <v>1023.02819148936</v>
      </c>
      <c r="M139" s="9">
        <f t="shared" si="33"/>
        <v>2.4355917190709411E-2</v>
      </c>
      <c r="Q139" s="1">
        <v>75.959999999999994</v>
      </c>
      <c r="R139" s="31">
        <v>0.79874902190863695</v>
      </c>
      <c r="S139">
        <f t="shared" si="34"/>
        <v>0.75959999999999994</v>
      </c>
      <c r="U139">
        <f t="shared" si="35"/>
        <v>0.87959999999999994</v>
      </c>
      <c r="V139" s="17">
        <f t="shared" si="36"/>
        <v>-23.228404234488067</v>
      </c>
      <c r="W139" s="17">
        <f t="shared" si="29"/>
        <v>1360489.4636221484</v>
      </c>
      <c r="X139" s="17">
        <f t="shared" si="30"/>
        <v>266.91523196997235</v>
      </c>
      <c r="Y139" s="17">
        <f t="shared" si="31"/>
        <v>1360.4894636221484</v>
      </c>
    </row>
    <row r="140" spans="1:25">
      <c r="A140" s="3">
        <v>42876</v>
      </c>
      <c r="B140" s="1" t="s">
        <v>27</v>
      </c>
      <c r="C140" s="18">
        <v>-6.0133696555492199E-4</v>
      </c>
      <c r="D140" s="18">
        <v>0.75988999842638261</v>
      </c>
      <c r="E140" s="18">
        <v>19.257574747976456</v>
      </c>
      <c r="F140" s="18">
        <v>0.98686325588506918</v>
      </c>
      <c r="G140" s="18">
        <v>9.1738382276106094</v>
      </c>
      <c r="H140" s="18">
        <v>0.99105403720115437</v>
      </c>
      <c r="I140" s="36">
        <v>21.919999999999998</v>
      </c>
      <c r="J140" s="36">
        <v>2.295822292774421</v>
      </c>
      <c r="K140" s="11">
        <f t="shared" si="37"/>
        <v>1023.02819148936</v>
      </c>
      <c r="M140" s="9">
        <f t="shared" si="33"/>
        <v>2.4437120282984014E-2</v>
      </c>
      <c r="Q140" s="1">
        <v>76.2</v>
      </c>
      <c r="R140" s="31">
        <v>0.82764726786234177</v>
      </c>
      <c r="S140">
        <f t="shared" si="34"/>
        <v>0.76200000000000001</v>
      </c>
      <c r="U140">
        <f t="shared" si="35"/>
        <v>0.88200000000000001</v>
      </c>
      <c r="V140" s="17">
        <f t="shared" si="36"/>
        <v>-20.887769903018242</v>
      </c>
      <c r="W140" s="17">
        <f t="shared" si="29"/>
        <v>1835366.370437494</v>
      </c>
      <c r="X140" s="17">
        <f t="shared" si="30"/>
        <v>874.32370852200143</v>
      </c>
      <c r="Y140" s="17">
        <f t="shared" si="31"/>
        <v>1835.366370437494</v>
      </c>
    </row>
    <row r="141" spans="1:25">
      <c r="A141" s="3">
        <v>42876</v>
      </c>
      <c r="B141" s="1" t="s">
        <v>28</v>
      </c>
      <c r="C141" s="18">
        <v>-1.3583820155999504E-3</v>
      </c>
      <c r="D141" s="18">
        <v>0.87645557847558331</v>
      </c>
      <c r="E141" s="18">
        <v>91.205435414484413</v>
      </c>
      <c r="F141" s="18">
        <v>0.98945125944924384</v>
      </c>
      <c r="G141" s="18">
        <v>79.41637764507206</v>
      </c>
      <c r="H141" s="18">
        <v>0.99507385582089503</v>
      </c>
      <c r="I141" s="36">
        <v>31.899000000000001</v>
      </c>
      <c r="J141" s="36">
        <v>3.2146382378115272</v>
      </c>
      <c r="K141" s="11">
        <f t="shared" si="37"/>
        <v>1023.02819148936</v>
      </c>
      <c r="M141" s="9">
        <f t="shared" si="33"/>
        <v>2.526356154540953E-2</v>
      </c>
      <c r="Q141" s="1">
        <v>0.36</v>
      </c>
      <c r="R141" s="31">
        <v>0.40987803063838407</v>
      </c>
      <c r="S141">
        <f t="shared" si="34"/>
        <v>3.5999999999999999E-3</v>
      </c>
      <c r="U141">
        <f t="shared" si="35"/>
        <v>0.1236</v>
      </c>
      <c r="V141" s="17">
        <f t="shared" si="36"/>
        <v>-6.3958965798903931</v>
      </c>
      <c r="W141" s="17">
        <f t="shared" si="29"/>
        <v>1178276.5521430252</v>
      </c>
      <c r="X141" s="17">
        <f t="shared" si="30"/>
        <v>1025.9745508595345</v>
      </c>
      <c r="Y141" s="17">
        <f t="shared" si="31"/>
        <v>1178.2765521430251</v>
      </c>
    </row>
    <row r="142" spans="1:25">
      <c r="A142" s="3">
        <v>42876</v>
      </c>
      <c r="B142" s="1" t="s">
        <v>29</v>
      </c>
      <c r="C142" s="18">
        <v>5.4212270609648176E-4</v>
      </c>
      <c r="D142" s="18">
        <v>0.29860138817968301</v>
      </c>
      <c r="E142" s="18">
        <v>19.361656808840518</v>
      </c>
      <c r="F142" s="18">
        <v>0.9517286715470441</v>
      </c>
      <c r="G142" s="18">
        <v>1.1176911204795248</v>
      </c>
      <c r="H142" s="18">
        <v>0.95370320684550436</v>
      </c>
      <c r="I142" s="36">
        <v>22.838500000000003</v>
      </c>
      <c r="J142" s="36">
        <v>3.6381681860518764</v>
      </c>
      <c r="K142" s="11">
        <f t="shared" si="37"/>
        <v>1023.02819148936</v>
      </c>
      <c r="M142" s="9">
        <f t="shared" si="33"/>
        <v>2.4513188656522231E-2</v>
      </c>
      <c r="Q142" s="1">
        <v>35.380000000000003</v>
      </c>
      <c r="R142" s="31">
        <v>0.44944410108488519</v>
      </c>
      <c r="S142">
        <f t="shared" si="34"/>
        <v>0.3538</v>
      </c>
      <c r="U142">
        <f t="shared" si="35"/>
        <v>0.4738</v>
      </c>
      <c r="V142" s="17">
        <f t="shared" si="36"/>
        <v>10.084362775397498</v>
      </c>
      <c r="W142" s="17">
        <f t="shared" si="29"/>
        <v>988189.84264897008</v>
      </c>
      <c r="X142" s="17">
        <f t="shared" si="30"/>
        <v>57.045273727427237</v>
      </c>
      <c r="Y142" s="17">
        <f t="shared" si="31"/>
        <v>988.18984264897006</v>
      </c>
    </row>
    <row r="143" spans="1:25">
      <c r="A143" s="3">
        <v>42876</v>
      </c>
      <c r="B143" s="1" t="s">
        <v>30</v>
      </c>
      <c r="C143" s="18">
        <v>-3.8827232386391764E-3</v>
      </c>
      <c r="D143" s="18">
        <v>0.97457802874535804</v>
      </c>
      <c r="E143" s="18">
        <v>25.059668857753984</v>
      </c>
      <c r="F143" s="18">
        <v>0.99082423715135481</v>
      </c>
      <c r="G143" s="18">
        <v>0.96096402155977101</v>
      </c>
      <c r="H143" s="18">
        <v>0.94670256360709892</v>
      </c>
      <c r="I143" s="36">
        <v>18.274000000000001</v>
      </c>
      <c r="J143" s="36">
        <v>1.2664612114075977</v>
      </c>
      <c r="K143" s="11">
        <f t="shared" si="37"/>
        <v>1023.02819148936</v>
      </c>
      <c r="M143" s="9">
        <f t="shared" si="33"/>
        <v>2.4135165694066946E-2</v>
      </c>
      <c r="Q143" s="1">
        <v>5.62</v>
      </c>
      <c r="R143" s="31">
        <v>0.90388052307812949</v>
      </c>
      <c r="S143">
        <f t="shared" si="34"/>
        <v>5.62E-2</v>
      </c>
      <c r="U143">
        <f t="shared" si="35"/>
        <v>0.1762</v>
      </c>
      <c r="V143" s="17">
        <f t="shared" si="36"/>
        <v>-27.28020746206456</v>
      </c>
      <c r="W143" s="17">
        <f t="shared" si="29"/>
        <v>483096.13860581798</v>
      </c>
      <c r="X143" s="17">
        <f t="shared" si="30"/>
        <v>18.525304974690375</v>
      </c>
      <c r="Y143" s="17">
        <f t="shared" si="31"/>
        <v>483.096138605818</v>
      </c>
    </row>
    <row r="144" spans="1:25">
      <c r="A144" s="3">
        <v>42876</v>
      </c>
      <c r="B144" s="1" t="s">
        <v>31</v>
      </c>
      <c r="C144" s="18">
        <v>-3.1158875956153365E-3</v>
      </c>
      <c r="D144" s="18">
        <v>0.96968017702718001</v>
      </c>
      <c r="E144" s="18">
        <v>11.43578633914978</v>
      </c>
      <c r="F144" s="18">
        <v>0.9758392388221927</v>
      </c>
      <c r="G144" s="18">
        <v>0.54221131086734087</v>
      </c>
      <c r="H144" s="18">
        <v>0.44767611789454093</v>
      </c>
      <c r="I144" s="36">
        <v>17.027000000000005</v>
      </c>
      <c r="J144" s="36">
        <v>0.82919901109444183</v>
      </c>
      <c r="K144" s="11">
        <f t="shared" si="37"/>
        <v>1023.02819148936</v>
      </c>
      <c r="M144" s="9">
        <f t="shared" si="33"/>
        <v>2.4031891593030305E-2</v>
      </c>
      <c r="Q144" s="1">
        <v>3.4</v>
      </c>
      <c r="R144" s="31">
        <v>0.32403703492039299</v>
      </c>
      <c r="S144">
        <f t="shared" si="34"/>
        <v>3.4000000000000002E-2</v>
      </c>
      <c r="U144">
        <f t="shared" si="35"/>
        <v>0.154</v>
      </c>
      <c r="V144" s="17">
        <f t="shared" si="36"/>
        <v>-19.216317300842132</v>
      </c>
      <c r="W144" s="17">
        <f t="shared" si="29"/>
        <v>193509.11028789644</v>
      </c>
      <c r="X144" s="17">
        <f t="shared" si="30"/>
        <v>9.1749552888003567</v>
      </c>
      <c r="Y144" s="17">
        <f t="shared" si="31"/>
        <v>193.50911028789645</v>
      </c>
    </row>
    <row r="145" spans="1:25">
      <c r="A145" s="3">
        <v>42876</v>
      </c>
      <c r="B145" s="1" t="s">
        <v>32</v>
      </c>
      <c r="C145" s="18">
        <v>-2.6717335795184583E-3</v>
      </c>
      <c r="D145" s="18">
        <v>0.73994445571272038</v>
      </c>
      <c r="E145" s="18">
        <v>8.824655707073882</v>
      </c>
      <c r="F145" s="18">
        <v>0.98492642115793128</v>
      </c>
      <c r="G145" s="18">
        <v>1.4397527881693508</v>
      </c>
      <c r="H145" s="18">
        <v>0.93692682883060729</v>
      </c>
      <c r="I145" s="36">
        <v>17.201000000000001</v>
      </c>
      <c r="J145" s="36">
        <v>0.49949874874718159</v>
      </c>
      <c r="K145" s="11">
        <f t="shared" si="37"/>
        <v>1023.02819148936</v>
      </c>
      <c r="M145" s="9">
        <f t="shared" si="33"/>
        <v>2.4046301932709839E-2</v>
      </c>
      <c r="Q145" s="1">
        <v>3.78</v>
      </c>
      <c r="R145" s="31">
        <v>0.71554175279993804</v>
      </c>
      <c r="S145">
        <f t="shared" si="34"/>
        <v>3.78E-2</v>
      </c>
      <c r="U145">
        <f t="shared" si="35"/>
        <v>0.1578</v>
      </c>
      <c r="V145" s="17">
        <f t="shared" si="36"/>
        <v>-16.873588985564346</v>
      </c>
      <c r="W145" s="17">
        <f t="shared" si="29"/>
        <v>152918.17007927276</v>
      </c>
      <c r="X145" s="17">
        <f t="shared" si="30"/>
        <v>24.948776364941153</v>
      </c>
      <c r="Y145" s="17">
        <f t="shared" si="31"/>
        <v>152.91817007927276</v>
      </c>
    </row>
    <row r="146" spans="1:25">
      <c r="A146" s="3">
        <v>42880</v>
      </c>
      <c r="B146" s="1" t="s">
        <v>25</v>
      </c>
      <c r="C146" s="18">
        <v>-1.1997367271619841E-3</v>
      </c>
      <c r="D146" s="18">
        <v>0.78256160435167921</v>
      </c>
      <c r="E146" s="18">
        <v>31.489690533487554</v>
      </c>
      <c r="F146" s="18">
        <v>0.99438191235333961</v>
      </c>
      <c r="G146" s="18">
        <v>3.3867970396435316</v>
      </c>
      <c r="H146" s="18">
        <v>0.99230286330313722</v>
      </c>
      <c r="I146" s="36">
        <v>24.828500000000002</v>
      </c>
      <c r="J146" s="36">
        <v>3.2064213307049965</v>
      </c>
      <c r="K146" s="11">
        <f>1018173648.64865/1000000</f>
        <v>1018.1736486486501</v>
      </c>
      <c r="M146" s="9">
        <f t="shared" si="33"/>
        <v>2.4560892859349707E-2</v>
      </c>
      <c r="Q146" s="1">
        <v>77.239999999999995</v>
      </c>
      <c r="R146" s="31">
        <v>1.10589330407594</v>
      </c>
      <c r="S146">
        <f t="shared" si="34"/>
        <v>0.77239999999999998</v>
      </c>
      <c r="U146">
        <f t="shared" si="35"/>
        <v>0.89239999999999997</v>
      </c>
      <c r="V146" s="17">
        <f t="shared" si="36"/>
        <v>-41.952416271670842</v>
      </c>
      <c r="W146" s="17">
        <f t="shared" si="29"/>
        <v>3021248.3243806018</v>
      </c>
      <c r="X146" s="17">
        <f t="shared" si="30"/>
        <v>324.9430117504221</v>
      </c>
      <c r="Y146" s="17">
        <f t="shared" si="31"/>
        <v>3021.2483243806018</v>
      </c>
    </row>
    <row r="147" spans="1:25">
      <c r="A147" s="3">
        <v>42880</v>
      </c>
      <c r="B147" s="1" t="s">
        <v>26</v>
      </c>
      <c r="C147" s="18">
        <v>-1.0921374789121274E-3</v>
      </c>
      <c r="D147" s="18">
        <v>0.89046357409813715</v>
      </c>
      <c r="E147" s="18">
        <v>35.193356871829856</v>
      </c>
      <c r="F147" s="18">
        <v>0.99065552263474177</v>
      </c>
      <c r="G147" s="18">
        <v>3.4093326247121376</v>
      </c>
      <c r="H147" s="18">
        <v>0.98990921094216133</v>
      </c>
      <c r="I147" s="36">
        <v>22.784500000000001</v>
      </c>
      <c r="J147" s="36">
        <v>1.9221887914562397</v>
      </c>
      <c r="K147" s="11">
        <f t="shared" ref="K147:K153" si="38">1018173648.64865/1000000</f>
        <v>1018.1736486486501</v>
      </c>
      <c r="M147" s="9">
        <f t="shared" si="33"/>
        <v>2.4392416056477982E-2</v>
      </c>
      <c r="Q147" s="1">
        <v>75.959999999999994</v>
      </c>
      <c r="R147" s="31">
        <v>0.79874902190863695</v>
      </c>
      <c r="S147">
        <f t="shared" si="34"/>
        <v>0.75959999999999994</v>
      </c>
      <c r="U147">
        <f t="shared" si="35"/>
        <v>0.87959999999999994</v>
      </c>
      <c r="V147" s="17">
        <f t="shared" si="36"/>
        <v>-37.902104701556055</v>
      </c>
      <c r="W147" s="17">
        <f t="shared" si="29"/>
        <v>3351148.8143091281</v>
      </c>
      <c r="X147" s="17">
        <f t="shared" si="30"/>
        <v>324.64027300659893</v>
      </c>
      <c r="Y147" s="17">
        <f t="shared" si="31"/>
        <v>3351.1488143091283</v>
      </c>
    </row>
    <row r="148" spans="1:25">
      <c r="A148" s="3">
        <v>42880</v>
      </c>
      <c r="B148" s="1" t="s">
        <v>27</v>
      </c>
      <c r="C148" s="18">
        <v>-2.5545880401199426E-4</v>
      </c>
      <c r="D148" s="18">
        <v>6.5538193352135274E-2</v>
      </c>
      <c r="E148" s="18">
        <v>27.45242294378934</v>
      </c>
      <c r="F148" s="18">
        <v>0.99036425029181729</v>
      </c>
      <c r="G148" s="18">
        <v>5.9871012386917934</v>
      </c>
      <c r="H148" s="18">
        <v>0.98064723646676144</v>
      </c>
      <c r="I148" s="36">
        <v>21.011500000000002</v>
      </c>
      <c r="J148" s="36">
        <v>0.77046593046026368</v>
      </c>
      <c r="K148" s="11">
        <f t="shared" si="38"/>
        <v>1018.1736486486501</v>
      </c>
      <c r="M148" s="9">
        <f t="shared" si="33"/>
        <v>2.4246276442245324E-2</v>
      </c>
      <c r="Q148" s="1">
        <v>76.2</v>
      </c>
      <c r="R148" s="31">
        <v>0.82764726786234177</v>
      </c>
      <c r="S148">
        <f t="shared" si="34"/>
        <v>0.76200000000000001</v>
      </c>
      <c r="U148">
        <f t="shared" si="35"/>
        <v>0.88200000000000001</v>
      </c>
      <c r="V148" s="17">
        <f t="shared" si="36"/>
        <v>-8.943345764694568</v>
      </c>
      <c r="W148" s="17">
        <f t="shared" si="29"/>
        <v>2636979.9812632832</v>
      </c>
      <c r="X148" s="17">
        <f t="shared" si="30"/>
        <v>575.09918685696971</v>
      </c>
      <c r="Y148" s="17">
        <f t="shared" si="31"/>
        <v>2636.9799812632832</v>
      </c>
    </row>
    <row r="149" spans="1:25">
      <c r="A149" s="3">
        <v>42880</v>
      </c>
      <c r="B149" s="1" t="s">
        <v>28</v>
      </c>
      <c r="C149" s="18">
        <v>-3.3722605800016892E-3</v>
      </c>
      <c r="D149" s="18">
        <v>0.87340335595734742</v>
      </c>
      <c r="E149" s="18">
        <v>86.384481330577387</v>
      </c>
      <c r="F149" s="18">
        <v>0.95308202921010698</v>
      </c>
      <c r="G149" s="18">
        <v>44.184033097196107</v>
      </c>
      <c r="H149" s="18">
        <v>0.99879309948994</v>
      </c>
      <c r="I149" s="36">
        <v>27.572500000000002</v>
      </c>
      <c r="J149" s="36">
        <v>1.4522719270164248</v>
      </c>
      <c r="K149" s="11">
        <f t="shared" si="38"/>
        <v>1018.1736486486501</v>
      </c>
      <c r="M149" s="9">
        <f t="shared" si="33"/>
        <v>2.4787067197451468E-2</v>
      </c>
      <c r="Q149" s="1">
        <v>1.4400000000000002</v>
      </c>
      <c r="R149" s="31">
        <v>0.22192341021171899</v>
      </c>
      <c r="S149">
        <f t="shared" si="34"/>
        <v>1.4400000000000001E-2</v>
      </c>
      <c r="U149">
        <f t="shared" si="35"/>
        <v>0.13439999999999999</v>
      </c>
      <c r="V149" s="17">
        <f t="shared" si="36"/>
        <v>-17.59749557993981</v>
      </c>
      <c r="W149" s="17">
        <f t="shared" si="29"/>
        <v>1236837.0137600126</v>
      </c>
      <c r="X149" s="17">
        <f t="shared" si="30"/>
        <v>632.61880733739815</v>
      </c>
      <c r="Y149" s="17">
        <f t="shared" si="31"/>
        <v>1236.8370137600125</v>
      </c>
    </row>
    <row r="150" spans="1:25">
      <c r="A150" s="3">
        <v>42880</v>
      </c>
      <c r="B150" s="1" t="s">
        <v>29</v>
      </c>
      <c r="C150" s="18">
        <v>-1.6465268765560052E-3</v>
      </c>
      <c r="D150" s="18">
        <v>0.7101790766359084</v>
      </c>
      <c r="E150" s="18">
        <v>28.824631968430914</v>
      </c>
      <c r="F150" s="18">
        <v>0.99435292907456574</v>
      </c>
      <c r="G150" s="18">
        <v>-0.94071919553843597</v>
      </c>
      <c r="H150" s="18">
        <v>0.76314158927949816</v>
      </c>
      <c r="I150" s="36">
        <v>27.566500000000001</v>
      </c>
      <c r="J150" s="36">
        <v>1.5420530957136334</v>
      </c>
      <c r="K150" s="11">
        <f t="shared" si="38"/>
        <v>1018.1736486486501</v>
      </c>
      <c r="M150" s="9">
        <f t="shared" si="33"/>
        <v>2.4786572647149497E-2</v>
      </c>
      <c r="Q150" s="1">
        <v>35.380000000000003</v>
      </c>
      <c r="R150" s="31">
        <v>0.44944410108488519</v>
      </c>
      <c r="S150">
        <f t="shared" si="34"/>
        <v>0.3538</v>
      </c>
      <c r="U150">
        <f t="shared" si="35"/>
        <v>0.4738</v>
      </c>
      <c r="V150" s="17">
        <f t="shared" si="36"/>
        <v>-30.290261024690622</v>
      </c>
      <c r="W150" s="17">
        <f t="shared" si="29"/>
        <v>1454939.6092024716</v>
      </c>
      <c r="X150" s="17">
        <f t="shared" si="30"/>
        <v>-47.483333706566</v>
      </c>
      <c r="Y150" s="17">
        <f t="shared" si="31"/>
        <v>1454.9396092024715</v>
      </c>
    </row>
    <row r="151" spans="1:25">
      <c r="A151" s="3">
        <v>42880</v>
      </c>
      <c r="B151" s="1" t="s">
        <v>30</v>
      </c>
      <c r="C151" s="18">
        <v>-5.617641283745616E-3</v>
      </c>
      <c r="D151" s="18">
        <v>0.99038898837080214</v>
      </c>
      <c r="E151" s="18">
        <v>21.668277246980956</v>
      </c>
      <c r="F151" s="18">
        <v>0.99240861457943774</v>
      </c>
      <c r="G151" s="18">
        <v>0.40797533108560013</v>
      </c>
      <c r="H151" s="18">
        <v>0.87459212592356994</v>
      </c>
      <c r="I151" s="36">
        <v>24.090000000000003</v>
      </c>
      <c r="J151" s="36">
        <v>3.2395678724175543</v>
      </c>
      <c r="K151" s="11">
        <f t="shared" si="38"/>
        <v>1018.1736486486501</v>
      </c>
      <c r="M151" s="9">
        <f t="shared" si="33"/>
        <v>2.4500021959682011E-2</v>
      </c>
      <c r="Q151" s="1">
        <v>5.62</v>
      </c>
      <c r="R151" s="31">
        <v>0.90388052307812949</v>
      </c>
      <c r="S151">
        <f t="shared" si="34"/>
        <v>5.62E-2</v>
      </c>
      <c r="U151">
        <f t="shared" si="35"/>
        <v>0.1762</v>
      </c>
      <c r="V151" s="17">
        <f t="shared" si="36"/>
        <v>-38.882040519876043</v>
      </c>
      <c r="W151" s="17">
        <f t="shared" si="29"/>
        <v>411496.77242269047</v>
      </c>
      <c r="X151" s="17">
        <f t="shared" si="30"/>
        <v>7.7477563193536225</v>
      </c>
      <c r="Y151" s="17">
        <f t="shared" si="31"/>
        <v>411.49677242269047</v>
      </c>
    </row>
    <row r="152" spans="1:25">
      <c r="A152" s="3">
        <v>42880</v>
      </c>
      <c r="B152" s="1" t="s">
        <v>31</v>
      </c>
      <c r="C152" s="18">
        <v>-2.4554700241633952E-3</v>
      </c>
      <c r="D152" s="18">
        <v>0.87723862991946799</v>
      </c>
      <c r="E152" s="18">
        <v>10.241021080995028</v>
      </c>
      <c r="F152" s="18">
        <v>0.99485355974438994</v>
      </c>
      <c r="G152" s="18">
        <v>-0.31041224583134297</v>
      </c>
      <c r="H152" s="18">
        <v>0.43202005106041574</v>
      </c>
      <c r="I152" s="36">
        <v>22.232999999999997</v>
      </c>
      <c r="J152" s="36">
        <v>1.4360052228317277</v>
      </c>
      <c r="K152" s="11">
        <f t="shared" si="38"/>
        <v>1018.1736486486501</v>
      </c>
      <c r="M152" s="9">
        <f t="shared" si="33"/>
        <v>2.4346958641221744E-2</v>
      </c>
      <c r="Q152" s="1">
        <v>3.4</v>
      </c>
      <c r="R152" s="31">
        <v>0.32403703492039299</v>
      </c>
      <c r="S152">
        <f t="shared" si="34"/>
        <v>3.4000000000000002E-2</v>
      </c>
      <c r="U152">
        <f t="shared" si="35"/>
        <v>0.154</v>
      </c>
      <c r="V152" s="17">
        <f t="shared" si="36"/>
        <v>-14.94742055695977</v>
      </c>
      <c r="W152" s="17">
        <f t="shared" si="29"/>
        <v>171049.52870730485</v>
      </c>
      <c r="X152" s="17">
        <f t="shared" si="30"/>
        <v>-5.1846264092709413</v>
      </c>
      <c r="Y152" s="17">
        <f t="shared" si="31"/>
        <v>171.04952870730486</v>
      </c>
    </row>
    <row r="153" spans="1:25">
      <c r="A153" s="3">
        <v>42880</v>
      </c>
      <c r="B153" s="1" t="s">
        <v>32</v>
      </c>
      <c r="C153" s="18">
        <v>-4.515285452672998E-3</v>
      </c>
      <c r="D153" s="18">
        <v>0.96892899525986653</v>
      </c>
      <c r="E153" s="18">
        <v>26.600372822512892</v>
      </c>
      <c r="F153" s="18">
        <v>0.80522123763020381</v>
      </c>
      <c r="G153" s="18">
        <v>0.60583605625789305</v>
      </c>
      <c r="H153" s="18">
        <v>0.32123147689524051</v>
      </c>
      <c r="I153" s="36">
        <v>21.327999999999996</v>
      </c>
      <c r="J153" s="36">
        <v>0.77195595729290145</v>
      </c>
      <c r="K153" s="11">
        <f t="shared" si="38"/>
        <v>1018.1736486486501</v>
      </c>
      <c r="M153" s="9">
        <f t="shared" si="33"/>
        <v>2.4272363970674334E-2</v>
      </c>
      <c r="Q153" s="1">
        <v>3.78</v>
      </c>
      <c r="R153" s="31">
        <v>0.71554175279993804</v>
      </c>
      <c r="S153">
        <f t="shared" si="34"/>
        <v>3.78E-2</v>
      </c>
      <c r="U153">
        <f t="shared" si="35"/>
        <v>0.1578</v>
      </c>
      <c r="V153" s="17">
        <f t="shared" si="36"/>
        <v>-28.251125122779406</v>
      </c>
      <c r="W153" s="17">
        <f t="shared" si="29"/>
        <v>456651.89643525227</v>
      </c>
      <c r="X153" s="17">
        <f t="shared" si="30"/>
        <v>10.400462650090249</v>
      </c>
      <c r="Y153" s="17">
        <f t="shared" si="31"/>
        <v>456.6518964352523</v>
      </c>
    </row>
    <row r="154" spans="1:25">
      <c r="A154" s="3">
        <v>42888</v>
      </c>
      <c r="B154" s="1" t="s">
        <v>25</v>
      </c>
      <c r="C154" s="18">
        <v>-1.0195803992208185E-3</v>
      </c>
      <c r="D154" s="18">
        <v>0.74223638563030425</v>
      </c>
      <c r="E154" s="18">
        <v>12.634759314820542</v>
      </c>
      <c r="F154" s="18">
        <v>0.99871818441605165</v>
      </c>
      <c r="G154" s="18">
        <v>0.6467013173183318</v>
      </c>
      <c r="H154" s="18">
        <v>0.72704980621753201</v>
      </c>
      <c r="I154" s="36">
        <v>21.708499999999997</v>
      </c>
      <c r="J154" s="36">
        <v>1.4928756646151078</v>
      </c>
      <c r="K154" s="11">
        <f>1014450641.02564/1000000</f>
        <v>1014.45064102564</v>
      </c>
      <c r="M154" s="9">
        <f t="shared" si="33"/>
        <v>2.4214858796638154E-2</v>
      </c>
      <c r="Q154" s="1">
        <v>112.23999999999998</v>
      </c>
      <c r="R154" s="31">
        <v>1.10589330407594</v>
      </c>
      <c r="S154">
        <f t="shared" si="34"/>
        <v>1.1223999999999998</v>
      </c>
      <c r="U154">
        <f t="shared" si="35"/>
        <v>1.2423999999999999</v>
      </c>
      <c r="V154" s="17">
        <f t="shared" si="36"/>
        <v>-50.345028842071969</v>
      </c>
      <c r="W154" s="17">
        <f t="shared" si="29"/>
        <v>1711784.5175604997</v>
      </c>
      <c r="X154" s="17">
        <f t="shared" si="30"/>
        <v>87.616493111426067</v>
      </c>
      <c r="Y154" s="17">
        <f t="shared" si="31"/>
        <v>1711.7845175604998</v>
      </c>
    </row>
    <row r="155" spans="1:25">
      <c r="A155" s="3">
        <v>42888</v>
      </c>
      <c r="B155" s="1" t="s">
        <v>26</v>
      </c>
      <c r="C155" s="18">
        <v>-1.1009708518015505E-3</v>
      </c>
      <c r="D155" s="18">
        <v>0.73091677413516076</v>
      </c>
      <c r="E155" s="18">
        <v>18.182028085596695</v>
      </c>
      <c r="F155" s="18">
        <v>0.9132413586728747</v>
      </c>
      <c r="G155" s="18">
        <v>0.93749937001500372</v>
      </c>
      <c r="H155" s="18">
        <v>0.76960486514445448</v>
      </c>
      <c r="I155" s="36">
        <v>24.884499999999996</v>
      </c>
      <c r="J155" s="36">
        <v>2.4908050405441209</v>
      </c>
      <c r="K155" s="11">
        <f t="shared" ref="K155:K161" si="39">1014450641.02564/1000000</f>
        <v>1014.45064102564</v>
      </c>
      <c r="M155" s="9">
        <f t="shared" si="33"/>
        <v>2.4475683536430707E-2</v>
      </c>
      <c r="Q155" s="1">
        <v>110.96</v>
      </c>
      <c r="R155" s="31">
        <v>0.79874902190863695</v>
      </c>
      <c r="S155">
        <f t="shared" si="34"/>
        <v>1.1095999999999999</v>
      </c>
      <c r="U155">
        <f t="shared" si="35"/>
        <v>1.2296</v>
      </c>
      <c r="V155" s="17">
        <f t="shared" si="36"/>
        <v>-53.230489603424353</v>
      </c>
      <c r="W155" s="17">
        <f t="shared" si="29"/>
        <v>2411981.4779865681</v>
      </c>
      <c r="X155" s="17">
        <f t="shared" si="30"/>
        <v>124.36627561320016</v>
      </c>
      <c r="Y155" s="17">
        <f t="shared" si="31"/>
        <v>2411.9814779865683</v>
      </c>
    </row>
    <row r="156" spans="1:25">
      <c r="A156" s="3">
        <v>42888</v>
      </c>
      <c r="B156" s="1" t="s">
        <v>27</v>
      </c>
      <c r="C156" s="18">
        <v>-6.4942667684688262E-4</v>
      </c>
      <c r="D156" s="18">
        <v>0.77317149126028517</v>
      </c>
      <c r="E156" s="18">
        <v>15.090748920638632</v>
      </c>
      <c r="F156" s="18">
        <v>0.97076349028314657</v>
      </c>
      <c r="G156" s="18">
        <v>1.1352874879449961</v>
      </c>
      <c r="H156" s="18">
        <v>0.79738426944733432</v>
      </c>
      <c r="I156" s="36">
        <v>24.802500000000002</v>
      </c>
      <c r="J156" s="36">
        <v>2.6084178633800224</v>
      </c>
      <c r="K156" s="11">
        <f t="shared" si="39"/>
        <v>1014.45064102564</v>
      </c>
      <c r="M156" s="9">
        <f t="shared" si="33"/>
        <v>2.4468949396423471E-2</v>
      </c>
      <c r="Q156" s="1">
        <v>111.2</v>
      </c>
      <c r="R156" s="31">
        <v>0.82764726786234177</v>
      </c>
      <c r="S156">
        <f t="shared" si="34"/>
        <v>1.1120000000000001</v>
      </c>
      <c r="U156">
        <f t="shared" si="35"/>
        <v>1.2320000000000002</v>
      </c>
      <c r="V156" s="17">
        <f t="shared" si="36"/>
        <v>-31.468868220022369</v>
      </c>
      <c r="W156" s="17">
        <f t="shared" si="29"/>
        <v>2006359.7065665876</v>
      </c>
      <c r="X156" s="17">
        <f t="shared" si="30"/>
        <v>150.93982963740447</v>
      </c>
      <c r="Y156" s="17">
        <f t="shared" si="31"/>
        <v>2006.3597065665876</v>
      </c>
    </row>
    <row r="157" spans="1:25">
      <c r="A157" s="3">
        <v>42888</v>
      </c>
      <c r="B157" s="1" t="s">
        <v>28</v>
      </c>
      <c r="C157" s="18">
        <v>-7.2503495055702529E-3</v>
      </c>
      <c r="D157" s="18">
        <v>0.98130737402717749</v>
      </c>
      <c r="E157" s="18">
        <v>109.02838059600971</v>
      </c>
      <c r="F157" s="18">
        <v>0.98493868847860444</v>
      </c>
      <c r="G157" s="18">
        <v>15.165818723379997</v>
      </c>
      <c r="H157" s="18">
        <v>0.98151045661523062</v>
      </c>
      <c r="I157" s="36">
        <v>32.427548780487797</v>
      </c>
      <c r="J157" s="36">
        <v>2.5615075169491779</v>
      </c>
      <c r="K157" s="11">
        <f t="shared" si="39"/>
        <v>1014.45064102564</v>
      </c>
      <c r="M157" s="9">
        <f t="shared" si="33"/>
        <v>2.5095146299470145E-2</v>
      </c>
      <c r="Q157" s="1">
        <v>1.36</v>
      </c>
      <c r="R157" s="31">
        <v>0.90994505328618602</v>
      </c>
      <c r="S157">
        <f t="shared" si="34"/>
        <v>1.3600000000000001E-2</v>
      </c>
      <c r="U157">
        <f t="shared" si="35"/>
        <v>0.1336</v>
      </c>
      <c r="V157" s="17">
        <f t="shared" si="36"/>
        <v>-37.147644693012502</v>
      </c>
      <c r="W157" s="17">
        <f t="shared" si="29"/>
        <v>1532706.1737645937</v>
      </c>
      <c r="X157" s="17">
        <f t="shared" si="30"/>
        <v>213.19902084622831</v>
      </c>
      <c r="Y157" s="17">
        <f t="shared" si="31"/>
        <v>1532.7061737645936</v>
      </c>
    </row>
    <row r="158" spans="1:25">
      <c r="A158" s="3">
        <v>42888</v>
      </c>
      <c r="B158" s="1" t="s">
        <v>29</v>
      </c>
      <c r="C158" s="18">
        <v>-1.9332432229885832E-3</v>
      </c>
      <c r="D158" s="18">
        <v>0.81640837322187465</v>
      </c>
      <c r="E158" s="18">
        <v>24.142609315772013</v>
      </c>
      <c r="F158" s="18">
        <v>0.97808060815602493</v>
      </c>
      <c r="G158" s="18">
        <v>0.55330382041380777</v>
      </c>
      <c r="H158" s="18">
        <v>0.82691743852403499</v>
      </c>
      <c r="I158" s="36">
        <v>27.723500000000001</v>
      </c>
      <c r="J158" s="36">
        <v>1.6735285327714016</v>
      </c>
      <c r="K158" s="11">
        <f t="shared" si="39"/>
        <v>1014.45064102564</v>
      </c>
      <c r="M158" s="9">
        <f t="shared" si="33"/>
        <v>2.4708832603266687E-2</v>
      </c>
      <c r="Q158" s="1">
        <v>70.38</v>
      </c>
      <c r="R158" s="31">
        <v>0.44944410108488247</v>
      </c>
      <c r="S158">
        <f t="shared" si="34"/>
        <v>0.70379999999999998</v>
      </c>
      <c r="U158">
        <f t="shared" si="35"/>
        <v>0.82379999999999998</v>
      </c>
      <c r="V158" s="17">
        <f t="shared" si="36"/>
        <v>-62.031412607185374</v>
      </c>
      <c r="W158" s="17">
        <f t="shared" si="29"/>
        <v>2125476.8833323359</v>
      </c>
      <c r="X158" s="17">
        <f t="shared" si="30"/>
        <v>48.711987356757184</v>
      </c>
      <c r="Y158" s="17">
        <f t="shared" si="31"/>
        <v>2125.476883332336</v>
      </c>
    </row>
    <row r="159" spans="1:25">
      <c r="A159" s="3">
        <v>42888</v>
      </c>
      <c r="B159" s="1" t="s">
        <v>30</v>
      </c>
      <c r="C159" s="18">
        <v>-7.9690052044385125E-3</v>
      </c>
      <c r="D159" s="18">
        <v>0.96196037088281239</v>
      </c>
      <c r="E159" s="18">
        <v>19.841936253594607</v>
      </c>
      <c r="F159" s="18">
        <v>0.97490194930522656</v>
      </c>
      <c r="G159" s="18">
        <v>0.26781390040166569</v>
      </c>
      <c r="H159" s="18">
        <v>0.12920101729247024</v>
      </c>
      <c r="I159" s="36">
        <v>20.371536585365853</v>
      </c>
      <c r="J159" s="36">
        <v>1.2827499327289367</v>
      </c>
      <c r="K159" s="11">
        <f t="shared" si="39"/>
        <v>1014.45064102564</v>
      </c>
      <c r="M159" s="9">
        <f t="shared" si="33"/>
        <v>2.4105062469580812E-2</v>
      </c>
      <c r="Q159" s="1">
        <v>5.62</v>
      </c>
      <c r="R159" s="31">
        <v>0.90388052307812949</v>
      </c>
      <c r="S159">
        <f t="shared" si="34"/>
        <v>5.62E-2</v>
      </c>
      <c r="U159">
        <f t="shared" si="35"/>
        <v>0.1762</v>
      </c>
      <c r="V159" s="17">
        <f t="shared" si="36"/>
        <v>-56.060551718849638</v>
      </c>
      <c r="W159" s="17">
        <f t="shared" si="29"/>
        <v>382987.2461174074</v>
      </c>
      <c r="X159" s="17">
        <f t="shared" si="30"/>
        <v>5.1693195097436062</v>
      </c>
      <c r="Y159" s="17">
        <f t="shared" si="31"/>
        <v>382.98724611740738</v>
      </c>
    </row>
    <row r="160" spans="1:25">
      <c r="A160" s="3">
        <v>42888</v>
      </c>
      <c r="B160" s="1" t="s">
        <v>31</v>
      </c>
      <c r="C160" s="18">
        <v>-6.8992706884922804E-3</v>
      </c>
      <c r="D160" s="18">
        <v>0.96037625564287277</v>
      </c>
      <c r="E160" s="18">
        <v>9.5623336686495861</v>
      </c>
      <c r="F160" s="18">
        <v>0.99037899237554361</v>
      </c>
      <c r="G160" s="18">
        <v>-0.29935503639166655</v>
      </c>
      <c r="H160" s="18">
        <v>0.80079631195950984</v>
      </c>
      <c r="I160" s="36">
        <v>20.640073170731711</v>
      </c>
      <c r="J160" s="36">
        <v>0.90587383818479705</v>
      </c>
      <c r="K160" s="11">
        <f t="shared" si="39"/>
        <v>1014.45064102564</v>
      </c>
      <c r="M160" s="9">
        <f t="shared" si="33"/>
        <v>2.4127115676445685E-2</v>
      </c>
      <c r="Q160" s="1">
        <v>3.4</v>
      </c>
      <c r="R160" s="31">
        <v>0.32403703492039299</v>
      </c>
      <c r="S160">
        <f t="shared" si="34"/>
        <v>3.4000000000000002E-2</v>
      </c>
      <c r="U160">
        <f t="shared" si="35"/>
        <v>0.154</v>
      </c>
      <c r="V160" s="17">
        <f t="shared" si="36"/>
        <v>-42.381284308734323</v>
      </c>
      <c r="W160" s="17">
        <f t="shared" si="29"/>
        <v>161169.11727469301</v>
      </c>
      <c r="X160" s="17">
        <f t="shared" si="30"/>
        <v>-5.0455033926662818</v>
      </c>
      <c r="Y160" s="17">
        <f t="shared" si="31"/>
        <v>161.16911727469301</v>
      </c>
    </row>
    <row r="161" spans="1:25">
      <c r="A161" s="3">
        <v>42888</v>
      </c>
      <c r="B161" s="1" t="s">
        <v>32</v>
      </c>
      <c r="C161" s="18">
        <v>-1.0174686469376401E-2</v>
      </c>
      <c r="D161" s="18">
        <v>0.96829260410937945</v>
      </c>
      <c r="E161" s="18">
        <v>9.3780938073332027</v>
      </c>
      <c r="F161" s="18">
        <v>0.9920185484234092</v>
      </c>
      <c r="G161" s="18">
        <v>-0.31164426587666638</v>
      </c>
      <c r="H161" s="18">
        <v>0.80379222122357019</v>
      </c>
      <c r="I161" s="36">
        <v>21.410926829268298</v>
      </c>
      <c r="J161" s="36">
        <v>0.56216351810975529</v>
      </c>
      <c r="K161" s="11">
        <f t="shared" si="39"/>
        <v>1014.45064102564</v>
      </c>
      <c r="M161" s="9">
        <f t="shared" si="33"/>
        <v>2.4190420999149066E-2</v>
      </c>
      <c r="Q161" s="1">
        <v>3.78</v>
      </c>
      <c r="R161" s="31">
        <v>0.71554175279993804</v>
      </c>
      <c r="S161">
        <f t="shared" si="34"/>
        <v>3.78E-2</v>
      </c>
      <c r="U161">
        <f t="shared" si="35"/>
        <v>0.1578</v>
      </c>
      <c r="V161" s="17">
        <f t="shared" si="36"/>
        <v>-63.876369129207319</v>
      </c>
      <c r="W161" s="17">
        <f t="shared" si="29"/>
        <v>161540.25485723017</v>
      </c>
      <c r="X161" s="17">
        <f t="shared" si="30"/>
        <v>-5.3681585158750789</v>
      </c>
      <c r="Y161" s="17">
        <f t="shared" si="31"/>
        <v>161.54025485723017</v>
      </c>
    </row>
    <row r="162" spans="1:25">
      <c r="A162" s="3">
        <v>42894</v>
      </c>
      <c r="B162" s="1" t="s">
        <v>25</v>
      </c>
      <c r="C162" s="18">
        <v>1.2767865959497082E-3</v>
      </c>
      <c r="D162" s="18">
        <v>0.76095755231428364</v>
      </c>
      <c r="E162" s="18">
        <v>13.82334749949927</v>
      </c>
      <c r="F162" s="18">
        <v>0.94878890180927322</v>
      </c>
      <c r="G162" s="18">
        <v>1.2441427181924212</v>
      </c>
      <c r="H162" s="18">
        <v>0.89970050640228505</v>
      </c>
      <c r="I162" s="7">
        <v>17.51925</v>
      </c>
      <c r="J162" s="7">
        <v>0</v>
      </c>
      <c r="K162" s="11">
        <f>1015175000/1000000</f>
        <v>1015.175</v>
      </c>
      <c r="M162" s="9">
        <f t="shared" si="33"/>
        <v>2.3887866996698062E-2</v>
      </c>
      <c r="Q162" s="1">
        <v>112.23999999999998</v>
      </c>
      <c r="R162" s="31">
        <v>1.10589330407594</v>
      </c>
      <c r="S162">
        <f t="shared" si="34"/>
        <v>1.1223999999999998</v>
      </c>
      <c r="U162">
        <f t="shared" si="35"/>
        <v>1.2423999999999999</v>
      </c>
      <c r="V162" s="17">
        <f t="shared" si="36"/>
        <v>63.908408044425279</v>
      </c>
      <c r="W162" s="17">
        <f t="shared" si="29"/>
        <v>1898453.285366426</v>
      </c>
      <c r="X162" s="17">
        <f t="shared" si="30"/>
        <v>170.86648736152191</v>
      </c>
      <c r="Y162" s="17">
        <f t="shared" si="31"/>
        <v>1898.4532853664259</v>
      </c>
    </row>
    <row r="163" spans="1:25">
      <c r="A163" s="3">
        <v>42894</v>
      </c>
      <c r="B163" s="1" t="s">
        <v>26</v>
      </c>
      <c r="C163" s="18">
        <v>-1.3290382826915215E-3</v>
      </c>
      <c r="D163" s="18">
        <v>0.82476444688064332</v>
      </c>
      <c r="E163" s="18">
        <v>8.7617308196069281</v>
      </c>
      <c r="F163" s="18">
        <v>0.95748011982883774</v>
      </c>
      <c r="G163" s="18">
        <v>0.36051751279754396</v>
      </c>
      <c r="H163" s="18">
        <v>0.73733169730431047</v>
      </c>
      <c r="I163" s="7">
        <v>17.51925</v>
      </c>
      <c r="J163" s="7">
        <v>0</v>
      </c>
      <c r="K163" s="11">
        <f t="shared" ref="K163:K169" si="40">1015175000/1000000</f>
        <v>1015.175</v>
      </c>
      <c r="M163" s="9">
        <f t="shared" si="33"/>
        <v>2.3887866996698062E-2</v>
      </c>
      <c r="Q163" s="1">
        <v>110.42</v>
      </c>
      <c r="R163" s="31">
        <v>0.90939540355117332</v>
      </c>
      <c r="S163">
        <f t="shared" si="34"/>
        <v>1.1042000000000001</v>
      </c>
      <c r="U163">
        <f t="shared" si="35"/>
        <v>1.2242000000000002</v>
      </c>
      <c r="V163" s="17">
        <f t="shared" si="36"/>
        <v>-65.54930752327833</v>
      </c>
      <c r="W163" s="17">
        <f t="shared" si="29"/>
        <v>1185680.0929758383</v>
      </c>
      <c r="X163" s="17">
        <f t="shared" si="30"/>
        <v>48.78698591568768</v>
      </c>
      <c r="Y163" s="17">
        <f t="shared" si="31"/>
        <v>1185.6800929758383</v>
      </c>
    </row>
    <row r="164" spans="1:25">
      <c r="A164" s="3">
        <v>42894</v>
      </c>
      <c r="B164" s="1" t="s">
        <v>27</v>
      </c>
      <c r="C164" s="18">
        <v>1.8111363475463399E-3</v>
      </c>
      <c r="D164" s="18">
        <v>0.97599136845340129</v>
      </c>
      <c r="E164" s="18">
        <v>10.096134878362461</v>
      </c>
      <c r="F164" s="18">
        <v>0.9895304643735684</v>
      </c>
      <c r="G164" s="18">
        <v>0.80222845210056337</v>
      </c>
      <c r="H164" s="18">
        <v>0.90870801832854065</v>
      </c>
      <c r="I164" s="7">
        <v>17.51925</v>
      </c>
      <c r="J164" s="7">
        <v>0</v>
      </c>
      <c r="K164" s="11">
        <f t="shared" si="40"/>
        <v>1015.175</v>
      </c>
      <c r="M164" s="9">
        <f t="shared" si="33"/>
        <v>2.3887866996698062E-2</v>
      </c>
      <c r="Q164" s="1">
        <v>111.2</v>
      </c>
      <c r="R164" s="31">
        <v>0.82764726786234177</v>
      </c>
      <c r="S164">
        <f t="shared" si="34"/>
        <v>1.1120000000000001</v>
      </c>
      <c r="U164">
        <f t="shared" si="35"/>
        <v>1.2320000000000002</v>
      </c>
      <c r="V164" s="17">
        <f t="shared" si="36"/>
        <v>89.895943795202101</v>
      </c>
      <c r="W164" s="17">
        <f t="shared" si="29"/>
        <v>1374963.2747293205</v>
      </c>
      <c r="X164" s="17">
        <f t="shared" si="30"/>
        <v>109.25316201402913</v>
      </c>
      <c r="Y164" s="17">
        <f t="shared" si="31"/>
        <v>1374.9632747293206</v>
      </c>
    </row>
    <row r="165" spans="1:25">
      <c r="A165" s="3">
        <v>42894</v>
      </c>
      <c r="B165" s="1" t="s">
        <v>28</v>
      </c>
      <c r="C165" s="18">
        <v>7.6785302122468393E-3</v>
      </c>
      <c r="D165" s="18">
        <v>0.89361659476615385</v>
      </c>
      <c r="E165" s="18">
        <v>44.772517518090112</v>
      </c>
      <c r="F165" s="18">
        <v>0.9947211139545038</v>
      </c>
      <c r="G165" s="18">
        <v>28.257436059255763</v>
      </c>
      <c r="H165" s="18">
        <v>0.98942609510120683</v>
      </c>
      <c r="I165" s="7">
        <v>17.51925</v>
      </c>
      <c r="J165" s="7">
        <v>0</v>
      </c>
      <c r="K165" s="11">
        <f t="shared" si="40"/>
        <v>1015.175</v>
      </c>
      <c r="M165" s="9">
        <f t="shared" si="33"/>
        <v>2.3887866996698062E-2</v>
      </c>
      <c r="Q165" s="1">
        <v>37.21</v>
      </c>
      <c r="R165" s="31">
        <v>0.56169386679934485</v>
      </c>
      <c r="S165">
        <f t="shared" si="34"/>
        <v>0.37209999999999999</v>
      </c>
      <c r="U165">
        <f t="shared" si="35"/>
        <v>0.49209999999999998</v>
      </c>
      <c r="V165" s="17">
        <f t="shared" si="36"/>
        <v>152.23331495329151</v>
      </c>
      <c r="W165" s="17">
        <f t="shared" si="29"/>
        <v>2435511.1756142126</v>
      </c>
      <c r="X165" s="17">
        <f t="shared" si="30"/>
        <v>1537.1327129128833</v>
      </c>
      <c r="Y165" s="17">
        <f t="shared" si="31"/>
        <v>2435.5111756142128</v>
      </c>
    </row>
    <row r="166" spans="1:25">
      <c r="A166" s="3">
        <v>42894</v>
      </c>
      <c r="B166" s="1" t="s">
        <v>29</v>
      </c>
      <c r="C166" s="18">
        <v>-1.8834211685127178E-3</v>
      </c>
      <c r="D166" s="18">
        <v>0.80538895511738018</v>
      </c>
      <c r="E166" s="18">
        <v>13.3492756012068</v>
      </c>
      <c r="F166" s="18">
        <v>0.96206734286959128</v>
      </c>
      <c r="G166" s="18">
        <v>0.124514197377855</v>
      </c>
      <c r="H166" s="18">
        <v>0.16368014813338114</v>
      </c>
      <c r="I166" s="7">
        <v>17.51925</v>
      </c>
      <c r="J166" s="7">
        <v>0</v>
      </c>
      <c r="K166" s="11">
        <f t="shared" si="40"/>
        <v>1015.175</v>
      </c>
      <c r="M166" s="9">
        <f t="shared" si="33"/>
        <v>2.3887866996698062E-2</v>
      </c>
      <c r="Q166" s="1">
        <v>70.38</v>
      </c>
      <c r="R166" s="31">
        <v>0.44944410108488247</v>
      </c>
      <c r="S166">
        <f t="shared" si="34"/>
        <v>0.70379999999999998</v>
      </c>
      <c r="U166">
        <f t="shared" si="35"/>
        <v>0.82379999999999998</v>
      </c>
      <c r="V166" s="17">
        <f t="shared" si="36"/>
        <v>-62.509708972468687</v>
      </c>
      <c r="W166" s="17">
        <f t="shared" si="29"/>
        <v>1215639.3050196532</v>
      </c>
      <c r="X166" s="17">
        <f t="shared" si="30"/>
        <v>11.338769000455128</v>
      </c>
      <c r="Y166" s="17">
        <f t="shared" si="31"/>
        <v>1215.6393050196532</v>
      </c>
    </row>
    <row r="167" spans="1:25">
      <c r="A167" s="3">
        <v>42894</v>
      </c>
      <c r="B167" s="1" t="s">
        <v>30</v>
      </c>
      <c r="C167" s="18">
        <v>-7.687328237529845E-3</v>
      </c>
      <c r="D167" s="18">
        <v>0.963170488394262</v>
      </c>
      <c r="E167" s="18">
        <v>15.42820756439165</v>
      </c>
      <c r="F167" s="18">
        <v>0.96576258221646005</v>
      </c>
      <c r="G167" s="18">
        <v>0.14510060028840485</v>
      </c>
      <c r="H167" s="18">
        <v>0.89470441462324446</v>
      </c>
      <c r="I167" s="7">
        <v>17.51925</v>
      </c>
      <c r="J167" s="7">
        <v>0</v>
      </c>
      <c r="K167" s="11">
        <f t="shared" si="40"/>
        <v>1015.175</v>
      </c>
      <c r="M167" s="9">
        <f t="shared" si="33"/>
        <v>2.3887866996698062E-2</v>
      </c>
      <c r="Q167" s="1">
        <v>5.7500000000000009</v>
      </c>
      <c r="R167" s="31">
        <v>1.0074720839804874</v>
      </c>
      <c r="S167">
        <f t="shared" si="34"/>
        <v>5.7500000000000009E-2</v>
      </c>
      <c r="U167">
        <f t="shared" si="35"/>
        <v>0.17749999999999999</v>
      </c>
      <c r="V167" s="17">
        <f t="shared" si="36"/>
        <v>-54.973327408671167</v>
      </c>
      <c r="W167" s="17">
        <f t="shared" si="29"/>
        <v>302718.57967808895</v>
      </c>
      <c r="X167" s="17">
        <f t="shared" si="30"/>
        <v>2.8470350458028744</v>
      </c>
      <c r="Y167" s="17">
        <f t="shared" si="31"/>
        <v>302.71857967808893</v>
      </c>
    </row>
    <row r="168" spans="1:25">
      <c r="A168" s="3">
        <v>42894</v>
      </c>
      <c r="B168" s="1" t="s">
        <v>31</v>
      </c>
      <c r="C168" s="18">
        <v>-6.2324352760947119E-3</v>
      </c>
      <c r="D168" s="18">
        <v>0.90141247774969202</v>
      </c>
      <c r="E168" s="18">
        <v>10.1648826705266</v>
      </c>
      <c r="F168" s="18">
        <v>0.99673635777059311</v>
      </c>
      <c r="G168" s="18">
        <v>-0.30246684566736914</v>
      </c>
      <c r="H168" s="18">
        <v>0.9403026402809942</v>
      </c>
      <c r="I168" s="7">
        <v>17.51925</v>
      </c>
      <c r="J168" s="7">
        <v>0</v>
      </c>
      <c r="K168" s="11">
        <f t="shared" si="40"/>
        <v>1015.175</v>
      </c>
      <c r="M168" s="9">
        <f t="shared" si="33"/>
        <v>2.3887866996698062E-2</v>
      </c>
      <c r="Q168" s="1">
        <v>3.4</v>
      </c>
      <c r="R168" s="31">
        <v>0.32403703492039299</v>
      </c>
      <c r="S168">
        <f t="shared" si="34"/>
        <v>3.4000000000000002E-2</v>
      </c>
      <c r="U168">
        <f t="shared" si="35"/>
        <v>0.154</v>
      </c>
      <c r="V168" s="17">
        <f t="shared" si="36"/>
        <v>-38.668447853614033</v>
      </c>
      <c r="W168" s="17">
        <f t="shared" si="29"/>
        <v>173040.72959965077</v>
      </c>
      <c r="X168" s="17">
        <f t="shared" si="30"/>
        <v>-5.1490101116213927</v>
      </c>
      <c r="Y168" s="17">
        <f t="shared" si="31"/>
        <v>173.04072959965077</v>
      </c>
    </row>
    <row r="169" spans="1:25">
      <c r="A169" s="3">
        <v>42894</v>
      </c>
      <c r="B169" s="1" t="s">
        <v>32</v>
      </c>
      <c r="C169" s="18">
        <v>-1.060677052961319E-2</v>
      </c>
      <c r="D169" s="18">
        <v>0.79389391432952039</v>
      </c>
      <c r="E169" s="18">
        <v>7.2935364513385545</v>
      </c>
      <c r="F169" s="18">
        <v>0.95945496524496454</v>
      </c>
      <c r="G169" s="18">
        <v>0.36197381919962479</v>
      </c>
      <c r="H169" s="18">
        <v>0.89794356729321767</v>
      </c>
      <c r="I169" s="7">
        <v>17.51925</v>
      </c>
      <c r="J169" s="7">
        <v>0</v>
      </c>
      <c r="K169" s="11">
        <f t="shared" si="40"/>
        <v>1015.175</v>
      </c>
      <c r="M169" s="9">
        <f t="shared" si="33"/>
        <v>2.3887866996698062E-2</v>
      </c>
      <c r="Q169" s="1">
        <v>3.78</v>
      </c>
      <c r="R169" s="31">
        <v>0.71554175279993804</v>
      </c>
      <c r="S169">
        <f t="shared" si="34"/>
        <v>3.78E-2</v>
      </c>
      <c r="U169">
        <f t="shared" si="35"/>
        <v>0.1578</v>
      </c>
      <c r="V169" s="17">
        <f t="shared" si="36"/>
        <v>-67.432368505219614</v>
      </c>
      <c r="W169" s="17">
        <f t="shared" si="29"/>
        <v>127224.39763195813</v>
      </c>
      <c r="X169" s="17">
        <f t="shared" si="30"/>
        <v>6.3140701926237517</v>
      </c>
      <c r="Y169" s="17">
        <f t="shared" si="31"/>
        <v>127.22439763195813</v>
      </c>
    </row>
    <row r="170" spans="1:25" s="42" customFormat="1">
      <c r="A170" s="41">
        <v>42906</v>
      </c>
      <c r="B170" s="42" t="s">
        <v>25</v>
      </c>
      <c r="C170" s="43">
        <v>2.1340052475756745E-2</v>
      </c>
      <c r="D170" s="43">
        <v>0.99999999999999956</v>
      </c>
      <c r="E170" s="43">
        <v>27.246107833486487</v>
      </c>
      <c r="F170" s="43">
        <v>0.79610003318787259</v>
      </c>
      <c r="G170" s="43">
        <v>-27.262657885752343</v>
      </c>
      <c r="H170" s="43">
        <v>1</v>
      </c>
      <c r="I170">
        <v>27.451000000000001</v>
      </c>
      <c r="J170">
        <v>0</v>
      </c>
      <c r="K170" s="44">
        <f>1013462857.14286/1000000</f>
        <v>1013.46285714286</v>
      </c>
      <c r="M170" s="45">
        <f t="shared" si="33"/>
        <v>2.4662416382625427E-2</v>
      </c>
      <c r="Q170" s="42">
        <v>112.23999999999998</v>
      </c>
      <c r="R170" s="46">
        <v>1.10589330407594</v>
      </c>
      <c r="S170" s="42">
        <f t="shared" si="34"/>
        <v>1.1223999999999998</v>
      </c>
      <c r="U170" s="42">
        <f t="shared" si="35"/>
        <v>1.2423999999999999</v>
      </c>
      <c r="V170" s="47">
        <f t="shared" si="36"/>
        <v>1034.6105777733521</v>
      </c>
      <c r="W170" s="47">
        <f t="shared" si="29"/>
        <v>3624373.1715003261</v>
      </c>
      <c r="X170" s="47">
        <f t="shared" si="30"/>
        <v>-3626.5747177096373</v>
      </c>
      <c r="Y170" s="47">
        <f t="shared" si="31"/>
        <v>3624.373171500326</v>
      </c>
    </row>
    <row r="171" spans="1:25">
      <c r="A171" s="3">
        <v>42906</v>
      </c>
      <c r="B171" s="1" t="s">
        <v>26</v>
      </c>
      <c r="C171" s="18">
        <v>-1.8137326749494819E-3</v>
      </c>
      <c r="D171" s="18">
        <v>0.87897793618019149</v>
      </c>
      <c r="E171" s="18">
        <v>14.443878702070222</v>
      </c>
      <c r="F171" s="18">
        <v>0.95085162084224217</v>
      </c>
      <c r="G171" s="18">
        <v>0.51894762140203377</v>
      </c>
      <c r="H171" s="18">
        <v>0.99043252845180207</v>
      </c>
      <c r="I171">
        <v>27.451000000000001</v>
      </c>
      <c r="J171">
        <v>0</v>
      </c>
      <c r="K171" s="11">
        <f t="shared" ref="K171:K177" si="41">1013462857.14286/1000000</f>
        <v>1013.46285714286</v>
      </c>
      <c r="M171" s="9">
        <f t="shared" si="33"/>
        <v>2.4662416382625427E-2</v>
      </c>
      <c r="Q171" s="1">
        <v>110.42</v>
      </c>
      <c r="R171" s="31">
        <v>0.90939540355117332</v>
      </c>
      <c r="S171">
        <f t="shared" si="34"/>
        <v>1.1042000000000001</v>
      </c>
      <c r="U171">
        <f t="shared" si="35"/>
        <v>1.2242000000000002</v>
      </c>
      <c r="V171" s="17">
        <f t="shared" si="36"/>
        <v>-86.645425881677696</v>
      </c>
      <c r="W171" s="17">
        <f t="shared" si="29"/>
        <v>1893229.2296124974</v>
      </c>
      <c r="X171" s="17">
        <f t="shared" si="30"/>
        <v>68.020981464998854</v>
      </c>
      <c r="Y171" s="17">
        <f t="shared" si="31"/>
        <v>1893.2292296124974</v>
      </c>
    </row>
    <row r="172" spans="1:25">
      <c r="A172" s="3">
        <v>42906</v>
      </c>
      <c r="B172" s="1" t="s">
        <v>27</v>
      </c>
      <c r="C172" s="18">
        <v>-1.6977774693054037E-3</v>
      </c>
      <c r="D172" s="18">
        <v>0.89262533158064927</v>
      </c>
      <c r="E172" s="18">
        <v>9.7077151722826418</v>
      </c>
      <c r="F172" s="18">
        <v>0.93271879614080921</v>
      </c>
      <c r="G172" s="18">
        <v>0.3235967839183263</v>
      </c>
      <c r="H172" s="18">
        <v>0.17723195342667539</v>
      </c>
      <c r="I172">
        <v>27.451000000000001</v>
      </c>
      <c r="J172">
        <v>0</v>
      </c>
      <c r="K172" s="11">
        <f t="shared" si="41"/>
        <v>1013.46285714286</v>
      </c>
      <c r="M172" s="9">
        <f t="shared" si="33"/>
        <v>2.4662416382625427E-2</v>
      </c>
      <c r="Q172" s="1">
        <v>111.2</v>
      </c>
      <c r="R172" s="31">
        <v>0.82764726786234177</v>
      </c>
      <c r="S172">
        <f t="shared" si="34"/>
        <v>1.1120000000000001</v>
      </c>
      <c r="U172">
        <f t="shared" si="35"/>
        <v>1.2320000000000002</v>
      </c>
      <c r="V172" s="17">
        <f t="shared" si="36"/>
        <v>-81.622795012750274</v>
      </c>
      <c r="W172" s="17">
        <f t="shared" si="29"/>
        <v>1280544.6512877026</v>
      </c>
      <c r="X172" s="17">
        <f t="shared" si="30"/>
        <v>42.685649863692817</v>
      </c>
      <c r="Y172" s="17">
        <f t="shared" si="31"/>
        <v>1280.5446512877027</v>
      </c>
    </row>
    <row r="173" spans="1:25">
      <c r="A173" s="3">
        <v>42906</v>
      </c>
      <c r="B173" s="1" t="s">
        <v>28</v>
      </c>
      <c r="C173" s="18">
        <v>-1.5355475473348345E-3</v>
      </c>
      <c r="D173" s="18">
        <v>0.88589918190044026</v>
      </c>
      <c r="E173" s="18">
        <v>27.079861374624457</v>
      </c>
      <c r="F173" s="18">
        <v>0.98969050230219835</v>
      </c>
      <c r="G173" s="18">
        <v>0.64050547472272679</v>
      </c>
      <c r="H173" s="18">
        <v>0.72664760885362489</v>
      </c>
      <c r="I173">
        <v>27.451000000000001</v>
      </c>
      <c r="J173">
        <v>0</v>
      </c>
      <c r="K173" s="11">
        <f t="shared" si="41"/>
        <v>1013.46285714286</v>
      </c>
      <c r="M173" s="9">
        <f t="shared" si="33"/>
        <v>2.4662416382625427E-2</v>
      </c>
      <c r="Q173" s="1">
        <v>36.92</v>
      </c>
      <c r="R173" s="31">
        <v>0.67601775124622321</v>
      </c>
      <c r="S173">
        <f t="shared" si="34"/>
        <v>0.36920000000000003</v>
      </c>
      <c r="U173">
        <f t="shared" si="35"/>
        <v>0.48920000000000002</v>
      </c>
      <c r="V173" s="17">
        <f t="shared" si="36"/>
        <v>-29.313637001264798</v>
      </c>
      <c r="W173" s="17">
        <f t="shared" si="29"/>
        <v>1418403.7746011713</v>
      </c>
      <c r="X173" s="17">
        <f t="shared" si="30"/>
        <v>33.548745705572493</v>
      </c>
      <c r="Y173" s="17">
        <f t="shared" si="31"/>
        <v>1418.4037746011713</v>
      </c>
    </row>
    <row r="174" spans="1:25">
      <c r="A174" s="3">
        <v>42906</v>
      </c>
      <c r="B174" s="1" t="s">
        <v>29</v>
      </c>
      <c r="C174" s="18">
        <v>-1.7895753404402993E-3</v>
      </c>
      <c r="D174" s="18">
        <v>0.990672420636585</v>
      </c>
      <c r="E174" s="18">
        <v>8.0041552362842161</v>
      </c>
      <c r="F174" s="18">
        <v>0.95774497980456164</v>
      </c>
      <c r="G174" s="18">
        <v>-7.3339645958427582E-2</v>
      </c>
      <c r="H174" s="18">
        <v>5.4497887517814926E-3</v>
      </c>
      <c r="I174">
        <v>27.451000000000001</v>
      </c>
      <c r="J174">
        <v>0</v>
      </c>
      <c r="K174" s="11">
        <f t="shared" si="41"/>
        <v>1013.46285714286</v>
      </c>
      <c r="M174" s="9">
        <f t="shared" si="33"/>
        <v>2.4662416382625427E-2</v>
      </c>
      <c r="Q174" s="1">
        <v>70.38</v>
      </c>
      <c r="R174" s="31">
        <v>0.44944410108488247</v>
      </c>
      <c r="S174">
        <f t="shared" si="34"/>
        <v>0.70379999999999998</v>
      </c>
      <c r="U174">
        <f t="shared" si="35"/>
        <v>0.82379999999999998</v>
      </c>
      <c r="V174" s="17">
        <f t="shared" si="36"/>
        <v>-57.529654110988652</v>
      </c>
      <c r="W174" s="17">
        <f t="shared" si="29"/>
        <v>705999.32158128265</v>
      </c>
      <c r="X174" s="17">
        <f t="shared" si="30"/>
        <v>-6.468857582489643</v>
      </c>
      <c r="Y174" s="17">
        <f t="shared" si="31"/>
        <v>705.99932158128263</v>
      </c>
    </row>
    <row r="175" spans="1:25">
      <c r="A175" s="3">
        <v>42906</v>
      </c>
      <c r="B175" s="1" t="s">
        <v>30</v>
      </c>
      <c r="C175" s="18">
        <v>-1.0646513098956093E-2</v>
      </c>
      <c r="D175" s="18">
        <v>0.98726026157348445</v>
      </c>
      <c r="E175" s="18">
        <v>11.950860262412595</v>
      </c>
      <c r="F175" s="18">
        <v>0.9784289830472358</v>
      </c>
      <c r="G175" s="18">
        <v>-0.30468481443522821</v>
      </c>
      <c r="H175" s="18">
        <v>0.12030494506067464</v>
      </c>
      <c r="I175">
        <v>27.451000000000001</v>
      </c>
      <c r="J175">
        <v>0</v>
      </c>
      <c r="K175" s="11">
        <f t="shared" si="41"/>
        <v>1013.46285714286</v>
      </c>
      <c r="M175" s="9">
        <f t="shared" si="33"/>
        <v>2.4662416382625427E-2</v>
      </c>
      <c r="Q175" s="1">
        <v>5.7500000000000009</v>
      </c>
      <c r="R175" s="31">
        <v>1.0074720839804874</v>
      </c>
      <c r="S175">
        <f t="shared" si="34"/>
        <v>5.7500000000000009E-2</v>
      </c>
      <c r="U175">
        <f t="shared" si="35"/>
        <v>0.17749999999999999</v>
      </c>
      <c r="V175" s="17">
        <f t="shared" si="36"/>
        <v>-73.743838333843925</v>
      </c>
      <c r="W175" s="17">
        <f t="shared" si="29"/>
        <v>227124.77961124215</v>
      </c>
      <c r="X175" s="17">
        <f t="shared" si="30"/>
        <v>-5.7905012534656883</v>
      </c>
      <c r="Y175" s="17">
        <f t="shared" si="31"/>
        <v>227.12477961124216</v>
      </c>
    </row>
    <row r="176" spans="1:25">
      <c r="A176" s="3">
        <v>42906</v>
      </c>
      <c r="B176" s="1" t="s">
        <v>31</v>
      </c>
      <c r="C176" s="18">
        <v>-8.0037007036514434E-3</v>
      </c>
      <c r="D176" s="18">
        <v>0.99050493683401264</v>
      </c>
      <c r="E176" s="18">
        <v>4.9328406692911102</v>
      </c>
      <c r="F176" s="18">
        <v>0.97634078795589907</v>
      </c>
      <c r="G176" s="18">
        <v>1.1002427918974309</v>
      </c>
      <c r="H176" s="18">
        <v>0.40252670948264718</v>
      </c>
      <c r="I176">
        <v>27.451000000000001</v>
      </c>
      <c r="J176">
        <v>0</v>
      </c>
      <c r="K176" s="11">
        <f t="shared" si="41"/>
        <v>1013.46285714286</v>
      </c>
      <c r="M176" s="9">
        <f t="shared" si="33"/>
        <v>2.4662416382625427E-2</v>
      </c>
      <c r="Q176" s="1">
        <v>3.4</v>
      </c>
      <c r="R176" s="31">
        <v>0.32403703492039299</v>
      </c>
      <c r="S176">
        <f t="shared" si="34"/>
        <v>3.4000000000000002E-2</v>
      </c>
      <c r="U176">
        <f t="shared" si="35"/>
        <v>0.154</v>
      </c>
      <c r="V176" s="17">
        <f t="shared" si="36"/>
        <v>-48.098501842000779</v>
      </c>
      <c r="W176" s="17">
        <f t="shared" si="29"/>
        <v>81336.372959708067</v>
      </c>
      <c r="X176" s="17">
        <f t="shared" si="30"/>
        <v>18.141627526124889</v>
      </c>
      <c r="Y176" s="17">
        <f t="shared" si="31"/>
        <v>81.336372959708072</v>
      </c>
    </row>
    <row r="177" spans="1:25">
      <c r="A177" s="3">
        <v>42906</v>
      </c>
      <c r="B177" s="1" t="s">
        <v>32</v>
      </c>
      <c r="C177" s="18">
        <v>-1.2085431308254204E-2</v>
      </c>
      <c r="D177" s="18">
        <v>0.96007722897705017</v>
      </c>
      <c r="E177" s="18">
        <v>5.071927880807956</v>
      </c>
      <c r="F177" s="18">
        <v>0.99023419716688299</v>
      </c>
      <c r="G177" s="18">
        <v>-2.0634045737281679</v>
      </c>
      <c r="H177" s="18">
        <v>0.99356862753330621</v>
      </c>
      <c r="I177">
        <v>27.451000000000001</v>
      </c>
      <c r="J177">
        <v>0</v>
      </c>
      <c r="K177" s="11">
        <f t="shared" si="41"/>
        <v>1013.46285714286</v>
      </c>
      <c r="M177" s="9">
        <f t="shared" si="33"/>
        <v>2.4662416382625427E-2</v>
      </c>
      <c r="Q177" s="1">
        <v>3.78</v>
      </c>
      <c r="R177" s="31">
        <v>0.71554175279993804</v>
      </c>
      <c r="S177">
        <f t="shared" si="34"/>
        <v>3.78E-2</v>
      </c>
      <c r="U177">
        <f t="shared" si="35"/>
        <v>0.1578</v>
      </c>
      <c r="V177" s="17">
        <f t="shared" si="36"/>
        <v>-74.419910202428056</v>
      </c>
      <c r="W177" s="17">
        <f t="shared" si="29"/>
        <v>85693.338278976924</v>
      </c>
      <c r="X177" s="17">
        <f t="shared" si="30"/>
        <v>-34.862488248691086</v>
      </c>
      <c r="Y177" s="17">
        <f t="shared" si="31"/>
        <v>85.693338278976924</v>
      </c>
    </row>
    <row r="178" spans="1:25">
      <c r="A178" s="3">
        <v>42913</v>
      </c>
      <c r="B178" s="1" t="s">
        <v>25</v>
      </c>
      <c r="C178" s="18">
        <v>-1.4781066629552919E-3</v>
      </c>
      <c r="D178" s="18">
        <v>0.70668707831741351</v>
      </c>
      <c r="E178" s="18">
        <v>8.2742225446514475</v>
      </c>
      <c r="F178" s="18">
        <v>0.96633171265657514</v>
      </c>
      <c r="G178" s="18">
        <v>0.35059869071681532</v>
      </c>
      <c r="H178" s="18">
        <v>6.6297886693767738E-2</v>
      </c>
      <c r="I178">
        <v>16.90486486</v>
      </c>
      <c r="J178" s="11">
        <v>0</v>
      </c>
      <c r="K178" s="11">
        <f>1006753571.42857/1000000</f>
        <v>1006.75357142857</v>
      </c>
      <c r="M178" s="9">
        <f t="shared" si="33"/>
        <v>2.3639631424539783E-2</v>
      </c>
      <c r="Q178" s="1">
        <v>112.23999999999998</v>
      </c>
      <c r="R178" s="31">
        <v>1.10589330407594</v>
      </c>
      <c r="S178">
        <f t="shared" si="34"/>
        <v>1.1223999999999998</v>
      </c>
      <c r="U178">
        <f t="shared" si="35"/>
        <v>1.2423999999999999</v>
      </c>
      <c r="V178" s="17">
        <f t="shared" si="36"/>
        <v>-74.762209990385614</v>
      </c>
      <c r="W178" s="17">
        <f t="shared" si="29"/>
        <v>1148287.2911668518</v>
      </c>
      <c r="X178" s="17">
        <f t="shared" si="30"/>
        <v>48.655691658921384</v>
      </c>
      <c r="Y178" s="17">
        <f t="shared" si="31"/>
        <v>1148.2872911668517</v>
      </c>
    </row>
    <row r="179" spans="1:25">
      <c r="A179" s="3">
        <v>42913</v>
      </c>
      <c r="B179" s="1" t="s">
        <v>26</v>
      </c>
      <c r="C179" s="18">
        <v>-6.7946789740458424E-4</v>
      </c>
      <c r="D179" s="18">
        <v>0.81444848024480754</v>
      </c>
      <c r="E179" s="18">
        <v>6.6097363998295666</v>
      </c>
      <c r="F179" s="18">
        <v>0.96516280280184608</v>
      </c>
      <c r="G179" s="18">
        <v>0.88503395989737099</v>
      </c>
      <c r="H179" s="18">
        <v>0.84335740790680191</v>
      </c>
      <c r="I179">
        <v>16.90486486</v>
      </c>
      <c r="J179" s="11">
        <v>0</v>
      </c>
      <c r="K179" s="11">
        <f t="shared" ref="K179:K185" si="42">1006753571.42857/1000000</f>
        <v>1006.75357142857</v>
      </c>
      <c r="M179" s="9">
        <f t="shared" si="33"/>
        <v>2.3639631424539783E-2</v>
      </c>
      <c r="Q179" s="1">
        <v>110.42</v>
      </c>
      <c r="R179" s="31">
        <v>0.90939540355117332</v>
      </c>
      <c r="S179">
        <f t="shared" si="34"/>
        <v>1.1042000000000001</v>
      </c>
      <c r="U179">
        <f t="shared" si="35"/>
        <v>1.2242000000000002</v>
      </c>
      <c r="V179" s="17">
        <f t="shared" si="36"/>
        <v>-33.863842149906766</v>
      </c>
      <c r="W179" s="17">
        <f t="shared" si="29"/>
        <v>903854.30947000289</v>
      </c>
      <c r="X179" s="17">
        <f t="shared" si="30"/>
        <v>121.02475958060401</v>
      </c>
      <c r="Y179" s="17">
        <f t="shared" si="31"/>
        <v>903.85430947000293</v>
      </c>
    </row>
    <row r="180" spans="1:25">
      <c r="A180" s="3">
        <v>42913</v>
      </c>
      <c r="B180" s="1" t="s">
        <v>27</v>
      </c>
      <c r="C180" s="18">
        <v>8.1889565814652335E-6</v>
      </c>
      <c r="D180" s="18">
        <v>1.5330238118605197E-5</v>
      </c>
      <c r="E180" s="18">
        <v>6.8526395156923705</v>
      </c>
      <c r="F180" s="18">
        <v>0.90432060448512364</v>
      </c>
      <c r="G180" s="18">
        <v>5.2493015469224247E-2</v>
      </c>
      <c r="H180" s="18">
        <v>1.7142720992088349E-3</v>
      </c>
      <c r="I180">
        <v>16.90486486</v>
      </c>
      <c r="J180" s="11">
        <v>0</v>
      </c>
      <c r="K180" s="11">
        <f t="shared" si="42"/>
        <v>1006.75357142857</v>
      </c>
      <c r="M180" s="9">
        <f t="shared" si="33"/>
        <v>2.3639631424539783E-2</v>
      </c>
      <c r="Q180" s="1">
        <v>111.2</v>
      </c>
      <c r="R180" s="31">
        <v>0.82764726786234177</v>
      </c>
      <c r="S180">
        <f t="shared" si="34"/>
        <v>1.1120000000000001</v>
      </c>
      <c r="U180">
        <f t="shared" si="35"/>
        <v>1.2320000000000002</v>
      </c>
      <c r="V180" s="17">
        <f t="shared" si="36"/>
        <v>0.41072788574746849</v>
      </c>
      <c r="W180" s="17">
        <f t="shared" si="29"/>
        <v>943040.86399532889</v>
      </c>
      <c r="X180" s="17">
        <f t="shared" si="30"/>
        <v>7.2239402858499489</v>
      </c>
      <c r="Y180" s="17">
        <f t="shared" si="31"/>
        <v>943.04086399532889</v>
      </c>
    </row>
    <row r="181" spans="1:25">
      <c r="A181" s="3">
        <v>42913</v>
      </c>
      <c r="B181" s="1" t="s">
        <v>28</v>
      </c>
      <c r="C181" s="18">
        <v>-3.336137811519313E-3</v>
      </c>
      <c r="D181" s="18">
        <v>0.95175151943014757</v>
      </c>
      <c r="E181" s="18">
        <v>18.483655071832466</v>
      </c>
      <c r="F181" s="18">
        <v>0.99401145621786791</v>
      </c>
      <c r="G181" s="18">
        <v>1.8088243615563657</v>
      </c>
      <c r="H181" s="18">
        <v>0.72663724244311756</v>
      </c>
      <c r="I181">
        <v>16.90486486</v>
      </c>
      <c r="J181" s="11">
        <v>0</v>
      </c>
      <c r="K181" s="11">
        <f t="shared" si="42"/>
        <v>1006.75357142857</v>
      </c>
      <c r="M181" s="9">
        <f t="shared" si="33"/>
        <v>2.3639631424539783E-2</v>
      </c>
      <c r="Q181" s="1">
        <v>36.739999999999995</v>
      </c>
      <c r="R181" s="31">
        <v>0.7021395872616778</v>
      </c>
      <c r="S181">
        <f t="shared" si="34"/>
        <v>0.36739999999999995</v>
      </c>
      <c r="U181">
        <f t="shared" si="35"/>
        <v>0.48739999999999994</v>
      </c>
      <c r="V181" s="17">
        <f t="shared" si="36"/>
        <v>-66.197931728455472</v>
      </c>
      <c r="W181" s="17">
        <f t="shared" si="29"/>
        <v>1006318.1326889807</v>
      </c>
      <c r="X181" s="17">
        <f t="shared" si="30"/>
        <v>98.479047937745349</v>
      </c>
      <c r="Y181" s="17">
        <f t="shared" si="31"/>
        <v>1006.3181326889807</v>
      </c>
    </row>
    <row r="182" spans="1:25">
      <c r="A182" s="3">
        <v>42913</v>
      </c>
      <c r="B182" s="1" t="s">
        <v>29</v>
      </c>
      <c r="C182" s="18">
        <v>-2.66658286155546E-3</v>
      </c>
      <c r="D182" s="18">
        <v>0.78795851683954399</v>
      </c>
      <c r="E182" s="18">
        <v>8.3790901080460003</v>
      </c>
      <c r="F182" s="18">
        <v>0.98447529339085971</v>
      </c>
      <c r="G182" s="18">
        <v>0.16187346067939642</v>
      </c>
      <c r="H182" s="18">
        <v>5.9003083364260675E-2</v>
      </c>
      <c r="I182">
        <v>16.90486486</v>
      </c>
      <c r="J182" s="11">
        <v>0</v>
      </c>
      <c r="K182" s="11">
        <f t="shared" si="42"/>
        <v>1006.75357142857</v>
      </c>
      <c r="M182" s="9">
        <f t="shared" si="33"/>
        <v>2.3639631424539783E-2</v>
      </c>
      <c r="Q182" s="1">
        <v>70.38</v>
      </c>
      <c r="R182" s="31">
        <v>0.44944410108488247</v>
      </c>
      <c r="S182">
        <f t="shared" si="34"/>
        <v>0.70379999999999998</v>
      </c>
      <c r="U182">
        <f t="shared" si="35"/>
        <v>0.82379999999999998</v>
      </c>
      <c r="V182" s="17">
        <f t="shared" si="36"/>
        <v>-89.431761402507092</v>
      </c>
      <c r="W182" s="17">
        <f t="shared" si="29"/>
        <v>771046.49337295466</v>
      </c>
      <c r="X182" s="17">
        <f t="shared" si="30"/>
        <v>14.895646498316458</v>
      </c>
      <c r="Y182" s="17">
        <f t="shared" si="31"/>
        <v>771.04649337295461</v>
      </c>
    </row>
    <row r="183" spans="1:25">
      <c r="A183" s="3">
        <v>42913</v>
      </c>
      <c r="B183" s="1" t="s">
        <v>30</v>
      </c>
      <c r="C183" s="18">
        <v>-1.2720682053883686E-2</v>
      </c>
      <c r="D183" s="18">
        <v>0.94959528739801857</v>
      </c>
      <c r="E183" s="18">
        <v>5.8967482315052324</v>
      </c>
      <c r="F183" s="18">
        <v>0.70518383719440192</v>
      </c>
      <c r="G183" s="18">
        <v>-1.4850022301733601</v>
      </c>
      <c r="H183" s="18">
        <v>0.29555590056780412</v>
      </c>
      <c r="I183">
        <v>16.90486486</v>
      </c>
      <c r="J183" s="11">
        <v>0</v>
      </c>
      <c r="K183" s="11">
        <f t="shared" si="42"/>
        <v>1006.75357142857</v>
      </c>
      <c r="M183" s="9">
        <f t="shared" si="33"/>
        <v>2.3639631424539783E-2</v>
      </c>
      <c r="Q183" s="1">
        <v>5.7500000000000009</v>
      </c>
      <c r="R183" s="31">
        <v>1.0074720839804874</v>
      </c>
      <c r="S183">
        <f t="shared" si="34"/>
        <v>5.7500000000000009E-2</v>
      </c>
      <c r="U183">
        <f t="shared" si="35"/>
        <v>0.17749999999999999</v>
      </c>
      <c r="V183" s="17">
        <f t="shared" si="36"/>
        <v>-91.922889723270657</v>
      </c>
      <c r="W183" s="17">
        <f t="shared" si="29"/>
        <v>116915.70715865395</v>
      </c>
      <c r="X183" s="17">
        <f t="shared" si="30"/>
        <v>-29.443360824746883</v>
      </c>
      <c r="Y183" s="17">
        <f t="shared" si="31"/>
        <v>116.91570715865396</v>
      </c>
    </row>
    <row r="184" spans="1:25">
      <c r="A184" s="3">
        <v>42913</v>
      </c>
      <c r="B184" s="1" t="s">
        <v>31</v>
      </c>
      <c r="C184" s="18">
        <v>-8.8728422054512278E-3</v>
      </c>
      <c r="D184" s="18">
        <v>0.99165643295944317</v>
      </c>
      <c r="E184" s="18">
        <v>4.2181143398770766</v>
      </c>
      <c r="F184" s="18">
        <v>0.9792559196076025</v>
      </c>
      <c r="G184" s="18">
        <v>0.1632039618219801</v>
      </c>
      <c r="H184" s="18">
        <v>7.5557019448911591E-2</v>
      </c>
      <c r="I184">
        <v>16.90486486</v>
      </c>
      <c r="J184" s="11">
        <v>0</v>
      </c>
      <c r="K184" s="11">
        <f t="shared" si="42"/>
        <v>1006.75357142857</v>
      </c>
      <c r="M184" s="9">
        <f t="shared" si="33"/>
        <v>2.3639631424539783E-2</v>
      </c>
      <c r="Q184" s="1">
        <v>3.4</v>
      </c>
      <c r="R184" s="31">
        <v>0.32403703492039299</v>
      </c>
      <c r="S184">
        <f t="shared" si="34"/>
        <v>3.4000000000000002E-2</v>
      </c>
      <c r="U184">
        <f t="shared" si="35"/>
        <v>0.154</v>
      </c>
      <c r="V184" s="17">
        <f t="shared" si="36"/>
        <v>-55.628633565239504</v>
      </c>
      <c r="W184" s="17">
        <f t="shared" si="29"/>
        <v>72560.62029820004</v>
      </c>
      <c r="X184" s="17">
        <f t="shared" si="30"/>
        <v>2.8074584401312688</v>
      </c>
      <c r="Y184" s="17">
        <f t="shared" si="31"/>
        <v>72.560620298200035</v>
      </c>
    </row>
    <row r="185" spans="1:25">
      <c r="A185" s="3">
        <v>42913</v>
      </c>
      <c r="B185" s="1" t="s">
        <v>32</v>
      </c>
      <c r="C185" s="18">
        <v>-1.2756562613641978E-2</v>
      </c>
      <c r="D185" s="18">
        <v>0.98475253118009876</v>
      </c>
      <c r="E185" s="18">
        <v>4.443273746691597</v>
      </c>
      <c r="F185" s="18">
        <v>0.94349965129864566</v>
      </c>
      <c r="G185" s="18">
        <v>-0.91502408495951948</v>
      </c>
      <c r="H185" s="18">
        <v>0.82152908731544794</v>
      </c>
      <c r="I185">
        <v>16.90486486</v>
      </c>
      <c r="J185" s="11">
        <v>0</v>
      </c>
      <c r="K185" s="11">
        <f t="shared" si="42"/>
        <v>1006.75357142857</v>
      </c>
      <c r="M185" s="9">
        <f t="shared" si="33"/>
        <v>2.3639631424539783E-2</v>
      </c>
      <c r="Q185" s="1">
        <v>3.78</v>
      </c>
      <c r="R185" s="31">
        <v>0.71554175279993804</v>
      </c>
      <c r="S185">
        <f t="shared" si="34"/>
        <v>3.78E-2</v>
      </c>
      <c r="U185">
        <f t="shared" si="35"/>
        <v>0.1578</v>
      </c>
      <c r="V185" s="17">
        <f t="shared" si="36"/>
        <v>-81.951249062088522</v>
      </c>
      <c r="W185" s="17">
        <f t="shared" si="29"/>
        <v>78319.875322511565</v>
      </c>
      <c r="X185" s="17">
        <f t="shared" si="30"/>
        <v>-16.128777189225691</v>
      </c>
      <c r="Y185" s="17">
        <f t="shared" si="31"/>
        <v>78.319875322511564</v>
      </c>
    </row>
    <row r="186" spans="1:25">
      <c r="A186" s="3">
        <v>42922</v>
      </c>
      <c r="B186" s="1" t="s">
        <v>25</v>
      </c>
      <c r="C186" s="18">
        <v>-2.237443565156867E-3</v>
      </c>
      <c r="D186" s="18">
        <v>0.92687867499922982</v>
      </c>
      <c r="E186" s="18">
        <v>19.683888249125001</v>
      </c>
      <c r="F186" s="18">
        <v>0.96597538476436895</v>
      </c>
      <c r="G186" s="18">
        <v>-0.91012517671466531</v>
      </c>
      <c r="H186" s="18">
        <v>0.99090555978743722</v>
      </c>
      <c r="I186" s="36">
        <v>26.716999999999995</v>
      </c>
      <c r="J186" s="36">
        <v>2.6803751603087207</v>
      </c>
      <c r="K186" s="11">
        <f>1015117424.24242/1000000</f>
        <v>1015.1174242424199</v>
      </c>
      <c r="M186" s="9">
        <f t="shared" si="33"/>
        <v>2.4642361557048353E-2</v>
      </c>
      <c r="Q186" s="1">
        <v>112.23999999999998</v>
      </c>
      <c r="R186" s="31">
        <v>1.10589330407594</v>
      </c>
      <c r="S186">
        <f t="shared" si="34"/>
        <v>1.1223999999999998</v>
      </c>
      <c r="U186">
        <f t="shared" si="35"/>
        <v>1.2423999999999999</v>
      </c>
    </row>
    <row r="187" spans="1:25">
      <c r="A187" s="3">
        <v>42922</v>
      </c>
      <c r="B187" s="1" t="s">
        <v>26</v>
      </c>
      <c r="C187" s="18">
        <v>-1.7212927908791986E-3</v>
      </c>
      <c r="D187" s="18">
        <v>0.84604826995510307</v>
      </c>
      <c r="E187" s="18">
        <v>14.019659607065735</v>
      </c>
      <c r="F187" s="18">
        <v>0.98911383704261657</v>
      </c>
      <c r="G187" s="18">
        <v>-0.65816534011465933</v>
      </c>
      <c r="H187" s="18">
        <v>0.744669324339437</v>
      </c>
      <c r="I187" s="36">
        <v>29.407500000000006</v>
      </c>
      <c r="J187" s="36">
        <v>1.4997979030522743</v>
      </c>
      <c r="K187" s="11">
        <f t="shared" ref="K187:K193" si="43">1015117424.24242/1000000</f>
        <v>1015.1174242424199</v>
      </c>
      <c r="M187" s="9">
        <f t="shared" si="33"/>
        <v>2.4863460490139488E-2</v>
      </c>
      <c r="Q187" s="1">
        <v>110.72499999999999</v>
      </c>
      <c r="R187" s="31">
        <v>0.69462219947249226</v>
      </c>
      <c r="S187">
        <f t="shared" si="34"/>
        <v>1.1072499999999998</v>
      </c>
      <c r="U187">
        <f t="shared" si="35"/>
        <v>1.2272499999999997</v>
      </c>
    </row>
    <row r="188" spans="1:25">
      <c r="A188" s="3">
        <v>42922</v>
      </c>
      <c r="B188" s="1" t="s">
        <v>27</v>
      </c>
      <c r="C188" s="18">
        <v>1.8426259374004773E-5</v>
      </c>
      <c r="D188" s="18">
        <v>1.9818203077475859E-4</v>
      </c>
      <c r="E188" s="18">
        <v>9.4421204670431571</v>
      </c>
      <c r="F188" s="18">
        <v>0.93691038228278745</v>
      </c>
      <c r="G188" s="18">
        <v>0.34050515441278323</v>
      </c>
      <c r="H188" s="18">
        <v>9.8962534763770371E-2</v>
      </c>
      <c r="I188" s="36">
        <v>31.679500000000019</v>
      </c>
      <c r="J188" s="36">
        <v>2.5495352027379425</v>
      </c>
      <c r="K188" s="11">
        <f t="shared" si="43"/>
        <v>1015.1174242424199</v>
      </c>
      <c r="M188" s="9">
        <f t="shared" si="33"/>
        <v>2.5050168082030606E-2</v>
      </c>
      <c r="Q188" s="1">
        <v>111.2</v>
      </c>
      <c r="R188" s="31">
        <v>0.82764726786234177</v>
      </c>
      <c r="S188">
        <f t="shared" si="34"/>
        <v>1.1120000000000001</v>
      </c>
      <c r="U188">
        <f t="shared" si="35"/>
        <v>1.2320000000000002</v>
      </c>
    </row>
    <row r="189" spans="1:25">
      <c r="A189" s="3">
        <v>42922</v>
      </c>
      <c r="B189" s="1" t="s">
        <v>28</v>
      </c>
      <c r="C189" s="18">
        <v>-2.3930430887595723E-3</v>
      </c>
      <c r="D189" s="18">
        <v>0.81781206475071044</v>
      </c>
      <c r="E189" s="18">
        <v>-24.429474833974179</v>
      </c>
      <c r="F189" s="18">
        <v>0.92190070013788605</v>
      </c>
      <c r="G189" s="18">
        <v>4.5528449266556343</v>
      </c>
      <c r="H189" s="18">
        <v>0.70870458897517075</v>
      </c>
      <c r="I189" s="36">
        <v>33.3005</v>
      </c>
      <c r="J189" s="36">
        <v>3.2761638771587727</v>
      </c>
      <c r="K189" s="11">
        <f t="shared" si="43"/>
        <v>1015.1174242424199</v>
      </c>
      <c r="M189" s="9">
        <f t="shared" si="33"/>
        <v>2.5183378032055032E-2</v>
      </c>
      <c r="Q189" s="1">
        <v>36.68</v>
      </c>
      <c r="R189" s="31">
        <v>0.76615925237511839</v>
      </c>
      <c r="S189">
        <f t="shared" si="34"/>
        <v>0.36680000000000001</v>
      </c>
      <c r="U189">
        <f t="shared" si="35"/>
        <v>0.48680000000000001</v>
      </c>
    </row>
    <row r="190" spans="1:25">
      <c r="A190" s="3">
        <v>42922</v>
      </c>
      <c r="B190" s="1" t="s">
        <v>29</v>
      </c>
      <c r="C190" s="18">
        <v>-1.4461919711024063E-3</v>
      </c>
      <c r="D190" s="18">
        <v>0.70230016477010127</v>
      </c>
      <c r="E190" s="18">
        <v>8.2055557248666879</v>
      </c>
      <c r="F190" s="18">
        <v>0.92050863687391316</v>
      </c>
      <c r="G190" s="18">
        <v>0.27409705296090353</v>
      </c>
      <c r="H190" s="18">
        <v>7.930419652435973E-2</v>
      </c>
      <c r="I190" s="36">
        <v>30.559500000000003</v>
      </c>
      <c r="J190" s="36">
        <v>5.7930052433948314</v>
      </c>
      <c r="K190" s="11">
        <f t="shared" si="43"/>
        <v>1015.1174242424199</v>
      </c>
      <c r="M190" s="9">
        <f t="shared" si="33"/>
        <v>2.4958129128281461E-2</v>
      </c>
      <c r="Q190" s="1">
        <v>70.38</v>
      </c>
      <c r="R190" s="31">
        <v>0.44944410108488247</v>
      </c>
      <c r="S190">
        <f t="shared" si="34"/>
        <v>0.70379999999999998</v>
      </c>
      <c r="U190">
        <f t="shared" si="35"/>
        <v>0.82379999999999998</v>
      </c>
    </row>
    <row r="191" spans="1:25">
      <c r="A191" s="3">
        <v>42922</v>
      </c>
      <c r="B191" s="1" t="s">
        <v>30</v>
      </c>
      <c r="C191" s="18">
        <v>-1.0292628320971556E-2</v>
      </c>
      <c r="D191" s="18">
        <v>0.87160867337499393</v>
      </c>
      <c r="E191" s="18">
        <v>9.8153896777800931</v>
      </c>
      <c r="F191" s="18">
        <v>0.82025895753818912</v>
      </c>
      <c r="G191" s="18">
        <v>-4.7404649305759428</v>
      </c>
      <c r="H191" s="18">
        <v>0.94811650369704448</v>
      </c>
      <c r="I191" s="36">
        <v>23.058500000000006</v>
      </c>
      <c r="J191" s="36">
        <v>1.0487744037685129</v>
      </c>
      <c r="K191" s="11">
        <f t="shared" si="43"/>
        <v>1015.1174242424199</v>
      </c>
      <c r="M191" s="9">
        <f t="shared" si="33"/>
        <v>2.4341714671074034E-2</v>
      </c>
      <c r="Q191" s="1">
        <v>5.7500000000000009</v>
      </c>
      <c r="R191" s="31">
        <v>1.0074720839804874</v>
      </c>
      <c r="S191">
        <f t="shared" si="34"/>
        <v>5.7500000000000009E-2</v>
      </c>
      <c r="U191">
        <f t="shared" si="35"/>
        <v>0.17749999999999999</v>
      </c>
    </row>
    <row r="192" spans="1:25">
      <c r="A192" s="3">
        <v>42922</v>
      </c>
      <c r="B192" s="1" t="s">
        <v>31</v>
      </c>
      <c r="C192" s="18">
        <v>-3.7455951803531382E-3</v>
      </c>
      <c r="D192" s="18">
        <v>0.73800843850001929</v>
      </c>
      <c r="E192" s="18">
        <v>4.1500094328554171</v>
      </c>
      <c r="F192" s="18">
        <v>0.78815793929033351</v>
      </c>
      <c r="G192" s="18">
        <v>-4.7977485255406025</v>
      </c>
      <c r="H192" s="18">
        <v>0.31394956418700576</v>
      </c>
      <c r="I192" s="36">
        <v>23.373499999999996</v>
      </c>
      <c r="J192" s="36">
        <v>1.5680713472288177</v>
      </c>
      <c r="K192" s="11">
        <f t="shared" si="43"/>
        <v>1015.1174242424199</v>
      </c>
      <c r="M192" s="9">
        <f t="shared" si="33"/>
        <v>2.4367600626815981E-2</v>
      </c>
      <c r="Q192" s="1">
        <v>3.4</v>
      </c>
      <c r="R192" s="31">
        <v>0.32403703492039299</v>
      </c>
      <c r="S192">
        <f t="shared" si="34"/>
        <v>3.4000000000000002E-2</v>
      </c>
      <c r="U192">
        <f t="shared" si="35"/>
        <v>0.154</v>
      </c>
    </row>
    <row r="193" spans="1:21">
      <c r="A193" s="3">
        <v>42922</v>
      </c>
      <c r="B193" s="1" t="s">
        <v>32</v>
      </c>
      <c r="C193" s="18">
        <v>-1.0705010160879833E-2</v>
      </c>
      <c r="D193" s="18">
        <v>0.77074815578893752</v>
      </c>
      <c r="E193" s="18">
        <v>5.5245554894835767</v>
      </c>
      <c r="F193" s="18">
        <v>0.92895913383376882</v>
      </c>
      <c r="G193" s="18">
        <v>0.6395912121151468</v>
      </c>
      <c r="H193" s="18">
        <v>0.75060878785595253</v>
      </c>
      <c r="I193" s="36">
        <v>23.57</v>
      </c>
      <c r="J193" s="36">
        <v>0.50507425196697575</v>
      </c>
      <c r="K193" s="11">
        <f t="shared" si="43"/>
        <v>1015.1174242424199</v>
      </c>
      <c r="M193" s="9">
        <f t="shared" si="33"/>
        <v>2.438374853254072E-2</v>
      </c>
      <c r="Q193" s="1">
        <v>3.78</v>
      </c>
      <c r="R193" s="31">
        <v>0.71554175279993804</v>
      </c>
      <c r="S193">
        <f t="shared" si="34"/>
        <v>3.78E-2</v>
      </c>
      <c r="U193">
        <f t="shared" si="35"/>
        <v>0.1578</v>
      </c>
    </row>
    <row r="194" spans="1:21">
      <c r="A194" s="3">
        <v>42929</v>
      </c>
      <c r="B194" s="1" t="s">
        <v>25</v>
      </c>
      <c r="C194" s="18">
        <v>-1.648461659535676E-3</v>
      </c>
      <c r="D194" s="18">
        <v>0.70462439862543258</v>
      </c>
      <c r="E194" s="18">
        <v>10.884700618513522</v>
      </c>
      <c r="F194" s="18">
        <v>0.96212318291223375</v>
      </c>
      <c r="G194" s="18">
        <v>-0.45960766640233375</v>
      </c>
      <c r="H194" s="18">
        <v>0.71740397934120204</v>
      </c>
      <c r="I194" s="7">
        <v>15.767837837837837</v>
      </c>
      <c r="J194" s="7">
        <v>0</v>
      </c>
      <c r="K194" s="11">
        <f>1019407857.14286/1000000</f>
        <v>1019.4078571428601</v>
      </c>
      <c r="M194" s="9">
        <f t="shared" si="33"/>
        <v>2.3842934231768469E-2</v>
      </c>
      <c r="Q194" s="1">
        <v>112.23999999999998</v>
      </c>
      <c r="R194" s="31">
        <v>1.10589330407594</v>
      </c>
      <c r="S194">
        <f t="shared" si="34"/>
        <v>1.1223999999999998</v>
      </c>
      <c r="U194">
        <f t="shared" si="35"/>
        <v>1.2423999999999999</v>
      </c>
    </row>
    <row r="195" spans="1:21">
      <c r="A195" s="3">
        <v>42929</v>
      </c>
      <c r="B195" s="1" t="s">
        <v>26</v>
      </c>
      <c r="C195" s="18">
        <v>-2.2641658638437789E-3</v>
      </c>
      <c r="D195" s="18">
        <v>0.88452873722810044</v>
      </c>
      <c r="E195" s="18">
        <v>7.4164919192479903</v>
      </c>
      <c r="F195" s="18">
        <v>0.95428313954099842</v>
      </c>
      <c r="G195" s="18">
        <v>-6.3567834802275156</v>
      </c>
      <c r="H195" s="18">
        <v>0.85318995384574081</v>
      </c>
      <c r="I195" s="7">
        <v>15.767837837837837</v>
      </c>
      <c r="J195" s="7">
        <v>0</v>
      </c>
      <c r="K195" s="11">
        <f t="shared" ref="K195:K201" si="44">1019407857.14286/1000000</f>
        <v>1019.4078571428601</v>
      </c>
      <c r="M195" s="9">
        <f t="shared" ref="M195:M258" si="45">22.4*0.001*((273.15+I195)/273.15)*(K195/1013)</f>
        <v>2.3842934231768469E-2</v>
      </c>
      <c r="Q195" s="1">
        <v>110.72499999999999</v>
      </c>
      <c r="R195" s="31">
        <v>0.69462219947249226</v>
      </c>
      <c r="S195">
        <f t="shared" ref="S195:S258" si="46">Q195/100</f>
        <v>1.1072499999999998</v>
      </c>
      <c r="U195">
        <f t="shared" ref="U195:U258" si="47">0.12+S195</f>
        <v>1.2272499999999997</v>
      </c>
    </row>
    <row r="196" spans="1:21">
      <c r="A196" s="3">
        <v>42929</v>
      </c>
      <c r="B196" s="1" t="s">
        <v>27</v>
      </c>
      <c r="C196" s="18">
        <v>-1.2326493307612596E-4</v>
      </c>
      <c r="D196" s="18">
        <v>8.1202566818219593E-2</v>
      </c>
      <c r="E196" s="18">
        <v>9.3421036058920635</v>
      </c>
      <c r="F196" s="18">
        <v>0.98626637781885296</v>
      </c>
      <c r="G196" s="18">
        <v>1.0215843154340609</v>
      </c>
      <c r="H196" s="18">
        <v>0.97747042809045426</v>
      </c>
      <c r="I196" s="7">
        <v>15.767837837837837</v>
      </c>
      <c r="J196" s="7">
        <v>0</v>
      </c>
      <c r="K196" s="11">
        <f t="shared" si="44"/>
        <v>1019.4078571428601</v>
      </c>
      <c r="M196" s="9">
        <f t="shared" si="45"/>
        <v>2.3842934231768469E-2</v>
      </c>
      <c r="Q196" s="1">
        <v>111.2</v>
      </c>
      <c r="R196" s="31">
        <v>0.82764726786234177</v>
      </c>
      <c r="S196">
        <f t="shared" si="46"/>
        <v>1.1120000000000001</v>
      </c>
      <c r="U196">
        <f t="shared" si="47"/>
        <v>1.2320000000000002</v>
      </c>
    </row>
    <row r="197" spans="1:21">
      <c r="A197" s="3">
        <v>42929</v>
      </c>
      <c r="B197" s="1" t="s">
        <v>28</v>
      </c>
      <c r="C197" s="18">
        <v>-3.9303106639465724E-3</v>
      </c>
      <c r="D197" s="18">
        <v>0.82917329797338524</v>
      </c>
      <c r="E197" s="18">
        <v>58.705563573865575</v>
      </c>
      <c r="F197" s="18">
        <v>0.99909615262370244</v>
      </c>
      <c r="G197" s="18">
        <v>18.929005622640908</v>
      </c>
      <c r="H197" s="18">
        <v>0.96565475864349104</v>
      </c>
      <c r="I197" s="7">
        <v>15.767837837837837</v>
      </c>
      <c r="J197" s="7">
        <v>0</v>
      </c>
      <c r="K197" s="11">
        <f t="shared" si="44"/>
        <v>1019.4078571428601</v>
      </c>
      <c r="M197" s="9">
        <f t="shared" si="45"/>
        <v>2.3842934231768469E-2</v>
      </c>
      <c r="Q197" s="1">
        <v>36.68</v>
      </c>
      <c r="R197" s="31">
        <v>0.76615925237511839</v>
      </c>
      <c r="S197">
        <f t="shared" si="46"/>
        <v>0.36680000000000001</v>
      </c>
      <c r="U197">
        <f t="shared" si="47"/>
        <v>0.48680000000000001</v>
      </c>
    </row>
    <row r="198" spans="1:21">
      <c r="A198" s="3">
        <v>42929</v>
      </c>
      <c r="B198" s="1" t="s">
        <v>29</v>
      </c>
      <c r="C198" s="18">
        <v>-8.3048714558252139E-4</v>
      </c>
      <c r="D198" s="18">
        <v>0.98597715436795896</v>
      </c>
      <c r="E198" s="18">
        <v>7.6703718509247469</v>
      </c>
      <c r="F198" s="18">
        <v>0.95633549812846941</v>
      </c>
      <c r="G198" s="18">
        <v>2.9094632526699251</v>
      </c>
      <c r="H198" s="18">
        <v>0.87468189888604631</v>
      </c>
      <c r="I198" s="7">
        <v>15.767837837837837</v>
      </c>
      <c r="J198" s="7">
        <v>0</v>
      </c>
      <c r="K198" s="11">
        <f t="shared" si="44"/>
        <v>1019.4078571428601</v>
      </c>
      <c r="M198" s="9">
        <f t="shared" si="45"/>
        <v>2.3842934231768469E-2</v>
      </c>
      <c r="Q198" s="1">
        <v>70.38</v>
      </c>
      <c r="R198" s="31">
        <v>0.44944410108488247</v>
      </c>
      <c r="S198">
        <f t="shared" si="46"/>
        <v>0.70379999999999998</v>
      </c>
      <c r="U198">
        <f t="shared" si="47"/>
        <v>0.82379999999999998</v>
      </c>
    </row>
    <row r="199" spans="1:21">
      <c r="A199" s="3">
        <v>42929</v>
      </c>
      <c r="B199" s="1" t="s">
        <v>30</v>
      </c>
      <c r="C199" s="18">
        <v>1.9266498132696778E-3</v>
      </c>
      <c r="D199" s="18">
        <v>0.96230032048297143</v>
      </c>
      <c r="E199" s="18">
        <v>-8.8310306545982442</v>
      </c>
      <c r="F199" s="18">
        <v>0.71926595561233087</v>
      </c>
      <c r="G199" s="18">
        <v>11.353926892215306</v>
      </c>
      <c r="H199" s="18">
        <v>0.90991436395343728</v>
      </c>
      <c r="I199" s="7">
        <v>15.767837837837837</v>
      </c>
      <c r="J199" s="7">
        <v>0</v>
      </c>
      <c r="K199" s="11">
        <f t="shared" si="44"/>
        <v>1019.4078571428601</v>
      </c>
      <c r="M199" s="9">
        <f t="shared" si="45"/>
        <v>2.3842934231768469E-2</v>
      </c>
      <c r="Q199" s="1">
        <v>5.7500000000000009</v>
      </c>
      <c r="R199" s="31">
        <v>1.0074720839804874</v>
      </c>
      <c r="S199">
        <f t="shared" si="46"/>
        <v>5.7500000000000009E-2</v>
      </c>
      <c r="U199">
        <f t="shared" si="47"/>
        <v>0.17749999999999999</v>
      </c>
    </row>
    <row r="200" spans="1:21">
      <c r="A200" s="3">
        <v>42929</v>
      </c>
      <c r="B200" s="1" t="s">
        <v>31</v>
      </c>
      <c r="C200" s="18">
        <v>-4.4204749112459352E-3</v>
      </c>
      <c r="D200" s="18">
        <v>0.77463344044760751</v>
      </c>
      <c r="E200" s="18">
        <v>5.2571688940082746</v>
      </c>
      <c r="F200" s="18">
        <v>0.75138736439776665</v>
      </c>
      <c r="G200" s="18">
        <v>0.55245591842428243</v>
      </c>
      <c r="H200" s="18">
        <v>0.91697765119411134</v>
      </c>
      <c r="I200" s="7">
        <v>15.767837837837837</v>
      </c>
      <c r="J200" s="7">
        <v>0</v>
      </c>
      <c r="K200" s="11">
        <f t="shared" si="44"/>
        <v>1019.4078571428601</v>
      </c>
      <c r="M200" s="9">
        <f t="shared" si="45"/>
        <v>2.3842934231768469E-2</v>
      </c>
      <c r="Q200" s="1">
        <v>3.4</v>
      </c>
      <c r="R200" s="31">
        <v>0.32403703492039299</v>
      </c>
      <c r="S200">
        <f t="shared" si="46"/>
        <v>3.4000000000000002E-2</v>
      </c>
      <c r="U200">
        <f t="shared" si="47"/>
        <v>0.154</v>
      </c>
    </row>
    <row r="201" spans="1:21">
      <c r="A201" s="3">
        <v>42929</v>
      </c>
      <c r="B201" s="1" t="s">
        <v>32</v>
      </c>
      <c r="C201" s="18">
        <v>-8.620375911207151E-3</v>
      </c>
      <c r="D201" s="18">
        <v>0.89297621252214432</v>
      </c>
      <c r="E201" s="18">
        <v>9.2604472736844574</v>
      </c>
      <c r="F201" s="18">
        <v>0.89535912143401764</v>
      </c>
      <c r="G201" s="18">
        <v>1.2471569169507517</v>
      </c>
      <c r="H201" s="18">
        <v>0.81944558911585308</v>
      </c>
      <c r="I201" s="7">
        <v>15.767837837837837</v>
      </c>
      <c r="J201" s="7">
        <v>0</v>
      </c>
      <c r="K201" s="11">
        <f t="shared" si="44"/>
        <v>1019.4078571428601</v>
      </c>
      <c r="M201" s="9">
        <f t="shared" si="45"/>
        <v>2.3842934231768469E-2</v>
      </c>
      <c r="Q201" s="1">
        <v>3.78</v>
      </c>
      <c r="R201" s="31">
        <v>0.71554175279993804</v>
      </c>
      <c r="S201">
        <f t="shared" si="46"/>
        <v>3.78E-2</v>
      </c>
      <c r="U201">
        <f t="shared" si="47"/>
        <v>0.1578</v>
      </c>
    </row>
    <row r="202" spans="1:21">
      <c r="A202" s="3">
        <v>42936</v>
      </c>
      <c r="B202" s="1" t="s">
        <v>25</v>
      </c>
      <c r="C202" s="18">
        <v>-8.7759564939667001E-4</v>
      </c>
      <c r="D202" s="18">
        <v>0.91222035318685313</v>
      </c>
      <c r="E202" s="18">
        <v>2.0621180812025015</v>
      </c>
      <c r="F202" s="18">
        <v>0.83297311758260528</v>
      </c>
      <c r="G202" s="18">
        <v>-0.85155397965438739</v>
      </c>
      <c r="H202" s="18">
        <v>0.28368331342331404</v>
      </c>
      <c r="I202" s="7">
        <v>20.62</v>
      </c>
      <c r="J202" s="7">
        <v>0</v>
      </c>
      <c r="K202" s="11">
        <f>1007780172.41379/1000000</f>
        <v>1007.78017241379</v>
      </c>
      <c r="M202" s="9">
        <f t="shared" si="45"/>
        <v>2.3966831411312391E-2</v>
      </c>
      <c r="Q202" s="1">
        <v>112.23999999999998</v>
      </c>
      <c r="R202" s="31">
        <v>1.10589330407594</v>
      </c>
      <c r="S202">
        <f t="shared" si="46"/>
        <v>1.1223999999999998</v>
      </c>
      <c r="U202">
        <f t="shared" si="47"/>
        <v>1.2423999999999999</v>
      </c>
    </row>
    <row r="203" spans="1:21">
      <c r="A203" s="3">
        <v>42936</v>
      </c>
      <c r="B203" s="1" t="s">
        <v>26</v>
      </c>
      <c r="C203" s="18">
        <v>-1.2673348714959377E-3</v>
      </c>
      <c r="D203" s="18">
        <v>0.90784805800135204</v>
      </c>
      <c r="E203" s="18">
        <v>1.6416622748740701</v>
      </c>
      <c r="F203" s="18">
        <v>0.8823109641110447</v>
      </c>
      <c r="G203" s="18">
        <v>-0.93982868657474006</v>
      </c>
      <c r="H203" s="18">
        <v>0.90957773778703566</v>
      </c>
      <c r="I203" s="7">
        <v>20.62</v>
      </c>
      <c r="J203" s="7">
        <v>0</v>
      </c>
      <c r="K203" s="11">
        <f t="shared" ref="K203:K209" si="48">1007780172.41379/1000000</f>
        <v>1007.78017241379</v>
      </c>
      <c r="M203" s="9">
        <f t="shared" si="45"/>
        <v>2.3966831411312391E-2</v>
      </c>
      <c r="Q203" s="1">
        <v>110.72499999999999</v>
      </c>
      <c r="R203" s="31">
        <v>0.69462219947249226</v>
      </c>
      <c r="S203">
        <f t="shared" si="46"/>
        <v>1.1072499999999998</v>
      </c>
      <c r="U203">
        <f t="shared" si="47"/>
        <v>1.2272499999999997</v>
      </c>
    </row>
    <row r="204" spans="1:21">
      <c r="A204" s="3">
        <v>42936</v>
      </c>
      <c r="B204" s="1" t="s">
        <v>27</v>
      </c>
      <c r="C204" s="18">
        <v>-5.5158662287208256E-3</v>
      </c>
      <c r="D204" s="18">
        <v>0.85297630898375865</v>
      </c>
      <c r="E204" s="18">
        <v>2.3948148430960425</v>
      </c>
      <c r="F204" s="18">
        <v>0.80506601496954056</v>
      </c>
      <c r="G204" s="18">
        <v>5.9422575768349928</v>
      </c>
      <c r="H204" s="18">
        <v>0.89997569788840759</v>
      </c>
      <c r="I204" s="7">
        <v>20.62</v>
      </c>
      <c r="J204" s="7">
        <v>0</v>
      </c>
      <c r="K204" s="11">
        <f t="shared" si="48"/>
        <v>1007.78017241379</v>
      </c>
      <c r="M204" s="9">
        <f t="shared" si="45"/>
        <v>2.3966831411312391E-2</v>
      </c>
      <c r="Q204" s="1">
        <v>111.2</v>
      </c>
      <c r="R204" s="31">
        <v>0.82764726786234177</v>
      </c>
      <c r="S204">
        <f t="shared" si="46"/>
        <v>1.1120000000000001</v>
      </c>
      <c r="U204">
        <f t="shared" si="47"/>
        <v>1.2320000000000002</v>
      </c>
    </row>
    <row r="205" spans="1:21">
      <c r="A205" s="3">
        <v>42936</v>
      </c>
      <c r="B205" s="1" t="s">
        <v>28</v>
      </c>
      <c r="C205" s="18">
        <v>-6.8065213673125322E-3</v>
      </c>
      <c r="D205" s="18">
        <v>0.89633519832340225</v>
      </c>
      <c r="E205" s="18">
        <v>71.049069832917951</v>
      </c>
      <c r="F205" s="18">
        <v>0.98039160503168543</v>
      </c>
      <c r="G205" s="18">
        <v>7.2715780298905264</v>
      </c>
      <c r="H205" s="18">
        <v>0.96930383511595963</v>
      </c>
      <c r="I205" s="7">
        <v>20.62</v>
      </c>
      <c r="J205" s="7">
        <v>0</v>
      </c>
      <c r="K205" s="11">
        <f t="shared" si="48"/>
        <v>1007.78017241379</v>
      </c>
      <c r="M205" s="9">
        <f t="shared" si="45"/>
        <v>2.3966831411312391E-2</v>
      </c>
      <c r="Q205" s="1">
        <v>36.68</v>
      </c>
      <c r="R205" s="31">
        <v>0.76615925237511839</v>
      </c>
      <c r="S205">
        <f t="shared" si="46"/>
        <v>0.36680000000000001</v>
      </c>
      <c r="U205">
        <f t="shared" si="47"/>
        <v>0.48680000000000001</v>
      </c>
    </row>
    <row r="206" spans="1:21">
      <c r="A206" s="3">
        <v>42936</v>
      </c>
      <c r="B206" s="1" t="s">
        <v>29</v>
      </c>
      <c r="C206" s="18">
        <v>-1.8255674737948979E-4</v>
      </c>
      <c r="D206" s="18">
        <v>8.8086432579578735E-3</v>
      </c>
      <c r="E206" s="18">
        <v>3.3653196020668736</v>
      </c>
      <c r="F206" s="18">
        <v>0.81783486617117795</v>
      </c>
      <c r="G206" s="18">
        <v>-0.25642492671017408</v>
      </c>
      <c r="H206" s="18">
        <v>9.7385629228155121E-2</v>
      </c>
      <c r="I206" s="7">
        <v>20.62</v>
      </c>
      <c r="J206" s="7">
        <v>0</v>
      </c>
      <c r="K206" s="11">
        <f t="shared" si="48"/>
        <v>1007.78017241379</v>
      </c>
      <c r="M206" s="9">
        <f t="shared" si="45"/>
        <v>2.3966831411312391E-2</v>
      </c>
      <c r="Q206" s="1">
        <v>70.38</v>
      </c>
      <c r="R206" s="31">
        <v>0.44944410108488247</v>
      </c>
      <c r="S206">
        <f t="shared" si="46"/>
        <v>0.70379999999999998</v>
      </c>
      <c r="U206">
        <f t="shared" si="47"/>
        <v>0.82379999999999998</v>
      </c>
    </row>
    <row r="207" spans="1:21">
      <c r="A207" s="3">
        <v>42936</v>
      </c>
      <c r="B207" s="1" t="s">
        <v>30</v>
      </c>
      <c r="C207" s="18">
        <v>-1.0930247758203634E-2</v>
      </c>
      <c r="D207" s="18">
        <v>0.93412135503285509</v>
      </c>
      <c r="E207" s="18">
        <v>16.354771910247898</v>
      </c>
      <c r="F207" s="18">
        <v>0.90497644978993175</v>
      </c>
      <c r="G207" s="18">
        <v>-0.86539038864471296</v>
      </c>
      <c r="H207" s="18">
        <v>0.98037831025322364</v>
      </c>
      <c r="I207" s="7">
        <v>20.62</v>
      </c>
      <c r="J207" s="7">
        <v>0</v>
      </c>
      <c r="K207" s="11">
        <f t="shared" si="48"/>
        <v>1007.78017241379</v>
      </c>
      <c r="M207" s="9">
        <f t="shared" si="45"/>
        <v>2.3966831411312391E-2</v>
      </c>
      <c r="Q207" s="1">
        <v>5.7500000000000009</v>
      </c>
      <c r="R207" s="31">
        <v>1.0074720839804874</v>
      </c>
      <c r="S207">
        <f t="shared" si="46"/>
        <v>5.7500000000000009E-2</v>
      </c>
      <c r="U207">
        <f t="shared" si="47"/>
        <v>0.17749999999999999</v>
      </c>
    </row>
    <row r="208" spans="1:21">
      <c r="A208" s="3">
        <v>42936</v>
      </c>
      <c r="B208" s="1" t="s">
        <v>31</v>
      </c>
      <c r="C208" s="18">
        <v>-6.094986194932441E-3</v>
      </c>
      <c r="D208" s="18">
        <v>0.94094363069394105</v>
      </c>
      <c r="E208" s="18">
        <v>8.4571466841398824</v>
      </c>
      <c r="F208" s="18">
        <v>0.96538817975292024</v>
      </c>
      <c r="G208" s="18">
        <v>-0.20287115363017733</v>
      </c>
      <c r="H208" s="18">
        <v>1.0909402644574052E-2</v>
      </c>
      <c r="I208" s="7">
        <v>20.62</v>
      </c>
      <c r="J208" s="7">
        <v>0</v>
      </c>
      <c r="K208" s="11">
        <f t="shared" si="48"/>
        <v>1007.78017241379</v>
      </c>
      <c r="M208" s="9">
        <f t="shared" si="45"/>
        <v>2.3966831411312391E-2</v>
      </c>
      <c r="Q208" s="1">
        <v>3.4</v>
      </c>
      <c r="R208" s="31">
        <v>0.32403703492039299</v>
      </c>
      <c r="S208">
        <f t="shared" si="46"/>
        <v>3.4000000000000002E-2</v>
      </c>
      <c r="U208">
        <f t="shared" si="47"/>
        <v>0.154</v>
      </c>
    </row>
    <row r="209" spans="1:21">
      <c r="A209" s="3">
        <v>42936</v>
      </c>
      <c r="B209" s="1" t="s">
        <v>32</v>
      </c>
      <c r="C209" s="18">
        <v>-8.0424658538373189E-3</v>
      </c>
      <c r="D209" s="18">
        <v>0.91186023027333996</v>
      </c>
      <c r="E209" s="18">
        <v>9.4796355662250207</v>
      </c>
      <c r="F209" s="18">
        <v>0.91837127926799667</v>
      </c>
      <c r="G209" s="18">
        <v>0.35769416475298388</v>
      </c>
      <c r="H209" s="18">
        <v>0.11368351874143338</v>
      </c>
      <c r="I209" s="7">
        <v>20.62</v>
      </c>
      <c r="J209" s="7">
        <v>0</v>
      </c>
      <c r="K209" s="11">
        <f t="shared" si="48"/>
        <v>1007.78017241379</v>
      </c>
      <c r="M209" s="9">
        <f t="shared" si="45"/>
        <v>2.3966831411312391E-2</v>
      </c>
      <c r="Q209" s="1">
        <v>3.78</v>
      </c>
      <c r="R209" s="31">
        <v>0.71554175279993804</v>
      </c>
      <c r="S209">
        <f t="shared" si="46"/>
        <v>3.78E-2</v>
      </c>
      <c r="U209">
        <f t="shared" si="47"/>
        <v>0.1578</v>
      </c>
    </row>
    <row r="210" spans="1:21">
      <c r="A210" s="3">
        <v>42951</v>
      </c>
      <c r="B210" s="1" t="s">
        <v>25</v>
      </c>
      <c r="C210" s="18">
        <v>-2.4887754230409789E-4</v>
      </c>
      <c r="D210" s="18">
        <v>0.71026510214404825</v>
      </c>
      <c r="E210" s="18">
        <v>1.7181117217444242</v>
      </c>
      <c r="F210" s="18">
        <v>0.73494443961712963</v>
      </c>
      <c r="G210" s="18">
        <v>2.5605600274889184E-2</v>
      </c>
      <c r="H210" s="18">
        <v>8.0341631829748103E-5</v>
      </c>
      <c r="I210" s="7">
        <v>21.806249999999991</v>
      </c>
      <c r="J210" s="7">
        <v>0</v>
      </c>
      <c r="K210" s="11">
        <f>1009521212.12121/1000000</f>
        <v>1009.5212121212099</v>
      </c>
      <c r="M210" s="9">
        <f t="shared" si="45"/>
        <v>2.4105182287625235E-2</v>
      </c>
      <c r="Q210" s="1">
        <v>112.23999999999998</v>
      </c>
      <c r="R210" s="31">
        <v>1.10589330407594</v>
      </c>
      <c r="S210">
        <f t="shared" si="46"/>
        <v>1.1223999999999998</v>
      </c>
      <c r="U210">
        <f t="shared" si="47"/>
        <v>1.2423999999999999</v>
      </c>
    </row>
    <row r="211" spans="1:21">
      <c r="A211" s="3">
        <v>42951</v>
      </c>
      <c r="B211" s="1" t="s">
        <v>26</v>
      </c>
      <c r="C211" s="18">
        <v>-7.8468240635523492E-4</v>
      </c>
      <c r="D211" s="18">
        <v>0.99501796190464842</v>
      </c>
      <c r="E211" s="18">
        <v>-0.10638693698758515</v>
      </c>
      <c r="F211" s="18">
        <v>4.5396243698368866E-2</v>
      </c>
      <c r="G211" s="18">
        <v>-0.36325760611815555</v>
      </c>
      <c r="H211" s="18">
        <v>0.78601541187257673</v>
      </c>
      <c r="I211" s="7">
        <v>21.806249999999991</v>
      </c>
      <c r="J211" s="7">
        <v>0</v>
      </c>
      <c r="K211" s="11">
        <f t="shared" ref="K211:K217" si="49">1009521212.12121/1000000</f>
        <v>1009.5212121212099</v>
      </c>
      <c r="M211" s="9">
        <f t="shared" si="45"/>
        <v>2.4105182287625235E-2</v>
      </c>
      <c r="Q211" s="1">
        <v>110.72499999999999</v>
      </c>
      <c r="R211" s="31">
        <v>0.69462219947249226</v>
      </c>
      <c r="S211">
        <f t="shared" si="46"/>
        <v>1.1072499999999998</v>
      </c>
      <c r="U211">
        <f t="shared" si="47"/>
        <v>1.2272499999999997</v>
      </c>
    </row>
    <row r="212" spans="1:21">
      <c r="A212" s="3">
        <v>42951</v>
      </c>
      <c r="B212" s="1" t="s">
        <v>27</v>
      </c>
      <c r="C212" s="18">
        <v>1.3116763777835773E-4</v>
      </c>
      <c r="D212" s="18">
        <v>2.6965060395383312E-2</v>
      </c>
      <c r="E212" s="18">
        <v>1.0932560080274891</v>
      </c>
      <c r="F212" s="18">
        <v>0.51186625751362735</v>
      </c>
      <c r="G212" s="18">
        <v>8.2551843548345688E-2</v>
      </c>
      <c r="H212" s="18">
        <v>8.4757144575662545E-3</v>
      </c>
      <c r="I212" s="7">
        <v>21.806249999999991</v>
      </c>
      <c r="J212" s="7">
        <v>0</v>
      </c>
      <c r="K212" s="11">
        <f t="shared" si="49"/>
        <v>1009.5212121212099</v>
      </c>
      <c r="M212" s="9">
        <f t="shared" si="45"/>
        <v>2.4105182287625235E-2</v>
      </c>
      <c r="Q212" s="1">
        <v>111.2</v>
      </c>
      <c r="R212" s="31">
        <v>0.82764726786234177</v>
      </c>
      <c r="S212">
        <f t="shared" si="46"/>
        <v>1.1120000000000001</v>
      </c>
      <c r="U212">
        <f t="shared" si="47"/>
        <v>1.2320000000000002</v>
      </c>
    </row>
    <row r="213" spans="1:21">
      <c r="A213" s="3">
        <v>42951</v>
      </c>
      <c r="B213" s="1" t="s">
        <v>28</v>
      </c>
      <c r="C213" s="18">
        <v>-6.0609587214977001E-4</v>
      </c>
      <c r="D213" s="18">
        <v>0.74182031577024166</v>
      </c>
      <c r="E213" s="18">
        <v>92.152065075084735</v>
      </c>
      <c r="F213" s="18">
        <v>0.99968060650377899</v>
      </c>
      <c r="G213" s="18">
        <v>9.2020162400845624</v>
      </c>
      <c r="H213" s="18">
        <v>0.95454311786807999</v>
      </c>
      <c r="I213" s="7">
        <v>21.806249999999991</v>
      </c>
      <c r="J213" s="7">
        <v>0</v>
      </c>
      <c r="K213" s="11">
        <f t="shared" si="49"/>
        <v>1009.5212121212099</v>
      </c>
      <c r="M213" s="9">
        <f t="shared" si="45"/>
        <v>2.4105182287625235E-2</v>
      </c>
      <c r="Q213" s="1">
        <v>36.68</v>
      </c>
      <c r="R213" s="31">
        <v>0.76615925237511839</v>
      </c>
      <c r="S213">
        <f t="shared" si="46"/>
        <v>0.36680000000000001</v>
      </c>
      <c r="U213">
        <f t="shared" si="47"/>
        <v>0.48680000000000001</v>
      </c>
    </row>
    <row r="214" spans="1:21">
      <c r="A214" s="3">
        <v>42951</v>
      </c>
      <c r="B214" s="1" t="s">
        <v>29</v>
      </c>
      <c r="C214" s="18">
        <v>1.1082714902142543E-3</v>
      </c>
      <c r="D214" s="18">
        <v>0.95542022686182337</v>
      </c>
      <c r="E214" s="18">
        <v>3.2411106918089092</v>
      </c>
      <c r="F214" s="18">
        <v>0.89834245019894399</v>
      </c>
      <c r="G214" s="18">
        <v>0.80716629876767232</v>
      </c>
      <c r="H214" s="18">
        <v>0.23540583471747539</v>
      </c>
      <c r="I214" s="7">
        <v>21.806249999999991</v>
      </c>
      <c r="J214" s="7">
        <v>0</v>
      </c>
      <c r="K214" s="11">
        <f t="shared" si="49"/>
        <v>1009.5212121212099</v>
      </c>
      <c r="M214" s="9">
        <f t="shared" si="45"/>
        <v>2.4105182287625235E-2</v>
      </c>
      <c r="Q214" s="1">
        <v>70.38</v>
      </c>
      <c r="R214" s="31">
        <v>0.44944410108488247</v>
      </c>
      <c r="S214">
        <f t="shared" si="46"/>
        <v>0.70379999999999998</v>
      </c>
      <c r="U214">
        <f t="shared" si="47"/>
        <v>0.82379999999999998</v>
      </c>
    </row>
    <row r="215" spans="1:21">
      <c r="A215" s="3">
        <v>42951</v>
      </c>
      <c r="B215" s="1" t="s">
        <v>30</v>
      </c>
      <c r="C215" s="18">
        <v>-4.4445974524172536E-3</v>
      </c>
      <c r="D215" s="18">
        <v>0.72228617238063597</v>
      </c>
      <c r="E215" s="18">
        <v>13.15499496089434</v>
      </c>
      <c r="F215" s="18">
        <v>0.92757327430316661</v>
      </c>
      <c r="G215" s="18">
        <v>-0.18089053009893519</v>
      </c>
      <c r="H215" s="18">
        <v>1.8696963144182229E-2</v>
      </c>
      <c r="I215" s="7">
        <v>21.806249999999991</v>
      </c>
      <c r="J215" s="7">
        <v>0</v>
      </c>
      <c r="K215" s="11">
        <f t="shared" si="49"/>
        <v>1009.5212121212099</v>
      </c>
      <c r="M215" s="9">
        <f t="shared" si="45"/>
        <v>2.4105182287625235E-2</v>
      </c>
      <c r="Q215" s="1">
        <v>5.7500000000000009</v>
      </c>
      <c r="R215" s="31">
        <v>1.0074720839804874</v>
      </c>
      <c r="S215">
        <f t="shared" si="46"/>
        <v>5.7500000000000009E-2</v>
      </c>
      <c r="U215">
        <f t="shared" si="47"/>
        <v>0.17749999999999999</v>
      </c>
    </row>
    <row r="216" spans="1:21">
      <c r="A216" s="3">
        <v>42951</v>
      </c>
      <c r="B216" s="1" t="s">
        <v>31</v>
      </c>
      <c r="C216" s="18">
        <v>-4.8168727528751897E-4</v>
      </c>
      <c r="D216" s="18">
        <v>0.14979265072246137</v>
      </c>
      <c r="E216" s="18">
        <v>1.14386584561321</v>
      </c>
      <c r="F216" s="18">
        <v>0.12950435346408887</v>
      </c>
      <c r="G216" s="18">
        <v>0.61921165255194066</v>
      </c>
      <c r="H216" s="18">
        <v>0.90682848359784929</v>
      </c>
      <c r="I216" s="7">
        <v>21.806249999999991</v>
      </c>
      <c r="J216" s="7">
        <v>0</v>
      </c>
      <c r="K216" s="11">
        <f t="shared" si="49"/>
        <v>1009.5212121212099</v>
      </c>
      <c r="M216" s="9">
        <f t="shared" si="45"/>
        <v>2.4105182287625235E-2</v>
      </c>
      <c r="Q216" s="1">
        <v>3.4</v>
      </c>
      <c r="R216" s="31">
        <v>0.32403703492039299</v>
      </c>
      <c r="S216">
        <f t="shared" si="46"/>
        <v>3.4000000000000002E-2</v>
      </c>
      <c r="U216">
        <f t="shared" si="47"/>
        <v>0.154</v>
      </c>
    </row>
    <row r="217" spans="1:21">
      <c r="A217" s="3">
        <v>42951</v>
      </c>
      <c r="B217" s="1" t="s">
        <v>32</v>
      </c>
      <c r="C217" s="18">
        <v>-6.8414167272802624E-3</v>
      </c>
      <c r="D217" s="18">
        <v>0.94561146916536698</v>
      </c>
      <c r="E217" s="18">
        <v>6.7700891177234901</v>
      </c>
      <c r="F217" s="18">
        <v>0.96281291244528033</v>
      </c>
      <c r="G217" s="18">
        <v>0.53391609173864707</v>
      </c>
      <c r="H217" s="18">
        <v>0.11036805565871111</v>
      </c>
      <c r="I217" s="7">
        <v>21.806249999999991</v>
      </c>
      <c r="J217" s="7">
        <v>0</v>
      </c>
      <c r="K217" s="11">
        <f t="shared" si="49"/>
        <v>1009.5212121212099</v>
      </c>
      <c r="M217" s="9">
        <f t="shared" si="45"/>
        <v>2.4105182287625235E-2</v>
      </c>
      <c r="Q217" s="1">
        <v>3.78</v>
      </c>
      <c r="R217" s="31">
        <v>0.71554175279993804</v>
      </c>
      <c r="S217">
        <f t="shared" si="46"/>
        <v>3.78E-2</v>
      </c>
      <c r="U217">
        <f t="shared" si="47"/>
        <v>0.1578</v>
      </c>
    </row>
    <row r="218" spans="1:21">
      <c r="A218" s="3">
        <v>42957</v>
      </c>
      <c r="B218" s="1" t="s">
        <v>25</v>
      </c>
      <c r="C218" s="18">
        <v>-5.8839304647851699E-4</v>
      </c>
      <c r="D218" s="18">
        <v>0.25418015182080184</v>
      </c>
      <c r="E218" s="18">
        <v>3.8204423470019573</v>
      </c>
      <c r="F218" s="18">
        <v>0.80961854087956009</v>
      </c>
      <c r="G218" s="18">
        <v>0.30090018922105172</v>
      </c>
      <c r="H218" s="18">
        <v>2.5866656472184817E-2</v>
      </c>
      <c r="I218" s="7">
        <v>14.33</v>
      </c>
      <c r="J218" s="7">
        <v>0</v>
      </c>
      <c r="K218" s="11">
        <f>1016326724.13793/1000000</f>
        <v>1016.32672413793</v>
      </c>
      <c r="M218" s="9">
        <f t="shared" si="45"/>
        <v>2.3652570723287563E-2</v>
      </c>
      <c r="Q218" s="1">
        <v>112.23999999999998</v>
      </c>
      <c r="R218" s="31">
        <v>1.10589330407594</v>
      </c>
      <c r="S218">
        <f t="shared" si="46"/>
        <v>1.1223999999999998</v>
      </c>
      <c r="U218">
        <f t="shared" si="47"/>
        <v>1.2423999999999999</v>
      </c>
    </row>
    <row r="219" spans="1:21">
      <c r="A219" s="3">
        <v>42957</v>
      </c>
      <c r="B219" s="1" t="s">
        <v>26</v>
      </c>
      <c r="C219" s="18">
        <v>4.0592289773642152E-4</v>
      </c>
      <c r="D219" s="18">
        <v>6.6072317277080878E-2</v>
      </c>
      <c r="E219" s="18">
        <v>1.8141714673865623</v>
      </c>
      <c r="F219" s="18">
        <v>0.70717440333003401</v>
      </c>
      <c r="G219" s="18">
        <v>0.40266927947368458</v>
      </c>
      <c r="H219" s="18">
        <v>0.80819146423880972</v>
      </c>
      <c r="I219" s="7">
        <v>14.33</v>
      </c>
      <c r="J219" s="7">
        <v>0</v>
      </c>
      <c r="K219" s="11">
        <f t="shared" ref="K219:K225" si="50">1016326724.13793/1000000</f>
        <v>1016.32672413793</v>
      </c>
      <c r="M219" s="9">
        <f t="shared" si="45"/>
        <v>2.3652570723287563E-2</v>
      </c>
      <c r="Q219" s="1">
        <v>110.72499999999999</v>
      </c>
      <c r="R219" s="31">
        <v>0.69462219947249226</v>
      </c>
      <c r="S219">
        <f t="shared" si="46"/>
        <v>1.1072499999999998</v>
      </c>
      <c r="U219">
        <f t="shared" si="47"/>
        <v>1.2272499999999997</v>
      </c>
    </row>
    <row r="220" spans="1:21">
      <c r="A220" s="3">
        <v>42957</v>
      </c>
      <c r="B220" s="1" t="s">
        <v>27</v>
      </c>
      <c r="C220" s="18">
        <v>1.0191440274365693E-4</v>
      </c>
      <c r="D220" s="18">
        <v>2.6163617718870852E-2</v>
      </c>
      <c r="E220" s="18">
        <v>0.13945803135472487</v>
      </c>
      <c r="F220" s="18">
        <v>2.7557788631264006E-2</v>
      </c>
      <c r="G220" s="18">
        <v>-0.41007219593684224</v>
      </c>
      <c r="H220" s="18">
        <v>0.21198134798776855</v>
      </c>
      <c r="I220" s="7">
        <v>14.33</v>
      </c>
      <c r="J220" s="7">
        <v>0</v>
      </c>
      <c r="K220" s="11">
        <f t="shared" si="50"/>
        <v>1016.32672413793</v>
      </c>
      <c r="M220" s="9">
        <f t="shared" si="45"/>
        <v>2.3652570723287563E-2</v>
      </c>
      <c r="Q220" s="1">
        <v>111.2</v>
      </c>
      <c r="R220" s="31">
        <v>0.82764726786234177</v>
      </c>
      <c r="S220">
        <f t="shared" si="46"/>
        <v>1.1120000000000001</v>
      </c>
      <c r="U220">
        <f t="shared" si="47"/>
        <v>1.2320000000000002</v>
      </c>
    </row>
    <row r="221" spans="1:21">
      <c r="A221" s="3">
        <v>42957</v>
      </c>
      <c r="B221" s="1" t="s">
        <v>28</v>
      </c>
      <c r="C221" s="18">
        <v>-1.197819490970069E-3</v>
      </c>
      <c r="D221" s="18">
        <v>0.97016794646467786</v>
      </c>
      <c r="E221" s="18">
        <v>54.104288194596279</v>
      </c>
      <c r="F221" s="18">
        <v>0.98175113494787047</v>
      </c>
      <c r="G221" s="18">
        <v>11.679646788568419</v>
      </c>
      <c r="H221" s="18">
        <v>0.96106140485109937</v>
      </c>
      <c r="I221" s="7">
        <v>14.33</v>
      </c>
      <c r="J221" s="7">
        <v>0</v>
      </c>
      <c r="K221" s="11">
        <f t="shared" si="50"/>
        <v>1016.32672413793</v>
      </c>
      <c r="M221" s="9">
        <f t="shared" si="45"/>
        <v>2.3652570723287563E-2</v>
      </c>
      <c r="Q221" s="1">
        <v>36.68</v>
      </c>
      <c r="R221" s="31">
        <v>0.76615925237511839</v>
      </c>
      <c r="S221">
        <f t="shared" si="46"/>
        <v>0.36680000000000001</v>
      </c>
      <c r="U221">
        <f t="shared" si="47"/>
        <v>0.48680000000000001</v>
      </c>
    </row>
    <row r="222" spans="1:21">
      <c r="A222" s="3">
        <v>42957</v>
      </c>
      <c r="B222" s="1" t="s">
        <v>29</v>
      </c>
      <c r="C222" s="18">
        <v>-7.0364305724075033E-4</v>
      </c>
      <c r="D222" s="18">
        <v>0.14650788162530617</v>
      </c>
      <c r="E222" s="18">
        <v>8.1366355300277835</v>
      </c>
      <c r="F222" s="18">
        <v>0.98880564696925255</v>
      </c>
      <c r="G222" s="18">
        <v>0.22394172486315825</v>
      </c>
      <c r="H222" s="18">
        <v>0.18193914802427755</v>
      </c>
      <c r="I222" s="7">
        <v>14.33</v>
      </c>
      <c r="J222" s="7">
        <v>0</v>
      </c>
      <c r="K222" s="11">
        <f t="shared" si="50"/>
        <v>1016.32672413793</v>
      </c>
      <c r="M222" s="9">
        <f t="shared" si="45"/>
        <v>2.3652570723287563E-2</v>
      </c>
      <c r="Q222" s="1">
        <v>70.38</v>
      </c>
      <c r="R222" s="31">
        <v>0.44944410108488247</v>
      </c>
      <c r="S222">
        <f t="shared" si="46"/>
        <v>0.70379999999999998</v>
      </c>
      <c r="U222">
        <f t="shared" si="47"/>
        <v>0.82379999999999998</v>
      </c>
    </row>
    <row r="223" spans="1:21">
      <c r="A223" s="3">
        <v>42957</v>
      </c>
      <c r="B223" s="1" t="s">
        <v>30</v>
      </c>
      <c r="C223" s="18">
        <v>-3.9364980157622952E-3</v>
      </c>
      <c r="D223" s="18">
        <v>0.87356230023670789</v>
      </c>
      <c r="E223" s="18">
        <v>8.1931632028537074</v>
      </c>
      <c r="F223" s="18">
        <v>0.98014770737908352</v>
      </c>
      <c r="G223" s="18">
        <v>0.30350731850526247</v>
      </c>
      <c r="H223" s="18">
        <v>0.10733206903575768</v>
      </c>
      <c r="I223" s="7">
        <v>14.33</v>
      </c>
      <c r="J223" s="7">
        <v>0</v>
      </c>
      <c r="K223" s="11">
        <f t="shared" si="50"/>
        <v>1016.32672413793</v>
      </c>
      <c r="M223" s="9">
        <f t="shared" si="45"/>
        <v>2.3652570723287563E-2</v>
      </c>
      <c r="Q223" s="1">
        <v>5.7500000000000009</v>
      </c>
      <c r="R223" s="31">
        <v>1.0074720839804874</v>
      </c>
      <c r="S223">
        <f t="shared" si="46"/>
        <v>5.7500000000000009E-2</v>
      </c>
      <c r="U223">
        <f t="shared" si="47"/>
        <v>0.17749999999999999</v>
      </c>
    </row>
    <row r="224" spans="1:21">
      <c r="A224" s="3">
        <v>42957</v>
      </c>
      <c r="B224" s="1" t="s">
        <v>31</v>
      </c>
      <c r="C224" s="18">
        <v>-3.6494029748418756E-3</v>
      </c>
      <c r="D224" s="18">
        <v>0.86886563296786634</v>
      </c>
      <c r="E224" s="18">
        <v>3.9598832544254456</v>
      </c>
      <c r="F224" s="18">
        <v>0.97906547388698428</v>
      </c>
      <c r="G224" s="18">
        <v>0.45586942465263064</v>
      </c>
      <c r="H224" s="18">
        <v>0.94182673924987104</v>
      </c>
      <c r="I224" s="7">
        <v>14.33</v>
      </c>
      <c r="J224" s="7">
        <v>0</v>
      </c>
      <c r="K224" s="11">
        <f t="shared" si="50"/>
        <v>1016.32672413793</v>
      </c>
      <c r="M224" s="9">
        <f t="shared" si="45"/>
        <v>2.3652570723287563E-2</v>
      </c>
      <c r="Q224" s="1">
        <v>3.4</v>
      </c>
      <c r="R224" s="31">
        <v>0.32403703492039299</v>
      </c>
      <c r="S224">
        <f t="shared" si="46"/>
        <v>3.4000000000000002E-2</v>
      </c>
      <c r="U224">
        <f t="shared" si="47"/>
        <v>0.154</v>
      </c>
    </row>
    <row r="225" spans="1:21">
      <c r="A225" s="3">
        <v>42957</v>
      </c>
      <c r="B225" s="1" t="s">
        <v>32</v>
      </c>
      <c r="C225" s="18">
        <v>-5.2146564135760352E-3</v>
      </c>
      <c r="D225" s="18">
        <v>0.91152334564122084</v>
      </c>
      <c r="E225" s="18">
        <v>6.4780138618903944</v>
      </c>
      <c r="F225" s="18">
        <v>0.76013041204460285</v>
      </c>
      <c r="G225" s="18">
        <v>0.7632760560631584</v>
      </c>
      <c r="H225" s="18">
        <v>0.90656177095103119</v>
      </c>
      <c r="I225" s="7">
        <v>14.33</v>
      </c>
      <c r="J225" s="7">
        <v>0</v>
      </c>
      <c r="K225" s="11">
        <f t="shared" si="50"/>
        <v>1016.32672413793</v>
      </c>
      <c r="M225" s="9">
        <f t="shared" si="45"/>
        <v>2.3652570723287563E-2</v>
      </c>
      <c r="Q225" s="1">
        <v>3.78</v>
      </c>
      <c r="R225" s="31">
        <v>0.71554175279993804</v>
      </c>
      <c r="S225">
        <f t="shared" si="46"/>
        <v>3.78E-2</v>
      </c>
      <c r="U225">
        <f t="shared" si="47"/>
        <v>0.1578</v>
      </c>
    </row>
    <row r="226" spans="1:21">
      <c r="A226" s="3">
        <v>42972</v>
      </c>
      <c r="B226" s="1" t="s">
        <v>25</v>
      </c>
      <c r="C226" s="18">
        <v>4.5176569469909111E-5</v>
      </c>
      <c r="D226" s="18">
        <v>2.2518624205340267E-3</v>
      </c>
      <c r="E226" s="18">
        <v>25.306251058066483</v>
      </c>
      <c r="F226" s="18">
        <v>0.96690669714036848</v>
      </c>
      <c r="G226" s="18">
        <v>1.8791862256287371</v>
      </c>
      <c r="H226" s="18">
        <v>0.80407290292445954</v>
      </c>
      <c r="I226" s="7">
        <v>20.254999999999992</v>
      </c>
      <c r="J226" s="7">
        <v>0</v>
      </c>
      <c r="K226" s="11">
        <f>1015621093.75/1000000</f>
        <v>1015.62109375</v>
      </c>
      <c r="M226" s="9">
        <f t="shared" si="45"/>
        <v>2.4123292952418492E-2</v>
      </c>
      <c r="Q226" s="1">
        <v>112.23999999999998</v>
      </c>
      <c r="R226" s="31">
        <v>1.10589330407594</v>
      </c>
      <c r="S226">
        <f t="shared" si="46"/>
        <v>1.1223999999999998</v>
      </c>
      <c r="U226">
        <f t="shared" si="47"/>
        <v>1.2423999999999999</v>
      </c>
    </row>
    <row r="227" spans="1:21">
      <c r="A227" s="3">
        <v>42972</v>
      </c>
      <c r="B227" s="1" t="s">
        <v>26</v>
      </c>
      <c r="C227" s="18">
        <v>9.959857641276049E-5</v>
      </c>
      <c r="D227" s="18">
        <v>7.716341309318679E-3</v>
      </c>
      <c r="E227" s="18">
        <v>7.3359135275778495</v>
      </c>
      <c r="F227" s="18">
        <v>0.71901035982991501</v>
      </c>
      <c r="G227" s="18">
        <v>1.7551044553363635</v>
      </c>
      <c r="H227" s="18">
        <v>0.77770522418236587</v>
      </c>
      <c r="I227" s="7">
        <v>20.254999999999992</v>
      </c>
      <c r="J227" s="7">
        <v>0</v>
      </c>
      <c r="K227" s="11">
        <f t="shared" ref="K227:K233" si="51">1015621093.75/1000000</f>
        <v>1015.62109375</v>
      </c>
      <c r="M227" s="9">
        <f t="shared" si="45"/>
        <v>2.4123292952418492E-2</v>
      </c>
      <c r="Q227" s="1">
        <v>110.7</v>
      </c>
      <c r="R227" s="31">
        <v>0.60415229867973075</v>
      </c>
      <c r="S227">
        <f t="shared" si="46"/>
        <v>1.107</v>
      </c>
      <c r="U227">
        <f t="shared" si="47"/>
        <v>1.2269999999999999</v>
      </c>
    </row>
    <row r="228" spans="1:21">
      <c r="A228" s="3">
        <v>42972</v>
      </c>
      <c r="B228" s="1" t="s">
        <v>27</v>
      </c>
      <c r="C228" s="18">
        <v>1.5346375587142092E-3</v>
      </c>
      <c r="D228" s="18">
        <v>0.79591726012763198</v>
      </c>
      <c r="E228" s="18">
        <v>54.244416601825925</v>
      </c>
      <c r="F228" s="18">
        <v>0.71684729356382559</v>
      </c>
      <c r="G228" s="18">
        <v>8.555964304184112</v>
      </c>
      <c r="H228" s="18">
        <v>0.98764366541587034</v>
      </c>
      <c r="I228" s="7">
        <v>20.254999999999992</v>
      </c>
      <c r="J228" s="7">
        <v>0</v>
      </c>
      <c r="K228" s="11">
        <f t="shared" si="51"/>
        <v>1015.62109375</v>
      </c>
      <c r="M228" s="9">
        <f t="shared" si="45"/>
        <v>2.4123292952418492E-2</v>
      </c>
      <c r="Q228" s="1">
        <v>111.2</v>
      </c>
      <c r="R228" s="31">
        <v>0.82764726786234177</v>
      </c>
      <c r="S228">
        <f t="shared" si="46"/>
        <v>1.1120000000000001</v>
      </c>
      <c r="U228">
        <f t="shared" si="47"/>
        <v>1.2320000000000002</v>
      </c>
    </row>
    <row r="229" spans="1:21">
      <c r="A229" s="3">
        <v>42972</v>
      </c>
      <c r="B229" s="1" t="s">
        <v>28</v>
      </c>
      <c r="C229" s="18">
        <v>5.8015120142533409E-4</v>
      </c>
      <c r="D229" s="18">
        <v>0.20047544773585402</v>
      </c>
      <c r="E229" s="18">
        <v>17.175449758331663</v>
      </c>
      <c r="F229" s="18">
        <v>0.93474005979611086</v>
      </c>
      <c r="G229" s="18">
        <v>1.840724394908327</v>
      </c>
      <c r="H229" s="18">
        <v>0.81940557236906197</v>
      </c>
      <c r="I229" s="7">
        <v>20.254999999999992</v>
      </c>
      <c r="J229" s="7">
        <v>0</v>
      </c>
      <c r="K229" s="11">
        <f t="shared" si="51"/>
        <v>1015.62109375</v>
      </c>
      <c r="M229" s="9">
        <f t="shared" si="45"/>
        <v>2.4123292952418492E-2</v>
      </c>
      <c r="Q229" s="1">
        <v>36.68</v>
      </c>
      <c r="R229" s="31">
        <v>0.76615925237511839</v>
      </c>
      <c r="S229">
        <f t="shared" si="46"/>
        <v>0.36680000000000001</v>
      </c>
      <c r="U229">
        <f t="shared" si="47"/>
        <v>0.48680000000000001</v>
      </c>
    </row>
    <row r="230" spans="1:21">
      <c r="A230" s="3">
        <v>42972</v>
      </c>
      <c r="B230" s="1" t="s">
        <v>29</v>
      </c>
      <c r="C230" s="18">
        <v>-3.0315729438375881E-3</v>
      </c>
      <c r="D230" s="18">
        <v>0.71590841984293374</v>
      </c>
      <c r="E230" s="18">
        <v>22.323922843373744</v>
      </c>
      <c r="F230" s="18">
        <v>0.8893205111453788</v>
      </c>
      <c r="G230" s="18">
        <v>-0.22198636811753089</v>
      </c>
      <c r="H230" s="18">
        <v>5.4374782734186673E-2</v>
      </c>
      <c r="I230" s="7">
        <v>20.254999999999992</v>
      </c>
      <c r="J230" s="7">
        <v>0</v>
      </c>
      <c r="K230" s="11">
        <f t="shared" si="51"/>
        <v>1015.62109375</v>
      </c>
      <c r="M230" s="9">
        <f t="shared" si="45"/>
        <v>2.4123292952418492E-2</v>
      </c>
      <c r="Q230" s="1">
        <v>35.380000000000003</v>
      </c>
      <c r="R230" s="31">
        <v>0.44944410108488519</v>
      </c>
      <c r="S230">
        <f t="shared" si="46"/>
        <v>0.3538</v>
      </c>
      <c r="U230">
        <f t="shared" si="47"/>
        <v>0.4738</v>
      </c>
    </row>
    <row r="231" spans="1:21">
      <c r="A231" s="3">
        <v>42972</v>
      </c>
      <c r="B231" s="1" t="s">
        <v>30</v>
      </c>
      <c r="C231" s="18">
        <v>-5.0575694830522176E-3</v>
      </c>
      <c r="D231" s="18">
        <v>0.91619791348630686</v>
      </c>
      <c r="E231" s="18">
        <v>13.109826498618405</v>
      </c>
      <c r="F231" s="18">
        <v>0.98603348655450651</v>
      </c>
      <c r="G231" s="18">
        <v>1.7215576211170185</v>
      </c>
      <c r="H231" s="18">
        <v>0.72776351475048351</v>
      </c>
      <c r="I231" s="7">
        <v>20.254999999999992</v>
      </c>
      <c r="J231" s="7">
        <v>0</v>
      </c>
      <c r="K231" s="11">
        <f t="shared" si="51"/>
        <v>1015.62109375</v>
      </c>
      <c r="M231" s="9">
        <f t="shared" si="45"/>
        <v>2.4123292952418492E-2</v>
      </c>
      <c r="Q231" s="1">
        <v>5.7500000000000009</v>
      </c>
      <c r="R231" s="31">
        <v>1.0074720839804874</v>
      </c>
      <c r="S231">
        <f t="shared" si="46"/>
        <v>5.7500000000000009E-2</v>
      </c>
      <c r="U231">
        <f t="shared" si="47"/>
        <v>0.17749999999999999</v>
      </c>
    </row>
    <row r="232" spans="1:21">
      <c r="A232" s="3">
        <v>42972</v>
      </c>
      <c r="B232" s="1" t="s">
        <v>31</v>
      </c>
      <c r="C232" s="18">
        <v>-3.9690242824060888E-3</v>
      </c>
      <c r="D232" s="18">
        <v>0.84575046814266142</v>
      </c>
      <c r="E232" s="18">
        <v>10.713009608243834</v>
      </c>
      <c r="F232" s="18">
        <v>0.95967577796290837</v>
      </c>
      <c r="G232" s="18">
        <v>0.66989465568002293</v>
      </c>
      <c r="H232" s="18">
        <v>0.82925809655106386</v>
      </c>
      <c r="I232" s="7">
        <v>20.254999999999992</v>
      </c>
      <c r="J232" s="7">
        <v>0</v>
      </c>
      <c r="K232" s="11">
        <f t="shared" si="51"/>
        <v>1015.62109375</v>
      </c>
      <c r="M232" s="9">
        <f t="shared" si="45"/>
        <v>2.4123292952418492E-2</v>
      </c>
      <c r="Q232" s="1">
        <v>3.4</v>
      </c>
      <c r="R232" s="31">
        <v>0.32403703492039299</v>
      </c>
      <c r="S232">
        <f t="shared" si="46"/>
        <v>3.4000000000000002E-2</v>
      </c>
      <c r="U232">
        <f t="shared" si="47"/>
        <v>0.154</v>
      </c>
    </row>
    <row r="233" spans="1:21">
      <c r="A233" s="3">
        <v>42972</v>
      </c>
      <c r="B233" s="1" t="s">
        <v>32</v>
      </c>
      <c r="C233" s="18">
        <v>-1.0359722811978788E-2</v>
      </c>
      <c r="D233" s="18">
        <v>0.97421914883418881</v>
      </c>
      <c r="E233" s="18">
        <v>9.1166048390384287</v>
      </c>
      <c r="F233" s="18">
        <v>0.95768194106906612</v>
      </c>
      <c r="G233" s="18">
        <v>0.43141250439895884</v>
      </c>
      <c r="H233" s="18">
        <v>0.14713416493995085</v>
      </c>
      <c r="I233" s="7">
        <v>20.254999999999992</v>
      </c>
      <c r="J233" s="7">
        <v>0</v>
      </c>
      <c r="K233" s="11">
        <f t="shared" si="51"/>
        <v>1015.62109375</v>
      </c>
      <c r="M233" s="9">
        <f t="shared" si="45"/>
        <v>2.4123292952418492E-2</v>
      </c>
      <c r="Q233" s="1">
        <v>3.78</v>
      </c>
      <c r="R233" s="31">
        <v>0.71554175279993804</v>
      </c>
      <c r="S233">
        <f t="shared" si="46"/>
        <v>3.78E-2</v>
      </c>
      <c r="U233">
        <f t="shared" si="47"/>
        <v>0.1578</v>
      </c>
    </row>
    <row r="234" spans="1:21">
      <c r="A234" s="3">
        <v>42978</v>
      </c>
      <c r="B234" s="1" t="s">
        <v>25</v>
      </c>
      <c r="C234" s="18">
        <v>-8.865624502231961E-4</v>
      </c>
      <c r="D234" s="18">
        <v>0.39310311309566659</v>
      </c>
      <c r="E234" s="18">
        <v>21.795240597878404</v>
      </c>
      <c r="F234" s="18">
        <v>0.94759737416813195</v>
      </c>
      <c r="G234" s="18">
        <v>50.786083045613964</v>
      </c>
      <c r="H234" s="18">
        <v>0.8945649477165627</v>
      </c>
      <c r="I234" s="7">
        <v>16.236666666666665</v>
      </c>
      <c r="J234" s="7">
        <v>0</v>
      </c>
      <c r="K234" s="11">
        <f>1010917142.85714/1000000</f>
        <v>1010.91714285714</v>
      </c>
      <c r="M234" s="9">
        <f t="shared" si="45"/>
        <v>2.3682712713298051E-2</v>
      </c>
      <c r="Q234" s="1">
        <v>1.216</v>
      </c>
      <c r="R234" s="31">
        <v>0.94843555395187507</v>
      </c>
      <c r="S234">
        <f t="shared" si="46"/>
        <v>1.2159999999999999E-2</v>
      </c>
      <c r="U234">
        <f t="shared" si="47"/>
        <v>0.13216</v>
      </c>
    </row>
    <row r="235" spans="1:21">
      <c r="A235" s="3">
        <v>42978</v>
      </c>
      <c r="B235" s="1" t="s">
        <v>26</v>
      </c>
      <c r="C235" s="18">
        <v>-3.7834529181440146E-4</v>
      </c>
      <c r="D235" s="18">
        <v>0.10598262998784838</v>
      </c>
      <c r="E235" s="18">
        <v>4.0078779796882102</v>
      </c>
      <c r="F235" s="18">
        <v>0.80830543807825594</v>
      </c>
      <c r="G235" s="18">
        <v>2.967623406075123</v>
      </c>
      <c r="H235" s="18">
        <v>0.84932704281522142</v>
      </c>
      <c r="I235" s="7">
        <v>16.236666666666665</v>
      </c>
      <c r="J235" s="7">
        <v>0</v>
      </c>
      <c r="K235" s="11">
        <f t="shared" ref="K235:K241" si="52">1010917142.85714/1000000</f>
        <v>1010.91714285714</v>
      </c>
      <c r="M235" s="9">
        <f t="shared" si="45"/>
        <v>2.3682712713298051E-2</v>
      </c>
      <c r="Q235" s="1">
        <v>1.01</v>
      </c>
      <c r="R235" s="31">
        <v>1.0702803371079934</v>
      </c>
      <c r="S235">
        <f t="shared" si="46"/>
        <v>1.01E-2</v>
      </c>
      <c r="U235">
        <f t="shared" si="47"/>
        <v>0.13009999999999999</v>
      </c>
    </row>
    <row r="236" spans="1:21">
      <c r="A236" s="3">
        <v>42978</v>
      </c>
      <c r="B236" s="1" t="s">
        <v>27</v>
      </c>
      <c r="C236" s="18">
        <v>-1.0035840591334866E-3</v>
      </c>
      <c r="D236" s="18">
        <v>0.75984799086884125</v>
      </c>
      <c r="E236" s="18">
        <v>18.16853523548496</v>
      </c>
      <c r="F236" s="18">
        <v>0.95047046422878989</v>
      </c>
      <c r="G236" s="18">
        <v>6.9153996677225562</v>
      </c>
      <c r="H236" s="18">
        <v>0.94197685661581787</v>
      </c>
      <c r="I236" s="7">
        <v>16.236666666666665</v>
      </c>
      <c r="J236" s="7">
        <v>0</v>
      </c>
      <c r="K236" s="11">
        <f t="shared" si="52"/>
        <v>1010.91714285714</v>
      </c>
      <c r="M236" s="9">
        <f t="shared" si="45"/>
        <v>2.3682712713298051E-2</v>
      </c>
      <c r="Q236" s="1">
        <v>1.196</v>
      </c>
      <c r="R236" s="31">
        <v>0.81506441463236512</v>
      </c>
      <c r="S236">
        <f t="shared" si="46"/>
        <v>1.196E-2</v>
      </c>
      <c r="U236">
        <f t="shared" si="47"/>
        <v>0.13195999999999999</v>
      </c>
    </row>
    <row r="237" spans="1:21">
      <c r="A237" s="3">
        <v>42978</v>
      </c>
      <c r="B237" s="1" t="s">
        <v>28</v>
      </c>
      <c r="C237" s="18">
        <v>2.2015019332440344E-3</v>
      </c>
      <c r="D237" s="18">
        <v>0.99878547181353194</v>
      </c>
      <c r="E237" s="18">
        <v>65.54796306900721</v>
      </c>
      <c r="F237" s="18">
        <v>0.99061235795796632</v>
      </c>
      <c r="G237" s="18">
        <v>51.101548654101002</v>
      </c>
      <c r="H237" s="18">
        <v>0.98626030271717813</v>
      </c>
      <c r="I237" s="7">
        <v>16.236666666666665</v>
      </c>
      <c r="J237" s="7">
        <v>0</v>
      </c>
      <c r="K237" s="11">
        <f t="shared" si="52"/>
        <v>1010.91714285714</v>
      </c>
      <c r="M237" s="9">
        <f t="shared" si="45"/>
        <v>2.3682712713298051E-2</v>
      </c>
      <c r="Q237" s="1">
        <v>2.84</v>
      </c>
      <c r="R237" s="31">
        <v>0.46151923036857412</v>
      </c>
      <c r="S237">
        <f t="shared" si="46"/>
        <v>2.8399999999999998E-2</v>
      </c>
      <c r="U237">
        <f t="shared" si="47"/>
        <v>0.1484</v>
      </c>
    </row>
    <row r="238" spans="1:21">
      <c r="A238" s="3">
        <v>42978</v>
      </c>
      <c r="B238" s="1" t="s">
        <v>29</v>
      </c>
      <c r="C238" s="18">
        <v>-9.933820981149566E-4</v>
      </c>
      <c r="D238" s="18">
        <v>0.97173791235325113</v>
      </c>
      <c r="E238" s="18">
        <v>10.184758426979563</v>
      </c>
      <c r="F238" s="18">
        <v>0.95617901676800776</v>
      </c>
      <c r="G238" s="18">
        <v>-2.1704219409703023</v>
      </c>
      <c r="H238" s="18">
        <v>0.74655804450450824</v>
      </c>
      <c r="I238" s="7">
        <v>16.236666666666665</v>
      </c>
      <c r="J238" s="7">
        <v>0</v>
      </c>
      <c r="K238" s="11">
        <f t="shared" si="52"/>
        <v>1010.91714285714</v>
      </c>
      <c r="M238" s="9">
        <f t="shared" si="45"/>
        <v>2.3682712713298051E-2</v>
      </c>
      <c r="Q238" s="1">
        <v>35.380000000000003</v>
      </c>
      <c r="R238" s="31">
        <v>0.44944410108488519</v>
      </c>
      <c r="S238">
        <f t="shared" si="46"/>
        <v>0.3538</v>
      </c>
      <c r="U238">
        <f t="shared" si="47"/>
        <v>0.4738</v>
      </c>
    </row>
    <row r="239" spans="1:21">
      <c r="A239" s="3">
        <v>42978</v>
      </c>
      <c r="B239" s="1" t="s">
        <v>30</v>
      </c>
      <c r="C239" s="18">
        <v>-5.6273595658339511E-3</v>
      </c>
      <c r="D239" s="18">
        <v>0.91957486612405437</v>
      </c>
      <c r="E239" s="18">
        <v>17.526055891219556</v>
      </c>
      <c r="F239" s="18">
        <v>0.92947256463984218</v>
      </c>
      <c r="G239" s="18">
        <v>0.18888993467293061</v>
      </c>
      <c r="H239" s="18">
        <v>0.10024151611368899</v>
      </c>
      <c r="I239" s="7">
        <v>16.236666666666665</v>
      </c>
      <c r="J239" s="7">
        <v>0</v>
      </c>
      <c r="K239" s="11">
        <f t="shared" si="52"/>
        <v>1010.91714285714</v>
      </c>
      <c r="M239" s="9">
        <f t="shared" si="45"/>
        <v>2.3682712713298051E-2</v>
      </c>
      <c r="Q239" s="1">
        <v>5.7500000000000009</v>
      </c>
      <c r="R239" s="31">
        <v>1.0074720839804874</v>
      </c>
      <c r="S239">
        <f t="shared" si="46"/>
        <v>5.7500000000000009E-2</v>
      </c>
      <c r="U239">
        <f t="shared" si="47"/>
        <v>0.17749999999999999</v>
      </c>
    </row>
    <row r="240" spans="1:21">
      <c r="A240" s="3">
        <v>42978</v>
      </c>
      <c r="B240" s="1" t="s">
        <v>31</v>
      </c>
      <c r="C240" s="18">
        <v>-4.2066687818716674E-3</v>
      </c>
      <c r="D240" s="18">
        <v>0.9172937187007858</v>
      </c>
      <c r="E240" s="18">
        <v>5.9307613169444977</v>
      </c>
      <c r="F240" s="18">
        <v>0.89487643748297463</v>
      </c>
      <c r="G240" s="18">
        <v>-0.58641717795123705</v>
      </c>
      <c r="H240" s="18">
        <v>0.86683105528167015</v>
      </c>
      <c r="I240" s="7">
        <v>16.236666666666665</v>
      </c>
      <c r="J240" s="7">
        <v>0</v>
      </c>
      <c r="K240" s="11">
        <f t="shared" si="52"/>
        <v>1010.91714285714</v>
      </c>
      <c r="M240" s="9">
        <f t="shared" si="45"/>
        <v>2.3682712713298051E-2</v>
      </c>
      <c r="Q240" s="1">
        <v>3.4</v>
      </c>
      <c r="R240" s="31">
        <v>0.32403703492039299</v>
      </c>
      <c r="S240">
        <f t="shared" si="46"/>
        <v>3.4000000000000002E-2</v>
      </c>
      <c r="U240">
        <f t="shared" si="47"/>
        <v>0.154</v>
      </c>
    </row>
    <row r="241" spans="1:21">
      <c r="A241" s="3">
        <v>42978</v>
      </c>
      <c r="B241" s="1" t="s">
        <v>32</v>
      </c>
      <c r="C241" s="18">
        <v>-1.8748736621091622E-3</v>
      </c>
      <c r="D241" s="18">
        <v>0.7361727568922527</v>
      </c>
      <c r="E241" s="18">
        <v>1.5945880794522549</v>
      </c>
      <c r="F241" s="18">
        <v>0.82043823088476175</v>
      </c>
      <c r="G241" s="18">
        <v>1.2776600248784624</v>
      </c>
      <c r="H241" s="18">
        <v>0.8155597033429578</v>
      </c>
      <c r="I241" s="7">
        <v>16.236666666666665</v>
      </c>
      <c r="J241" s="7">
        <v>0</v>
      </c>
      <c r="K241" s="11">
        <f t="shared" si="52"/>
        <v>1010.91714285714</v>
      </c>
      <c r="M241" s="9">
        <f t="shared" si="45"/>
        <v>2.3682712713298051E-2</v>
      </c>
      <c r="Q241" s="1">
        <v>3.78</v>
      </c>
      <c r="R241" s="31">
        <v>0.71554175279993804</v>
      </c>
      <c r="S241">
        <f t="shared" si="46"/>
        <v>3.78E-2</v>
      </c>
      <c r="U241">
        <f t="shared" si="47"/>
        <v>0.1578</v>
      </c>
    </row>
    <row r="242" spans="1:21">
      <c r="A242" s="3">
        <v>42985</v>
      </c>
      <c r="B242" s="1" t="s">
        <v>25</v>
      </c>
      <c r="C242" s="18">
        <v>-1.95321192570308E-5</v>
      </c>
      <c r="D242" s="18">
        <v>1.8364676661042022E-3</v>
      </c>
      <c r="E242" s="18">
        <v>12.742940289471838</v>
      </c>
      <c r="F242" s="18">
        <v>0.85460721055304678</v>
      </c>
      <c r="G242" s="18">
        <v>19.479379428127441</v>
      </c>
      <c r="H242" s="18">
        <v>0.94498952963788119</v>
      </c>
      <c r="I242" s="36">
        <v>26.124000000000002</v>
      </c>
      <c r="J242" s="36">
        <v>2.8375736113799763</v>
      </c>
      <c r="K242" s="11">
        <f>1013232575.75758/1000000</f>
        <v>1013.2325757575801</v>
      </c>
      <c r="M242" s="9">
        <f t="shared" si="45"/>
        <v>2.4547965287618052E-2</v>
      </c>
      <c r="Q242" s="1">
        <v>1.7879999999999998</v>
      </c>
      <c r="R242" s="31">
        <v>0.82877620622216219</v>
      </c>
      <c r="S242">
        <f t="shared" si="46"/>
        <v>1.7879999999999997E-2</v>
      </c>
      <c r="U242">
        <f t="shared" si="47"/>
        <v>0.13788</v>
      </c>
    </row>
    <row r="243" spans="1:21">
      <c r="A243" s="3">
        <v>42985</v>
      </c>
      <c r="B243" s="1" t="s">
        <v>26</v>
      </c>
      <c r="C243" s="18">
        <v>-1.7799985164679976E-3</v>
      </c>
      <c r="D243" s="18">
        <v>0.91068785394851848</v>
      </c>
      <c r="E243" s="18">
        <v>11.346175222748506</v>
      </c>
      <c r="F243" s="18">
        <v>0.96958606199423558</v>
      </c>
      <c r="G243" s="18">
        <v>3.6293371702025956</v>
      </c>
      <c r="H243" s="18">
        <v>0.97614778161129911</v>
      </c>
      <c r="I243" s="36">
        <v>26.167000000000009</v>
      </c>
      <c r="J243" s="36">
        <v>3.406935719968899</v>
      </c>
      <c r="K243" s="11">
        <f t="shared" ref="K243:K249" si="53">1013232575.75758/1000000</f>
        <v>1013.2325757575801</v>
      </c>
      <c r="M243" s="9">
        <f t="shared" si="45"/>
        <v>2.4551492364836145E-2</v>
      </c>
      <c r="Q243" s="1">
        <v>1.1279999999999999</v>
      </c>
      <c r="R243" s="31">
        <v>0.88052257211272</v>
      </c>
      <c r="S243">
        <f t="shared" si="46"/>
        <v>1.1279999999999998E-2</v>
      </c>
      <c r="U243">
        <f t="shared" si="47"/>
        <v>0.13128000000000001</v>
      </c>
    </row>
    <row r="244" spans="1:21">
      <c r="A244" s="3">
        <v>42985</v>
      </c>
      <c r="B244" s="1" t="s">
        <v>27</v>
      </c>
      <c r="C244" s="18">
        <v>-6.0195415886103113E-4</v>
      </c>
      <c r="D244" s="18">
        <v>0.90385675449527303</v>
      </c>
      <c r="E244" s="18">
        <v>13.205019875375688</v>
      </c>
      <c r="F244" s="18">
        <v>0.99364666065746632</v>
      </c>
      <c r="G244" s="18">
        <v>3.9117828142290714</v>
      </c>
      <c r="H244" s="18">
        <v>0.99499829565884423</v>
      </c>
      <c r="I244" s="36">
        <v>26.197499999999998</v>
      </c>
      <c r="J244" s="36">
        <v>1.6823922699537111</v>
      </c>
      <c r="K244" s="11">
        <f t="shared" si="53"/>
        <v>1013.2325757575801</v>
      </c>
      <c r="M244" s="9">
        <f t="shared" si="45"/>
        <v>2.4553994128909441E-2</v>
      </c>
      <c r="Q244" s="1">
        <v>2.5680000000000001</v>
      </c>
      <c r="R244" s="31">
        <v>0.56834848464652354</v>
      </c>
      <c r="S244">
        <f t="shared" si="46"/>
        <v>2.5680000000000001E-2</v>
      </c>
      <c r="U244">
        <f t="shared" si="47"/>
        <v>0.14568</v>
      </c>
    </row>
    <row r="245" spans="1:21">
      <c r="A245" s="3">
        <v>42985</v>
      </c>
      <c r="B245" s="1" t="s">
        <v>28</v>
      </c>
      <c r="C245" s="18">
        <v>-1.3340866729900779E-3</v>
      </c>
      <c r="D245" s="18">
        <v>0.76797286779914864</v>
      </c>
      <c r="E245" s="18">
        <v>45.219184012265572</v>
      </c>
      <c r="F245" s="18">
        <v>0.99475707882655662</v>
      </c>
      <c r="G245" s="18">
        <v>12.279258064757894</v>
      </c>
      <c r="H245" s="18">
        <v>0.98430218444765283</v>
      </c>
      <c r="I245" s="36">
        <v>19.052000000000003</v>
      </c>
      <c r="J245" s="36">
        <v>2.2625861309572284</v>
      </c>
      <c r="K245" s="11">
        <f t="shared" si="53"/>
        <v>1013.2325757575801</v>
      </c>
      <c r="M245" s="9">
        <f t="shared" si="45"/>
        <v>2.3967884122819121E-2</v>
      </c>
      <c r="Q245" s="1">
        <v>3.3259999999999996</v>
      </c>
      <c r="R245" s="31">
        <v>0.25471552759892752</v>
      </c>
      <c r="S245">
        <f t="shared" si="46"/>
        <v>3.3259999999999998E-2</v>
      </c>
      <c r="U245">
        <f t="shared" si="47"/>
        <v>0.15326000000000001</v>
      </c>
    </row>
    <row r="246" spans="1:21">
      <c r="A246" s="3">
        <v>42985</v>
      </c>
      <c r="B246" s="1" t="s">
        <v>29</v>
      </c>
      <c r="C246" s="18">
        <v>-4.0105236078865849E-4</v>
      </c>
      <c r="D246" s="18">
        <v>0.24683730385729255</v>
      </c>
      <c r="E246" s="18">
        <v>11.23195185933332</v>
      </c>
      <c r="F246" s="18">
        <v>0.96165702176264278</v>
      </c>
      <c r="G246" s="18">
        <v>-1.8394655617320335</v>
      </c>
      <c r="H246" s="18">
        <v>0.76985059036866776</v>
      </c>
      <c r="I246" s="36">
        <v>18.592000000000002</v>
      </c>
      <c r="J246" s="36">
        <v>2.9255830188186422</v>
      </c>
      <c r="K246" s="11">
        <f t="shared" si="53"/>
        <v>1013.2325757575801</v>
      </c>
      <c r="M246" s="9">
        <f t="shared" si="45"/>
        <v>2.3930152599090683E-2</v>
      </c>
      <c r="Q246" s="1">
        <v>35.380000000000003</v>
      </c>
      <c r="R246" s="31">
        <v>0.44944410108488519</v>
      </c>
      <c r="S246">
        <f t="shared" si="46"/>
        <v>0.3538</v>
      </c>
      <c r="U246">
        <f t="shared" si="47"/>
        <v>0.4738</v>
      </c>
    </row>
    <row r="247" spans="1:21">
      <c r="A247" s="3">
        <v>42985</v>
      </c>
      <c r="B247" s="1" t="s">
        <v>30</v>
      </c>
      <c r="C247" s="18">
        <v>-3.3345191067874771E-3</v>
      </c>
      <c r="D247" s="18">
        <v>0.87165887392101582</v>
      </c>
      <c r="E247" s="18">
        <v>8.5922734700161278</v>
      </c>
      <c r="F247" s="18">
        <v>0.97619968466965057</v>
      </c>
      <c r="G247" s="18">
        <v>0.16445069819137756</v>
      </c>
      <c r="H247" s="18">
        <v>3.8035101097238309E-2</v>
      </c>
      <c r="I247" s="36">
        <v>14.242499999999998</v>
      </c>
      <c r="J247" s="36">
        <v>0.44163757765842326</v>
      </c>
      <c r="K247" s="11">
        <f t="shared" si="53"/>
        <v>1013.2325757575801</v>
      </c>
      <c r="M247" s="9">
        <f t="shared" si="45"/>
        <v>2.3573384637227995E-2</v>
      </c>
      <c r="Q247" s="1">
        <v>5.7500000000000009</v>
      </c>
      <c r="R247" s="31">
        <v>1.0074720839804874</v>
      </c>
      <c r="S247">
        <f t="shared" si="46"/>
        <v>5.7500000000000009E-2</v>
      </c>
      <c r="U247">
        <f t="shared" si="47"/>
        <v>0.17749999999999999</v>
      </c>
    </row>
    <row r="248" spans="1:21">
      <c r="A248" s="3">
        <v>42985</v>
      </c>
      <c r="B248" s="1" t="s">
        <v>31</v>
      </c>
      <c r="C248" s="18">
        <v>-2.0392820336383034E-3</v>
      </c>
      <c r="D248" s="18">
        <v>0.89966878726205723</v>
      </c>
      <c r="E248" s="18">
        <v>1.2423143051520242</v>
      </c>
      <c r="F248" s="18">
        <v>0.3001652878429622</v>
      </c>
      <c r="G248" s="18">
        <v>-0.19269946111775427</v>
      </c>
      <c r="H248" s="18">
        <v>0.10722234986720419</v>
      </c>
      <c r="I248" s="36">
        <v>14.617500000000003</v>
      </c>
      <c r="J248" s="36">
        <v>0.59020653164803261</v>
      </c>
      <c r="K248" s="11">
        <f t="shared" si="53"/>
        <v>1013.2325757575801</v>
      </c>
      <c r="M248" s="9">
        <f t="shared" si="45"/>
        <v>2.3604144031571826E-2</v>
      </c>
      <c r="Q248" s="1">
        <v>3.4</v>
      </c>
      <c r="R248" s="31">
        <v>0.32403703492039299</v>
      </c>
      <c r="S248">
        <f t="shared" si="46"/>
        <v>3.4000000000000002E-2</v>
      </c>
      <c r="U248">
        <f t="shared" si="47"/>
        <v>0.154</v>
      </c>
    </row>
    <row r="249" spans="1:21">
      <c r="A249" s="3">
        <v>42985</v>
      </c>
      <c r="B249" s="1" t="s">
        <v>32</v>
      </c>
      <c r="C249" s="18">
        <v>-1.3056148529961824E-2</v>
      </c>
      <c r="D249" s="18">
        <v>0.93729336079653958</v>
      </c>
      <c r="E249" s="18">
        <v>6.8499182911834344</v>
      </c>
      <c r="F249" s="18">
        <v>0.96522143067859689</v>
      </c>
      <c r="G249" s="18">
        <v>6.2001242830012869E-2</v>
      </c>
      <c r="H249" s="18">
        <v>1.6530160338121686E-2</v>
      </c>
      <c r="I249" s="36">
        <v>16.756</v>
      </c>
      <c r="J249" s="36">
        <v>1.7018707353967868</v>
      </c>
      <c r="K249" s="11">
        <f t="shared" si="53"/>
        <v>1013.2325757575801</v>
      </c>
      <c r="M249" s="9">
        <f t="shared" si="45"/>
        <v>2.377955460438327E-2</v>
      </c>
      <c r="Q249" s="1">
        <v>3.78</v>
      </c>
      <c r="R249" s="31">
        <v>0.71554175279993804</v>
      </c>
      <c r="S249">
        <f t="shared" si="46"/>
        <v>3.78E-2</v>
      </c>
      <c r="U249">
        <f t="shared" si="47"/>
        <v>0.1578</v>
      </c>
    </row>
    <row r="250" spans="1:21">
      <c r="A250" s="3">
        <v>42989</v>
      </c>
      <c r="B250" s="1" t="s">
        <v>25</v>
      </c>
      <c r="C250" s="18">
        <v>-1.3691455506524219E-3</v>
      </c>
      <c r="D250" s="18">
        <v>0.91557727025479785</v>
      </c>
      <c r="E250" s="18">
        <v>10.468399242510966</v>
      </c>
      <c r="F250" s="18">
        <v>0.93317617272386677</v>
      </c>
      <c r="G250" s="18">
        <v>3.1819328557714277</v>
      </c>
      <c r="H250" s="18">
        <v>0.8567583321180896</v>
      </c>
      <c r="I250" s="36">
        <v>20.322000000000003</v>
      </c>
      <c r="J250" s="36">
        <v>1.0879871322768482</v>
      </c>
      <c r="K250" s="11">
        <f>996121551.724138/1000000</f>
        <v>996.12155172413804</v>
      </c>
      <c r="M250" s="9">
        <f t="shared" si="45"/>
        <v>2.3665537694098748E-2</v>
      </c>
      <c r="Q250" s="1">
        <v>1.6200000000000003</v>
      </c>
      <c r="R250" s="31">
        <v>0.65631547292441494</v>
      </c>
      <c r="S250">
        <f t="shared" si="46"/>
        <v>1.6200000000000003E-2</v>
      </c>
      <c r="U250">
        <f t="shared" si="47"/>
        <v>0.13619999999999999</v>
      </c>
    </row>
    <row r="251" spans="1:21">
      <c r="A251" s="3">
        <v>42989</v>
      </c>
      <c r="B251" s="1" t="s">
        <v>26</v>
      </c>
      <c r="C251" s="18">
        <v>-1.727309944562685E-3</v>
      </c>
      <c r="D251" s="18">
        <v>0.83420206828036114</v>
      </c>
      <c r="E251" s="18">
        <v>15.41722354494307</v>
      </c>
      <c r="F251" s="18">
        <v>0.94441505913923673</v>
      </c>
      <c r="G251" s="18">
        <v>4.7035684895278189</v>
      </c>
      <c r="H251" s="18">
        <v>0.95836507612564004</v>
      </c>
      <c r="I251" s="36">
        <v>22.511000000000003</v>
      </c>
      <c r="J251" s="36">
        <v>1.3952343889110532</v>
      </c>
      <c r="K251" s="11">
        <f t="shared" ref="K251:K257" si="54">996121551.724138/1000000</f>
        <v>996.12155172413804</v>
      </c>
      <c r="M251" s="9">
        <f t="shared" si="45"/>
        <v>2.3842058323025467E-2</v>
      </c>
      <c r="Q251" s="1">
        <v>1.1199999999999999</v>
      </c>
      <c r="R251" s="31">
        <v>0.49573178231781784</v>
      </c>
      <c r="S251">
        <f t="shared" si="46"/>
        <v>1.1199999999999998E-2</v>
      </c>
      <c r="U251">
        <f t="shared" si="47"/>
        <v>0.13119999999999998</v>
      </c>
    </row>
    <row r="252" spans="1:21">
      <c r="A252" s="3">
        <v>42989</v>
      </c>
      <c r="B252" s="1" t="s">
        <v>27</v>
      </c>
      <c r="C252" s="18">
        <v>1.2593837433638733E-5</v>
      </c>
      <c r="D252" s="18">
        <v>5.2130080978242854E-4</v>
      </c>
      <c r="E252" s="18">
        <v>28.2340974324669</v>
      </c>
      <c r="F252" s="18">
        <v>0.97741232148157375</v>
      </c>
      <c r="G252" s="18">
        <v>8.6384158321371434</v>
      </c>
      <c r="H252" s="18">
        <v>0.97452631381670929</v>
      </c>
      <c r="I252" s="36">
        <v>23.484500000000004</v>
      </c>
      <c r="J252" s="36">
        <v>1.6515476832353344</v>
      </c>
      <c r="K252" s="11">
        <f t="shared" si="54"/>
        <v>996.12155172413804</v>
      </c>
      <c r="M252" s="9">
        <f t="shared" si="45"/>
        <v>2.3920561215789359E-2</v>
      </c>
      <c r="Q252" s="1">
        <v>1.478</v>
      </c>
      <c r="R252" s="31">
        <v>0.83714992683509215</v>
      </c>
      <c r="S252">
        <f t="shared" si="46"/>
        <v>1.478E-2</v>
      </c>
      <c r="U252">
        <f t="shared" si="47"/>
        <v>0.13477999999999998</v>
      </c>
    </row>
    <row r="253" spans="1:21">
      <c r="A253" s="3">
        <v>42989</v>
      </c>
      <c r="B253" s="1" t="s">
        <v>28</v>
      </c>
      <c r="C253" s="18">
        <v>-1.6946311077736587E-3</v>
      </c>
      <c r="D253" s="18">
        <v>0.93292686730252439</v>
      </c>
      <c r="E253" s="18">
        <v>41.186649599167588</v>
      </c>
      <c r="F253" s="18">
        <v>0.98694187082368867</v>
      </c>
      <c r="G253" s="18">
        <v>10.57487301703218</v>
      </c>
      <c r="H253" s="18">
        <v>0.97909990953970938</v>
      </c>
      <c r="I253" s="36">
        <v>16.090500000000002</v>
      </c>
      <c r="J253" s="36">
        <v>1.0081466907151955</v>
      </c>
      <c r="K253" s="11">
        <f t="shared" si="54"/>
        <v>996.12155172413804</v>
      </c>
      <c r="M253" s="9">
        <f t="shared" si="45"/>
        <v>2.3324310174088054E-2</v>
      </c>
      <c r="Q253" s="1">
        <v>1.75</v>
      </c>
      <c r="R253" s="31">
        <v>0.9785192895390461</v>
      </c>
      <c r="S253">
        <f t="shared" si="46"/>
        <v>1.7500000000000002E-2</v>
      </c>
      <c r="U253">
        <f t="shared" si="47"/>
        <v>0.13750000000000001</v>
      </c>
    </row>
    <row r="254" spans="1:21">
      <c r="A254" s="3">
        <v>42989</v>
      </c>
      <c r="B254" s="1" t="s">
        <v>29</v>
      </c>
      <c r="C254" s="18">
        <v>-1.9954718278480054E-4</v>
      </c>
      <c r="D254" s="18">
        <v>7.8850904595892293E-2</v>
      </c>
      <c r="E254" s="18">
        <v>6.9457309819846689</v>
      </c>
      <c r="F254" s="18">
        <v>0.95364021548363642</v>
      </c>
      <c r="G254" s="18">
        <v>-5.8106326087249728E-3</v>
      </c>
      <c r="H254" s="18">
        <v>7.5454029547575459E-5</v>
      </c>
      <c r="I254" s="36">
        <v>17.673999999999999</v>
      </c>
      <c r="J254" s="36">
        <v>1.6590129595636076</v>
      </c>
      <c r="K254" s="11">
        <f t="shared" si="54"/>
        <v>996.12155172413804</v>
      </c>
      <c r="M254" s="9">
        <f t="shared" si="45"/>
        <v>2.3452003374593054E-2</v>
      </c>
      <c r="Q254" s="1">
        <v>35.380000000000003</v>
      </c>
      <c r="R254" s="31">
        <v>0.44944410108488519</v>
      </c>
      <c r="S254">
        <f t="shared" si="46"/>
        <v>0.3538</v>
      </c>
      <c r="U254">
        <f t="shared" si="47"/>
        <v>0.4738</v>
      </c>
    </row>
    <row r="255" spans="1:21">
      <c r="A255" s="3">
        <v>42989</v>
      </c>
      <c r="B255" s="1" t="s">
        <v>30</v>
      </c>
      <c r="C255" s="18">
        <v>-5.3304502613537967E-3</v>
      </c>
      <c r="D255" s="18">
        <v>0.9292256448449594</v>
      </c>
      <c r="E255" s="18">
        <v>5.8518164679103668</v>
      </c>
      <c r="F255" s="18">
        <v>0.94169179826999505</v>
      </c>
      <c r="G255" s="18">
        <v>-1.1299968216974434</v>
      </c>
      <c r="H255" s="18">
        <v>0.9709638112834591</v>
      </c>
      <c r="I255" s="36">
        <v>15.401500000000002</v>
      </c>
      <c r="J255" s="36">
        <v>0.74555197672596907</v>
      </c>
      <c r="K255" s="11">
        <f t="shared" si="54"/>
        <v>996.12155172413804</v>
      </c>
      <c r="M255" s="9">
        <f t="shared" si="45"/>
        <v>2.3268749318295218E-2</v>
      </c>
      <c r="Q255" s="1">
        <v>5.7500000000000009</v>
      </c>
      <c r="R255" s="31">
        <v>1.0074720839804874</v>
      </c>
      <c r="S255">
        <f t="shared" si="46"/>
        <v>5.7500000000000009E-2</v>
      </c>
      <c r="U255">
        <f t="shared" si="47"/>
        <v>0.17749999999999999</v>
      </c>
    </row>
    <row r="256" spans="1:21">
      <c r="A256" s="3">
        <v>42989</v>
      </c>
      <c r="B256" s="1" t="s">
        <v>31</v>
      </c>
      <c r="C256" s="18">
        <v>-2.0180538811773287E-3</v>
      </c>
      <c r="D256" s="18">
        <v>0.96486336938801787</v>
      </c>
      <c r="E256" s="18">
        <v>3.9107038497022648</v>
      </c>
      <c r="F256" s="18">
        <v>0.99303767926138586</v>
      </c>
      <c r="G256" s="18">
        <v>-1.1733600490829303E-2</v>
      </c>
      <c r="H256" s="18">
        <v>8.2637442097170167E-4</v>
      </c>
      <c r="I256" s="36">
        <v>15.593500000000006</v>
      </c>
      <c r="J256" s="36">
        <v>1.1088317049940446</v>
      </c>
      <c r="K256" s="11">
        <f t="shared" si="54"/>
        <v>996.12155172413804</v>
      </c>
      <c r="M256" s="9">
        <f t="shared" si="45"/>
        <v>2.3284232169256354E-2</v>
      </c>
      <c r="Q256" s="1">
        <v>3.4</v>
      </c>
      <c r="R256" s="31">
        <v>0.32403703492039299</v>
      </c>
      <c r="S256">
        <f t="shared" si="46"/>
        <v>3.4000000000000002E-2</v>
      </c>
      <c r="U256">
        <f t="shared" si="47"/>
        <v>0.154</v>
      </c>
    </row>
    <row r="257" spans="1:21">
      <c r="A257" s="3">
        <v>42989</v>
      </c>
      <c r="B257" s="1" t="s">
        <v>32</v>
      </c>
      <c r="C257" s="18">
        <v>-6.5128596017832215E-3</v>
      </c>
      <c r="D257" s="18">
        <v>0.78169553690493399</v>
      </c>
      <c r="E257" s="18">
        <v>3.9715925472737079</v>
      </c>
      <c r="F257" s="18">
        <v>0.86909133048878184</v>
      </c>
      <c r="G257" s="18">
        <v>0.3521040432649602</v>
      </c>
      <c r="H257" s="18">
        <v>5.2555039532921399E-2</v>
      </c>
      <c r="I257" s="36">
        <v>13.605000000000004</v>
      </c>
      <c r="J257" s="36">
        <v>0.40850336595920478</v>
      </c>
      <c r="K257" s="11">
        <f t="shared" si="54"/>
        <v>996.12155172413804</v>
      </c>
      <c r="M257" s="9">
        <f t="shared" si="45"/>
        <v>2.31238798300052E-2</v>
      </c>
      <c r="Q257" s="1">
        <v>3.78</v>
      </c>
      <c r="R257" s="31">
        <v>0.71554175279993804</v>
      </c>
      <c r="S257">
        <f t="shared" si="46"/>
        <v>3.78E-2</v>
      </c>
      <c r="U257">
        <f t="shared" si="47"/>
        <v>0.1578</v>
      </c>
    </row>
    <row r="258" spans="1:21">
      <c r="A258" s="3">
        <v>42996</v>
      </c>
      <c r="B258" s="1" t="s">
        <v>25</v>
      </c>
      <c r="C258" s="18">
        <v>-5.6629139947887545E-4</v>
      </c>
      <c r="D258" s="18">
        <v>0.4588467780656833</v>
      </c>
      <c r="E258" s="18">
        <v>18.227282512318009</v>
      </c>
      <c r="F258" s="18">
        <v>0.95770379386354321</v>
      </c>
      <c r="G258" s="18">
        <v>8.032126838867292</v>
      </c>
      <c r="H258" s="18">
        <v>0.98962581195386701</v>
      </c>
      <c r="I258" s="36">
        <v>18.938999999999997</v>
      </c>
      <c r="J258" s="36">
        <v>0.71977704881442284</v>
      </c>
      <c r="K258" s="11">
        <f>1012166176.47059/1000000</f>
        <v>1012.16617647059</v>
      </c>
      <c r="M258" s="9">
        <f t="shared" si="45"/>
        <v>2.3933399511451795E-2</v>
      </c>
      <c r="Q258" s="1">
        <v>1.4100000000000001</v>
      </c>
      <c r="R258" s="31">
        <v>0.71624018317879889</v>
      </c>
      <c r="S258">
        <f t="shared" si="46"/>
        <v>1.4100000000000001E-2</v>
      </c>
      <c r="U258">
        <f t="shared" si="47"/>
        <v>0.1341</v>
      </c>
    </row>
    <row r="259" spans="1:21">
      <c r="A259" s="3">
        <v>42996</v>
      </c>
      <c r="B259" s="1" t="s">
        <v>26</v>
      </c>
      <c r="C259" s="18">
        <v>-1.2125601720048174E-4</v>
      </c>
      <c r="D259" s="18">
        <v>4.2091573944282444E-2</v>
      </c>
      <c r="E259" s="18">
        <v>15.328350148818418</v>
      </c>
      <c r="F259" s="18">
        <v>0.96526054696698615</v>
      </c>
      <c r="G259" s="18">
        <v>2.5093228031503751</v>
      </c>
      <c r="H259" s="18">
        <v>0.84010092064454933</v>
      </c>
      <c r="I259" s="36">
        <v>17.588500000000003</v>
      </c>
      <c r="J259" s="36">
        <v>1.116520375989619</v>
      </c>
      <c r="K259" s="11">
        <f t="shared" ref="K259:K265" si="55">1012166176.47059/1000000</f>
        <v>1012.16617647059</v>
      </c>
      <c r="M259" s="9">
        <f t="shared" ref="M259:M322" si="56">22.4*0.001*((273.15+I259)/273.15)*(K259/1013)</f>
        <v>2.3822741266737973E-2</v>
      </c>
      <c r="Q259" s="1">
        <v>1.22</v>
      </c>
      <c r="R259" s="31">
        <v>0.52153619241621207</v>
      </c>
      <c r="S259">
        <f t="shared" ref="S259:S322" si="57">Q259/100</f>
        <v>1.2199999999999999E-2</v>
      </c>
      <c r="U259">
        <f t="shared" ref="U259:U322" si="58">0.12+S259</f>
        <v>0.13219999999999998</v>
      </c>
    </row>
    <row r="260" spans="1:21">
      <c r="A260" s="3">
        <v>42996</v>
      </c>
      <c r="B260" s="1" t="s">
        <v>27</v>
      </c>
      <c r="C260" s="18">
        <v>3.6871288918233436E-4</v>
      </c>
      <c r="D260" s="18">
        <v>0.15203756886074132</v>
      </c>
      <c r="E260" s="18">
        <v>35.523511704229776</v>
      </c>
      <c r="F260" s="18">
        <v>0.9882454950794648</v>
      </c>
      <c r="G260" s="18">
        <v>8.5476607639236839</v>
      </c>
      <c r="H260" s="18">
        <v>0.98045750704507295</v>
      </c>
      <c r="I260" s="36">
        <v>18.0365</v>
      </c>
      <c r="J260" s="36">
        <v>1.1311135000520507</v>
      </c>
      <c r="K260" s="11">
        <f t="shared" si="55"/>
        <v>1012.16617647059</v>
      </c>
      <c r="M260" s="9">
        <f t="shared" si="56"/>
        <v>2.385944981441053E-2</v>
      </c>
      <c r="Q260" s="1">
        <v>1.9</v>
      </c>
      <c r="R260" s="31">
        <v>0.6324555320336761</v>
      </c>
      <c r="S260">
        <f t="shared" si="57"/>
        <v>1.9E-2</v>
      </c>
      <c r="U260">
        <f t="shared" si="58"/>
        <v>0.13899999999999998</v>
      </c>
    </row>
    <row r="261" spans="1:21">
      <c r="A261" s="3">
        <v>42996</v>
      </c>
      <c r="B261" s="1" t="s">
        <v>28</v>
      </c>
      <c r="C261" s="18">
        <v>-4.0862509964642295E-2</v>
      </c>
      <c r="D261" s="18">
        <v>0.79116236772754323</v>
      </c>
      <c r="E261" s="18">
        <v>31.405890727912244</v>
      </c>
      <c r="F261" s="18">
        <v>0.94038052997635091</v>
      </c>
      <c r="G261" s="18">
        <v>14.207236049220683</v>
      </c>
      <c r="H261" s="18">
        <v>0.99686183068212741</v>
      </c>
      <c r="I261" s="36">
        <v>13.9025</v>
      </c>
      <c r="J261" s="36">
        <v>1.5353318045295616</v>
      </c>
      <c r="K261" s="11">
        <f t="shared" si="55"/>
        <v>1012.16617647059</v>
      </c>
      <c r="M261" s="9">
        <f t="shared" si="56"/>
        <v>2.3520715135664179E-2</v>
      </c>
      <c r="Q261" s="1">
        <v>2.0799999999999996</v>
      </c>
      <c r="R261" s="31">
        <v>0.35637059362411139</v>
      </c>
      <c r="S261">
        <f t="shared" si="57"/>
        <v>2.0799999999999996E-2</v>
      </c>
      <c r="U261">
        <f t="shared" si="58"/>
        <v>0.14079999999999998</v>
      </c>
    </row>
    <row r="262" spans="1:21">
      <c r="A262" s="3">
        <v>42996</v>
      </c>
      <c r="B262" s="1" t="s">
        <v>29</v>
      </c>
      <c r="C262" s="18">
        <v>-1.2277632440702861E-3</v>
      </c>
      <c r="D262" s="18">
        <v>0.75880350675252117</v>
      </c>
      <c r="E262" s="18">
        <v>7.5608148534737145</v>
      </c>
      <c r="F262" s="18">
        <v>0.98314952989921445</v>
      </c>
      <c r="G262" s="18">
        <v>0.9674098329428602</v>
      </c>
      <c r="H262" s="18">
        <v>0.83126085820553286</v>
      </c>
      <c r="I262" s="36">
        <v>12.755000000000001</v>
      </c>
      <c r="J262" s="36">
        <v>1.444048129391815</v>
      </c>
      <c r="K262" s="11">
        <f t="shared" si="55"/>
        <v>1012.16617647059</v>
      </c>
      <c r="M262" s="9">
        <f t="shared" si="56"/>
        <v>2.3426690451614489E-2</v>
      </c>
      <c r="Q262" s="1">
        <v>35.380000000000003</v>
      </c>
      <c r="R262" s="31">
        <v>0.44944410108488519</v>
      </c>
      <c r="S262">
        <f t="shared" si="57"/>
        <v>0.3538</v>
      </c>
      <c r="U262">
        <f t="shared" si="58"/>
        <v>0.4738</v>
      </c>
    </row>
    <row r="263" spans="1:21">
      <c r="A263" s="3">
        <v>42996</v>
      </c>
      <c r="B263" s="1" t="s">
        <v>30</v>
      </c>
      <c r="C263" s="18">
        <v>-8.084701948254943E-3</v>
      </c>
      <c r="D263" s="18">
        <v>0.97342109544981104</v>
      </c>
      <c r="E263" s="18">
        <v>24.431345064936632</v>
      </c>
      <c r="F263" s="18">
        <v>0.8345322071882626</v>
      </c>
      <c r="G263" s="18">
        <v>-2.5975961439815798</v>
      </c>
      <c r="H263" s="18">
        <v>0.8135863974438674</v>
      </c>
      <c r="I263" s="36">
        <v>9.4689999999999994</v>
      </c>
      <c r="J263" s="36">
        <v>0.55896243165350545</v>
      </c>
      <c r="K263" s="11">
        <f t="shared" si="55"/>
        <v>1012.16617647059</v>
      </c>
      <c r="M263" s="9">
        <f t="shared" si="56"/>
        <v>2.3157439809534063E-2</v>
      </c>
      <c r="Q263" s="1">
        <v>5.7500000000000009</v>
      </c>
      <c r="R263" s="31">
        <v>1.0074720839804874</v>
      </c>
      <c r="S263">
        <f t="shared" si="57"/>
        <v>5.7500000000000009E-2</v>
      </c>
      <c r="U263">
        <f t="shared" si="58"/>
        <v>0.17749999999999999</v>
      </c>
    </row>
    <row r="264" spans="1:21">
      <c r="A264" s="3">
        <v>42996</v>
      </c>
      <c r="B264" s="1" t="s">
        <v>31</v>
      </c>
      <c r="C264" s="18">
        <v>-5.7459012689721088E-3</v>
      </c>
      <c r="D264" s="18">
        <v>0.98007796854969553</v>
      </c>
      <c r="E264" s="18">
        <v>8.3123292471956365</v>
      </c>
      <c r="F264" s="18">
        <v>0.94135820440245332</v>
      </c>
      <c r="G264" s="18">
        <v>0.45012579196874281</v>
      </c>
      <c r="H264" s="18">
        <v>0.9583625520720267</v>
      </c>
      <c r="I264" s="36">
        <v>9.3520000000000003</v>
      </c>
      <c r="J264" s="36">
        <v>1.2406433814759179</v>
      </c>
      <c r="K264" s="11">
        <f t="shared" si="55"/>
        <v>1012.16617647059</v>
      </c>
      <c r="M264" s="9">
        <f t="shared" si="56"/>
        <v>2.3147852979003503E-2</v>
      </c>
      <c r="Q264" s="1">
        <v>3.4</v>
      </c>
      <c r="R264" s="31">
        <v>0.32403703492039299</v>
      </c>
      <c r="S264">
        <f t="shared" si="57"/>
        <v>3.4000000000000002E-2</v>
      </c>
      <c r="U264">
        <f t="shared" si="58"/>
        <v>0.154</v>
      </c>
    </row>
    <row r="265" spans="1:21">
      <c r="A265" s="3">
        <v>42996</v>
      </c>
      <c r="B265" s="1" t="s">
        <v>32</v>
      </c>
      <c r="C265" s="18">
        <v>-9.0718420244536059E-3</v>
      </c>
      <c r="D265" s="18">
        <v>0.96519517324703474</v>
      </c>
      <c r="E265" s="18">
        <v>10.103607772038744</v>
      </c>
      <c r="F265" s="18">
        <v>0.93998758698513696</v>
      </c>
      <c r="G265" s="18">
        <v>0.62084073056353195</v>
      </c>
      <c r="H265" s="18">
        <v>0.24757470456684977</v>
      </c>
      <c r="I265" s="36">
        <v>8.8460000000000001</v>
      </c>
      <c r="J265" s="36">
        <v>0.30493277947770725</v>
      </c>
      <c r="K265" s="11">
        <f t="shared" si="55"/>
        <v>1012.16617647059</v>
      </c>
      <c r="M265" s="9">
        <f t="shared" si="56"/>
        <v>2.3106391985426904E-2</v>
      </c>
      <c r="Q265" s="1">
        <v>3.78</v>
      </c>
      <c r="R265" s="31">
        <v>0.71554175279993804</v>
      </c>
      <c r="S265">
        <f t="shared" si="57"/>
        <v>3.78E-2</v>
      </c>
      <c r="U265">
        <f t="shared" si="58"/>
        <v>0.1578</v>
      </c>
    </row>
    <row r="266" spans="1:21">
      <c r="A266" s="3">
        <v>43003</v>
      </c>
      <c r="B266" s="1" t="s">
        <v>25</v>
      </c>
      <c r="C266" s="18">
        <v>-1.5254447217740795E-3</v>
      </c>
      <c r="D266" s="18">
        <v>0.79176935146475047</v>
      </c>
      <c r="E266" s="18">
        <v>13.858975632450992</v>
      </c>
      <c r="F266" s="18">
        <v>0.99956993154545171</v>
      </c>
      <c r="G266" s="18">
        <v>13.486308386746146</v>
      </c>
      <c r="H266" s="18">
        <v>0.97399406022956525</v>
      </c>
      <c r="I266" s="48">
        <v>22.679499999999997</v>
      </c>
      <c r="J266" s="48">
        <v>1.4154256426955107</v>
      </c>
      <c r="K266" s="11">
        <f>1017181617.64706/1000000</f>
        <v>1017.1816176470601</v>
      </c>
      <c r="M266" s="9">
        <f t="shared" si="56"/>
        <v>2.4360003742715557E-2</v>
      </c>
      <c r="Q266" s="1">
        <v>1.86</v>
      </c>
      <c r="R266" s="31">
        <v>0.626897120746299</v>
      </c>
      <c r="S266">
        <f t="shared" si="57"/>
        <v>1.8600000000000002E-2</v>
      </c>
      <c r="U266">
        <f t="shared" si="58"/>
        <v>0.1386</v>
      </c>
    </row>
    <row r="267" spans="1:21">
      <c r="A267" s="3">
        <v>43003</v>
      </c>
      <c r="B267" s="1" t="s">
        <v>26</v>
      </c>
      <c r="C267" s="18">
        <v>-1.6819213395661814E-3</v>
      </c>
      <c r="D267" s="18">
        <v>0.90402676341532118</v>
      </c>
      <c r="E267" s="18">
        <v>17.139558326494559</v>
      </c>
      <c r="F267" s="18">
        <v>0.99087972743782682</v>
      </c>
      <c r="G267" s="18">
        <v>8.736510624393615</v>
      </c>
      <c r="H267" s="18">
        <v>0.99648598131696764</v>
      </c>
      <c r="I267" s="48">
        <v>24.468999999999994</v>
      </c>
      <c r="J267" s="48">
        <v>1.1122225496725016</v>
      </c>
      <c r="K267" s="11">
        <f t="shared" ref="K267:K273" si="59">1017181617.64706/1000000</f>
        <v>1017.1816176470601</v>
      </c>
      <c r="M267" s="9">
        <f t="shared" si="56"/>
        <v>2.4507359657854479E-2</v>
      </c>
      <c r="Q267" s="1">
        <v>0.96000000000000019</v>
      </c>
      <c r="R267" s="31">
        <v>0.75033325929216244</v>
      </c>
      <c r="S267">
        <f t="shared" si="57"/>
        <v>9.6000000000000026E-3</v>
      </c>
      <c r="U267">
        <f t="shared" si="58"/>
        <v>0.12959999999999999</v>
      </c>
    </row>
    <row r="268" spans="1:21">
      <c r="A268" s="3">
        <v>43003</v>
      </c>
      <c r="B268" s="1" t="s">
        <v>27</v>
      </c>
      <c r="C268" s="18">
        <v>-1.207935951636251E-3</v>
      </c>
      <c r="D268" s="18">
        <v>0.98254643119411267</v>
      </c>
      <c r="E268" s="18">
        <v>23.91739756427684</v>
      </c>
      <c r="F268" s="18">
        <v>0.93871886613843092</v>
      </c>
      <c r="G268" s="18">
        <v>5.5807067911700052</v>
      </c>
      <c r="H268" s="18">
        <v>0.95615535497780013</v>
      </c>
      <c r="I268" s="48">
        <v>19.035999999999998</v>
      </c>
      <c r="J268" s="48">
        <v>0.46422408382159569</v>
      </c>
      <c r="K268" s="11">
        <f t="shared" si="59"/>
        <v>1017.1816176470601</v>
      </c>
      <c r="M268" s="9">
        <f t="shared" si="56"/>
        <v>2.4059980676602866E-2</v>
      </c>
      <c r="Q268" s="1">
        <v>1.3800000000000001</v>
      </c>
      <c r="R268" s="31">
        <v>0.88430763877736551</v>
      </c>
      <c r="S268">
        <f t="shared" si="57"/>
        <v>1.3800000000000002E-2</v>
      </c>
      <c r="U268">
        <f t="shared" si="58"/>
        <v>0.1338</v>
      </c>
    </row>
    <row r="269" spans="1:21">
      <c r="A269" s="3">
        <v>43003</v>
      </c>
      <c r="B269" s="1" t="s">
        <v>28</v>
      </c>
      <c r="C269" s="18">
        <v>5.84277277122589E-4</v>
      </c>
      <c r="D269" s="18">
        <v>0.40986502113839807</v>
      </c>
      <c r="E269" s="18">
        <v>46.788906895816545</v>
      </c>
      <c r="F269" s="18">
        <v>0.97894879163110027</v>
      </c>
      <c r="G269" s="18">
        <v>9.4238458027894989</v>
      </c>
      <c r="H269" s="18">
        <v>0.98687526785819202</v>
      </c>
      <c r="I269" s="48">
        <v>17.026</v>
      </c>
      <c r="J269" s="48">
        <v>1.5101734999661462</v>
      </c>
      <c r="K269" s="11">
        <f t="shared" si="59"/>
        <v>1017.1816176470601</v>
      </c>
      <c r="M269" s="9">
        <f t="shared" si="56"/>
        <v>2.3894467745935514E-2</v>
      </c>
      <c r="Q269" s="1">
        <v>2.02</v>
      </c>
      <c r="R269" s="31">
        <v>0.53572380943915565</v>
      </c>
      <c r="S269">
        <f t="shared" si="57"/>
        <v>2.0199999999999999E-2</v>
      </c>
      <c r="U269">
        <f t="shared" si="58"/>
        <v>0.14019999999999999</v>
      </c>
    </row>
    <row r="270" spans="1:21">
      <c r="A270" s="3">
        <v>43003</v>
      </c>
      <c r="B270" s="1" t="s">
        <v>29</v>
      </c>
      <c r="C270" s="18">
        <v>-4.3553307982279409E-4</v>
      </c>
      <c r="D270" s="18">
        <v>0.12181241879691918</v>
      </c>
      <c r="E270" s="18">
        <v>8.4384621005248643</v>
      </c>
      <c r="F270" s="18">
        <v>0.95259849939551666</v>
      </c>
      <c r="G270" s="18">
        <v>0.68607474787584355</v>
      </c>
      <c r="H270" s="18">
        <v>0.74153470382733366</v>
      </c>
      <c r="I270" s="48">
        <v>16.320499999999999</v>
      </c>
      <c r="J270" s="48">
        <v>1.5572507023597708</v>
      </c>
      <c r="K270" s="11">
        <f t="shared" si="59"/>
        <v>1017.1816176470601</v>
      </c>
      <c r="M270" s="9">
        <f t="shared" si="56"/>
        <v>2.3836373530718689E-2</v>
      </c>
      <c r="Q270" s="1">
        <v>35.380000000000003</v>
      </c>
      <c r="R270" s="31">
        <v>0.44944410108488519</v>
      </c>
      <c r="S270">
        <f t="shared" si="57"/>
        <v>0.3538</v>
      </c>
      <c r="U270">
        <f t="shared" si="58"/>
        <v>0.4738</v>
      </c>
    </row>
    <row r="271" spans="1:21">
      <c r="A271" s="3">
        <v>43003</v>
      </c>
      <c r="B271" s="1" t="s">
        <v>30</v>
      </c>
      <c r="C271" s="18">
        <v>-4.4696687213992177E-3</v>
      </c>
      <c r="D271" s="18">
        <v>0.8432280409787456</v>
      </c>
      <c r="E271" s="18">
        <v>8.9816021191311091</v>
      </c>
      <c r="F271" s="18">
        <v>0.89208202918301416</v>
      </c>
      <c r="G271" s="18">
        <v>0.5444303903223896</v>
      </c>
      <c r="H271" s="18">
        <v>0.93787410934318216</v>
      </c>
      <c r="I271" s="48">
        <v>14.4085</v>
      </c>
      <c r="J271" s="48">
        <v>0.82920308127743958</v>
      </c>
      <c r="K271" s="11">
        <f t="shared" si="59"/>
        <v>1017.1816176470601</v>
      </c>
      <c r="M271" s="9">
        <f t="shared" si="56"/>
        <v>2.3678930384730634E-2</v>
      </c>
      <c r="Q271" s="1">
        <v>5.7500000000000009</v>
      </c>
      <c r="R271" s="31">
        <v>1.0074720839804874</v>
      </c>
      <c r="S271">
        <f t="shared" si="57"/>
        <v>5.7500000000000009E-2</v>
      </c>
      <c r="U271">
        <f t="shared" si="58"/>
        <v>0.17749999999999999</v>
      </c>
    </row>
    <row r="272" spans="1:21">
      <c r="A272" s="3">
        <v>43003</v>
      </c>
      <c r="B272" s="1" t="s">
        <v>31</v>
      </c>
      <c r="C272" s="18">
        <v>-5.8681578881134653E-3</v>
      </c>
      <c r="D272" s="18">
        <v>0.90178287451919703</v>
      </c>
      <c r="E272" s="18">
        <v>6.5346349063107292</v>
      </c>
      <c r="F272" s="18">
        <v>0.9789527448254739</v>
      </c>
      <c r="G272" s="18">
        <v>1.3266012849766013</v>
      </c>
      <c r="H272" s="18">
        <v>0.93784245633060026</v>
      </c>
      <c r="I272" s="48">
        <v>13.925000000000006</v>
      </c>
      <c r="J272" s="48">
        <v>0.77024346800216359</v>
      </c>
      <c r="K272" s="11">
        <f t="shared" si="59"/>
        <v>1017.1816176470601</v>
      </c>
      <c r="M272" s="9">
        <f t="shared" si="56"/>
        <v>2.3639116702154683E-2</v>
      </c>
      <c r="Q272" s="1">
        <v>3.4</v>
      </c>
      <c r="R272" s="31">
        <v>0.32403703492039299</v>
      </c>
      <c r="S272">
        <f t="shared" si="57"/>
        <v>3.4000000000000002E-2</v>
      </c>
      <c r="U272">
        <f t="shared" si="58"/>
        <v>0.154</v>
      </c>
    </row>
    <row r="273" spans="1:21">
      <c r="A273" s="3">
        <v>43003</v>
      </c>
      <c r="B273" s="1" t="s">
        <v>32</v>
      </c>
      <c r="C273" s="18">
        <v>-7.879036775445613E-3</v>
      </c>
      <c r="D273" s="18">
        <v>0.92047654648268451</v>
      </c>
      <c r="E273" s="18">
        <v>6.4622257147191355</v>
      </c>
      <c r="F273" s="18">
        <v>0.95400592052167199</v>
      </c>
      <c r="G273" s="18">
        <v>-0.28407353127828272</v>
      </c>
      <c r="H273" s="18">
        <v>0.98540699155791656</v>
      </c>
      <c r="I273" s="48">
        <v>14.065000000000003</v>
      </c>
      <c r="J273" s="48">
        <v>0.14026760139105518</v>
      </c>
      <c r="K273" s="11">
        <f t="shared" si="59"/>
        <v>1017.1816176470601</v>
      </c>
      <c r="M273" s="9">
        <f t="shared" si="56"/>
        <v>2.3650644965982261E-2</v>
      </c>
      <c r="Q273" s="1">
        <v>3.78</v>
      </c>
      <c r="R273" s="31">
        <v>0.71554175279993804</v>
      </c>
      <c r="S273">
        <f t="shared" si="57"/>
        <v>3.78E-2</v>
      </c>
      <c r="U273">
        <f t="shared" si="58"/>
        <v>0.1578</v>
      </c>
    </row>
    <row r="274" spans="1:21">
      <c r="A274" s="3">
        <v>43014</v>
      </c>
      <c r="B274" s="1" t="s">
        <v>25</v>
      </c>
      <c r="C274" s="18">
        <v>1.0123402341028021E-3</v>
      </c>
      <c r="D274" s="18">
        <v>0.27264990751314994</v>
      </c>
      <c r="E274" s="18">
        <v>21.679719978553962</v>
      </c>
      <c r="F274" s="18">
        <v>0.95999473963450155</v>
      </c>
      <c r="G274" s="18">
        <v>8.6722953083853653</v>
      </c>
      <c r="H274" s="18">
        <v>0.86503041223667665</v>
      </c>
      <c r="I274" s="36">
        <v>13.196500000000006</v>
      </c>
      <c r="J274" s="36">
        <v>0.30205587231504044</v>
      </c>
      <c r="K274" s="11">
        <f>1014355434.78261/1000000</f>
        <v>1014.35543478261</v>
      </c>
      <c r="M274" s="9">
        <f t="shared" si="56"/>
        <v>2.3513615253340919E-2</v>
      </c>
      <c r="Q274" s="1">
        <v>1.9100000000000001</v>
      </c>
      <c r="R274" s="31">
        <v>0.37483329627982542</v>
      </c>
      <c r="S274">
        <f t="shared" si="57"/>
        <v>1.9100000000000002E-2</v>
      </c>
      <c r="U274">
        <f t="shared" si="58"/>
        <v>0.1391</v>
      </c>
    </row>
    <row r="275" spans="1:21">
      <c r="A275" s="3">
        <v>43014</v>
      </c>
      <c r="B275" s="1" t="s">
        <v>26</v>
      </c>
      <c r="C275" s="18">
        <v>-1.9596891566477635E-3</v>
      </c>
      <c r="D275" s="18">
        <v>0.94851172229073222</v>
      </c>
      <c r="E275" s="18">
        <v>16.789879651809041</v>
      </c>
      <c r="F275" s="18">
        <v>0.94586345317043807</v>
      </c>
      <c r="G275" s="18">
        <v>12.828895397060931</v>
      </c>
      <c r="H275" s="18">
        <v>0.94625095146601212</v>
      </c>
      <c r="I275" s="36">
        <v>13.336000000000004</v>
      </c>
      <c r="J275" s="36">
        <v>0.35609549281056624</v>
      </c>
      <c r="K275" s="11">
        <f t="shared" ref="K275:K281" si="60">1014355434.78261/1000000</f>
        <v>1014.35543478261</v>
      </c>
      <c r="M275" s="9">
        <f t="shared" si="56"/>
        <v>2.3525070428549417E-2</v>
      </c>
      <c r="Q275" s="1">
        <v>1.3800000000000001</v>
      </c>
      <c r="R275" s="31">
        <v>0.79498427657407145</v>
      </c>
      <c r="S275">
        <f t="shared" si="57"/>
        <v>1.3800000000000002E-2</v>
      </c>
      <c r="U275">
        <f t="shared" si="58"/>
        <v>0.1338</v>
      </c>
    </row>
    <row r="276" spans="1:21">
      <c r="A276" s="3">
        <v>43014</v>
      </c>
      <c r="B276" s="1" t="s">
        <v>27</v>
      </c>
      <c r="C276" s="18">
        <v>3.1109033333627246E-4</v>
      </c>
      <c r="D276" s="18">
        <v>0.20921543084124317</v>
      </c>
      <c r="E276" s="18">
        <v>13.636485788469228</v>
      </c>
      <c r="F276" s="18">
        <v>0.99268559065956763</v>
      </c>
      <c r="G276" s="18">
        <v>8.6372404549206809</v>
      </c>
      <c r="H276" s="18">
        <v>0.97926728013199904</v>
      </c>
      <c r="I276" s="36">
        <v>13.704500000000001</v>
      </c>
      <c r="J276" s="36">
        <v>0.20622742300673788</v>
      </c>
      <c r="K276" s="11">
        <f t="shared" si="60"/>
        <v>1014.35543478261</v>
      </c>
      <c r="M276" s="9">
        <f t="shared" si="56"/>
        <v>2.3555330156609149E-2</v>
      </c>
      <c r="Q276" s="1">
        <v>2.04</v>
      </c>
      <c r="R276" s="31">
        <v>1.176010204037363</v>
      </c>
      <c r="S276">
        <f t="shared" si="57"/>
        <v>2.0400000000000001E-2</v>
      </c>
      <c r="U276">
        <f t="shared" si="58"/>
        <v>0.1404</v>
      </c>
    </row>
    <row r="277" spans="1:21">
      <c r="A277" s="3">
        <v>43014</v>
      </c>
      <c r="B277" s="1" t="s">
        <v>28</v>
      </c>
      <c r="C277" s="18">
        <v>6.5662394481736629E-3</v>
      </c>
      <c r="D277" s="18">
        <v>0.95526062066544148</v>
      </c>
      <c r="E277" s="18">
        <v>33.266938408916197</v>
      </c>
      <c r="F277" s="18">
        <v>0.99187065870867408</v>
      </c>
      <c r="G277" s="18">
        <v>6.3147446748584342</v>
      </c>
      <c r="H277" s="18">
        <v>0.99876189490101508</v>
      </c>
      <c r="I277" s="36">
        <v>12.774597560975611</v>
      </c>
      <c r="J277" s="36">
        <v>0.40813004594444374</v>
      </c>
      <c r="K277" s="11">
        <f t="shared" si="60"/>
        <v>1014.35543478261</v>
      </c>
      <c r="M277" s="9">
        <f t="shared" si="56"/>
        <v>2.3478970333198134E-2</v>
      </c>
      <c r="Q277" s="1">
        <v>1.48</v>
      </c>
      <c r="R277" s="31">
        <v>0.43817804600413357</v>
      </c>
      <c r="S277">
        <f t="shared" si="57"/>
        <v>1.4800000000000001E-2</v>
      </c>
      <c r="U277">
        <f t="shared" si="58"/>
        <v>0.1348</v>
      </c>
    </row>
    <row r="278" spans="1:21">
      <c r="A278" s="3">
        <v>43014</v>
      </c>
      <c r="B278" s="1" t="s">
        <v>29</v>
      </c>
      <c r="C278" s="18">
        <v>8.0889837609929402E-4</v>
      </c>
      <c r="D278" s="18">
        <v>0.90787805863880977</v>
      </c>
      <c r="E278" s="18">
        <v>8.0247166821820741</v>
      </c>
      <c r="F278" s="18">
        <v>0.99086338753390679</v>
      </c>
      <c r="G278" s="18">
        <v>0.91264349866593764</v>
      </c>
      <c r="H278" s="18">
        <v>0.72482745821721828</v>
      </c>
      <c r="I278" s="36">
        <v>12.296499999999998</v>
      </c>
      <c r="J278" s="36">
        <v>0.31896355591195669</v>
      </c>
      <c r="K278" s="11">
        <f t="shared" si="60"/>
        <v>1014.35543478261</v>
      </c>
      <c r="M278" s="9">
        <f t="shared" si="56"/>
        <v>2.3439710897157035E-2</v>
      </c>
      <c r="Q278" s="1">
        <v>35.380000000000003</v>
      </c>
      <c r="R278" s="31">
        <v>0.44944410108488519</v>
      </c>
      <c r="S278">
        <f t="shared" si="57"/>
        <v>0.3538</v>
      </c>
      <c r="U278">
        <f t="shared" si="58"/>
        <v>0.4738</v>
      </c>
    </row>
    <row r="279" spans="1:21">
      <c r="A279" s="3">
        <v>43014</v>
      </c>
      <c r="B279" s="1" t="s">
        <v>30</v>
      </c>
      <c r="C279" s="18">
        <v>-3.9955896232656204E-3</v>
      </c>
      <c r="D279" s="18">
        <v>0.88598125509853221</v>
      </c>
      <c r="E279" s="18">
        <v>5.1010943806086653</v>
      </c>
      <c r="F279" s="18">
        <v>0.8815782047724362</v>
      </c>
      <c r="G279" s="18">
        <v>0.42591810478657632</v>
      </c>
      <c r="H279" s="18">
        <v>0.50541440379868985</v>
      </c>
      <c r="I279" s="36">
        <v>10.68839024390244</v>
      </c>
      <c r="J279" s="36">
        <v>0.3454105281539348</v>
      </c>
      <c r="K279" s="11">
        <f t="shared" si="60"/>
        <v>1014.35543478261</v>
      </c>
      <c r="M279" s="9">
        <f t="shared" si="56"/>
        <v>2.330765943471548E-2</v>
      </c>
      <c r="Q279" s="1">
        <v>5.7500000000000009</v>
      </c>
      <c r="R279" s="31">
        <v>1.0074720839804874</v>
      </c>
      <c r="S279">
        <f t="shared" si="57"/>
        <v>5.7500000000000009E-2</v>
      </c>
      <c r="U279">
        <f t="shared" si="58"/>
        <v>0.17749999999999999</v>
      </c>
    </row>
    <row r="280" spans="1:21">
      <c r="A280" s="3">
        <v>43014</v>
      </c>
      <c r="B280" s="1" t="s">
        <v>31</v>
      </c>
      <c r="C280" s="18">
        <v>-4.9658019388016108E-3</v>
      </c>
      <c r="D280" s="18">
        <v>0.8568793317984208</v>
      </c>
      <c r="E280" s="18">
        <v>10.067499557825693</v>
      </c>
      <c r="F280" s="18">
        <v>0.97691555998660096</v>
      </c>
      <c r="G280" s="18">
        <v>0.70178203248209348</v>
      </c>
      <c r="H280" s="18">
        <v>0.9414629257001601</v>
      </c>
      <c r="I280" s="36">
        <v>10.600939024390248</v>
      </c>
      <c r="J280" s="36">
        <v>0.22801272383930238</v>
      </c>
      <c r="K280" s="11">
        <f t="shared" si="60"/>
        <v>1014.35543478261</v>
      </c>
      <c r="M280" s="9">
        <f t="shared" si="56"/>
        <v>2.3300478294631544E-2</v>
      </c>
      <c r="Q280" s="1">
        <v>3.4</v>
      </c>
      <c r="R280" s="31">
        <v>0.32403703492039299</v>
      </c>
      <c r="S280">
        <f t="shared" si="57"/>
        <v>3.4000000000000002E-2</v>
      </c>
      <c r="U280">
        <f t="shared" si="58"/>
        <v>0.154</v>
      </c>
    </row>
    <row r="281" spans="1:21">
      <c r="A281" s="3">
        <v>43014</v>
      </c>
      <c r="B281" s="1" t="s">
        <v>32</v>
      </c>
      <c r="C281" s="18">
        <v>-6.8074694140373435E-3</v>
      </c>
      <c r="D281" s="18">
        <v>0.90764231591517008</v>
      </c>
      <c r="E281" s="18">
        <v>6.2898443947273588</v>
      </c>
      <c r="F281" s="18">
        <v>0.98861297762675981</v>
      </c>
      <c r="G281" s="18">
        <v>0.79893415876299056</v>
      </c>
      <c r="H281" s="18">
        <v>0.98394871705618847</v>
      </c>
      <c r="I281" s="36">
        <v>11.142536585365857</v>
      </c>
      <c r="J281" s="36">
        <v>0.16525203461585461</v>
      </c>
      <c r="K281" s="11">
        <f t="shared" si="60"/>
        <v>1014.35543478261</v>
      </c>
      <c r="M281" s="9">
        <f t="shared" si="56"/>
        <v>2.3344952093581162E-2</v>
      </c>
      <c r="Q281" s="1">
        <v>3.78</v>
      </c>
      <c r="R281" s="31">
        <v>0.71554175279993804</v>
      </c>
      <c r="S281">
        <f t="shared" si="57"/>
        <v>3.78E-2</v>
      </c>
      <c r="U281">
        <f t="shared" si="58"/>
        <v>0.1578</v>
      </c>
    </row>
    <row r="282" spans="1:21">
      <c r="A282" s="3">
        <v>43020</v>
      </c>
      <c r="B282" s="1" t="s">
        <v>25</v>
      </c>
      <c r="C282" s="18">
        <v>4.4390042011701599E-5</v>
      </c>
      <c r="D282" s="18">
        <v>5.5185406226294954E-3</v>
      </c>
      <c r="E282" s="18">
        <v>21.892008245926867</v>
      </c>
      <c r="F282" s="18">
        <v>0.98628360545449045</v>
      </c>
      <c r="G282" s="18">
        <v>8.2942034668818962</v>
      </c>
      <c r="H282" s="18">
        <v>0.98392407371889212</v>
      </c>
      <c r="I282" s="36">
        <v>19.109500000000004</v>
      </c>
      <c r="J282" s="36">
        <v>1.0450166266619876</v>
      </c>
      <c r="K282" s="11">
        <f>1018217142.85714/1000000</f>
        <v>1018.2171428571399</v>
      </c>
      <c r="M282" s="9">
        <f t="shared" si="56"/>
        <v>2.4090533048795035E-2</v>
      </c>
      <c r="Q282" s="1">
        <v>1.7</v>
      </c>
      <c r="R282" s="31">
        <v>0.77459666924148374</v>
      </c>
      <c r="S282">
        <f t="shared" si="57"/>
        <v>1.7000000000000001E-2</v>
      </c>
      <c r="U282">
        <f t="shared" si="58"/>
        <v>0.13700000000000001</v>
      </c>
    </row>
    <row r="283" spans="1:21">
      <c r="A283" s="3">
        <v>43020</v>
      </c>
      <c r="B283" s="1" t="s">
        <v>26</v>
      </c>
      <c r="C283" s="18">
        <v>7.1835951597570174E-4</v>
      </c>
      <c r="D283" s="18">
        <v>0.13209625470084974</v>
      </c>
      <c r="E283" s="18">
        <v>14.400622216745036</v>
      </c>
      <c r="F283" s="18">
        <v>0.9890794648627752</v>
      </c>
      <c r="G283" s="18">
        <v>9.136786221147057</v>
      </c>
      <c r="H283" s="18">
        <v>0.98030888996783272</v>
      </c>
      <c r="I283" s="36">
        <v>19.926500000000004</v>
      </c>
      <c r="J283" s="36">
        <v>0.56022116168527603</v>
      </c>
      <c r="K283" s="11">
        <f t="shared" ref="K283:K289" si="61">1018217142.85714/1000000</f>
        <v>1018.2171428571399</v>
      </c>
      <c r="M283" s="9">
        <f t="shared" si="56"/>
        <v>2.4157877191588909E-2</v>
      </c>
      <c r="Q283" s="1">
        <v>1.42</v>
      </c>
      <c r="R283" s="31">
        <v>0.22803508501982769</v>
      </c>
      <c r="S283">
        <f t="shared" si="57"/>
        <v>1.4199999999999999E-2</v>
      </c>
      <c r="U283">
        <f t="shared" si="58"/>
        <v>0.13419999999999999</v>
      </c>
    </row>
    <row r="284" spans="1:21">
      <c r="A284" s="3">
        <v>43020</v>
      </c>
      <c r="B284" s="1" t="s">
        <v>27</v>
      </c>
      <c r="C284" s="18">
        <v>9.9956674173640176E-5</v>
      </c>
      <c r="D284" s="18">
        <v>9.9293636149267849E-3</v>
      </c>
      <c r="E284" s="18">
        <v>18.868776826357379</v>
      </c>
      <c r="F284" s="18">
        <v>0.97733560443085199</v>
      </c>
      <c r="G284" s="18">
        <v>18.955911433389044</v>
      </c>
      <c r="H284" s="18">
        <v>0.97587801147684927</v>
      </c>
      <c r="I284" s="36">
        <v>20.574000000000002</v>
      </c>
      <c r="J284" s="36">
        <v>0.97561467803636492</v>
      </c>
      <c r="K284" s="11">
        <f t="shared" si="61"/>
        <v>1018.2171428571399</v>
      </c>
      <c r="M284" s="9">
        <f t="shared" si="56"/>
        <v>2.4211249691538761E-2</v>
      </c>
      <c r="Q284" s="1">
        <v>2.2200000000000002</v>
      </c>
      <c r="R284" s="31">
        <v>0.22803508501982758</v>
      </c>
      <c r="S284">
        <f t="shared" si="57"/>
        <v>2.2200000000000001E-2</v>
      </c>
      <c r="U284">
        <f t="shared" si="58"/>
        <v>0.14219999999999999</v>
      </c>
    </row>
    <row r="285" spans="1:21">
      <c r="A285" s="3">
        <v>43020</v>
      </c>
      <c r="B285" s="1" t="s">
        <v>28</v>
      </c>
      <c r="C285" s="18">
        <v>4.5199817599950844E-3</v>
      </c>
      <c r="D285" s="18">
        <v>0.88219646887414838</v>
      </c>
      <c r="E285" s="18">
        <v>54.843390826000885</v>
      </c>
      <c r="F285" s="18">
        <v>0.99409579614155452</v>
      </c>
      <c r="G285" s="18">
        <v>8.1588041902069559</v>
      </c>
      <c r="H285" s="18">
        <v>0.99432502173275028</v>
      </c>
      <c r="I285" s="36">
        <v>19.893000000000001</v>
      </c>
      <c r="J285" s="36">
        <v>2.0890311151344778</v>
      </c>
      <c r="K285" s="11">
        <f t="shared" si="61"/>
        <v>1018.2171428571399</v>
      </c>
      <c r="M285" s="9">
        <f t="shared" si="56"/>
        <v>2.4155115834448643E-2</v>
      </c>
      <c r="Q285" s="1">
        <v>2.3899999999999997</v>
      </c>
      <c r="R285" s="31">
        <v>0.68044103344816009</v>
      </c>
      <c r="S285">
        <f t="shared" si="57"/>
        <v>2.3899999999999998E-2</v>
      </c>
      <c r="U285">
        <f t="shared" si="58"/>
        <v>0.1439</v>
      </c>
    </row>
    <row r="286" spans="1:21">
      <c r="A286" s="3">
        <v>43020</v>
      </c>
      <c r="B286" s="1" t="s">
        <v>29</v>
      </c>
      <c r="C286" s="18">
        <v>-4.6393393076415988E-6</v>
      </c>
      <c r="D286" s="18">
        <v>1.0860542732756688E-5</v>
      </c>
      <c r="E286" s="18">
        <v>9.4781163645837374</v>
      </c>
      <c r="F286" s="18">
        <v>0.99328599973946607</v>
      </c>
      <c r="G286" s="18">
        <v>2.5633632287593855E-2</v>
      </c>
      <c r="H286" s="18">
        <v>5.4139874869045448E-3</v>
      </c>
      <c r="I286" s="36">
        <v>18.479500000000002</v>
      </c>
      <c r="J286" s="36">
        <v>1.3667588485171773</v>
      </c>
      <c r="K286" s="11">
        <f t="shared" si="61"/>
        <v>1018.2171428571399</v>
      </c>
      <c r="M286" s="9">
        <f t="shared" si="56"/>
        <v>2.403860304884382E-2</v>
      </c>
      <c r="Q286" s="1">
        <v>35.380000000000003</v>
      </c>
      <c r="R286" s="31">
        <v>0.44944410108488519</v>
      </c>
      <c r="S286">
        <f t="shared" si="57"/>
        <v>0.3538</v>
      </c>
      <c r="U286">
        <f t="shared" si="58"/>
        <v>0.4738</v>
      </c>
    </row>
    <row r="287" spans="1:21">
      <c r="A287" s="3">
        <v>43020</v>
      </c>
      <c r="B287" s="1" t="s">
        <v>30</v>
      </c>
      <c r="C287" s="18">
        <v>-5.7347505818879365E-3</v>
      </c>
      <c r="D287" s="18">
        <v>0.96374924156177433</v>
      </c>
      <c r="E287" s="18">
        <v>7.468186628400117</v>
      </c>
      <c r="F287" s="18">
        <v>0.95341433935865416</v>
      </c>
      <c r="G287" s="18">
        <v>0.71311204873784617</v>
      </c>
      <c r="H287" s="18">
        <v>0.74570503577514058</v>
      </c>
      <c r="I287" s="36">
        <v>16.663500000000003</v>
      </c>
      <c r="J287" s="36">
        <v>0.6414185451014025</v>
      </c>
      <c r="K287" s="11">
        <f t="shared" si="61"/>
        <v>1018.2171428571399</v>
      </c>
      <c r="M287" s="9">
        <f t="shared" si="56"/>
        <v>2.3888912763270171E-2</v>
      </c>
      <c r="Q287" s="1">
        <v>5.1100000000000003</v>
      </c>
      <c r="R287" s="31">
        <v>1.0310189135025616</v>
      </c>
      <c r="S287">
        <f t="shared" si="57"/>
        <v>5.1100000000000007E-2</v>
      </c>
      <c r="U287">
        <f t="shared" si="58"/>
        <v>0.1711</v>
      </c>
    </row>
    <row r="288" spans="1:21">
      <c r="A288" s="3">
        <v>43020</v>
      </c>
      <c r="B288" s="1" t="s">
        <v>31</v>
      </c>
      <c r="C288" s="18">
        <v>-1.9124621900436355E-3</v>
      </c>
      <c r="D288" s="18">
        <v>0.89264260095713288</v>
      </c>
      <c r="E288" s="18">
        <v>3.5866864694856622</v>
      </c>
      <c r="F288" s="18">
        <v>0.91202831901362968</v>
      </c>
      <c r="G288" s="18">
        <v>-9.0046070221302441E-2</v>
      </c>
      <c r="H288" s="18">
        <v>3.0395895557426882E-2</v>
      </c>
      <c r="I288" s="36">
        <v>17.215500000000002</v>
      </c>
      <c r="J288" s="36">
        <v>0.80443132087208025</v>
      </c>
      <c r="K288" s="11">
        <f t="shared" si="61"/>
        <v>1018.2171428571399</v>
      </c>
      <c r="M288" s="9">
        <f t="shared" si="56"/>
        <v>2.3934413334655999E-2</v>
      </c>
      <c r="Q288" s="1">
        <v>3.4</v>
      </c>
      <c r="R288" s="31">
        <v>0.32403703492039299</v>
      </c>
      <c r="S288">
        <f t="shared" si="57"/>
        <v>3.4000000000000002E-2</v>
      </c>
      <c r="U288">
        <f t="shared" si="58"/>
        <v>0.154</v>
      </c>
    </row>
    <row r="289" spans="1:21">
      <c r="A289" s="3">
        <v>43020</v>
      </c>
      <c r="B289" s="1" t="s">
        <v>32</v>
      </c>
      <c r="C289" s="18">
        <v>-3.7425761073767274E-3</v>
      </c>
      <c r="D289" s="18">
        <v>0.91795604286561472</v>
      </c>
      <c r="E289" s="18">
        <v>4.3536515532233162</v>
      </c>
      <c r="F289" s="18">
        <v>0.95984963956925118</v>
      </c>
      <c r="G289" s="18">
        <v>0.24305508989806071</v>
      </c>
      <c r="H289" s="18">
        <v>0.20620154618678663</v>
      </c>
      <c r="I289" s="36">
        <v>16.224</v>
      </c>
      <c r="J289" s="36">
        <v>0.20377438504385156</v>
      </c>
      <c r="K289" s="11">
        <f t="shared" si="61"/>
        <v>1018.2171428571399</v>
      </c>
      <c r="M289" s="9">
        <f t="shared" si="56"/>
        <v>2.385268540616135E-2</v>
      </c>
      <c r="Q289" s="1">
        <v>3.78</v>
      </c>
      <c r="R289" s="31">
        <v>0.71554175279993804</v>
      </c>
      <c r="S289">
        <f t="shared" si="57"/>
        <v>3.78E-2</v>
      </c>
      <c r="U289">
        <f t="shared" si="58"/>
        <v>0.1578</v>
      </c>
    </row>
    <row r="290" spans="1:21">
      <c r="A290" s="3">
        <v>43031</v>
      </c>
      <c r="B290" s="1" t="s">
        <v>25</v>
      </c>
      <c r="C290" s="18">
        <v>6.2591292333621915E-2</v>
      </c>
      <c r="D290" s="18">
        <v>0.76952166793856502</v>
      </c>
      <c r="E290" s="18">
        <v>30.434862749609813</v>
      </c>
      <c r="F290" s="18">
        <v>0.72415539143126728</v>
      </c>
      <c r="G290" s="18">
        <v>35.001892230408707</v>
      </c>
      <c r="H290" s="18">
        <v>0.81359540335364711</v>
      </c>
      <c r="I290" s="7">
        <v>8.8025714285714276</v>
      </c>
      <c r="J290" s="7">
        <v>0</v>
      </c>
      <c r="K290" s="11">
        <f>1014830303.0303/1000000</f>
        <v>1014.8303030303</v>
      </c>
      <c r="M290" s="9">
        <f t="shared" si="56"/>
        <v>2.3163642562368723E-2</v>
      </c>
      <c r="Q290" s="1">
        <v>1.7899999999999998</v>
      </c>
      <c r="R290" s="31">
        <v>0.56169386679934563</v>
      </c>
      <c r="S290">
        <f t="shared" si="57"/>
        <v>1.7899999999999999E-2</v>
      </c>
      <c r="U290">
        <f t="shared" si="58"/>
        <v>0.13789999999999999</v>
      </c>
    </row>
    <row r="291" spans="1:21">
      <c r="A291" s="3">
        <v>43031</v>
      </c>
      <c r="B291" s="1" t="s">
        <v>26</v>
      </c>
      <c r="C291" s="18">
        <v>4.3860572392109723E-4</v>
      </c>
      <c r="D291" s="18">
        <v>0.13623291824858338</v>
      </c>
      <c r="E291" s="18">
        <v>10.730328522069772</v>
      </c>
      <c r="F291" s="18">
        <v>0.98657877772905045</v>
      </c>
      <c r="G291" s="18">
        <v>2.1414124499880995</v>
      </c>
      <c r="H291" s="18">
        <v>0.9048127092340108</v>
      </c>
      <c r="I291" s="7">
        <v>8.8025714285714276</v>
      </c>
      <c r="J291" s="7">
        <v>0</v>
      </c>
      <c r="K291" s="11">
        <f t="shared" ref="K291:K297" si="62">1014830303.0303/1000000</f>
        <v>1014.8303030303</v>
      </c>
      <c r="M291" s="9">
        <f t="shared" si="56"/>
        <v>2.3163642562368723E-2</v>
      </c>
      <c r="Q291" s="1">
        <v>1.01</v>
      </c>
      <c r="R291" s="31">
        <v>0.66370174024180495</v>
      </c>
      <c r="S291">
        <f t="shared" si="57"/>
        <v>1.01E-2</v>
      </c>
      <c r="U291">
        <f t="shared" si="58"/>
        <v>0.13009999999999999</v>
      </c>
    </row>
    <row r="292" spans="1:21">
      <c r="A292" s="3">
        <v>43031</v>
      </c>
      <c r="B292" s="1" t="s">
        <v>27</v>
      </c>
      <c r="C292" s="18">
        <v>-1.7775650646954988E-3</v>
      </c>
      <c r="D292" s="18">
        <v>0.75791357732027076</v>
      </c>
      <c r="E292" s="18">
        <v>10.902752052838599</v>
      </c>
      <c r="F292" s="18">
        <v>0.99458419329958336</v>
      </c>
      <c r="G292" s="18">
        <v>12.129075476322109</v>
      </c>
      <c r="H292" s="18">
        <v>0.99536506215608822</v>
      </c>
      <c r="I292" s="7">
        <v>8.8025714285714276</v>
      </c>
      <c r="J292" s="7">
        <v>0</v>
      </c>
      <c r="K292" s="11">
        <f t="shared" si="62"/>
        <v>1014.8303030303</v>
      </c>
      <c r="M292" s="9">
        <f t="shared" si="56"/>
        <v>2.3163642562368723E-2</v>
      </c>
      <c r="Q292" s="1">
        <v>1.8480000000000001</v>
      </c>
      <c r="R292" s="31">
        <v>0.44234601840640525</v>
      </c>
      <c r="S292">
        <f t="shared" si="57"/>
        <v>1.848E-2</v>
      </c>
      <c r="U292">
        <f t="shared" si="58"/>
        <v>0.13847999999999999</v>
      </c>
    </row>
    <row r="293" spans="1:21">
      <c r="A293" s="3">
        <v>43031</v>
      </c>
      <c r="B293" s="1" t="s">
        <v>28</v>
      </c>
      <c r="C293" s="18">
        <v>7.1985252347569377E-4</v>
      </c>
      <c r="D293" s="18">
        <v>0.87378706566548026</v>
      </c>
      <c r="E293" s="18">
        <v>29.452046768144335</v>
      </c>
      <c r="F293" s="18">
        <v>0.98997602342509017</v>
      </c>
      <c r="G293" s="18">
        <v>6.2726216033240165</v>
      </c>
      <c r="H293" s="18">
        <v>0.95630743032994214</v>
      </c>
      <c r="I293" s="7">
        <v>8.8025714285714276</v>
      </c>
      <c r="J293" s="7">
        <v>0</v>
      </c>
      <c r="K293" s="11">
        <f t="shared" si="62"/>
        <v>1014.8303030303</v>
      </c>
      <c r="M293" s="9">
        <f t="shared" si="56"/>
        <v>2.3163642562368723E-2</v>
      </c>
      <c r="Q293" s="1">
        <v>1.5759999999999998</v>
      </c>
      <c r="R293" s="31">
        <v>0.33560393323082527</v>
      </c>
      <c r="S293">
        <f t="shared" si="57"/>
        <v>1.576E-2</v>
      </c>
      <c r="U293">
        <f t="shared" si="58"/>
        <v>0.13575999999999999</v>
      </c>
    </row>
    <row r="294" spans="1:21">
      <c r="A294" s="3">
        <v>43031</v>
      </c>
      <c r="B294" s="1" t="s">
        <v>29</v>
      </c>
      <c r="C294" s="18">
        <v>1.5069797039499423E-3</v>
      </c>
      <c r="D294" s="18">
        <v>0.91531829939775144</v>
      </c>
      <c r="E294" s="18">
        <v>5.2214101591041455</v>
      </c>
      <c r="F294" s="18">
        <v>0.98980206997252684</v>
      </c>
      <c r="G294" s="18">
        <v>0.76239527617581837</v>
      </c>
      <c r="H294" s="18">
        <v>0.85652902848998713</v>
      </c>
      <c r="I294" s="7">
        <v>8.8025714285714276</v>
      </c>
      <c r="J294" s="7">
        <v>0</v>
      </c>
      <c r="K294" s="11">
        <f t="shared" si="62"/>
        <v>1014.8303030303</v>
      </c>
      <c r="M294" s="9">
        <f t="shared" si="56"/>
        <v>2.3163642562368723E-2</v>
      </c>
      <c r="Q294" s="1">
        <v>35.380000000000003</v>
      </c>
      <c r="R294" s="31">
        <v>0.44944410108488519</v>
      </c>
      <c r="S294">
        <f t="shared" si="57"/>
        <v>0.3538</v>
      </c>
      <c r="U294">
        <f t="shared" si="58"/>
        <v>0.4738</v>
      </c>
    </row>
    <row r="295" spans="1:21">
      <c r="A295" s="3">
        <v>43031</v>
      </c>
      <c r="B295" s="1" t="s">
        <v>30</v>
      </c>
      <c r="C295" s="18">
        <v>-6.6616582133354127E-3</v>
      </c>
      <c r="D295" s="18">
        <v>0.88916902730632985</v>
      </c>
      <c r="E295" s="18">
        <v>5.0815032113864254</v>
      </c>
      <c r="F295" s="18">
        <v>0.96785954309570132</v>
      </c>
      <c r="G295" s="18">
        <v>0.71299035752125517</v>
      </c>
      <c r="H295" s="18">
        <v>0.83556072460542463</v>
      </c>
      <c r="I295" s="7">
        <v>8.8025714285714276</v>
      </c>
      <c r="J295" s="7">
        <v>0</v>
      </c>
      <c r="K295" s="11">
        <f t="shared" si="62"/>
        <v>1014.8303030303</v>
      </c>
      <c r="M295" s="9">
        <f t="shared" si="56"/>
        <v>2.3163642562368723E-2</v>
      </c>
      <c r="Q295" s="1">
        <v>4.4800000000000004</v>
      </c>
      <c r="R295" s="31">
        <v>2.2606967952381392</v>
      </c>
      <c r="S295">
        <f t="shared" si="57"/>
        <v>4.4800000000000006E-2</v>
      </c>
      <c r="U295">
        <f t="shared" si="58"/>
        <v>0.1648</v>
      </c>
    </row>
    <row r="296" spans="1:21">
      <c r="A296" s="3">
        <v>43031</v>
      </c>
      <c r="B296" s="1" t="s">
        <v>31</v>
      </c>
      <c r="C296" s="18">
        <v>-1.7137529300257448E-3</v>
      </c>
      <c r="D296" s="18">
        <v>0.31874938173393036</v>
      </c>
      <c r="E296" s="18">
        <v>5.6520729960500962</v>
      </c>
      <c r="F296" s="18">
        <v>0.85885712356405086</v>
      </c>
      <c r="G296" s="18">
        <v>1.2002724681452128</v>
      </c>
      <c r="H296" s="18">
        <v>0.89097199275475469</v>
      </c>
      <c r="I296" s="7">
        <v>8.8025714285714276</v>
      </c>
      <c r="J296" s="7">
        <v>0</v>
      </c>
      <c r="K296" s="11">
        <f t="shared" si="62"/>
        <v>1014.8303030303</v>
      </c>
      <c r="M296" s="9">
        <f t="shared" si="56"/>
        <v>2.3163642562368723E-2</v>
      </c>
      <c r="Q296" s="1">
        <v>3.4</v>
      </c>
      <c r="R296" s="31">
        <v>0.32403703492039299</v>
      </c>
      <c r="S296">
        <f t="shared" si="57"/>
        <v>3.4000000000000002E-2</v>
      </c>
      <c r="U296">
        <f t="shared" si="58"/>
        <v>0.154</v>
      </c>
    </row>
    <row r="297" spans="1:21">
      <c r="A297" s="3">
        <v>43031</v>
      </c>
      <c r="B297" s="1" t="s">
        <v>32</v>
      </c>
      <c r="C297" s="18">
        <v>-5.7697946229832197E-3</v>
      </c>
      <c r="D297" s="18">
        <v>0.94575985169983101</v>
      </c>
      <c r="E297" s="18">
        <v>2.5018415063901647</v>
      </c>
      <c r="F297" s="18">
        <v>0.84511554312518378</v>
      </c>
      <c r="G297" s="18">
        <v>-0.37557357198804087</v>
      </c>
      <c r="H297" s="18">
        <v>0.34027165353508898</v>
      </c>
      <c r="I297" s="7">
        <v>8.8025714285714276</v>
      </c>
      <c r="J297" s="7">
        <v>0</v>
      </c>
      <c r="K297" s="11">
        <f t="shared" si="62"/>
        <v>1014.8303030303</v>
      </c>
      <c r="M297" s="9">
        <f t="shared" si="56"/>
        <v>2.3163642562368723E-2</v>
      </c>
      <c r="Q297" s="1">
        <v>3.78</v>
      </c>
      <c r="R297" s="31">
        <v>0.71554175279993804</v>
      </c>
      <c r="S297">
        <f t="shared" si="57"/>
        <v>3.78E-2</v>
      </c>
      <c r="U297">
        <f t="shared" si="58"/>
        <v>0.1578</v>
      </c>
    </row>
    <row r="298" spans="1:21">
      <c r="A298" s="3">
        <v>43041</v>
      </c>
      <c r="B298" s="1" t="s">
        <v>25</v>
      </c>
      <c r="C298" s="18">
        <v>-1.8256286920662391E-3</v>
      </c>
      <c r="D298" s="18">
        <v>0.96455620801457853</v>
      </c>
      <c r="E298" s="18">
        <v>12.499921980206704</v>
      </c>
      <c r="F298" s="18">
        <v>0.97163778387575273</v>
      </c>
      <c r="G298" s="18">
        <v>5.1584959767176404</v>
      </c>
      <c r="H298" s="18">
        <v>0.99094900697720778</v>
      </c>
      <c r="I298" s="37">
        <v>16.236499999999999</v>
      </c>
      <c r="J298" s="37">
        <v>0.92423901129523844</v>
      </c>
      <c r="K298" s="11">
        <f>1009559722.22222/1000000</f>
        <v>1009.55972222222</v>
      </c>
      <c r="M298" s="9">
        <f t="shared" si="56"/>
        <v>2.3650898856794215E-2</v>
      </c>
      <c r="Q298" s="1">
        <v>1.04</v>
      </c>
      <c r="R298" s="31">
        <v>0.39115214431215894</v>
      </c>
      <c r="S298">
        <f t="shared" si="57"/>
        <v>1.04E-2</v>
      </c>
      <c r="U298">
        <f t="shared" si="58"/>
        <v>0.13039999999999999</v>
      </c>
    </row>
    <row r="299" spans="1:21">
      <c r="A299" s="3">
        <v>43041</v>
      </c>
      <c r="B299" s="1" t="s">
        <v>26</v>
      </c>
      <c r="C299" s="18">
        <v>1.6209818900686733E-3</v>
      </c>
      <c r="D299" s="18">
        <v>0.21267833946085149</v>
      </c>
      <c r="E299" s="18">
        <v>12.291066864704538</v>
      </c>
      <c r="F299" s="18">
        <v>0.96251219641276042</v>
      </c>
      <c r="G299" s="18">
        <v>1.9711610524590992</v>
      </c>
      <c r="H299" s="18">
        <v>0.95436444298439682</v>
      </c>
      <c r="I299" s="37">
        <v>16.076999999999998</v>
      </c>
      <c r="J299" s="37">
        <v>0.84449452336886088</v>
      </c>
      <c r="K299" s="11">
        <f t="shared" ref="K299:K305" si="63">1009559722.22222/1000000</f>
        <v>1009.55972222222</v>
      </c>
      <c r="M299" s="9">
        <f t="shared" si="56"/>
        <v>2.3637863285447046E-2</v>
      </c>
      <c r="Q299" s="1">
        <v>0.90999999999999992</v>
      </c>
      <c r="R299" s="31">
        <v>0.93701654200979834</v>
      </c>
      <c r="S299">
        <f t="shared" si="57"/>
        <v>9.0999999999999987E-3</v>
      </c>
      <c r="U299">
        <f t="shared" si="58"/>
        <v>0.12909999999999999</v>
      </c>
    </row>
    <row r="300" spans="1:21">
      <c r="A300" s="3">
        <v>43041</v>
      </c>
      <c r="B300" s="1" t="s">
        <v>27</v>
      </c>
      <c r="C300" s="18">
        <v>-1.2744736262293222E-3</v>
      </c>
      <c r="D300" s="18">
        <v>0.76175576683278257</v>
      </c>
      <c r="E300" s="18">
        <v>12.21809965360651</v>
      </c>
      <c r="F300" s="18">
        <v>0.9081253048343525</v>
      </c>
      <c r="G300" s="18">
        <v>4.537625049226615</v>
      </c>
      <c r="H300" s="18">
        <v>0.90068837603909047</v>
      </c>
      <c r="I300" s="37">
        <v>15.696000000000007</v>
      </c>
      <c r="J300" s="37">
        <v>0.93465715639479274</v>
      </c>
      <c r="K300" s="11">
        <f t="shared" si="63"/>
        <v>1009.55972222222</v>
      </c>
      <c r="M300" s="9">
        <f t="shared" si="56"/>
        <v>2.3606725024109914E-2</v>
      </c>
      <c r="Q300" s="1">
        <v>1.552</v>
      </c>
      <c r="R300" s="31">
        <v>0.57425604045582301</v>
      </c>
      <c r="S300">
        <f t="shared" si="57"/>
        <v>1.5520000000000001E-2</v>
      </c>
      <c r="U300">
        <f t="shared" si="58"/>
        <v>0.13552</v>
      </c>
    </row>
    <row r="301" spans="1:21">
      <c r="A301" s="3">
        <v>43041</v>
      </c>
      <c r="B301" s="1" t="s">
        <v>28</v>
      </c>
      <c r="C301" s="18">
        <v>1.7123203129306575E-3</v>
      </c>
      <c r="D301" s="18">
        <v>0.84621833128897328</v>
      </c>
      <c r="E301" s="18">
        <v>34.766276251534848</v>
      </c>
      <c r="F301" s="18">
        <v>0.98492478703613962</v>
      </c>
      <c r="G301" s="18">
        <v>5.0978948728334856</v>
      </c>
      <c r="H301" s="18">
        <v>0.97247351784174751</v>
      </c>
      <c r="I301" s="37">
        <v>14.671000000000001</v>
      </c>
      <c r="J301" s="37">
        <v>1.1737797919541808</v>
      </c>
      <c r="K301" s="11">
        <f t="shared" si="63"/>
        <v>1009.55972222222</v>
      </c>
      <c r="M301" s="9">
        <f t="shared" si="56"/>
        <v>2.352295411106382E-2</v>
      </c>
      <c r="Q301" s="1">
        <v>2.3940000000000001</v>
      </c>
      <c r="R301" s="31">
        <v>0.7930510702344461</v>
      </c>
      <c r="S301">
        <f t="shared" si="57"/>
        <v>2.3940000000000003E-2</v>
      </c>
      <c r="U301">
        <f t="shared" si="58"/>
        <v>0.14394000000000001</v>
      </c>
    </row>
    <row r="302" spans="1:21">
      <c r="A302" s="3">
        <v>43041</v>
      </c>
      <c r="B302" s="1" t="s">
        <v>29</v>
      </c>
      <c r="C302" s="18">
        <v>-2.9354848552329391E-4</v>
      </c>
      <c r="D302" s="18">
        <v>8.3078706980718633E-2</v>
      </c>
      <c r="E302" s="18">
        <v>4.2322422460377993</v>
      </c>
      <c r="F302" s="18">
        <v>0.72597127007153039</v>
      </c>
      <c r="G302" s="18">
        <v>-4.4625333697990752E-2</v>
      </c>
      <c r="H302" s="18">
        <v>1.9400760697214276E-3</v>
      </c>
      <c r="I302" s="37">
        <v>12.915000000000001</v>
      </c>
      <c r="J302" s="37">
        <v>2.9298421459184452</v>
      </c>
      <c r="K302" s="11">
        <f t="shared" si="63"/>
        <v>1009.55972222222</v>
      </c>
      <c r="M302" s="9">
        <f t="shared" si="56"/>
        <v>2.3379440234664848E-2</v>
      </c>
      <c r="Q302" s="1">
        <v>35.380000000000003</v>
      </c>
      <c r="R302" s="31">
        <v>0.44944410108488519</v>
      </c>
      <c r="S302">
        <f t="shared" si="57"/>
        <v>0.3538</v>
      </c>
      <c r="U302">
        <f t="shared" si="58"/>
        <v>0.4738</v>
      </c>
    </row>
    <row r="303" spans="1:21">
      <c r="A303" s="3">
        <v>43041</v>
      </c>
      <c r="B303" s="1" t="s">
        <v>30</v>
      </c>
      <c r="C303" s="18">
        <v>-7.3751649725078069E-3</v>
      </c>
      <c r="D303" s="18">
        <v>0.93342655152726028</v>
      </c>
      <c r="E303" s="18">
        <v>5.4010787776714038</v>
      </c>
      <c r="F303" s="18">
        <v>0.99784522577795121</v>
      </c>
      <c r="G303" s="18">
        <v>0.63896726970787088</v>
      </c>
      <c r="H303" s="18">
        <v>0.75826771231993084</v>
      </c>
      <c r="I303" s="37">
        <v>9.6079999999999952</v>
      </c>
      <c r="J303" s="37">
        <v>0.91511529328276442</v>
      </c>
      <c r="K303" s="11">
        <f t="shared" si="63"/>
        <v>1009.55972222222</v>
      </c>
      <c r="M303" s="9">
        <f t="shared" si="56"/>
        <v>2.310916666447612E-2</v>
      </c>
      <c r="Q303" s="1">
        <v>4.8499999999999996</v>
      </c>
      <c r="R303" s="31">
        <v>1.5008331019803638</v>
      </c>
      <c r="S303">
        <f t="shared" si="57"/>
        <v>4.8499999999999995E-2</v>
      </c>
      <c r="U303">
        <f t="shared" si="58"/>
        <v>0.16849999999999998</v>
      </c>
    </row>
    <row r="304" spans="1:21">
      <c r="A304" s="3">
        <v>43041</v>
      </c>
      <c r="B304" s="1" t="s">
        <v>31</v>
      </c>
      <c r="C304" s="18">
        <v>-1.0129368211798135E-3</v>
      </c>
      <c r="D304" s="18">
        <v>0.82284441755340842</v>
      </c>
      <c r="E304" s="18">
        <v>0.89309286380433772</v>
      </c>
      <c r="F304" s="18">
        <v>0.31081816976726884</v>
      </c>
      <c r="G304" s="18">
        <v>0.48404013789469252</v>
      </c>
      <c r="H304" s="18">
        <v>0.85421746149907396</v>
      </c>
      <c r="I304" s="37">
        <v>9.8750000000000036</v>
      </c>
      <c r="J304" s="37">
        <v>0.70793714410249731</v>
      </c>
      <c r="K304" s="11">
        <f t="shared" si="63"/>
        <v>1009.55972222222</v>
      </c>
      <c r="M304" s="9">
        <f t="shared" si="56"/>
        <v>2.3130987965728135E-2</v>
      </c>
      <c r="Q304" s="1">
        <v>3.4</v>
      </c>
      <c r="R304" s="31">
        <v>0.32403703492039299</v>
      </c>
      <c r="S304">
        <f t="shared" si="57"/>
        <v>3.4000000000000002E-2</v>
      </c>
      <c r="U304">
        <f t="shared" si="58"/>
        <v>0.154</v>
      </c>
    </row>
    <row r="305" spans="1:21">
      <c r="A305" s="3">
        <v>43041</v>
      </c>
      <c r="B305" s="1" t="s">
        <v>32</v>
      </c>
      <c r="C305" s="18">
        <v>-7.2821758552567587E-3</v>
      </c>
      <c r="D305" s="18">
        <v>0.92010859859010596</v>
      </c>
      <c r="E305" s="18">
        <v>3.2155228227937802</v>
      </c>
      <c r="F305" s="18">
        <v>0.87534903434039124</v>
      </c>
      <c r="G305" s="18">
        <v>-0.33024533935418504</v>
      </c>
      <c r="H305" s="18">
        <v>0.77246670884628621</v>
      </c>
      <c r="I305" s="37">
        <v>9.911500000000002</v>
      </c>
      <c r="J305" s="37">
        <v>0.29362859193205287</v>
      </c>
      <c r="K305" s="11">
        <f t="shared" si="63"/>
        <v>1009.55972222222</v>
      </c>
      <c r="M305" s="9">
        <f t="shared" si="56"/>
        <v>2.3133971027509772E-2</v>
      </c>
      <c r="Q305" s="1">
        <v>3.78</v>
      </c>
      <c r="R305" s="31">
        <v>0.71554175279993804</v>
      </c>
      <c r="S305">
        <f t="shared" si="57"/>
        <v>3.78E-2</v>
      </c>
      <c r="U305">
        <f t="shared" si="58"/>
        <v>0.1578</v>
      </c>
    </row>
    <row r="306" spans="1:21">
      <c r="A306" s="3">
        <v>43045</v>
      </c>
      <c r="B306" s="1" t="s">
        <v>25</v>
      </c>
      <c r="C306" s="18">
        <v>-2.3526884735526488E-3</v>
      </c>
      <c r="D306" s="18">
        <v>0.85569898420277957</v>
      </c>
      <c r="E306" s="18">
        <v>15.483570609660438</v>
      </c>
      <c r="F306" s="18">
        <v>0.98134665679560551</v>
      </c>
      <c r="G306" s="18">
        <v>12.265947351375262</v>
      </c>
      <c r="H306" s="18">
        <v>0.98271401164496897</v>
      </c>
      <c r="I306" s="38">
        <v>12.1965</v>
      </c>
      <c r="J306" s="38">
        <v>0.49248121791597299</v>
      </c>
      <c r="K306" s="11">
        <f>1018404166.66667/1000000</f>
        <v>1018.40416666667</v>
      </c>
      <c r="M306" s="9">
        <f t="shared" si="56"/>
        <v>2.3525024564534456E-2</v>
      </c>
      <c r="Q306" s="1">
        <v>0.90999999999999992</v>
      </c>
      <c r="R306" s="31">
        <v>0.48010415536631229</v>
      </c>
      <c r="S306">
        <f t="shared" si="57"/>
        <v>9.0999999999999987E-3</v>
      </c>
      <c r="U306">
        <f t="shared" si="58"/>
        <v>0.12909999999999999</v>
      </c>
    </row>
    <row r="307" spans="1:21">
      <c r="A307" s="3">
        <v>43045</v>
      </c>
      <c r="B307" s="1" t="s">
        <v>26</v>
      </c>
      <c r="C307" s="18">
        <v>-7.0066106238887206E-4</v>
      </c>
      <c r="D307" s="18">
        <v>0.22634139117343088</v>
      </c>
      <c r="E307" s="18">
        <v>6.4542977935789914</v>
      </c>
      <c r="F307" s="18">
        <v>0.96826749078789409</v>
      </c>
      <c r="G307" s="18">
        <v>4.0429745709738567</v>
      </c>
      <c r="H307" s="18">
        <v>0.93816018062530127</v>
      </c>
      <c r="I307" s="38">
        <v>9.6535000000000046</v>
      </c>
      <c r="J307" s="38">
        <v>0.55397450302337914</v>
      </c>
      <c r="K307" s="11">
        <f t="shared" ref="K307:K313" si="64">1018404166.66667/1000000</f>
        <v>1018.40416666667</v>
      </c>
      <c r="M307" s="9">
        <f t="shared" si="56"/>
        <v>2.3315370205824571E-2</v>
      </c>
      <c r="Q307" s="1">
        <v>1.7240000000000002</v>
      </c>
      <c r="R307" s="31">
        <v>0.57630720974147021</v>
      </c>
      <c r="S307">
        <f t="shared" si="57"/>
        <v>1.7240000000000002E-2</v>
      </c>
      <c r="U307">
        <f t="shared" si="58"/>
        <v>0.13724</v>
      </c>
    </row>
    <row r="308" spans="1:21">
      <c r="A308" s="3">
        <v>43045</v>
      </c>
      <c r="B308" s="1" t="s">
        <v>27</v>
      </c>
      <c r="C308" s="18">
        <v>4.4585034009041901E-4</v>
      </c>
      <c r="D308" s="18">
        <v>0.34950230671118765</v>
      </c>
      <c r="E308" s="18">
        <v>7.3911223073472607</v>
      </c>
      <c r="F308" s="18">
        <v>0.9807880065839667</v>
      </c>
      <c r="G308" s="18">
        <v>2.7263853558767575</v>
      </c>
      <c r="H308" s="18">
        <v>0.97157799893964647</v>
      </c>
      <c r="I308" s="38">
        <v>9.4200000000000017</v>
      </c>
      <c r="J308" s="38">
        <v>0.41315856520227184</v>
      </c>
      <c r="K308" s="11">
        <f t="shared" si="64"/>
        <v>1018.40416666667</v>
      </c>
      <c r="M308" s="9">
        <f t="shared" si="56"/>
        <v>2.3296119599155771E-2</v>
      </c>
      <c r="Q308" s="1">
        <v>2.12</v>
      </c>
      <c r="R308" s="31">
        <v>0.24135036772294183</v>
      </c>
      <c r="S308">
        <f t="shared" si="57"/>
        <v>2.12E-2</v>
      </c>
      <c r="U308">
        <f t="shared" si="58"/>
        <v>0.14119999999999999</v>
      </c>
    </row>
    <row r="309" spans="1:21">
      <c r="A309" s="3">
        <v>43045</v>
      </c>
      <c r="B309" s="1" t="s">
        <v>28</v>
      </c>
      <c r="C309" s="18">
        <v>1.3112762304316749E-3</v>
      </c>
      <c r="D309" s="18">
        <v>0.82602601078843341</v>
      </c>
      <c r="E309" s="18">
        <v>23.946594616042887</v>
      </c>
      <c r="F309" s="18">
        <v>0.9956651413678812</v>
      </c>
      <c r="G309" s="18">
        <v>5.0476123461677211</v>
      </c>
      <c r="H309" s="18">
        <v>0.99503399100958523</v>
      </c>
      <c r="I309" s="38">
        <v>11.357499999999998</v>
      </c>
      <c r="J309" s="38">
        <v>1.2823976567352267</v>
      </c>
      <c r="K309" s="11">
        <f t="shared" si="64"/>
        <v>1018.40416666667</v>
      </c>
      <c r="M309" s="9">
        <f t="shared" si="56"/>
        <v>2.345585429046541E-2</v>
      </c>
      <c r="Q309" s="1">
        <v>1.7899999999999998</v>
      </c>
      <c r="R309" s="31">
        <v>0.39274673773310992</v>
      </c>
      <c r="S309">
        <f t="shared" si="57"/>
        <v>1.7899999999999999E-2</v>
      </c>
      <c r="U309">
        <f t="shared" si="58"/>
        <v>0.13789999999999999</v>
      </c>
    </row>
    <row r="310" spans="1:21">
      <c r="A310" s="3">
        <v>43045</v>
      </c>
      <c r="B310" s="1" t="s">
        <v>29</v>
      </c>
      <c r="C310" s="18">
        <v>2.3524147778251515E-4</v>
      </c>
      <c r="D310" s="18">
        <v>0.19590700771598873</v>
      </c>
      <c r="E310" s="18">
        <v>4.2037640719268001</v>
      </c>
      <c r="F310" s="18">
        <v>0.98112496120700543</v>
      </c>
      <c r="G310" s="18">
        <v>0.16878723583789224</v>
      </c>
      <c r="H310" s="18">
        <v>0.15369925316294175</v>
      </c>
      <c r="I310" s="38">
        <v>10.732000000000001</v>
      </c>
      <c r="J310" s="38">
        <v>1.6264919305056511</v>
      </c>
      <c r="K310" s="11">
        <f t="shared" si="64"/>
        <v>1018.40416666667</v>
      </c>
      <c r="M310" s="9">
        <f t="shared" si="56"/>
        <v>2.3404285748832285E-2</v>
      </c>
      <c r="Q310" s="1">
        <v>35.380000000000003</v>
      </c>
      <c r="R310" s="31">
        <v>0.44944410108488519</v>
      </c>
      <c r="S310">
        <f t="shared" si="57"/>
        <v>0.3538</v>
      </c>
      <c r="U310">
        <f t="shared" si="58"/>
        <v>0.4738</v>
      </c>
    </row>
    <row r="311" spans="1:21">
      <c r="A311" s="3">
        <v>43045</v>
      </c>
      <c r="B311" s="1" t="s">
        <v>30</v>
      </c>
      <c r="C311" s="18">
        <v>-4.1030899490562787E-3</v>
      </c>
      <c r="D311" s="18">
        <v>0.81608437361701669</v>
      </c>
      <c r="E311" s="18">
        <v>0.9374998674031042</v>
      </c>
      <c r="F311" s="18">
        <v>2.4533168081927098E-2</v>
      </c>
      <c r="G311" s="18">
        <v>2.522843124830731</v>
      </c>
      <c r="H311" s="18">
        <v>0.90853716780107907</v>
      </c>
      <c r="I311" s="38">
        <v>7.1280000000000001</v>
      </c>
      <c r="J311" s="38">
        <v>0.5082479709747989</v>
      </c>
      <c r="K311" s="11">
        <f t="shared" si="64"/>
        <v>1018.40416666667</v>
      </c>
      <c r="M311" s="9">
        <f t="shared" si="56"/>
        <v>2.3107158612068447E-2</v>
      </c>
      <c r="Q311" s="1">
        <v>4.8499999999999996</v>
      </c>
      <c r="R311" s="31">
        <v>1.5008331019803638</v>
      </c>
      <c r="S311">
        <f t="shared" si="57"/>
        <v>4.8499999999999995E-2</v>
      </c>
      <c r="U311">
        <f t="shared" si="58"/>
        <v>0.16849999999999998</v>
      </c>
    </row>
    <row r="312" spans="1:21">
      <c r="A312" s="3">
        <v>43045</v>
      </c>
      <c r="B312" s="1" t="s">
        <v>31</v>
      </c>
      <c r="C312" s="18">
        <v>-3.8459723627689278E-3</v>
      </c>
      <c r="D312" s="18">
        <v>0.71054964582073954</v>
      </c>
      <c r="E312" s="18">
        <v>6.047615888168977</v>
      </c>
      <c r="F312" s="18">
        <v>0.78530469380741497</v>
      </c>
      <c r="G312" s="18">
        <v>-0.19848877696245382</v>
      </c>
      <c r="H312" s="18">
        <v>0.22169012524796097</v>
      </c>
      <c r="I312" s="38">
        <v>6.8670000000000018</v>
      </c>
      <c r="J312" s="38">
        <v>0.29293514640616275</v>
      </c>
      <c r="K312" s="11">
        <f t="shared" si="64"/>
        <v>1018.40416666667</v>
      </c>
      <c r="M312" s="9">
        <f t="shared" si="56"/>
        <v>2.3085640803329449E-2</v>
      </c>
      <c r="Q312" s="1">
        <v>3.4</v>
      </c>
      <c r="R312" s="31">
        <v>0.32403703492039299</v>
      </c>
      <c r="S312">
        <f t="shared" si="57"/>
        <v>3.4000000000000002E-2</v>
      </c>
      <c r="U312">
        <f t="shared" si="58"/>
        <v>0.154</v>
      </c>
    </row>
    <row r="313" spans="1:21">
      <c r="A313" s="3">
        <v>43045</v>
      </c>
      <c r="B313" s="1" t="s">
        <v>32</v>
      </c>
      <c r="C313" s="18">
        <v>-4.2402310582264182E-3</v>
      </c>
      <c r="D313" s="18">
        <v>0.74816927097185137</v>
      </c>
      <c r="E313" s="18">
        <v>3.7955590841504248</v>
      </c>
      <c r="F313" s="18">
        <v>0.74629621181558103</v>
      </c>
      <c r="G313" s="18">
        <v>-0.30757551859069965</v>
      </c>
      <c r="H313" s="18">
        <v>0.28083126577921252</v>
      </c>
      <c r="I313" s="38">
        <v>7.5125000000000002</v>
      </c>
      <c r="J313" s="38">
        <v>0.40950427348197482</v>
      </c>
      <c r="K313" s="11">
        <f t="shared" si="64"/>
        <v>1018.40416666667</v>
      </c>
      <c r="M313" s="9">
        <f t="shared" si="56"/>
        <v>2.3138858219195441E-2</v>
      </c>
      <c r="Q313" s="1">
        <v>3.78</v>
      </c>
      <c r="R313" s="31">
        <v>0.71554175279993804</v>
      </c>
      <c r="S313">
        <f t="shared" si="57"/>
        <v>3.78E-2</v>
      </c>
      <c r="U313">
        <f t="shared" si="58"/>
        <v>0.1578</v>
      </c>
    </row>
    <row r="314" spans="1:21">
      <c r="A314" s="3">
        <v>43055</v>
      </c>
      <c r="B314" s="1" t="s">
        <v>25</v>
      </c>
      <c r="C314" s="18">
        <v>2.3379751917909164E-3</v>
      </c>
      <c r="D314" s="18">
        <v>0.71753195043522</v>
      </c>
      <c r="E314" s="18">
        <v>8.266080111513773</v>
      </c>
      <c r="F314" s="18">
        <v>0.92151587707658755</v>
      </c>
      <c r="G314" s="18">
        <v>3.3208355217443613</v>
      </c>
      <c r="H314" s="18">
        <v>0.92278665069924215</v>
      </c>
      <c r="I314" s="39">
        <v>5.8510000000000009</v>
      </c>
      <c r="J314" s="39">
        <v>8.9437128755344236E-2</v>
      </c>
      <c r="K314" s="11">
        <f>1020750757.57576/1000000</f>
        <v>1020.75075757576</v>
      </c>
      <c r="M314" s="9">
        <f t="shared" si="56"/>
        <v>2.3054878558828363E-2</v>
      </c>
      <c r="Q314" s="1">
        <v>1.8</v>
      </c>
      <c r="R314" s="31">
        <v>0.64710895527723933</v>
      </c>
      <c r="S314">
        <f t="shared" si="57"/>
        <v>1.8000000000000002E-2</v>
      </c>
      <c r="U314">
        <f t="shared" si="58"/>
        <v>0.13800000000000001</v>
      </c>
    </row>
    <row r="315" spans="1:21">
      <c r="A315" s="3">
        <v>43055</v>
      </c>
      <c r="B315" s="1" t="s">
        <v>26</v>
      </c>
      <c r="C315" s="18">
        <v>-1.7231260038016595E-3</v>
      </c>
      <c r="D315" s="18">
        <v>0.78496914270224527</v>
      </c>
      <c r="E315" s="18">
        <v>12.63036571609852</v>
      </c>
      <c r="F315" s="18">
        <v>0.96032226937421128</v>
      </c>
      <c r="G315" s="18">
        <v>5.4375969331729337</v>
      </c>
      <c r="H315" s="18">
        <v>0.96784606433613984</v>
      </c>
      <c r="I315" s="39">
        <v>5.9502560975609757</v>
      </c>
      <c r="J315" s="39">
        <v>0.18568844342016003</v>
      </c>
      <c r="K315" s="11">
        <f t="shared" ref="K315:K321" si="65">1020750757.57576/1000000</f>
        <v>1020.75075757576</v>
      </c>
      <c r="M315" s="9">
        <f t="shared" si="56"/>
        <v>2.3063080455149494E-2</v>
      </c>
      <c r="Q315" s="1">
        <v>0.96</v>
      </c>
      <c r="R315" s="31">
        <v>0.52249401910452564</v>
      </c>
      <c r="S315">
        <f t="shared" si="57"/>
        <v>9.5999999999999992E-3</v>
      </c>
      <c r="U315">
        <f t="shared" si="58"/>
        <v>0.12959999999999999</v>
      </c>
    </row>
    <row r="316" spans="1:21">
      <c r="A316" s="3">
        <v>43055</v>
      </c>
      <c r="B316" s="1" t="s">
        <v>27</v>
      </c>
      <c r="C316" s="18">
        <v>2.4358675111836093E-4</v>
      </c>
      <c r="D316" s="18">
        <v>5.3919095220219752E-2</v>
      </c>
      <c r="E316" s="18">
        <v>9.5689552098934829</v>
      </c>
      <c r="F316" s="18">
        <v>0.94854154165646543</v>
      </c>
      <c r="G316" s="18">
        <v>5.9482986580651618</v>
      </c>
      <c r="H316" s="18">
        <v>0.95864007930214723</v>
      </c>
      <c r="I316" s="39">
        <v>5.952036585365855</v>
      </c>
      <c r="J316" s="39">
        <v>9.3991637911333137E-2</v>
      </c>
      <c r="K316" s="11">
        <f t="shared" si="65"/>
        <v>1020.75075757576</v>
      </c>
      <c r="M316" s="9">
        <f t="shared" si="56"/>
        <v>2.3063227583403935E-2</v>
      </c>
      <c r="Q316" s="1">
        <v>1.1000000000000001</v>
      </c>
      <c r="R316" s="31">
        <v>0.28504385627478457</v>
      </c>
      <c r="S316">
        <f t="shared" si="57"/>
        <v>1.1000000000000001E-2</v>
      </c>
      <c r="U316">
        <f t="shared" si="58"/>
        <v>0.13100000000000001</v>
      </c>
    </row>
    <row r="317" spans="1:21">
      <c r="A317" s="3">
        <v>43055</v>
      </c>
      <c r="B317" s="1" t="s">
        <v>28</v>
      </c>
      <c r="C317" s="18">
        <v>1.261712634696921E-3</v>
      </c>
      <c r="D317" s="18">
        <v>0.75341847054275402</v>
      </c>
      <c r="E317" s="18">
        <v>23.645040451102023</v>
      </c>
      <c r="F317" s="18">
        <v>0.99817567643973837</v>
      </c>
      <c r="G317" s="18">
        <v>4.3730086477193</v>
      </c>
      <c r="H317" s="18">
        <v>0.98189767093668001</v>
      </c>
      <c r="I317" s="39">
        <v>6.0552926829268303</v>
      </c>
      <c r="J317" s="39">
        <v>0.3350622174167675</v>
      </c>
      <c r="K317" s="11">
        <f t="shared" si="65"/>
        <v>1020.75075757576</v>
      </c>
      <c r="M317" s="9">
        <f t="shared" si="56"/>
        <v>2.3071760014433673E-2</v>
      </c>
      <c r="Q317" s="1">
        <v>1.6800000000000002</v>
      </c>
      <c r="R317" s="31">
        <v>0.65631547292441628</v>
      </c>
      <c r="S317">
        <f t="shared" si="57"/>
        <v>1.6800000000000002E-2</v>
      </c>
      <c r="U317">
        <f t="shared" si="58"/>
        <v>0.1368</v>
      </c>
    </row>
    <row r="318" spans="1:21">
      <c r="A318" s="3">
        <v>43055</v>
      </c>
      <c r="B318" s="1" t="s">
        <v>29</v>
      </c>
      <c r="C318" s="18">
        <v>1.0561654584107317E-3</v>
      </c>
      <c r="D318" s="18">
        <v>0.92089986902500776</v>
      </c>
      <c r="E318" s="18">
        <v>4.1143453361120628</v>
      </c>
      <c r="F318" s="18">
        <v>0.98413955710668499</v>
      </c>
      <c r="G318" s="18">
        <v>0.21987565255138405</v>
      </c>
      <c r="H318" s="18">
        <v>0.83189144013833327</v>
      </c>
      <c r="I318" s="39">
        <v>5.5539999999999994</v>
      </c>
      <c r="J318" s="39">
        <v>0.32416662382176231</v>
      </c>
      <c r="K318" s="11">
        <f t="shared" si="65"/>
        <v>1020.75075757576</v>
      </c>
      <c r="M318" s="9">
        <f t="shared" si="56"/>
        <v>2.3030336356714493E-2</v>
      </c>
      <c r="Q318" s="1">
        <v>35.380000000000003</v>
      </c>
      <c r="R318" s="31">
        <v>0.44944410108488519</v>
      </c>
      <c r="S318">
        <f t="shared" si="57"/>
        <v>0.3538</v>
      </c>
      <c r="U318">
        <f t="shared" si="58"/>
        <v>0.4738</v>
      </c>
    </row>
    <row r="319" spans="1:21">
      <c r="A319" s="3">
        <v>43055</v>
      </c>
      <c r="B319" s="1" t="s">
        <v>30</v>
      </c>
      <c r="C319" s="18">
        <v>-5.9134854839994451E-3</v>
      </c>
      <c r="D319" s="18">
        <v>0.94599838974881578</v>
      </c>
      <c r="E319" s="18">
        <v>8.8880539943398453</v>
      </c>
      <c r="F319" s="18">
        <v>0.97372962205695179</v>
      </c>
      <c r="G319" s="18">
        <v>0.64154774857142227</v>
      </c>
      <c r="H319" s="18">
        <v>0.98278973051443652</v>
      </c>
      <c r="I319" s="39">
        <v>7.4355000000000002</v>
      </c>
      <c r="J319" s="39">
        <v>1.3237408167764564</v>
      </c>
      <c r="K319" s="11">
        <f t="shared" si="65"/>
        <v>1020.75075757576</v>
      </c>
      <c r="M319" s="9">
        <f t="shared" si="56"/>
        <v>2.3185811620274253E-2</v>
      </c>
      <c r="Q319" s="1">
        <v>5.7500000000000009</v>
      </c>
      <c r="R319" s="31">
        <v>1.0074720839804874</v>
      </c>
      <c r="S319">
        <f t="shared" si="57"/>
        <v>5.7500000000000009E-2</v>
      </c>
      <c r="U319">
        <f t="shared" si="58"/>
        <v>0.17749999999999999</v>
      </c>
    </row>
    <row r="320" spans="1:21">
      <c r="A320" s="3">
        <v>43055</v>
      </c>
      <c r="B320" s="1" t="s">
        <v>31</v>
      </c>
      <c r="C320" s="18">
        <v>-4.0218985059409761E-3</v>
      </c>
      <c r="D320" s="18">
        <v>0.89874211456269648</v>
      </c>
      <c r="E320" s="18">
        <v>3.7599912816144161</v>
      </c>
      <c r="F320" s="18">
        <v>0.82291653683448229</v>
      </c>
      <c r="G320" s="18">
        <v>1.8878815799496351E-2</v>
      </c>
      <c r="H320" s="18">
        <v>2.290241017551908E-3</v>
      </c>
      <c r="I320" s="39">
        <v>6.9827195121951231</v>
      </c>
      <c r="J320" s="39">
        <v>1.436802877766427</v>
      </c>
      <c r="K320" s="11">
        <f t="shared" si="65"/>
        <v>1020.75075757576</v>
      </c>
      <c r="M320" s="9">
        <f t="shared" si="56"/>
        <v>2.3148396703624671E-2</v>
      </c>
      <c r="Q320" s="1">
        <v>3.4</v>
      </c>
      <c r="R320" s="31">
        <v>0.32403703492039299</v>
      </c>
      <c r="S320">
        <f t="shared" si="57"/>
        <v>3.4000000000000002E-2</v>
      </c>
      <c r="U320">
        <f t="shared" si="58"/>
        <v>0.154</v>
      </c>
    </row>
    <row r="321" spans="1:21">
      <c r="A321" s="3">
        <v>43055</v>
      </c>
      <c r="B321" s="1" t="s">
        <v>32</v>
      </c>
      <c r="C321" s="18">
        <v>-9.5315162032133787E-3</v>
      </c>
      <c r="D321" s="18">
        <v>0.97942129035336467</v>
      </c>
      <c r="E321" s="18">
        <v>9.1432951634147646</v>
      </c>
      <c r="F321" s="18">
        <v>0.96442824893629042</v>
      </c>
      <c r="G321" s="18">
        <v>0.27155974370211555</v>
      </c>
      <c r="H321" s="18">
        <v>0.9019671912817</v>
      </c>
      <c r="I321" s="39">
        <v>5.3285000000000009</v>
      </c>
      <c r="J321" s="39">
        <v>0.21080263281088307</v>
      </c>
      <c r="K321" s="11">
        <f t="shared" si="65"/>
        <v>1020.75075757576</v>
      </c>
      <c r="M321" s="9">
        <f t="shared" si="56"/>
        <v>2.3011702462516929E-2</v>
      </c>
      <c r="Q321" s="1">
        <v>3.78</v>
      </c>
      <c r="R321" s="31">
        <v>0.71554175279993804</v>
      </c>
      <c r="S321">
        <f t="shared" si="57"/>
        <v>3.78E-2</v>
      </c>
      <c r="U321">
        <f t="shared" si="58"/>
        <v>0.1578</v>
      </c>
    </row>
    <row r="322" spans="1:21">
      <c r="A322" s="3">
        <v>43066</v>
      </c>
      <c r="B322" s="1" t="s">
        <v>25</v>
      </c>
      <c r="C322" s="18">
        <v>1.9136911470449825E-4</v>
      </c>
      <c r="D322" s="18">
        <v>3.161272418567105E-2</v>
      </c>
      <c r="E322" s="18">
        <v>4.2493506415357079</v>
      </c>
      <c r="F322" s="18">
        <v>0.97112460745819529</v>
      </c>
      <c r="G322" s="18">
        <v>2.791104699350198</v>
      </c>
      <c r="H322" s="18">
        <v>0.85886687499227521</v>
      </c>
      <c r="I322" s="40">
        <v>3.8329999999999997</v>
      </c>
      <c r="J322" s="40">
        <v>0.11836807001890326</v>
      </c>
      <c r="K322" s="11">
        <f>1015850000/1000000</f>
        <v>1015.85</v>
      </c>
      <c r="M322" s="9">
        <f t="shared" si="56"/>
        <v>2.277823492951506E-2</v>
      </c>
      <c r="Q322" s="1">
        <v>1.276</v>
      </c>
      <c r="R322" s="31">
        <v>0.28439409276565514</v>
      </c>
      <c r="S322">
        <f t="shared" si="57"/>
        <v>1.2760000000000001E-2</v>
      </c>
      <c r="U322">
        <f t="shared" si="58"/>
        <v>0.13275999999999999</v>
      </c>
    </row>
    <row r="323" spans="1:21">
      <c r="A323" s="3">
        <v>43066</v>
      </c>
      <c r="B323" s="1" t="s">
        <v>26</v>
      </c>
      <c r="C323" s="18">
        <v>-3.871375194022164E-4</v>
      </c>
      <c r="D323" s="18">
        <v>7.3717735765777434E-2</v>
      </c>
      <c r="E323" s="18">
        <v>10.523630884425156</v>
      </c>
      <c r="F323" s="18">
        <v>0.99844547029329223</v>
      </c>
      <c r="G323" s="18">
        <v>4.6536376020969907</v>
      </c>
      <c r="H323" s="18">
        <v>0.9806780365868456</v>
      </c>
      <c r="I323" s="40">
        <v>4.3305000000000025</v>
      </c>
      <c r="J323" s="40">
        <v>0.14078263387222173</v>
      </c>
      <c r="K323" s="11">
        <f t="shared" ref="K323:K329" si="66">1015850000/1000000</f>
        <v>1015.85</v>
      </c>
      <c r="M323" s="9">
        <f t="shared" ref="M323:M385" si="67">22.4*0.001*((273.15+I323)/273.15)*(K323/1013)</f>
        <v>2.2819147808202322E-2</v>
      </c>
      <c r="Q323" s="1">
        <v>1.0580000000000001</v>
      </c>
      <c r="R323" s="31">
        <v>0.54860732769440812</v>
      </c>
      <c r="S323">
        <f t="shared" ref="S323:S385" si="68">Q323/100</f>
        <v>1.0580000000000001E-2</v>
      </c>
      <c r="U323">
        <f t="shared" ref="U323:U385" si="69">0.12+S323</f>
        <v>0.13058</v>
      </c>
    </row>
    <row r="324" spans="1:21">
      <c r="A324" s="3">
        <v>43066</v>
      </c>
      <c r="B324" s="1" t="s">
        <v>27</v>
      </c>
      <c r="C324" s="18">
        <v>-1.6882499802502997E-3</v>
      </c>
      <c r="D324" s="18">
        <v>0.80099686741931719</v>
      </c>
      <c r="E324" s="18">
        <v>6.9548268521939809</v>
      </c>
      <c r="F324" s="18">
        <v>0.97130222160629698</v>
      </c>
      <c r="G324" s="18">
        <v>5.340405097342857</v>
      </c>
      <c r="H324" s="18">
        <v>0.98575600115579587</v>
      </c>
      <c r="I324" s="40">
        <v>4.5025000000000022</v>
      </c>
      <c r="J324" s="40">
        <v>0.25969934539771178</v>
      </c>
      <c r="K324" s="11">
        <f t="shared" si="66"/>
        <v>1015.85</v>
      </c>
      <c r="M324" s="9">
        <f t="shared" si="67"/>
        <v>2.2833292562240936E-2</v>
      </c>
      <c r="Q324" s="1">
        <v>1.53</v>
      </c>
      <c r="R324" s="31">
        <v>0.2354782367863314</v>
      </c>
      <c r="S324">
        <f t="shared" si="68"/>
        <v>1.5300000000000001E-2</v>
      </c>
      <c r="U324">
        <f t="shared" si="69"/>
        <v>0.1353</v>
      </c>
    </row>
    <row r="325" spans="1:21">
      <c r="A325" s="3">
        <v>43066</v>
      </c>
      <c r="B325" s="1" t="s">
        <v>28</v>
      </c>
      <c r="C325" s="18">
        <v>1.148528923226526E-3</v>
      </c>
      <c r="D325" s="18">
        <v>0.75660779863197847</v>
      </c>
      <c r="E325" s="18">
        <v>9.4186842250878104</v>
      </c>
      <c r="F325" s="18">
        <v>0.98603610142723752</v>
      </c>
      <c r="G325" s="18">
        <v>4.103288986723312</v>
      </c>
      <c r="H325" s="18">
        <v>0.93160256710496792</v>
      </c>
      <c r="I325" s="40">
        <v>5.0179999999999989</v>
      </c>
      <c r="J325" s="40">
        <v>0.18967340351245868</v>
      </c>
      <c r="K325" s="11">
        <f t="shared" si="66"/>
        <v>1015.85</v>
      </c>
      <c r="M325" s="9">
        <f t="shared" si="67"/>
        <v>2.2875685705885721E-2</v>
      </c>
      <c r="Q325" s="1">
        <v>1.08</v>
      </c>
      <c r="R325" s="31">
        <v>0.53572380943915487</v>
      </c>
      <c r="S325">
        <f t="shared" si="68"/>
        <v>1.0800000000000001E-2</v>
      </c>
      <c r="U325">
        <f t="shared" si="69"/>
        <v>0.1308</v>
      </c>
    </row>
    <row r="326" spans="1:21">
      <c r="A326" s="3">
        <v>43066</v>
      </c>
      <c r="B326" s="1" t="s">
        <v>29</v>
      </c>
      <c r="C326" s="18">
        <v>3.8650904940318309E-4</v>
      </c>
      <c r="D326" s="18">
        <v>0.12259033786354911</v>
      </c>
      <c r="E326" s="18">
        <v>2.84354319735223</v>
      </c>
      <c r="F326" s="18">
        <v>0.80884657693840989</v>
      </c>
      <c r="G326" s="18">
        <v>0.1817438399599007</v>
      </c>
      <c r="H326" s="18">
        <v>2.4582098859472663E-2</v>
      </c>
      <c r="I326" s="40">
        <v>4.1510000000000007</v>
      </c>
      <c r="J326" s="40">
        <v>0.34467230814209604</v>
      </c>
      <c r="K326" s="11">
        <f t="shared" si="66"/>
        <v>1015.85</v>
      </c>
      <c r="M326" s="9">
        <f t="shared" si="67"/>
        <v>2.2804386277098073E-2</v>
      </c>
      <c r="Q326" s="1">
        <v>35.380000000000003</v>
      </c>
      <c r="R326" s="31">
        <v>0.44944410108488519</v>
      </c>
      <c r="S326">
        <f t="shared" si="68"/>
        <v>0.3538</v>
      </c>
      <c r="U326">
        <f t="shared" si="69"/>
        <v>0.4738</v>
      </c>
    </row>
    <row r="327" spans="1:21">
      <c r="A327" s="3">
        <v>43066</v>
      </c>
      <c r="B327" s="1" t="s">
        <v>30</v>
      </c>
      <c r="C327" s="18">
        <v>-4.160785628575258E-3</v>
      </c>
      <c r="D327" s="18">
        <v>0.96810453446472378</v>
      </c>
      <c r="E327" s="18">
        <v>4.3351086010459436</v>
      </c>
      <c r="F327" s="18">
        <v>0.93901905178225153</v>
      </c>
      <c r="G327" s="18">
        <v>-1.171557718348996</v>
      </c>
      <c r="H327" s="18">
        <v>0.76434983919341837</v>
      </c>
      <c r="I327" s="40">
        <v>5.0669999999999984</v>
      </c>
      <c r="J327" s="40">
        <v>1.3472234410074668</v>
      </c>
      <c r="K327" s="11">
        <f t="shared" si="66"/>
        <v>1015.85</v>
      </c>
      <c r="M327" s="9">
        <f t="shared" si="67"/>
        <v>2.2879715316047888E-2</v>
      </c>
      <c r="Q327" s="1">
        <v>4.7699999999999996</v>
      </c>
      <c r="R327" s="31">
        <v>1.6596686416269988</v>
      </c>
      <c r="S327">
        <f t="shared" si="68"/>
        <v>4.7699999999999992E-2</v>
      </c>
      <c r="U327">
        <f t="shared" si="69"/>
        <v>0.16769999999999999</v>
      </c>
    </row>
    <row r="328" spans="1:21">
      <c r="A328" s="3">
        <v>43066</v>
      </c>
      <c r="B328" s="1" t="s">
        <v>31</v>
      </c>
      <c r="C328" s="18">
        <v>-2.420133221263028E-3</v>
      </c>
      <c r="D328" s="18">
        <v>0.91099861789365311</v>
      </c>
      <c r="E328" s="18">
        <v>2.6602454096904293</v>
      </c>
      <c r="F328" s="18">
        <v>0.89357196576375153</v>
      </c>
      <c r="G328" s="18">
        <v>0.35305183910940058</v>
      </c>
      <c r="H328" s="18">
        <v>0.41486638285689614</v>
      </c>
      <c r="I328" s="40">
        <v>5.2819999999999991</v>
      </c>
      <c r="J328" s="40">
        <v>1.8159229058525586</v>
      </c>
      <c r="K328" s="11">
        <f t="shared" si="66"/>
        <v>1015.85</v>
      </c>
      <c r="M328" s="9">
        <f t="shared" si="67"/>
        <v>2.2897396258596145E-2</v>
      </c>
      <c r="Q328" s="1">
        <v>3.4</v>
      </c>
      <c r="R328" s="31">
        <v>0.32403703492039299</v>
      </c>
      <c r="S328">
        <f t="shared" si="68"/>
        <v>3.4000000000000002E-2</v>
      </c>
      <c r="U328">
        <f t="shared" si="69"/>
        <v>0.154</v>
      </c>
    </row>
    <row r="329" spans="1:21">
      <c r="A329" s="3">
        <v>43066</v>
      </c>
      <c r="B329" s="1" t="s">
        <v>32</v>
      </c>
      <c r="C329" s="18">
        <v>-5.980939490764747E-4</v>
      </c>
      <c r="D329" s="18">
        <v>6.5793534548680005E-2</v>
      </c>
      <c r="E329" s="18">
        <v>-0.22053580569609779</v>
      </c>
      <c r="F329" s="18">
        <v>9.2729539580758309E-3</v>
      </c>
      <c r="G329" s="18">
        <v>0.32624906271140502</v>
      </c>
      <c r="H329" s="18">
        <v>9.5447142178147953E-2</v>
      </c>
      <c r="I329" s="40">
        <v>3.9074999999999989</v>
      </c>
      <c r="J329" s="40">
        <v>0.15130680751374009</v>
      </c>
      <c r="K329" s="11">
        <f t="shared" si="66"/>
        <v>1015.85</v>
      </c>
      <c r="M329" s="9">
        <f t="shared" si="67"/>
        <v>2.2784361581700389E-2</v>
      </c>
      <c r="Q329" s="1">
        <v>3.78</v>
      </c>
      <c r="R329" s="31">
        <v>0.71554175279993804</v>
      </c>
      <c r="S329">
        <f t="shared" si="68"/>
        <v>3.78E-2</v>
      </c>
      <c r="U329">
        <f t="shared" si="69"/>
        <v>0.1578</v>
      </c>
    </row>
    <row r="330" spans="1:21">
      <c r="A330" s="3">
        <v>43073</v>
      </c>
      <c r="B330" s="1" t="s">
        <v>25</v>
      </c>
      <c r="C330" s="18">
        <v>-2.2891214226615551E-4</v>
      </c>
      <c r="D330" s="18">
        <v>0.11436118317661192</v>
      </c>
      <c r="E330" s="18">
        <v>4.2733630520683032</v>
      </c>
      <c r="F330" s="18">
        <v>0.97248968534204461</v>
      </c>
      <c r="G330" s="18">
        <v>1.2582598048684985</v>
      </c>
      <c r="H330" s="18">
        <v>0.84722935267118338</v>
      </c>
      <c r="I330" s="36">
        <v>1.6405000000000001</v>
      </c>
      <c r="J330" s="36">
        <v>1.5392887156086086</v>
      </c>
      <c r="K330" s="11">
        <f>1023543750/1000000</f>
        <v>1023.54375</v>
      </c>
      <c r="M330" s="9">
        <f t="shared" si="67"/>
        <v>2.2769080532213569E-2</v>
      </c>
      <c r="Q330" s="1">
        <v>1.8</v>
      </c>
      <c r="R330" s="31">
        <v>0.31024184114977205</v>
      </c>
      <c r="S330">
        <f t="shared" si="68"/>
        <v>1.8000000000000002E-2</v>
      </c>
      <c r="U330">
        <f t="shared" si="69"/>
        <v>0.13800000000000001</v>
      </c>
    </row>
    <row r="331" spans="1:21">
      <c r="A331" s="3">
        <v>43073</v>
      </c>
      <c r="B331" s="1" t="s">
        <v>26</v>
      </c>
      <c r="C331" s="18">
        <v>2.1692613640242719E-2</v>
      </c>
      <c r="D331" s="18">
        <v>0.7895828865773743</v>
      </c>
      <c r="E331" s="18">
        <v>8.350902004045162</v>
      </c>
      <c r="F331" s="18">
        <v>0.84676404410850159</v>
      </c>
      <c r="G331" s="18">
        <v>1.6373870149337619</v>
      </c>
      <c r="H331" s="18">
        <v>0.82420663024322749</v>
      </c>
      <c r="I331" s="36">
        <v>0.42600000000000016</v>
      </c>
      <c r="J331" s="36">
        <v>9.0133234713949989E-2</v>
      </c>
      <c r="K331" s="11">
        <f t="shared" ref="K331:K337" si="70">1023543750/1000000</f>
        <v>1023.54375</v>
      </c>
      <c r="M331" s="9">
        <f t="shared" si="67"/>
        <v>2.2668447328713544E-2</v>
      </c>
      <c r="Q331" s="1">
        <v>2.06</v>
      </c>
      <c r="R331" s="31">
        <v>0.58991524815010421</v>
      </c>
      <c r="S331">
        <f t="shared" si="68"/>
        <v>2.06E-2</v>
      </c>
      <c r="U331">
        <f t="shared" si="69"/>
        <v>0.1406</v>
      </c>
    </row>
    <row r="332" spans="1:21">
      <c r="A332" s="3">
        <v>43073</v>
      </c>
      <c r="B332" s="1" t="s">
        <v>27</v>
      </c>
      <c r="C332" s="18">
        <v>-7.3121551454107708E-4</v>
      </c>
      <c r="D332" s="18">
        <v>0.70867215155715346</v>
      </c>
      <c r="E332" s="18">
        <v>3.7270843773431435</v>
      </c>
      <c r="F332" s="18">
        <v>0.95808029149316165</v>
      </c>
      <c r="G332" s="18">
        <v>1.8591379885900801</v>
      </c>
      <c r="H332" s="18">
        <v>0.78863474110331855</v>
      </c>
      <c r="I332" s="36">
        <v>0.68150000000000022</v>
      </c>
      <c r="J332" s="36">
        <v>0.23174932578111204</v>
      </c>
      <c r="K332" s="11">
        <f t="shared" si="70"/>
        <v>1023.54375</v>
      </c>
      <c r="M332" s="9">
        <f t="shared" si="67"/>
        <v>2.2689618002648713E-2</v>
      </c>
      <c r="Q332" s="1">
        <v>0.97</v>
      </c>
      <c r="R332" s="31">
        <v>0.26362852652928159</v>
      </c>
      <c r="S332">
        <f t="shared" si="68"/>
        <v>9.7000000000000003E-3</v>
      </c>
      <c r="U332">
        <f t="shared" si="69"/>
        <v>0.12969999999999998</v>
      </c>
    </row>
    <row r="333" spans="1:21">
      <c r="A333" s="3">
        <v>43073</v>
      </c>
      <c r="B333" s="1" t="s">
        <v>28</v>
      </c>
      <c r="C333" s="18">
        <v>2.3542884581914336E-4</v>
      </c>
      <c r="D333" s="18">
        <v>4.3169906177481628E-2</v>
      </c>
      <c r="E333" s="18">
        <v>6.2997257329411189</v>
      </c>
      <c r="F333" s="18">
        <v>0.98685565691767885</v>
      </c>
      <c r="G333" s="18">
        <v>1.5029409382966878</v>
      </c>
      <c r="H333" s="18">
        <v>0.89018860176951786</v>
      </c>
      <c r="I333" s="36">
        <v>1.04</v>
      </c>
      <c r="J333" s="36">
        <v>0.61229078059366537</v>
      </c>
      <c r="K333" s="11">
        <f t="shared" si="70"/>
        <v>1023.54375</v>
      </c>
      <c r="M333" s="9">
        <f t="shared" si="67"/>
        <v>2.2719323233982399E-2</v>
      </c>
      <c r="Q333" s="1">
        <v>0.96</v>
      </c>
      <c r="R333" s="31">
        <v>0.54931775867889088</v>
      </c>
      <c r="S333">
        <f t="shared" si="68"/>
        <v>9.5999999999999992E-3</v>
      </c>
      <c r="U333">
        <f t="shared" si="69"/>
        <v>0.12959999999999999</v>
      </c>
    </row>
    <row r="334" spans="1:21">
      <c r="A334" s="3">
        <v>43073</v>
      </c>
      <c r="B334" s="1" t="s">
        <v>29</v>
      </c>
      <c r="C334" s="18">
        <v>-1.3496817136415373E-3</v>
      </c>
      <c r="D334" s="18">
        <v>0.71130485121994269</v>
      </c>
      <c r="E334" s="18">
        <v>2.2822346557103468</v>
      </c>
      <c r="F334" s="18">
        <v>0.96336755048598566</v>
      </c>
      <c r="G334" s="18">
        <v>-7.8399694317294003E-2</v>
      </c>
      <c r="H334" s="18">
        <v>3.0898936004169226E-2</v>
      </c>
      <c r="I334" s="36">
        <v>0.48049999999999987</v>
      </c>
      <c r="J334" s="36">
        <v>0.27215758302865639</v>
      </c>
      <c r="K334" s="11">
        <f t="shared" si="70"/>
        <v>1023.54375</v>
      </c>
      <c r="M334" s="9">
        <f t="shared" si="67"/>
        <v>2.2672963186754512E-2</v>
      </c>
      <c r="Q334" s="1">
        <v>35.380000000000003</v>
      </c>
      <c r="R334" s="31">
        <v>0.44944410108488519</v>
      </c>
      <c r="S334">
        <f t="shared" si="68"/>
        <v>0.3538</v>
      </c>
      <c r="U334">
        <f t="shared" si="69"/>
        <v>0.4738</v>
      </c>
    </row>
    <row r="335" spans="1:21">
      <c r="A335" s="3">
        <v>43073</v>
      </c>
      <c r="B335" s="1" t="s">
        <v>30</v>
      </c>
      <c r="C335" s="18">
        <v>-2.7066042090086117E-3</v>
      </c>
      <c r="D335" s="18">
        <v>0.98354204101508269</v>
      </c>
      <c r="E335" s="18">
        <v>4.4969902790229117</v>
      </c>
      <c r="F335" s="18">
        <v>0.9851967971615494</v>
      </c>
      <c r="G335" s="18">
        <v>0.49788413301819445</v>
      </c>
      <c r="H335" s="18">
        <v>0.71989158204198356</v>
      </c>
      <c r="I335" s="36">
        <v>0.33249999999999996</v>
      </c>
      <c r="J335" s="36">
        <v>0.15586452450766336</v>
      </c>
      <c r="K335" s="11">
        <f t="shared" si="70"/>
        <v>1023.54375</v>
      </c>
      <c r="M335" s="9">
        <f t="shared" si="67"/>
        <v>2.2660699939230425E-2</v>
      </c>
      <c r="Q335" s="1">
        <v>4.91</v>
      </c>
      <c r="R335" s="31">
        <v>1.3849187701811261</v>
      </c>
      <c r="S335">
        <f t="shared" si="68"/>
        <v>4.9100000000000005E-2</v>
      </c>
      <c r="U335">
        <f t="shared" si="69"/>
        <v>0.1691</v>
      </c>
    </row>
    <row r="336" spans="1:21">
      <c r="A336" s="3">
        <v>43073</v>
      </c>
      <c r="B336" s="1" t="s">
        <v>31</v>
      </c>
      <c r="C336" s="18">
        <v>-5.6040547363547912E-3</v>
      </c>
      <c r="D336" s="18">
        <v>0.9868452794310687</v>
      </c>
      <c r="E336" s="18">
        <v>7.1005053041110191</v>
      </c>
      <c r="F336" s="18">
        <v>0.99123511325811686</v>
      </c>
      <c r="G336" s="18">
        <v>7.4488924422103087E-2</v>
      </c>
      <c r="H336" s="18">
        <v>1.5319843043565875E-2</v>
      </c>
      <c r="I336" s="36">
        <v>0.59850000000000025</v>
      </c>
      <c r="J336" s="36">
        <v>0.26428724903029277</v>
      </c>
      <c r="K336" s="11">
        <f t="shared" si="70"/>
        <v>1023.54375</v>
      </c>
      <c r="M336" s="9">
        <f t="shared" si="67"/>
        <v>2.2682740640861555E-2</v>
      </c>
      <c r="Q336" s="1">
        <v>3.4</v>
      </c>
      <c r="R336" s="31">
        <v>0.32403703492039299</v>
      </c>
      <c r="S336">
        <f t="shared" si="68"/>
        <v>3.4000000000000002E-2</v>
      </c>
      <c r="U336">
        <f t="shared" si="69"/>
        <v>0.154</v>
      </c>
    </row>
    <row r="337" spans="1:21">
      <c r="A337" s="3">
        <v>43073</v>
      </c>
      <c r="B337" s="1" t="s">
        <v>32</v>
      </c>
      <c r="C337" s="18">
        <v>-1.8398826364608967E-3</v>
      </c>
      <c r="D337" s="18">
        <v>0.90133225382243698</v>
      </c>
      <c r="E337" s="18">
        <v>4.5108771990630867</v>
      </c>
      <c r="F337" s="18">
        <v>0.74094649615369301</v>
      </c>
      <c r="G337" s="18">
        <v>-1.4102951312132359</v>
      </c>
      <c r="H337" s="18">
        <v>0.74794937381762983</v>
      </c>
      <c r="I337" s="36">
        <v>1.4675000000000007</v>
      </c>
      <c r="J337" s="36">
        <v>0.58351842301678869</v>
      </c>
      <c r="K337" s="11">
        <f t="shared" si="70"/>
        <v>1023.54375</v>
      </c>
      <c r="M337" s="9">
        <f t="shared" si="67"/>
        <v>2.2754745790175276E-2</v>
      </c>
      <c r="Q337" s="1">
        <v>3.78</v>
      </c>
      <c r="R337" s="31">
        <v>0.71554175279993804</v>
      </c>
      <c r="S337">
        <f t="shared" si="68"/>
        <v>3.78E-2</v>
      </c>
      <c r="U337">
        <f t="shared" si="69"/>
        <v>0.1578</v>
      </c>
    </row>
    <row r="338" spans="1:21">
      <c r="A338" s="3">
        <v>43083</v>
      </c>
      <c r="B338" s="1" t="s">
        <v>25</v>
      </c>
      <c r="C338" s="18">
        <v>6.5893577825342224E-4</v>
      </c>
      <c r="D338" s="18">
        <v>0.74336207558972278</v>
      </c>
      <c r="E338" s="18">
        <v>3.7429651221894948</v>
      </c>
      <c r="F338" s="18">
        <v>0.98200904312831228</v>
      </c>
      <c r="G338" s="18">
        <v>2.5056388833157257</v>
      </c>
      <c r="H338" s="18">
        <v>0.89811088211115597</v>
      </c>
      <c r="I338" s="36">
        <v>5.9500999999999946</v>
      </c>
      <c r="J338" s="36">
        <v>7.6857707757317248</v>
      </c>
      <c r="K338" s="11">
        <f>992103947.368421/1000000</f>
        <v>992.1039473684209</v>
      </c>
      <c r="M338" s="9">
        <f t="shared" si="67"/>
        <v>2.2415815213603828E-2</v>
      </c>
      <c r="Q338" s="1">
        <v>4.25</v>
      </c>
      <c r="R338" s="31">
        <v>0.25</v>
      </c>
      <c r="S338">
        <f t="shared" si="68"/>
        <v>4.2500000000000003E-2</v>
      </c>
      <c r="U338">
        <f t="shared" si="69"/>
        <v>0.16250000000000001</v>
      </c>
    </row>
    <row r="339" spans="1:21">
      <c r="A339" s="3">
        <v>43083</v>
      </c>
      <c r="B339" s="1" t="s">
        <v>26</v>
      </c>
      <c r="C339" s="18">
        <v>-1.1759469273445533E-3</v>
      </c>
      <c r="D339" s="18">
        <v>0.88671657302947748</v>
      </c>
      <c r="E339" s="18">
        <v>6.2974203007129264</v>
      </c>
      <c r="F339" s="18">
        <v>0.98448135778261558</v>
      </c>
      <c r="G339" s="18">
        <v>3.1723001838888512</v>
      </c>
      <c r="H339" s="18">
        <v>0.9449512587969725</v>
      </c>
      <c r="I339" s="36">
        <v>5.8172499999999978</v>
      </c>
      <c r="J339" s="36">
        <v>7.7710233099919854</v>
      </c>
      <c r="K339" s="11">
        <f t="shared" ref="K339:K345" si="71">992103947.368421/1000000</f>
        <v>992.1039473684209</v>
      </c>
      <c r="M339" s="9">
        <f t="shared" si="67"/>
        <v>2.2405145417888496E-2</v>
      </c>
      <c r="Q339" s="1">
        <v>4.5260000000000007</v>
      </c>
      <c r="R339" s="31">
        <v>0.44116890189586117</v>
      </c>
      <c r="S339">
        <f t="shared" si="68"/>
        <v>4.5260000000000009E-2</v>
      </c>
      <c r="U339">
        <f t="shared" si="69"/>
        <v>0.16526000000000002</v>
      </c>
    </row>
    <row r="340" spans="1:21">
      <c r="A340" s="3">
        <v>43083</v>
      </c>
      <c r="B340" s="1" t="s">
        <v>27</v>
      </c>
      <c r="C340" s="18">
        <v>-7.7755939006809577E-3</v>
      </c>
      <c r="D340" s="18">
        <v>0.74849966483929353</v>
      </c>
      <c r="E340" s="18">
        <v>3.6019166349583265</v>
      </c>
      <c r="F340" s="18">
        <v>0.97118637648780959</v>
      </c>
      <c r="G340" s="18">
        <v>1.2521081235544533</v>
      </c>
      <c r="H340" s="18">
        <v>0.90575014298199252</v>
      </c>
      <c r="I340" s="36">
        <v>6.143249999999993</v>
      </c>
      <c r="J340" s="36">
        <v>7.5841681148889331</v>
      </c>
      <c r="K340" s="11">
        <f t="shared" si="71"/>
        <v>992.1039473684209</v>
      </c>
      <c r="M340" s="9">
        <f t="shared" si="67"/>
        <v>2.2431327980200852E-2</v>
      </c>
      <c r="Q340" s="1">
        <v>3.5799999999999996</v>
      </c>
      <c r="R340" s="31">
        <v>1.1755849607748483</v>
      </c>
      <c r="S340">
        <f t="shared" si="68"/>
        <v>3.5799999999999998E-2</v>
      </c>
      <c r="U340">
        <f t="shared" si="69"/>
        <v>0.15579999999999999</v>
      </c>
    </row>
    <row r="341" spans="1:21">
      <c r="A341" s="3">
        <v>43083</v>
      </c>
      <c r="B341" s="1" t="s">
        <v>28</v>
      </c>
      <c r="C341" s="18">
        <v>-1.7728027487603248E-3</v>
      </c>
      <c r="D341" s="18">
        <v>0.12992677569370506</v>
      </c>
      <c r="E341" s="18">
        <v>5.5262088806818639</v>
      </c>
      <c r="F341" s="18">
        <v>0.99885263001268798</v>
      </c>
      <c r="G341" s="18">
        <v>1.2517878848448596</v>
      </c>
      <c r="H341" s="18">
        <v>0.83369132766824661</v>
      </c>
      <c r="I341" s="36">
        <v>3.758</v>
      </c>
      <c r="J341" s="36">
        <v>0.2157220433799012</v>
      </c>
      <c r="K341" s="11">
        <f t="shared" si="71"/>
        <v>992.1039473684209</v>
      </c>
      <c r="M341" s="9">
        <f t="shared" si="67"/>
        <v>2.2239757560705304E-2</v>
      </c>
      <c r="Q341" s="1">
        <v>1.2559999999999998</v>
      </c>
      <c r="R341" s="31">
        <v>0.24068651811017591</v>
      </c>
      <c r="S341">
        <f t="shared" si="68"/>
        <v>1.2559999999999998E-2</v>
      </c>
      <c r="U341">
        <f t="shared" si="69"/>
        <v>0.13255999999999998</v>
      </c>
    </row>
    <row r="342" spans="1:21">
      <c r="A342" s="3">
        <v>43083</v>
      </c>
      <c r="B342" s="1" t="s">
        <v>29</v>
      </c>
      <c r="C342" s="18">
        <v>-2.1028016484042622E-4</v>
      </c>
      <c r="D342" s="18">
        <v>4.1710325913698366E-2</v>
      </c>
      <c r="E342" s="18">
        <v>0.98683045084447141</v>
      </c>
      <c r="F342" s="18">
        <v>0.84340424200529152</v>
      </c>
      <c r="G342" s="18">
        <v>-0.36536602765771348</v>
      </c>
      <c r="H342" s="18">
        <v>0.72213679942040121</v>
      </c>
      <c r="I342" s="36">
        <v>6.4670499999999986</v>
      </c>
      <c r="J342" s="36">
        <v>7.4152588281543084</v>
      </c>
      <c r="K342" s="11">
        <f t="shared" si="71"/>
        <v>992.1039473684209</v>
      </c>
      <c r="M342" s="9">
        <f t="shared" si="67"/>
        <v>2.2457333850374902E-2</v>
      </c>
      <c r="Q342" s="1">
        <v>35.380000000000003</v>
      </c>
      <c r="R342" s="31">
        <v>0.44944410108488519</v>
      </c>
      <c r="S342">
        <f t="shared" si="68"/>
        <v>0.3538</v>
      </c>
      <c r="U342">
        <f t="shared" si="69"/>
        <v>0.4738</v>
      </c>
    </row>
    <row r="343" spans="1:21">
      <c r="A343" s="3">
        <v>43083</v>
      </c>
      <c r="B343" s="1" t="s">
        <v>30</v>
      </c>
      <c r="C343" s="18">
        <v>-2.4836810103397978E-3</v>
      </c>
      <c r="D343" s="18">
        <v>0.8767802587177328</v>
      </c>
      <c r="E343" s="18">
        <v>4.9197863980074708</v>
      </c>
      <c r="F343" s="18">
        <v>0.97603879810355898</v>
      </c>
      <c r="G343" s="18">
        <v>0.57138155068815877</v>
      </c>
      <c r="H343" s="18">
        <v>0.8923418469936516</v>
      </c>
      <c r="I343" s="36">
        <v>4.6889999999999992</v>
      </c>
      <c r="J343" s="36">
        <v>1.3207872652323687</v>
      </c>
      <c r="K343" s="11">
        <f t="shared" si="71"/>
        <v>992.1039473684209</v>
      </c>
      <c r="M343" s="9">
        <f t="shared" si="67"/>
        <v>2.2314530461051332E-2</v>
      </c>
      <c r="Q343" s="1">
        <v>5.4399999999999995</v>
      </c>
      <c r="R343" s="31">
        <v>0.72577544736647015</v>
      </c>
      <c r="S343">
        <f t="shared" si="68"/>
        <v>5.4399999999999997E-2</v>
      </c>
      <c r="U343">
        <f t="shared" si="69"/>
        <v>0.1744</v>
      </c>
    </row>
    <row r="344" spans="1:21">
      <c r="A344" s="3">
        <v>43083</v>
      </c>
      <c r="B344" s="1" t="s">
        <v>31</v>
      </c>
      <c r="C344" s="18">
        <v>9.2386175268966081E-4</v>
      </c>
      <c r="D344" s="18">
        <v>0.71540347807506011</v>
      </c>
      <c r="E344" s="18">
        <v>0.97139455094808969</v>
      </c>
      <c r="F344" s="18">
        <v>0.78479091039408044</v>
      </c>
      <c r="G344" s="18">
        <v>-0.18988602805946131</v>
      </c>
      <c r="H344" s="18">
        <v>6.7339229519729024E-2</v>
      </c>
      <c r="I344" s="36">
        <v>3.2885</v>
      </c>
      <c r="J344" s="36">
        <v>0.17640223921481268</v>
      </c>
      <c r="K344" s="11">
        <f t="shared" si="71"/>
        <v>992.1039473684209</v>
      </c>
      <c r="M344" s="9">
        <f t="shared" si="67"/>
        <v>2.2202049852099018E-2</v>
      </c>
      <c r="Q344" s="1">
        <v>3.4</v>
      </c>
      <c r="R344" s="31">
        <v>0.32403703492039299</v>
      </c>
      <c r="S344">
        <f t="shared" si="68"/>
        <v>3.4000000000000002E-2</v>
      </c>
      <c r="U344">
        <f t="shared" si="69"/>
        <v>0.154</v>
      </c>
    </row>
    <row r="345" spans="1:21">
      <c r="A345" s="3">
        <v>43083</v>
      </c>
      <c r="B345" s="1" t="s">
        <v>32</v>
      </c>
      <c r="C345" s="18">
        <v>-2.3048752870686862E-3</v>
      </c>
      <c r="D345" s="18">
        <v>0.96601735880188022</v>
      </c>
      <c r="E345" s="18">
        <v>2.5841102327580692</v>
      </c>
      <c r="F345" s="18">
        <v>0.97363647515163576</v>
      </c>
      <c r="G345" s="18">
        <v>-0.417375566724076</v>
      </c>
      <c r="H345" s="18">
        <v>0.75880687347050868</v>
      </c>
      <c r="I345" s="36">
        <v>3.5874999999999977</v>
      </c>
      <c r="J345" s="36">
        <v>0.13488420960216213</v>
      </c>
      <c r="K345" s="11">
        <f t="shared" si="71"/>
        <v>992.1039473684209</v>
      </c>
      <c r="M345" s="9">
        <f t="shared" si="67"/>
        <v>2.222606391998673E-2</v>
      </c>
      <c r="Q345" s="1">
        <v>3.78</v>
      </c>
      <c r="R345" s="31">
        <v>0.71554175279993804</v>
      </c>
      <c r="S345">
        <f t="shared" si="68"/>
        <v>3.78E-2</v>
      </c>
      <c r="U345">
        <f t="shared" si="69"/>
        <v>0.1578</v>
      </c>
    </row>
    <row r="346" spans="1:21">
      <c r="A346" s="3">
        <v>43090</v>
      </c>
      <c r="B346" s="1" t="s">
        <v>25</v>
      </c>
      <c r="C346" s="18">
        <v>-1.511626670874251E-3</v>
      </c>
      <c r="D346" s="18">
        <v>0.78177956518153224</v>
      </c>
      <c r="E346" s="18">
        <v>9.5663496107772037</v>
      </c>
      <c r="F346" s="18">
        <v>0.70674731715753913</v>
      </c>
      <c r="G346" s="18">
        <v>3.5030505712025022</v>
      </c>
      <c r="H346" s="18">
        <v>0.80347759188290957</v>
      </c>
      <c r="I346" s="36">
        <v>9.3556025641025649</v>
      </c>
      <c r="J346" s="36">
        <v>3.2031107979337943</v>
      </c>
      <c r="K346" s="11">
        <f>1029620312.5/1000000</f>
        <v>1029.6203125</v>
      </c>
      <c r="M346" s="9">
        <f t="shared" si="67"/>
        <v>2.3547322668061553E-2</v>
      </c>
      <c r="Q346" s="1">
        <v>4.25</v>
      </c>
      <c r="R346" s="31">
        <v>0.25</v>
      </c>
      <c r="S346">
        <f t="shared" si="68"/>
        <v>4.2500000000000003E-2</v>
      </c>
      <c r="U346">
        <f t="shared" si="69"/>
        <v>0.16250000000000001</v>
      </c>
    </row>
    <row r="347" spans="1:21">
      <c r="A347" s="3">
        <v>43090</v>
      </c>
      <c r="B347" s="1" t="s">
        <v>26</v>
      </c>
      <c r="C347" s="18">
        <v>-1.0198281645727291E-3</v>
      </c>
      <c r="D347" s="18">
        <v>0.73147316491540726</v>
      </c>
      <c r="E347" s="18">
        <v>6.0027605059444102</v>
      </c>
      <c r="F347" s="18">
        <v>0.86668854583400179</v>
      </c>
      <c r="G347" s="18">
        <v>0.67462620633433745</v>
      </c>
      <c r="H347" s="18">
        <v>0.94004643923262166</v>
      </c>
      <c r="I347" s="36">
        <v>6.2560000000000029</v>
      </c>
      <c r="J347" s="36">
        <v>0.68385963472045919</v>
      </c>
      <c r="K347" s="11">
        <f t="shared" ref="K347:K353" si="72">1029620312.5/1000000</f>
        <v>1029.6203125</v>
      </c>
      <c r="M347" s="9">
        <f t="shared" si="67"/>
        <v>2.3288965520248485E-2</v>
      </c>
      <c r="Q347" s="1">
        <v>4.5260000000000007</v>
      </c>
      <c r="R347" s="31">
        <v>0.44116890189586117</v>
      </c>
      <c r="S347">
        <f t="shared" si="68"/>
        <v>4.5260000000000009E-2</v>
      </c>
      <c r="U347">
        <f t="shared" si="69"/>
        <v>0.16526000000000002</v>
      </c>
    </row>
    <row r="348" spans="1:21">
      <c r="A348" s="3">
        <v>43090</v>
      </c>
      <c r="B348" s="1" t="s">
        <v>27</v>
      </c>
      <c r="C348" s="18">
        <v>-2.940499290293097E-4</v>
      </c>
      <c r="D348" s="18">
        <v>7.8448113797154384E-2</v>
      </c>
      <c r="E348" s="18">
        <v>6.9821647530318858</v>
      </c>
      <c r="F348" s="18">
        <v>0.99786215873493167</v>
      </c>
      <c r="G348" s="18">
        <v>0.51511142359919515</v>
      </c>
      <c r="H348" s="18">
        <v>0.76090759880719783</v>
      </c>
      <c r="I348" s="36">
        <v>6.3140000000000018</v>
      </c>
      <c r="J348" s="36">
        <v>0.55866268892776427</v>
      </c>
      <c r="K348" s="11">
        <f t="shared" si="72"/>
        <v>1029.6203125</v>
      </c>
      <c r="M348" s="9">
        <f t="shared" si="67"/>
        <v>2.3293799918937753E-2</v>
      </c>
      <c r="Q348" s="1">
        <v>3.55</v>
      </c>
      <c r="R348" s="31">
        <v>1.2419742348374223</v>
      </c>
      <c r="S348">
        <f t="shared" si="68"/>
        <v>3.5499999999999997E-2</v>
      </c>
      <c r="U348">
        <f t="shared" si="69"/>
        <v>0.1555</v>
      </c>
    </row>
    <row r="349" spans="1:21">
      <c r="A349" s="3">
        <v>43090</v>
      </c>
      <c r="B349" s="1" t="s">
        <v>28</v>
      </c>
      <c r="C349" s="18">
        <v>8.0569680554030065E-4</v>
      </c>
      <c r="D349" s="18">
        <v>0.88410311201688552</v>
      </c>
      <c r="E349" s="18">
        <v>9.7144045321169585</v>
      </c>
      <c r="F349" s="18">
        <v>0.98057265601658083</v>
      </c>
      <c r="G349" s="18">
        <v>2.2092961560421078</v>
      </c>
      <c r="H349" s="18">
        <v>0.97608834734206296</v>
      </c>
      <c r="I349" s="36">
        <v>6.419999999999999</v>
      </c>
      <c r="J349" s="36">
        <v>0.24819347291981714</v>
      </c>
      <c r="K349" s="11">
        <f t="shared" si="72"/>
        <v>1029.6203125</v>
      </c>
      <c r="M349" s="9">
        <f t="shared" si="67"/>
        <v>2.3302635199300904E-2</v>
      </c>
      <c r="Q349" s="1">
        <v>1.7100000000000002</v>
      </c>
      <c r="R349" s="31">
        <v>0.45055521304275176</v>
      </c>
      <c r="S349">
        <f t="shared" si="68"/>
        <v>1.7100000000000001E-2</v>
      </c>
      <c r="U349">
        <f t="shared" si="69"/>
        <v>0.1371</v>
      </c>
    </row>
    <row r="350" spans="1:21">
      <c r="A350" s="3">
        <v>43090</v>
      </c>
      <c r="B350" s="1" t="s">
        <v>29</v>
      </c>
      <c r="C350" s="18">
        <v>-4.1145986497744593E-4</v>
      </c>
      <c r="D350" s="18">
        <v>0.16791452816362099</v>
      </c>
      <c r="E350" s="18">
        <v>2.0880025808743485</v>
      </c>
      <c r="F350" s="18">
        <v>0.99886566770785057</v>
      </c>
      <c r="G350" s="18">
        <v>0.62026594017127468</v>
      </c>
      <c r="H350" s="18">
        <v>0.83922506567071486</v>
      </c>
      <c r="I350" s="36">
        <v>6.615000000000002</v>
      </c>
      <c r="J350" s="36">
        <v>0.39859126934743566</v>
      </c>
      <c r="K350" s="11">
        <f t="shared" si="72"/>
        <v>1029.6203125</v>
      </c>
      <c r="M350" s="9">
        <f t="shared" si="67"/>
        <v>2.3318888781101037E-2</v>
      </c>
      <c r="Q350" s="1">
        <v>35.380000000000003</v>
      </c>
      <c r="R350" s="31">
        <v>0.44944410108488519</v>
      </c>
      <c r="S350">
        <f t="shared" si="68"/>
        <v>0.3538</v>
      </c>
      <c r="U350">
        <f t="shared" si="69"/>
        <v>0.4738</v>
      </c>
    </row>
    <row r="351" spans="1:21">
      <c r="A351" s="3">
        <v>43090</v>
      </c>
      <c r="B351" s="1" t="s">
        <v>30</v>
      </c>
      <c r="C351" s="18">
        <v>-3.8344110745421921E-3</v>
      </c>
      <c r="D351" s="18">
        <v>0.94662866944875645</v>
      </c>
      <c r="E351" s="18">
        <v>8.6319337792688451</v>
      </c>
      <c r="F351" s="18">
        <v>0.94662499751406315</v>
      </c>
      <c r="G351" s="18">
        <v>0.74276941058626111</v>
      </c>
      <c r="H351" s="18">
        <v>0.82580597380434739</v>
      </c>
      <c r="I351" s="36">
        <v>7.8400000000000016</v>
      </c>
      <c r="J351" s="36">
        <v>1.4705101155721438</v>
      </c>
      <c r="K351" s="11">
        <f t="shared" si="72"/>
        <v>1029.6203125</v>
      </c>
      <c r="M351" s="9">
        <f t="shared" si="67"/>
        <v>2.3420994615486496E-2</v>
      </c>
      <c r="Q351" s="1">
        <v>5.4399999999999995</v>
      </c>
      <c r="R351" s="31">
        <v>0.72577544736647015</v>
      </c>
      <c r="S351">
        <f t="shared" si="68"/>
        <v>5.4399999999999997E-2</v>
      </c>
      <c r="U351">
        <f t="shared" si="69"/>
        <v>0.1744</v>
      </c>
    </row>
    <row r="352" spans="1:21">
      <c r="A352" s="3">
        <v>43090</v>
      </c>
      <c r="B352" s="1" t="s">
        <v>31</v>
      </c>
      <c r="C352" s="18">
        <v>-2.4520763571564555E-3</v>
      </c>
      <c r="D352" s="18">
        <v>0.95479521889883268</v>
      </c>
      <c r="E352" s="18">
        <v>4.5828172767136497</v>
      </c>
      <c r="F352" s="18">
        <v>0.8754444112442531</v>
      </c>
      <c r="G352" s="18">
        <v>-0.69734552615177903</v>
      </c>
      <c r="H352" s="18">
        <v>0.21769277399664255</v>
      </c>
      <c r="I352" s="36">
        <v>6.4635000000000016</v>
      </c>
      <c r="J352" s="36">
        <v>0.22431618309876791</v>
      </c>
      <c r="K352" s="11">
        <f t="shared" si="72"/>
        <v>1029.6203125</v>
      </c>
      <c r="M352" s="9">
        <f t="shared" si="67"/>
        <v>2.3306260998317854E-2</v>
      </c>
      <c r="Q352" s="1">
        <v>3.4</v>
      </c>
      <c r="R352" s="31">
        <v>0.32403703492039299</v>
      </c>
      <c r="S352">
        <f t="shared" si="68"/>
        <v>3.4000000000000002E-2</v>
      </c>
      <c r="U352">
        <f t="shared" si="69"/>
        <v>0.154</v>
      </c>
    </row>
    <row r="353" spans="1:21">
      <c r="A353" s="3">
        <v>43090</v>
      </c>
      <c r="B353" s="1" t="s">
        <v>32</v>
      </c>
      <c r="C353" s="18">
        <v>-4.2803167883487883E-3</v>
      </c>
      <c r="D353" s="18">
        <v>0.92398228548594308</v>
      </c>
      <c r="E353" s="18">
        <v>2.0535671948613183</v>
      </c>
      <c r="F353" s="18">
        <v>0.70012803904613052</v>
      </c>
      <c r="G353" s="18">
        <v>-1.1034233963877613</v>
      </c>
      <c r="H353" s="18">
        <v>0.73321005633293934</v>
      </c>
      <c r="I353" s="36">
        <v>6.3800000000000034</v>
      </c>
      <c r="J353" s="36">
        <v>0.18681541692269416</v>
      </c>
      <c r="K353" s="11">
        <f t="shared" si="72"/>
        <v>1029.6203125</v>
      </c>
      <c r="M353" s="9">
        <f t="shared" si="67"/>
        <v>2.3299301131239337E-2</v>
      </c>
      <c r="Q353" s="1">
        <v>3.78</v>
      </c>
      <c r="R353" s="31">
        <v>0.71554175279993804</v>
      </c>
      <c r="S353">
        <f t="shared" si="68"/>
        <v>3.78E-2</v>
      </c>
      <c r="U353">
        <f t="shared" si="69"/>
        <v>0.1578</v>
      </c>
    </row>
    <row r="354" spans="1:21">
      <c r="A354" s="3">
        <v>43097</v>
      </c>
      <c r="B354" s="1" t="s">
        <v>25</v>
      </c>
      <c r="C354" s="18">
        <v>-1.4571791818891277E-3</v>
      </c>
      <c r="D354" s="18">
        <v>0.84084973910794358</v>
      </c>
      <c r="E354" s="18">
        <v>9.9015224152972401</v>
      </c>
      <c r="F354" s="18">
        <v>0.99208533714671499</v>
      </c>
      <c r="G354" s="18">
        <v>2.0915664538462169</v>
      </c>
      <c r="H354" s="18">
        <v>0.73431818264564064</v>
      </c>
      <c r="I354" s="36">
        <v>3.504</v>
      </c>
      <c r="J354" s="36">
        <v>0.19566297554724044</v>
      </c>
      <c r="K354" s="11">
        <f>993203030.30303/1000000</f>
        <v>993.20303030303</v>
      </c>
      <c r="M354" s="9">
        <f t="shared" si="67"/>
        <v>2.2243972930552573E-2</v>
      </c>
      <c r="Q354" s="1">
        <v>4.25</v>
      </c>
      <c r="R354" s="31">
        <v>0.25</v>
      </c>
      <c r="S354">
        <f t="shared" si="68"/>
        <v>4.2500000000000003E-2</v>
      </c>
      <c r="U354">
        <f t="shared" si="69"/>
        <v>0.16250000000000001</v>
      </c>
    </row>
    <row r="355" spans="1:21">
      <c r="A355" s="3">
        <v>43097</v>
      </c>
      <c r="B355" s="1" t="s">
        <v>26</v>
      </c>
      <c r="C355" s="18">
        <v>-1.3925395724884405E-3</v>
      </c>
      <c r="D355" s="18">
        <v>0.91826271054226671</v>
      </c>
      <c r="E355" s="18">
        <v>5.262704496584159</v>
      </c>
      <c r="F355" s="18">
        <v>0.93982511759734633</v>
      </c>
      <c r="G355" s="18">
        <v>1.0400632360493227</v>
      </c>
      <c r="H355" s="18">
        <v>0.93095569158160685</v>
      </c>
      <c r="I355" s="36">
        <v>3.9845000000000006</v>
      </c>
      <c r="J355" s="36">
        <v>0.4147405815687682</v>
      </c>
      <c r="K355" s="11">
        <f t="shared" ref="K355:K361" si="73">993203030.30303/1000000</f>
        <v>993.20303030303</v>
      </c>
      <c r="M355" s="9">
        <f t="shared" si="67"/>
        <v>2.2282606852321751E-2</v>
      </c>
      <c r="Q355" s="1">
        <v>4.5260000000000007</v>
      </c>
      <c r="R355" s="31">
        <v>0.44116890189586117</v>
      </c>
      <c r="S355">
        <f t="shared" si="68"/>
        <v>4.5260000000000009E-2</v>
      </c>
      <c r="U355">
        <f t="shared" si="69"/>
        <v>0.16526000000000002</v>
      </c>
    </row>
    <row r="356" spans="1:21">
      <c r="A356" s="3">
        <v>43097</v>
      </c>
      <c r="B356" s="1" t="s">
        <v>27</v>
      </c>
      <c r="C356" s="18">
        <v>4.1303264792791339E-6</v>
      </c>
      <c r="D356" s="18">
        <v>4.3984232532354277E-5</v>
      </c>
      <c r="E356" s="18">
        <v>9.1625997712479119</v>
      </c>
      <c r="F356" s="18">
        <v>0.99384540251582287</v>
      </c>
      <c r="G356" s="18">
        <v>1.8625938761022565</v>
      </c>
      <c r="H356" s="18">
        <v>0.80476069667430816</v>
      </c>
      <c r="I356" s="36">
        <v>4.3859999999999992</v>
      </c>
      <c r="J356" s="36">
        <v>0.36000555551268931</v>
      </c>
      <c r="K356" s="11">
        <f t="shared" si="73"/>
        <v>993.20303030303</v>
      </c>
      <c r="M356" s="9">
        <f t="shared" si="67"/>
        <v>2.2314888891011291E-2</v>
      </c>
      <c r="Q356" s="1">
        <v>3.53</v>
      </c>
      <c r="R356" s="31">
        <v>1.286273687828529</v>
      </c>
      <c r="S356">
        <f t="shared" si="68"/>
        <v>3.5299999999999998E-2</v>
      </c>
      <c r="U356">
        <f t="shared" si="69"/>
        <v>0.15529999999999999</v>
      </c>
    </row>
    <row r="357" spans="1:21">
      <c r="A357" s="3">
        <v>43097</v>
      </c>
      <c r="B357" s="1" t="s">
        <v>28</v>
      </c>
      <c r="C357" s="18">
        <v>4.2439104574577336E-4</v>
      </c>
      <c r="D357" s="18">
        <v>0.15288943020767484</v>
      </c>
      <c r="E357" s="18">
        <v>8.6672699977305641</v>
      </c>
      <c r="F357" s="18">
        <v>0.97864508433992192</v>
      </c>
      <c r="G357" s="18">
        <v>-6.1085602120099336E-2</v>
      </c>
      <c r="H357" s="18">
        <v>4.6592666069710789E-3</v>
      </c>
      <c r="I357" s="36">
        <v>3.528999999999999</v>
      </c>
      <c r="J357" s="36">
        <v>0.25799030989554622</v>
      </c>
      <c r="K357" s="11">
        <f t="shared" si="73"/>
        <v>993.20303030303</v>
      </c>
      <c r="M357" s="9">
        <f t="shared" si="67"/>
        <v>2.2245983020134738E-2</v>
      </c>
      <c r="Q357" s="1">
        <v>1.32</v>
      </c>
      <c r="R357" s="31">
        <v>0.58906705900092526</v>
      </c>
      <c r="S357">
        <f t="shared" si="68"/>
        <v>1.32E-2</v>
      </c>
      <c r="U357">
        <f t="shared" si="69"/>
        <v>0.13319999999999999</v>
      </c>
    </row>
    <row r="358" spans="1:21">
      <c r="A358" s="3">
        <v>43097</v>
      </c>
      <c r="B358" s="1" t="s">
        <v>29</v>
      </c>
      <c r="C358" s="18">
        <v>1.5577526316595503E-3</v>
      </c>
      <c r="D358" s="18">
        <v>0.82614600710525188</v>
      </c>
      <c r="E358" s="18">
        <v>3.7080023524546375</v>
      </c>
      <c r="F358" s="18">
        <v>0.97501625715947127</v>
      </c>
      <c r="G358" s="18">
        <v>0.56143669831238641</v>
      </c>
      <c r="H358" s="18">
        <v>0.7721762223218136</v>
      </c>
      <c r="I358" s="36">
        <v>4.0795000000000003</v>
      </c>
      <c r="J358" s="36">
        <v>0.20767703291408998</v>
      </c>
      <c r="K358" s="11">
        <f t="shared" si="73"/>
        <v>993.20303030303</v>
      </c>
      <c r="M358" s="9">
        <f t="shared" si="67"/>
        <v>2.2290245192733971E-2</v>
      </c>
      <c r="Q358" s="1">
        <v>35.380000000000003</v>
      </c>
      <c r="R358" s="31">
        <v>0.44944410108488519</v>
      </c>
      <c r="S358">
        <f t="shared" si="68"/>
        <v>0.3538</v>
      </c>
      <c r="U358">
        <f t="shared" si="69"/>
        <v>0.4738</v>
      </c>
    </row>
    <row r="359" spans="1:21">
      <c r="A359" s="3">
        <v>43097</v>
      </c>
      <c r="B359" s="1" t="s">
        <v>30</v>
      </c>
      <c r="C359" s="18">
        <v>-4.1144247223323487E-3</v>
      </c>
      <c r="D359" s="18">
        <v>0.98341894258979501</v>
      </c>
      <c r="E359" s="18">
        <v>5.4526128337309441</v>
      </c>
      <c r="F359" s="18">
        <v>0.96716996937227784</v>
      </c>
      <c r="G359" s="18">
        <v>-0.23240567615839836</v>
      </c>
      <c r="H359" s="18">
        <v>0.12169290969237102</v>
      </c>
      <c r="I359" s="36">
        <v>4.9169999999999998</v>
      </c>
      <c r="J359" s="36">
        <v>1.3943496692006636</v>
      </c>
      <c r="K359" s="11">
        <f t="shared" si="73"/>
        <v>993.20303030303</v>
      </c>
      <c r="M359" s="9">
        <f t="shared" si="67"/>
        <v>2.235758319373644E-2</v>
      </c>
      <c r="Q359" s="1">
        <v>5.4399999999999995</v>
      </c>
      <c r="R359" s="31">
        <v>0.72577544736647015</v>
      </c>
      <c r="S359">
        <f t="shared" si="68"/>
        <v>5.4399999999999997E-2</v>
      </c>
      <c r="U359">
        <f t="shared" si="69"/>
        <v>0.1744</v>
      </c>
    </row>
    <row r="360" spans="1:21">
      <c r="A360" s="3">
        <v>43097</v>
      </c>
      <c r="B360" s="1" t="s">
        <v>31</v>
      </c>
      <c r="C360" s="18">
        <v>-3.4209429064616459E-3</v>
      </c>
      <c r="D360" s="18">
        <v>0.86672710589159674</v>
      </c>
      <c r="E360" s="18">
        <v>4.794537104039958</v>
      </c>
      <c r="F360" s="18">
        <v>0.97802589290228215</v>
      </c>
      <c r="G360" s="18">
        <v>-0.79855414566015492</v>
      </c>
      <c r="H360" s="18">
        <v>0.82818728648247353</v>
      </c>
      <c r="I360" s="36">
        <v>4.9915000000000003</v>
      </c>
      <c r="J360" s="36">
        <v>1.9113026317148207</v>
      </c>
      <c r="K360" s="11">
        <f t="shared" si="73"/>
        <v>993.20303030303</v>
      </c>
      <c r="M360" s="9">
        <f t="shared" si="67"/>
        <v>2.2363573260691286E-2</v>
      </c>
      <c r="Q360" s="1">
        <v>3.4</v>
      </c>
      <c r="R360" s="31">
        <v>0.32403703492039299</v>
      </c>
      <c r="S360">
        <f t="shared" si="68"/>
        <v>3.4000000000000002E-2</v>
      </c>
      <c r="U360">
        <f t="shared" si="69"/>
        <v>0.154</v>
      </c>
    </row>
    <row r="361" spans="1:21">
      <c r="A361" s="3">
        <v>43097</v>
      </c>
      <c r="B361" s="1" t="s">
        <v>32</v>
      </c>
      <c r="C361" s="18">
        <v>-5.0971326499144667E-3</v>
      </c>
      <c r="D361" s="18">
        <v>0.94540129629710823</v>
      </c>
      <c r="E361" s="18">
        <v>4.7297672117116836</v>
      </c>
      <c r="F361" s="18">
        <v>0.92008932513910868</v>
      </c>
      <c r="G361" s="18">
        <v>9.3803066806018479E-2</v>
      </c>
      <c r="H361" s="18">
        <v>3.197549708203723E-2</v>
      </c>
      <c r="I361" s="36">
        <v>3.2824999999999989</v>
      </c>
      <c r="J361" s="36">
        <v>0.22966007489330834</v>
      </c>
      <c r="K361" s="11">
        <f t="shared" si="73"/>
        <v>993.20303030303</v>
      </c>
      <c r="M361" s="9">
        <f t="shared" si="67"/>
        <v>2.2226163536854606E-2</v>
      </c>
      <c r="Q361" s="1">
        <v>3.78</v>
      </c>
      <c r="R361" s="31">
        <v>0.71554175279993804</v>
      </c>
      <c r="S361">
        <f t="shared" si="68"/>
        <v>3.78E-2</v>
      </c>
      <c r="U361">
        <f t="shared" si="69"/>
        <v>0.1578</v>
      </c>
    </row>
    <row r="362" spans="1:21">
      <c r="A362" s="3">
        <v>43109</v>
      </c>
      <c r="B362" s="1" t="s">
        <v>25</v>
      </c>
      <c r="C362" s="18">
        <v>-1.1877715762128992E-3</v>
      </c>
      <c r="D362" s="18">
        <v>0.91166940597672286</v>
      </c>
      <c r="E362" s="18">
        <v>5.6024463115454175</v>
      </c>
      <c r="F362" s="18">
        <v>0.98301579373928427</v>
      </c>
      <c r="G362" s="18">
        <v>0.70627635698179569</v>
      </c>
      <c r="H362" s="18">
        <v>0.8381292946077018</v>
      </c>
      <c r="I362" s="36">
        <v>3.1718780487804876</v>
      </c>
      <c r="J362" s="36">
        <v>0.21805125054141899</v>
      </c>
      <c r="K362" s="11">
        <f>1009158620.68966/1000000</f>
        <v>1009.15862068966</v>
      </c>
      <c r="M362" s="9">
        <f t="shared" si="67"/>
        <v>2.2574184725874909E-2</v>
      </c>
      <c r="Q362" s="1">
        <v>4.25</v>
      </c>
      <c r="R362" s="31">
        <v>0.25</v>
      </c>
      <c r="S362">
        <f t="shared" si="68"/>
        <v>4.2500000000000003E-2</v>
      </c>
      <c r="U362">
        <f t="shared" si="69"/>
        <v>0.16250000000000001</v>
      </c>
    </row>
    <row r="363" spans="1:21">
      <c r="A363" s="3">
        <v>43109</v>
      </c>
      <c r="B363" s="1" t="s">
        <v>26</v>
      </c>
      <c r="C363" s="18">
        <v>1.8728263014354153E-4</v>
      </c>
      <c r="D363" s="18">
        <v>5.1938873774884188E-2</v>
      </c>
      <c r="E363" s="18">
        <v>2.9268710543406149</v>
      </c>
      <c r="F363" s="18">
        <v>0.99141022393407041</v>
      </c>
      <c r="G363" s="18">
        <v>-0.21791224986209387</v>
      </c>
      <c r="H363" s="18">
        <v>0.20129230460316508</v>
      </c>
      <c r="I363" s="36">
        <v>3.0364634146341447</v>
      </c>
      <c r="J363" s="36">
        <v>0.20172396266909617</v>
      </c>
      <c r="K363" s="11">
        <f t="shared" ref="K363:K369" si="74">1009158620.68966/1000000</f>
        <v>1009.15862068966</v>
      </c>
      <c r="M363" s="9">
        <f t="shared" si="67"/>
        <v>2.2563121993573753E-2</v>
      </c>
      <c r="Q363" s="1">
        <v>4.5260000000000007</v>
      </c>
      <c r="R363" s="31">
        <v>0.44116890189586117</v>
      </c>
      <c r="S363">
        <f t="shared" si="68"/>
        <v>4.5260000000000009E-2</v>
      </c>
      <c r="U363">
        <f t="shared" si="69"/>
        <v>0.16526000000000002</v>
      </c>
    </row>
    <row r="364" spans="1:21">
      <c r="A364" s="3">
        <v>43109</v>
      </c>
      <c r="B364" s="1" t="s">
        <v>27</v>
      </c>
      <c r="C364" s="18">
        <v>-1.0549842768427008E-3</v>
      </c>
      <c r="D364" s="18">
        <v>0.72279145541215961</v>
      </c>
      <c r="E364" s="18">
        <v>5.9191070372489678</v>
      </c>
      <c r="F364" s="18">
        <v>0.9502907513599097</v>
      </c>
      <c r="G364" s="18">
        <v>0.28200095886231563</v>
      </c>
      <c r="H364" s="18">
        <v>0.1567396633593312</v>
      </c>
      <c r="I364" s="36">
        <v>3.35</v>
      </c>
      <c r="J364" s="36">
        <v>0.1374772708486752</v>
      </c>
      <c r="K364" s="11">
        <f t="shared" si="74"/>
        <v>1009.15862068966</v>
      </c>
      <c r="M364" s="9">
        <f t="shared" si="67"/>
        <v>2.2588736443093095E-2</v>
      </c>
      <c r="Q364" s="1">
        <v>3.5659999999999998</v>
      </c>
      <c r="R364" s="31">
        <v>1.2065570852636855</v>
      </c>
      <c r="S364">
        <f t="shared" si="68"/>
        <v>3.5659999999999997E-2</v>
      </c>
      <c r="U364">
        <f t="shared" si="69"/>
        <v>0.15565999999999999</v>
      </c>
    </row>
    <row r="365" spans="1:21">
      <c r="A365" s="3">
        <v>43109</v>
      </c>
      <c r="B365" s="1" t="s">
        <v>28</v>
      </c>
      <c r="C365" s="18">
        <v>3.9012063825830004E-4</v>
      </c>
      <c r="D365" s="18">
        <v>5.4131531019530575E-2</v>
      </c>
      <c r="E365" s="18">
        <v>8.1826848612116105</v>
      </c>
      <c r="F365" s="18">
        <v>0.97085426689905219</v>
      </c>
      <c r="G365" s="18">
        <v>0.82629272780318275</v>
      </c>
      <c r="H365" s="18">
        <v>0.76864084085911233</v>
      </c>
      <c r="I365" s="36">
        <v>2.8970731707317072</v>
      </c>
      <c r="J365" s="36">
        <v>0.19517584774830288</v>
      </c>
      <c r="K365" s="11">
        <f t="shared" si="74"/>
        <v>1009.15862068966</v>
      </c>
      <c r="M365" s="9">
        <f t="shared" si="67"/>
        <v>2.255173447284228E-2</v>
      </c>
      <c r="Q365" s="1">
        <v>0.85</v>
      </c>
      <c r="R365" s="31">
        <v>0.43588989435406728</v>
      </c>
      <c r="S365">
        <f t="shared" si="68"/>
        <v>8.5000000000000006E-3</v>
      </c>
      <c r="U365">
        <f t="shared" si="69"/>
        <v>0.1285</v>
      </c>
    </row>
    <row r="366" spans="1:21">
      <c r="A366" s="3">
        <v>43109</v>
      </c>
      <c r="B366" s="1" t="s">
        <v>29</v>
      </c>
      <c r="C366" s="18">
        <v>-4.6189318165058905E-4</v>
      </c>
      <c r="D366" s="18">
        <v>0.873138788242939</v>
      </c>
      <c r="E366" s="18">
        <v>2.2997043025589261</v>
      </c>
      <c r="F366" s="18">
        <v>0.88140408221993316</v>
      </c>
      <c r="G366" s="18">
        <v>0.91417302635441733</v>
      </c>
      <c r="H366" s="18">
        <v>0.71217506083761584</v>
      </c>
      <c r="I366" s="36">
        <v>3.6390000000000002</v>
      </c>
      <c r="J366" s="36">
        <v>0.29694949065455556</v>
      </c>
      <c r="K366" s="11">
        <f t="shared" si="74"/>
        <v>1009.15862068966</v>
      </c>
      <c r="M366" s="9">
        <f t="shared" si="67"/>
        <v>2.2612346370152959E-2</v>
      </c>
      <c r="Q366" s="1">
        <v>35.380000000000003</v>
      </c>
      <c r="R366" s="31">
        <v>0.44944410108488519</v>
      </c>
      <c r="S366">
        <f t="shared" si="68"/>
        <v>0.3538</v>
      </c>
      <c r="U366">
        <f t="shared" si="69"/>
        <v>0.4738</v>
      </c>
    </row>
    <row r="367" spans="1:21">
      <c r="A367" s="3">
        <v>43109</v>
      </c>
      <c r="B367" s="1" t="s">
        <v>30</v>
      </c>
      <c r="C367" s="18">
        <v>-4.02647353233804E-3</v>
      </c>
      <c r="D367" s="18">
        <v>0.96284565981004555</v>
      </c>
      <c r="E367" s="18">
        <v>10.14359344571425</v>
      </c>
      <c r="F367" s="18">
        <v>0.9949979467391068</v>
      </c>
      <c r="G367" s="18">
        <v>-0.30112961698397156</v>
      </c>
      <c r="H367" s="18">
        <v>0.18723920497860264</v>
      </c>
      <c r="I367" s="36">
        <v>6.3605</v>
      </c>
      <c r="J367" s="36">
        <v>2.6214480254241166</v>
      </c>
      <c r="K367" s="11">
        <f t="shared" si="74"/>
        <v>1009.15862068966</v>
      </c>
      <c r="M367" s="9">
        <f t="shared" si="67"/>
        <v>2.2834679991237505E-2</v>
      </c>
      <c r="Q367" s="1">
        <v>5.4399999999999995</v>
      </c>
      <c r="R367" s="31">
        <v>0.72577544736647015</v>
      </c>
      <c r="S367">
        <f t="shared" si="68"/>
        <v>5.4399999999999997E-2</v>
      </c>
      <c r="U367">
        <f t="shared" si="69"/>
        <v>0.1744</v>
      </c>
    </row>
    <row r="368" spans="1:21">
      <c r="A368" s="3">
        <v>43109</v>
      </c>
      <c r="B368" s="1" t="s">
        <v>31</v>
      </c>
      <c r="C368" s="18">
        <v>-5.0508621319790784E-3</v>
      </c>
      <c r="D368" s="18">
        <v>0.92591839092072425</v>
      </c>
      <c r="E368" s="18">
        <v>10.061296357782398</v>
      </c>
      <c r="F368" s="18">
        <v>0.99661642552047569</v>
      </c>
      <c r="G368" s="18">
        <v>0.30738922376450512</v>
      </c>
      <c r="H368" s="18">
        <v>0.70971128769859759</v>
      </c>
      <c r="I368" s="36">
        <v>6.264743902439025</v>
      </c>
      <c r="J368" s="36">
        <v>2.7699311366922599</v>
      </c>
      <c r="K368" s="11">
        <f t="shared" si="74"/>
        <v>1009.15862068966</v>
      </c>
      <c r="M368" s="9">
        <f t="shared" si="67"/>
        <v>2.2826857172971237E-2</v>
      </c>
      <c r="Q368" s="1">
        <v>3.4</v>
      </c>
      <c r="R368" s="31">
        <v>0.32403703492039299</v>
      </c>
      <c r="S368">
        <f t="shared" si="68"/>
        <v>3.4000000000000002E-2</v>
      </c>
      <c r="U368">
        <f t="shared" si="69"/>
        <v>0.154</v>
      </c>
    </row>
    <row r="369" spans="1:21">
      <c r="A369" s="3">
        <v>43109</v>
      </c>
      <c r="B369" s="1" t="s">
        <v>32</v>
      </c>
      <c r="C369" s="18">
        <v>-7.1455843549377354E-3</v>
      </c>
      <c r="D369" s="18">
        <v>0.9510628416992345</v>
      </c>
      <c r="E369" s="18">
        <v>7.9646337265349247</v>
      </c>
      <c r="F369" s="18">
        <v>0.9420822856848805</v>
      </c>
      <c r="G369" s="18">
        <v>0.43076718188362179</v>
      </c>
      <c r="H369" s="18">
        <v>0.70800190464340995</v>
      </c>
      <c r="I369" s="36">
        <v>2.911</v>
      </c>
      <c r="J369" s="36">
        <v>0.15158825812047586</v>
      </c>
      <c r="K369" s="11">
        <f t="shared" si="74"/>
        <v>1009.15862068966</v>
      </c>
      <c r="M369" s="9">
        <f t="shared" si="67"/>
        <v>2.2552872228631903E-2</v>
      </c>
      <c r="Q369" s="1">
        <v>3.78</v>
      </c>
      <c r="R369" s="31">
        <v>0.71554175279993804</v>
      </c>
      <c r="S369">
        <f t="shared" si="68"/>
        <v>3.78E-2</v>
      </c>
      <c r="U369">
        <f t="shared" si="69"/>
        <v>0.1578</v>
      </c>
    </row>
    <row r="370" spans="1:21">
      <c r="A370" s="3">
        <v>43116</v>
      </c>
      <c r="B370" s="1" t="s">
        <v>25</v>
      </c>
      <c r="C370" s="18">
        <v>-9.0759084841833819E-4</v>
      </c>
      <c r="D370" s="18">
        <v>0.98900019678681494</v>
      </c>
      <c r="E370" s="18">
        <v>9.0596256025224857</v>
      </c>
      <c r="F370" s="18">
        <v>0.97276023169333548</v>
      </c>
      <c r="G370" s="18">
        <v>1.8481127533927337</v>
      </c>
      <c r="H370" s="18">
        <v>0.87967075313743093</v>
      </c>
      <c r="I370" s="36">
        <v>5.1119999999999992</v>
      </c>
      <c r="J370" s="36">
        <v>0.10274239631233056</v>
      </c>
      <c r="K370" s="11">
        <f>989253225.806452/1000000</f>
        <v>989.25322580645206</v>
      </c>
      <c r="M370" s="9">
        <f t="shared" si="67"/>
        <v>2.2284287123241001E-2</v>
      </c>
      <c r="Q370" s="1">
        <v>4.25</v>
      </c>
      <c r="R370" s="31">
        <v>0.25</v>
      </c>
      <c r="S370">
        <f t="shared" si="68"/>
        <v>4.2500000000000003E-2</v>
      </c>
      <c r="U370">
        <f t="shared" si="69"/>
        <v>0.16250000000000001</v>
      </c>
    </row>
    <row r="371" spans="1:21">
      <c r="A371" s="3">
        <v>43116</v>
      </c>
      <c r="B371" s="1" t="s">
        <v>26</v>
      </c>
      <c r="C371" s="18">
        <v>-1.1962442448612532E-3</v>
      </c>
      <c r="D371" s="18">
        <v>0.88683738316711602</v>
      </c>
      <c r="E371" s="18">
        <v>14.339809786262588</v>
      </c>
      <c r="F371" s="18">
        <v>0.96282202834237796</v>
      </c>
      <c r="G371" s="18">
        <v>1.4126497864045109</v>
      </c>
      <c r="H371" s="18">
        <v>0.81209181030204292</v>
      </c>
      <c r="I371" s="36">
        <v>5.0729999999999995</v>
      </c>
      <c r="J371" s="36">
        <v>0.13627545633752242</v>
      </c>
      <c r="K371" s="11">
        <f t="shared" ref="K371:K377" si="75">989253225.806452/1000000</f>
        <v>989.25322580645206</v>
      </c>
      <c r="M371" s="9">
        <f t="shared" si="67"/>
        <v>2.2281163853812163E-2</v>
      </c>
      <c r="Q371" s="1">
        <v>4.5260000000000007</v>
      </c>
      <c r="R371" s="31">
        <v>0.44116890189586117</v>
      </c>
      <c r="S371">
        <f t="shared" si="68"/>
        <v>4.5260000000000009E-2</v>
      </c>
      <c r="U371">
        <f t="shared" si="69"/>
        <v>0.16526000000000002</v>
      </c>
    </row>
    <row r="372" spans="1:21">
      <c r="A372" s="3">
        <v>43116</v>
      </c>
      <c r="B372" s="1" t="s">
        <v>27</v>
      </c>
      <c r="C372" s="18">
        <v>-3.9634086663904445E-4</v>
      </c>
      <c r="D372" s="18">
        <v>0.10849515658974992</v>
      </c>
      <c r="E372" s="18">
        <v>3.4143760879051586</v>
      </c>
      <c r="F372" s="18">
        <v>0.99064983431997644</v>
      </c>
      <c r="G372" s="18">
        <v>-0.52346559780150304</v>
      </c>
      <c r="H372" s="18">
        <v>0.91532687213680686</v>
      </c>
      <c r="I372" s="36">
        <v>5.331646341463415</v>
      </c>
      <c r="J372" s="36">
        <v>0.23559197066993276</v>
      </c>
      <c r="K372" s="11">
        <f t="shared" si="75"/>
        <v>989.25322580645206</v>
      </c>
      <c r="M372" s="9">
        <f t="shared" si="67"/>
        <v>2.2301877243842229E-2</v>
      </c>
      <c r="Q372" s="1">
        <v>3.53</v>
      </c>
      <c r="R372" s="31">
        <v>1.286273687828529</v>
      </c>
      <c r="S372">
        <f t="shared" si="68"/>
        <v>3.5299999999999998E-2</v>
      </c>
      <c r="U372">
        <f t="shared" si="69"/>
        <v>0.15529999999999999</v>
      </c>
    </row>
    <row r="373" spans="1:21">
      <c r="A373" s="3">
        <v>43116</v>
      </c>
      <c r="B373" s="1" t="s">
        <v>28</v>
      </c>
      <c r="C373" s="18">
        <v>-2.1484393708755877E-4</v>
      </c>
      <c r="D373" s="18">
        <v>0.94109359244555535</v>
      </c>
      <c r="E373" s="18">
        <v>7.0503129726802687</v>
      </c>
      <c r="F373" s="18">
        <v>0.99070445074538949</v>
      </c>
      <c r="G373" s="18">
        <v>0.38724032873534159</v>
      </c>
      <c r="H373" s="18">
        <v>0.40289707073003211</v>
      </c>
      <c r="I373" s="36">
        <v>4.8550000000000004</v>
      </c>
      <c r="J373" s="36">
        <v>0.12990381056766578</v>
      </c>
      <c r="K373" s="11">
        <f t="shared" si="75"/>
        <v>989.25322580645206</v>
      </c>
      <c r="M373" s="9">
        <f t="shared" si="67"/>
        <v>2.2263705578543295E-2</v>
      </c>
      <c r="Q373" s="1">
        <v>1.3059999999999998</v>
      </c>
      <c r="R373" s="31">
        <v>0.23383755044902399</v>
      </c>
      <c r="S373">
        <f t="shared" si="68"/>
        <v>1.3059999999999999E-2</v>
      </c>
      <c r="U373">
        <f t="shared" si="69"/>
        <v>0.13305999999999998</v>
      </c>
    </row>
    <row r="374" spans="1:21">
      <c r="A374" s="3">
        <v>43116</v>
      </c>
      <c r="B374" s="1" t="s">
        <v>29</v>
      </c>
      <c r="C374" s="18">
        <v>-1.0046582525202296E-4</v>
      </c>
      <c r="D374" s="18">
        <v>7.6985536681544375E-3</v>
      </c>
      <c r="E374" s="18">
        <v>0.52709661203158187</v>
      </c>
      <c r="F374" s="18">
        <v>0.15748533815466983</v>
      </c>
      <c r="G374" s="18">
        <v>2.3575791579321503E-2</v>
      </c>
      <c r="H374" s="18">
        <v>3.2510219501470923E-3</v>
      </c>
      <c r="I374" s="36">
        <v>5.6255975609756108</v>
      </c>
      <c r="J374" s="36">
        <v>0.36306888379594326</v>
      </c>
      <c r="K374" s="11">
        <f t="shared" si="75"/>
        <v>989.25322580645206</v>
      </c>
      <c r="M374" s="9">
        <f t="shared" si="67"/>
        <v>2.232541798377739E-2</v>
      </c>
      <c r="Q374" s="1">
        <v>35.380000000000003</v>
      </c>
      <c r="R374" s="31">
        <v>0.44944410108488519</v>
      </c>
      <c r="S374">
        <f t="shared" si="68"/>
        <v>0.3538</v>
      </c>
      <c r="U374">
        <f t="shared" si="69"/>
        <v>0.4738</v>
      </c>
    </row>
    <row r="375" spans="1:21">
      <c r="A375" s="3">
        <v>43116</v>
      </c>
      <c r="B375" s="1" t="s">
        <v>30</v>
      </c>
      <c r="C375" s="18">
        <v>-5.6083507037355514E-3</v>
      </c>
      <c r="D375" s="18">
        <v>0.70508834366709749</v>
      </c>
      <c r="E375" s="18">
        <v>3.3553858150464437</v>
      </c>
      <c r="F375" s="18">
        <v>0.9447885341423381</v>
      </c>
      <c r="G375" s="18">
        <v>-2.0514941010760812</v>
      </c>
      <c r="H375" s="18">
        <v>0.79125136369805138</v>
      </c>
      <c r="I375" s="36">
        <v>6.1252195121951223</v>
      </c>
      <c r="J375" s="36">
        <v>1.10669737942515</v>
      </c>
      <c r="K375" s="11">
        <f t="shared" si="75"/>
        <v>989.25322580645206</v>
      </c>
      <c r="M375" s="9">
        <f t="shared" si="67"/>
        <v>2.2365429623936842E-2</v>
      </c>
      <c r="Q375" s="1">
        <v>5.4399999999999995</v>
      </c>
      <c r="R375" s="31">
        <v>0.72577544736647015</v>
      </c>
      <c r="S375">
        <f t="shared" si="68"/>
        <v>5.4399999999999997E-2</v>
      </c>
      <c r="U375">
        <f t="shared" si="69"/>
        <v>0.1744</v>
      </c>
    </row>
    <row r="376" spans="1:21">
      <c r="A376" s="3">
        <v>43116</v>
      </c>
      <c r="B376" s="1" t="s">
        <v>31</v>
      </c>
      <c r="C376" s="18">
        <v>-2.2089737476130855E-3</v>
      </c>
      <c r="D376" s="18">
        <v>0.91947509805382444</v>
      </c>
      <c r="E376" s="18">
        <v>2.728586563187978</v>
      </c>
      <c r="F376" s="18">
        <v>0.96431947568696808</v>
      </c>
      <c r="G376" s="18">
        <v>-0.54319026342957044</v>
      </c>
      <c r="H376" s="18">
        <v>0.76842411971325308</v>
      </c>
      <c r="I376" s="36">
        <v>6.3330000000000002</v>
      </c>
      <c r="J376" s="36">
        <v>1.6556904903997003</v>
      </c>
      <c r="K376" s="11">
        <f t="shared" si="75"/>
        <v>989.25322580645206</v>
      </c>
      <c r="M376" s="9">
        <f t="shared" si="67"/>
        <v>2.238206948151298E-2</v>
      </c>
      <c r="Q376" s="1">
        <v>3.4</v>
      </c>
      <c r="R376" s="31">
        <v>0.32403703492039299</v>
      </c>
      <c r="S376">
        <f t="shared" si="68"/>
        <v>3.4000000000000002E-2</v>
      </c>
      <c r="U376">
        <f t="shared" si="69"/>
        <v>0.154</v>
      </c>
    </row>
    <row r="377" spans="1:21">
      <c r="A377" s="3">
        <v>43116</v>
      </c>
      <c r="B377" s="1" t="s">
        <v>32</v>
      </c>
      <c r="C377" s="18">
        <v>-3.4065986010665904E-3</v>
      </c>
      <c r="D377" s="18">
        <v>0.94397520522668987</v>
      </c>
      <c r="E377" s="18">
        <v>3.9434808249198681</v>
      </c>
      <c r="F377" s="18">
        <v>0.89370266879902216</v>
      </c>
      <c r="G377" s="18">
        <v>1.1697143638218676E-2</v>
      </c>
      <c r="H377" s="18">
        <v>1.3489526460851893E-3</v>
      </c>
      <c r="I377" s="36">
        <v>4.7012195121951219</v>
      </c>
      <c r="J377" s="36">
        <v>0.16435540059731021</v>
      </c>
      <c r="K377" s="11">
        <f t="shared" si="75"/>
        <v>989.25322580645206</v>
      </c>
      <c r="M377" s="9">
        <f t="shared" si="67"/>
        <v>2.2251390247868617E-2</v>
      </c>
      <c r="Q377" s="1">
        <v>3.78</v>
      </c>
      <c r="R377" s="31">
        <v>0.71554175279993804</v>
      </c>
      <c r="S377">
        <f t="shared" si="68"/>
        <v>3.78E-2</v>
      </c>
      <c r="U377">
        <f t="shared" si="69"/>
        <v>0.1578</v>
      </c>
    </row>
    <row r="378" spans="1:21">
      <c r="A378" s="3">
        <v>43126</v>
      </c>
      <c r="B378" s="1" t="s">
        <v>25</v>
      </c>
      <c r="C378" s="18">
        <v>1.3187639657484594E-4</v>
      </c>
      <c r="D378" s="18">
        <v>7.8571792078200291E-3</v>
      </c>
      <c r="E378" s="18">
        <v>8.1077400502761225</v>
      </c>
      <c r="F378" s="18">
        <v>0.96285819592174648</v>
      </c>
      <c r="G378" s="18">
        <v>0.25590496016799924</v>
      </c>
      <c r="H378" s="18">
        <v>0.89863942123422436</v>
      </c>
      <c r="I378" s="36">
        <v>9.1303170731707297</v>
      </c>
      <c r="J378" s="36">
        <v>0.27977013764441766</v>
      </c>
      <c r="K378" s="11">
        <f>1013533870.96774/1000000</f>
        <v>1013.5338709677401</v>
      </c>
      <c r="M378" s="9">
        <f t="shared" si="67"/>
        <v>2.316094266799679E-2</v>
      </c>
      <c r="Q378" s="1">
        <v>4.25</v>
      </c>
      <c r="R378" s="31">
        <v>0.25</v>
      </c>
      <c r="S378">
        <f t="shared" si="68"/>
        <v>4.2500000000000003E-2</v>
      </c>
      <c r="U378">
        <f t="shared" si="69"/>
        <v>0.16250000000000001</v>
      </c>
    </row>
    <row r="379" spans="1:21">
      <c r="A379" s="3">
        <v>43126</v>
      </c>
      <c r="B379" s="1" t="s">
        <v>26</v>
      </c>
      <c r="C379" s="18">
        <v>2.5382429193455903E-4</v>
      </c>
      <c r="D379" s="18">
        <v>9.753143856714061E-2</v>
      </c>
      <c r="E379" s="18">
        <v>6.4274613302921022</v>
      </c>
      <c r="F379" s="18">
        <v>0.97472338350063248</v>
      </c>
      <c r="G379" s="18">
        <v>0.66105348698947186</v>
      </c>
      <c r="H379" s="18">
        <v>0.90684599690263756</v>
      </c>
      <c r="I379" s="36">
        <v>9.5680000000000014</v>
      </c>
      <c r="J379" s="36">
        <v>0.2640343083525854</v>
      </c>
      <c r="K379" s="11">
        <f t="shared" ref="K379:K385" si="76">1013533870.96774/1000000</f>
        <v>1013.5338709677401</v>
      </c>
      <c r="M379" s="9">
        <f t="shared" si="67"/>
        <v>2.3196854308171214E-2</v>
      </c>
      <c r="Q379" s="1">
        <v>4.5260000000000007</v>
      </c>
      <c r="R379" s="31">
        <v>0.44116890189586117</v>
      </c>
      <c r="S379">
        <f t="shared" si="68"/>
        <v>4.5260000000000009E-2</v>
      </c>
      <c r="U379">
        <f t="shared" si="69"/>
        <v>0.16526000000000002</v>
      </c>
    </row>
    <row r="380" spans="1:21">
      <c r="A380" s="3">
        <v>43126</v>
      </c>
      <c r="B380" s="1" t="s">
        <v>27</v>
      </c>
      <c r="C380" s="18">
        <v>-1.9964920921722751E-4</v>
      </c>
      <c r="D380" s="18">
        <v>9.9447591511540909E-2</v>
      </c>
      <c r="E380" s="18">
        <v>11.854570691810178</v>
      </c>
      <c r="F380" s="18">
        <v>0.83439682061864251</v>
      </c>
      <c r="G380" s="18">
        <v>-0.20266503674386285</v>
      </c>
      <c r="H380" s="18">
        <v>0.26036780172037416</v>
      </c>
      <c r="I380" s="36">
        <v>9.557500000000001</v>
      </c>
      <c r="J380" s="36">
        <v>0.22987768486740917</v>
      </c>
      <c r="K380" s="11">
        <f t="shared" si="76"/>
        <v>1013.5338709677401</v>
      </c>
      <c r="M380" s="9">
        <f t="shared" si="67"/>
        <v>2.3195992789024095E-2</v>
      </c>
      <c r="Q380" s="1">
        <v>3.3299999999999996</v>
      </c>
      <c r="R380" s="31">
        <v>1.7304623659588794</v>
      </c>
      <c r="S380">
        <f t="shared" si="68"/>
        <v>3.3299999999999996E-2</v>
      </c>
      <c r="U380">
        <f t="shared" si="69"/>
        <v>0.15329999999999999</v>
      </c>
    </row>
    <row r="381" spans="1:21">
      <c r="A381" s="3">
        <v>43126</v>
      </c>
      <c r="B381" s="1" t="s">
        <v>28</v>
      </c>
      <c r="C381" s="18">
        <v>-1.6943203160604269E-5</v>
      </c>
      <c r="D381" s="18">
        <v>2.8643659672673676E-4</v>
      </c>
      <c r="E381" s="18">
        <v>15.244225438810854</v>
      </c>
      <c r="F381" s="18">
        <v>0.97695417187345801</v>
      </c>
      <c r="G381" s="18">
        <v>1.1456529644321336</v>
      </c>
      <c r="H381" s="18">
        <v>0.92666037524525324</v>
      </c>
      <c r="I381" s="36">
        <v>7.9108536585365865</v>
      </c>
      <c r="J381" s="36">
        <v>0.19388564611954595</v>
      </c>
      <c r="K381" s="11">
        <f t="shared" si="76"/>
        <v>1013.5338709677401</v>
      </c>
      <c r="M381" s="9">
        <f t="shared" si="67"/>
        <v>2.3060886374575745E-2</v>
      </c>
      <c r="Q381" s="1">
        <v>2.2000000000000002</v>
      </c>
      <c r="R381" s="31">
        <v>0.5419870847169701</v>
      </c>
      <c r="S381">
        <f t="shared" si="68"/>
        <v>2.2000000000000002E-2</v>
      </c>
      <c r="U381">
        <f t="shared" si="69"/>
        <v>0.14199999999999999</v>
      </c>
    </row>
    <row r="382" spans="1:21">
      <c r="A382" s="3">
        <v>43126</v>
      </c>
      <c r="B382" s="1" t="s">
        <v>29</v>
      </c>
      <c r="C382" s="18">
        <v>-4.3663821648265433E-4</v>
      </c>
      <c r="D382" s="18">
        <v>0.19255039220954434</v>
      </c>
      <c r="E382" s="18">
        <v>1.6412173769280776</v>
      </c>
      <c r="F382" s="18">
        <v>0.23213755032277861</v>
      </c>
      <c r="G382" s="18">
        <v>0.36882516850821728</v>
      </c>
      <c r="H382" s="18">
        <v>0.79994033777443163</v>
      </c>
      <c r="I382" s="36">
        <v>9.1330000000000009</v>
      </c>
      <c r="J382" s="36">
        <v>0.79530560164002351</v>
      </c>
      <c r="K382" s="11">
        <f t="shared" si="76"/>
        <v>1013.5338709677401</v>
      </c>
      <c r="M382" s="9">
        <f t="shared" si="67"/>
        <v>2.3161162800647627E-2</v>
      </c>
      <c r="Q382" s="1">
        <v>35.380000000000003</v>
      </c>
      <c r="R382" s="31">
        <v>0.44944410108488519</v>
      </c>
      <c r="S382">
        <f t="shared" si="68"/>
        <v>0.3538</v>
      </c>
      <c r="U382">
        <f t="shared" si="69"/>
        <v>0.4738</v>
      </c>
    </row>
    <row r="383" spans="1:21">
      <c r="A383" s="3">
        <v>43126</v>
      </c>
      <c r="B383" s="1" t="s">
        <v>30</v>
      </c>
      <c r="C383" s="18">
        <v>-5.3446787069183446E-2</v>
      </c>
      <c r="D383" s="18">
        <v>0.78667128004198428</v>
      </c>
      <c r="E383" s="18">
        <v>8.3043256260635712</v>
      </c>
      <c r="F383" s="18">
        <v>0.94529268029329983</v>
      </c>
      <c r="G383" s="18">
        <v>-25.868696673701944</v>
      </c>
      <c r="H383" s="18">
        <v>0.75662367102596428</v>
      </c>
      <c r="I383" s="36">
        <v>8.5008414634146359</v>
      </c>
      <c r="J383" s="36">
        <v>0.96216950388385503</v>
      </c>
      <c r="K383" s="11">
        <f t="shared" si="76"/>
        <v>1013.5338709677401</v>
      </c>
      <c r="M383" s="9">
        <f t="shared" si="67"/>
        <v>2.3109294545096731E-2</v>
      </c>
      <c r="Q383" s="1">
        <v>5.4399999999999995</v>
      </c>
      <c r="R383" s="31">
        <v>0.72577544736647015</v>
      </c>
      <c r="S383">
        <f t="shared" si="68"/>
        <v>5.4399999999999997E-2</v>
      </c>
      <c r="U383">
        <f t="shared" si="69"/>
        <v>0.1744</v>
      </c>
    </row>
    <row r="384" spans="1:21">
      <c r="A384" s="3">
        <v>43126</v>
      </c>
      <c r="B384" s="1" t="s">
        <v>31</v>
      </c>
      <c r="C384" s="18">
        <v>4.3198230442214654E-3</v>
      </c>
      <c r="D384" s="18">
        <v>0.77162046659486994</v>
      </c>
      <c r="E384" s="18">
        <v>8.6786258422489464</v>
      </c>
      <c r="F384" s="18">
        <v>0.98135121851574225</v>
      </c>
      <c r="G384" s="18">
        <v>2.6804770504391526</v>
      </c>
      <c r="H384" s="18">
        <v>0.83431846887394145</v>
      </c>
      <c r="I384" s="36">
        <v>7.886000000000001</v>
      </c>
      <c r="J384" s="36">
        <v>0.68826157818085421</v>
      </c>
      <c r="K384" s="11">
        <f t="shared" si="76"/>
        <v>1013.5338709677401</v>
      </c>
      <c r="M384" s="9">
        <f t="shared" si="67"/>
        <v>2.3058847145746665E-2</v>
      </c>
      <c r="Q384" s="1">
        <v>3.4</v>
      </c>
      <c r="R384" s="31">
        <v>0.32403703492039299</v>
      </c>
      <c r="S384">
        <f t="shared" si="68"/>
        <v>3.4000000000000002E-2</v>
      </c>
      <c r="U384">
        <f t="shared" si="69"/>
        <v>0.154</v>
      </c>
    </row>
    <row r="385" spans="1:21">
      <c r="A385" s="3">
        <v>43126</v>
      </c>
      <c r="B385" s="1" t="s">
        <v>32</v>
      </c>
      <c r="C385" s="18">
        <v>5.6223684023948513E-2</v>
      </c>
      <c r="D385" s="18">
        <v>0.72341771246361253</v>
      </c>
      <c r="E385" s="18">
        <v>8.3014505999630241</v>
      </c>
      <c r="F385" s="18">
        <v>0.9929313912615062</v>
      </c>
      <c r="G385" s="18">
        <v>8.0190829904538177</v>
      </c>
      <c r="H385" s="18">
        <v>0.7677089520731748</v>
      </c>
      <c r="I385" s="36">
        <v>7.0959999999999992</v>
      </c>
      <c r="J385" s="36">
        <v>0.12799999999999995</v>
      </c>
      <c r="K385" s="11">
        <f t="shared" si="76"/>
        <v>1013.5338709677401</v>
      </c>
      <c r="M385" s="9">
        <f t="shared" si="67"/>
        <v>2.2994028086106118E-2</v>
      </c>
      <c r="Q385" s="1">
        <v>3.78</v>
      </c>
      <c r="R385" s="31">
        <v>0.71554175279993804</v>
      </c>
      <c r="S385">
        <f t="shared" si="68"/>
        <v>3.78E-2</v>
      </c>
      <c r="U385">
        <f t="shared" si="69"/>
        <v>0.1578</v>
      </c>
    </row>
  </sheetData>
  <conditionalFormatting sqref="G1">
    <cfRule type="cellIs" dxfId="1" priority="59" operator="lessThan">
      <formula>0.7</formula>
    </cfRule>
  </conditionalFormatting>
  <conditionalFormatting sqref="F2:F385">
    <cfRule type="cellIs" dxfId="0" priority="2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Meilin Krämer</cp:lastModifiedBy>
  <dcterms:created xsi:type="dcterms:W3CDTF">2017-05-15T15:40:04Z</dcterms:created>
  <dcterms:modified xsi:type="dcterms:W3CDTF">2018-07-24T10:39:29Z</dcterms:modified>
</cp:coreProperties>
</file>