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1" yWindow="106" windowWidth="14807" windowHeight="8007"/>
  </bookViews>
  <sheets>
    <sheet name="Price To Customer" sheetId="1" r:id="rId1"/>
    <sheet name="Excluding VAT" sheetId="2" r:id="rId2"/>
    <sheet name="Excluding VAT Profits" sheetId="4" r:id="rId3"/>
    <sheet name="Simple Pricing 0.25c" sheetId="7" r:id="rId4"/>
    <sheet name="Simple Pricing 0.29c" sheetId="5" r:id="rId5"/>
  </sheets>
  <calcPr calcId="152511"/>
</workbook>
</file>

<file path=xl/calcChain.xml><?xml version="1.0" encoding="utf-8"?>
<calcChain xmlns="http://schemas.openxmlformats.org/spreadsheetml/2006/main">
  <c r="C10" i="7" l="1"/>
  <c r="E10" i="7" s="1"/>
  <c r="C9" i="7"/>
  <c r="E9" i="7" s="1"/>
  <c r="C8" i="7"/>
  <c r="E8" i="7" s="1"/>
  <c r="C7" i="7"/>
  <c r="E7" i="7" s="1"/>
  <c r="C6" i="7"/>
  <c r="E6" i="7" s="1"/>
  <c r="K5" i="7"/>
  <c r="J5" i="7"/>
  <c r="I5" i="7"/>
  <c r="H5" i="7"/>
  <c r="H10" i="7" s="1"/>
  <c r="J10" i="7" s="1"/>
  <c r="F5" i="7"/>
  <c r="E5" i="7"/>
  <c r="E4" i="7"/>
  <c r="H4" i="7" s="1"/>
  <c r="J4" i="7" s="1"/>
  <c r="D4" i="7"/>
  <c r="D10" i="7" s="1"/>
  <c r="F10" i="7" s="1"/>
  <c r="K5" i="5"/>
  <c r="J5" i="5"/>
  <c r="H5" i="5"/>
  <c r="H6" i="7" l="1"/>
  <c r="J6" i="7" s="1"/>
  <c r="H7" i="7"/>
  <c r="J7" i="7" s="1"/>
  <c r="H8" i="7"/>
  <c r="J8" i="7" s="1"/>
  <c r="H9" i="7"/>
  <c r="J9" i="7" s="1"/>
  <c r="F4" i="7"/>
  <c r="K4" i="7" s="1"/>
  <c r="I4" i="7"/>
  <c r="I10" i="7" s="1"/>
  <c r="K10" i="7" s="1"/>
  <c r="D6" i="7"/>
  <c r="F6" i="7" s="1"/>
  <c r="I6" i="7"/>
  <c r="K6" i="7" s="1"/>
  <c r="D7" i="7"/>
  <c r="F7" i="7" s="1"/>
  <c r="I7" i="7"/>
  <c r="K7" i="7" s="1"/>
  <c r="D8" i="7"/>
  <c r="F8" i="7" s="1"/>
  <c r="I8" i="7"/>
  <c r="K8" i="7" s="1"/>
  <c r="D9" i="7"/>
  <c r="F9" i="7" s="1"/>
  <c r="I9" i="7"/>
  <c r="K9" i="7" s="1"/>
  <c r="I5" i="5"/>
  <c r="H10" i="5"/>
  <c r="J10" i="5" s="1"/>
  <c r="H9" i="5"/>
  <c r="J9" i="5" s="1"/>
  <c r="H8" i="5"/>
  <c r="J8" i="5" s="1"/>
  <c r="H7" i="5"/>
  <c r="J7" i="5" s="1"/>
  <c r="H6" i="5"/>
  <c r="J6" i="5" s="1"/>
  <c r="F5" i="5"/>
  <c r="E5" i="5"/>
  <c r="E4" i="5"/>
  <c r="H4" i="5" s="1"/>
  <c r="J4" i="5" s="1"/>
  <c r="C6" i="5"/>
  <c r="E6" i="5" s="1"/>
  <c r="C7" i="5"/>
  <c r="E7" i="5" s="1"/>
  <c r="C8" i="5"/>
  <c r="E8" i="5" s="1"/>
  <c r="C9" i="5"/>
  <c r="E9" i="5" s="1"/>
  <c r="C10" i="5"/>
  <c r="E10" i="5" s="1"/>
  <c r="D4" i="5"/>
  <c r="F4" i="5" s="1"/>
  <c r="K4" i="5" s="1"/>
  <c r="I4" i="5" l="1"/>
  <c r="I10" i="5" s="1"/>
  <c r="K10" i="5" s="1"/>
  <c r="I8" i="5"/>
  <c r="K8" i="5" s="1"/>
  <c r="D9" i="5"/>
  <c r="F9" i="5" s="1"/>
  <c r="D6" i="5"/>
  <c r="F6" i="5" s="1"/>
  <c r="D8" i="5"/>
  <c r="F8" i="5" s="1"/>
  <c r="D10" i="5"/>
  <c r="F10" i="5" s="1"/>
  <c r="D7" i="5"/>
  <c r="F7" i="5" s="1"/>
  <c r="F3" i="4"/>
  <c r="F5" i="4" s="1"/>
  <c r="F3" i="2"/>
  <c r="G4" i="4"/>
  <c r="G5" i="4" s="1"/>
  <c r="G4" i="2"/>
  <c r="G7" i="2" s="1"/>
  <c r="F5" i="2"/>
  <c r="G5" i="1"/>
  <c r="F5" i="1"/>
  <c r="F4" i="4"/>
  <c r="E4" i="4"/>
  <c r="D4" i="4"/>
  <c r="C4" i="4"/>
  <c r="C7" i="4" s="1"/>
  <c r="D9" i="4"/>
  <c r="C9" i="4"/>
  <c r="E8" i="4"/>
  <c r="G3" i="4"/>
  <c r="E3" i="4"/>
  <c r="E9" i="4" s="1"/>
  <c r="D3" i="4"/>
  <c r="G3" i="2"/>
  <c r="E4" i="2"/>
  <c r="E3" i="2"/>
  <c r="D3" i="2"/>
  <c r="F4" i="2"/>
  <c r="D4" i="2"/>
  <c r="C4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E5" i="2"/>
  <c r="D5" i="2"/>
  <c r="C5" i="2"/>
  <c r="E5" i="1"/>
  <c r="D5" i="1"/>
  <c r="G8" i="1"/>
  <c r="G7" i="1"/>
  <c r="G6" i="1"/>
  <c r="G9" i="1"/>
  <c r="F9" i="1"/>
  <c r="E9" i="1"/>
  <c r="D9" i="1"/>
  <c r="C9" i="1"/>
  <c r="C5" i="1"/>
  <c r="F8" i="1"/>
  <c r="F7" i="1"/>
  <c r="F6" i="1"/>
  <c r="E8" i="1"/>
  <c r="E7" i="1"/>
  <c r="E6" i="1"/>
  <c r="D8" i="1"/>
  <c r="D7" i="1"/>
  <c r="D6" i="1"/>
  <c r="C8" i="1"/>
  <c r="C7" i="1"/>
  <c r="C6" i="1"/>
  <c r="I7" i="5" l="1"/>
  <c r="K7" i="5" s="1"/>
  <c r="I6" i="5"/>
  <c r="K6" i="5" s="1"/>
  <c r="I9" i="5"/>
  <c r="K9" i="5" s="1"/>
  <c r="F9" i="4"/>
  <c r="G9" i="2"/>
  <c r="G5" i="2"/>
  <c r="G6" i="2"/>
  <c r="G8" i="2"/>
  <c r="G9" i="4"/>
  <c r="G10" i="4" s="1"/>
  <c r="G11" i="4" s="1"/>
  <c r="G8" i="4"/>
  <c r="C8" i="4"/>
  <c r="C5" i="4"/>
  <c r="C10" i="4" s="1"/>
  <c r="C11" i="4" s="1"/>
  <c r="E5" i="4"/>
  <c r="D6" i="4"/>
  <c r="D10" i="4" s="1"/>
  <c r="D11" i="4" s="1"/>
  <c r="F6" i="4"/>
  <c r="E7" i="4"/>
  <c r="E10" i="4" s="1"/>
  <c r="E11" i="4" s="1"/>
  <c r="G7" i="4"/>
  <c r="D8" i="4"/>
  <c r="F8" i="4"/>
  <c r="F10" i="4" s="1"/>
  <c r="F11" i="4" s="1"/>
  <c r="D5" i="4"/>
  <c r="C6" i="4"/>
  <c r="E6" i="4"/>
  <c r="G6" i="4"/>
  <c r="D7" i="4"/>
  <c r="F7" i="4"/>
</calcChain>
</file>

<file path=xl/sharedStrings.xml><?xml version="1.0" encoding="utf-8"?>
<sst xmlns="http://schemas.openxmlformats.org/spreadsheetml/2006/main" count="96" uniqueCount="35">
  <si>
    <t>Free</t>
  </si>
  <si>
    <t>Bronze (R99 / month)</t>
  </si>
  <si>
    <t>Free (R0 / month)</t>
  </si>
  <si>
    <t>Silver (R199 / month)</t>
  </si>
  <si>
    <t>Subscriptions</t>
  </si>
  <si>
    <t>Monthly Quantity ( or &gt; )</t>
  </si>
  <si>
    <r>
      <rPr>
        <sz val="11"/>
        <color theme="9" tint="-0.499984740745262"/>
        <rFont val="Calibri"/>
        <family val="2"/>
        <scheme val="minor"/>
      </rPr>
      <t>Total Monthly Price</t>
    </r>
    <r>
      <rPr>
        <sz val="11"/>
        <color theme="1"/>
        <rFont val="Calibri"/>
        <family val="2"/>
        <scheme val="minor"/>
      </rPr>
      <t xml:space="preserve"> =  </t>
    </r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</si>
  <si>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Silver R199</t>
  </si>
  <si>
    <t>Bronze R99</t>
  </si>
  <si>
    <t>Gold R399</t>
  </si>
  <si>
    <t>Gold (R399 / month)</t>
  </si>
  <si>
    <t>Platinum R999</t>
  </si>
  <si>
    <t>Gold (R999 / month)</t>
  </si>
  <si>
    <t>VAT Factor</t>
  </si>
  <si>
    <t>Price per SMS (ex. VAT)</t>
  </si>
  <si>
    <t>Price per SMS (inc. VAT)</t>
  </si>
  <si>
    <t>Monthly Subscription (ex. VAT)</t>
  </si>
  <si>
    <t>Monthly Subscription (inc. VAT)</t>
  </si>
  <si>
    <t>Cost Price / SMS (ex. VAT)</t>
  </si>
  <si>
    <t>Platinum (R999 / month)</t>
  </si>
  <si>
    <r>
      <rPr>
        <sz val="11"/>
        <color theme="5"/>
        <rFont val="Calibri"/>
        <family val="2"/>
        <scheme val="minor"/>
      </rPr>
      <t>Total Monthly Price</t>
    </r>
    <r>
      <rPr>
        <sz val="11"/>
        <color theme="1"/>
        <rFont val="Calibri"/>
        <family val="2"/>
        <scheme val="minor"/>
      </rPr>
      <t xml:space="preserve"> =  </t>
    </r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</si>
  <si>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Target Profits</t>
  </si>
  <si>
    <t>Target number of Organizations to sell to, to reach Target Profits</t>
  </si>
  <si>
    <t>Recommended</t>
  </si>
  <si>
    <t>SMS' being sent per month at target number of Organizations</t>
  </si>
  <si>
    <t>Subscription R350</t>
  </si>
  <si>
    <t>Subscription R399</t>
  </si>
  <si>
    <t>exc. VAT</t>
  </si>
  <si>
    <t>inc. VAT</t>
  </si>
  <si>
    <t>Profit (exc. VAT)</t>
  </si>
  <si>
    <t>Target (exc. VAT): No. Of Organizations</t>
  </si>
  <si>
    <t>Price per SMS</t>
  </si>
  <si>
    <t>Monthly Subscription</t>
  </si>
  <si>
    <r>
      <rPr>
        <sz val="8"/>
        <color theme="1"/>
        <rFont val="Calibri"/>
        <family val="2"/>
        <scheme val="minor"/>
      </rPr>
      <t>(</t>
    </r>
    <r>
      <rPr>
        <sz val="8"/>
        <color theme="3" tint="0.39997558519241921"/>
        <rFont val="Calibri"/>
        <family val="2"/>
        <scheme val="minor"/>
      </rPr>
      <t>Monthly SMS Quantity</t>
    </r>
    <r>
      <rPr>
        <sz val="8"/>
        <color theme="1"/>
        <rFont val="Calibri"/>
        <family val="2"/>
        <scheme val="minor"/>
      </rPr>
      <t xml:space="preserve"> * </t>
    </r>
    <r>
      <rPr>
        <sz val="8"/>
        <color theme="5"/>
        <rFont val="Calibri"/>
        <family val="2"/>
        <scheme val="minor"/>
      </rPr>
      <t>Price per SMS</t>
    </r>
    <r>
      <rPr>
        <sz val="8"/>
        <color theme="1"/>
        <rFont val="Calibri"/>
        <family val="2"/>
        <scheme val="minor"/>
      </rPr>
      <t xml:space="preserve">) + </t>
    </r>
    <r>
      <rPr>
        <sz val="8"/>
        <color rgb="FF00B050"/>
        <rFont val="Calibri"/>
        <family val="2"/>
        <scheme val="minor"/>
      </rPr>
      <t>Monthly Subscription</t>
    </r>
  </si>
  <si>
    <t>Total Monthly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</si>
</sst>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theme="5"/>
      <name val="Calibri"/>
      <family val="2"/>
      <scheme val="minor"/>
    </font>
    <font>
      <sz val="8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CF2F8"/>
      <color rgb="FFF4F7FA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3" sqref="G3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0" style="1" bestFit="1" customWidth="1"/>
    <col min="9" max="16384" width="9.1328125" style="1"/>
  </cols>
  <sheetData>
    <row r="1" spans="1:8" x14ac:dyDescent="0.45">
      <c r="B1" s="2"/>
      <c r="C1" s="44" t="s">
        <v>4</v>
      </c>
      <c r="D1" s="45"/>
      <c r="E1" s="45"/>
      <c r="F1" s="45"/>
      <c r="G1" s="45"/>
      <c r="H1" s="46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7" t="s">
        <v>23</v>
      </c>
    </row>
    <row r="3" spans="1:8" x14ac:dyDescent="0.45">
      <c r="A3" s="14" t="s">
        <v>17</v>
      </c>
      <c r="B3" s="12">
        <v>1</v>
      </c>
      <c r="C3" s="13">
        <v>0</v>
      </c>
      <c r="D3" s="13">
        <v>99</v>
      </c>
      <c r="E3" s="13">
        <v>199</v>
      </c>
      <c r="F3" s="13">
        <v>399</v>
      </c>
      <c r="G3" s="13">
        <v>999</v>
      </c>
      <c r="H3" s="7"/>
    </row>
    <row r="4" spans="1:8" x14ac:dyDescent="0.45">
      <c r="A4" s="14" t="s">
        <v>15</v>
      </c>
      <c r="B4" s="12">
        <v>1</v>
      </c>
      <c r="C4" s="13">
        <v>0.49</v>
      </c>
      <c r="D4" s="13">
        <v>0.28999999999999998</v>
      </c>
      <c r="E4" s="13">
        <v>0.25</v>
      </c>
      <c r="F4" s="13">
        <v>0.23</v>
      </c>
      <c r="G4" s="13">
        <v>0.21</v>
      </c>
      <c r="H4" s="9"/>
    </row>
    <row r="5" spans="1:8" x14ac:dyDescent="0.45">
      <c r="A5" s="8" t="s">
        <v>6</v>
      </c>
      <c r="B5" s="3">
        <v>100</v>
      </c>
      <c r="C5" s="7">
        <f>C4*B5+C3</f>
        <v>49</v>
      </c>
      <c r="D5" s="5">
        <f>D4*B5+D3</f>
        <v>128</v>
      </c>
      <c r="E5" s="5">
        <f>E4*B5+E3</f>
        <v>224</v>
      </c>
      <c r="F5" s="15">
        <f>F4*B5+F3</f>
        <v>422</v>
      </c>
      <c r="G5" s="5">
        <f>G4*B5+G3</f>
        <v>1020</v>
      </c>
      <c r="H5" s="11" t="s">
        <v>2</v>
      </c>
    </row>
    <row r="6" spans="1:8" x14ac:dyDescent="0.45">
      <c r="B6" s="3">
        <v>500</v>
      </c>
      <c r="C6" s="5">
        <f>C4*B6+C3</f>
        <v>245</v>
      </c>
      <c r="D6" s="7">
        <f>D4*B6+D3</f>
        <v>244</v>
      </c>
      <c r="E6" s="5">
        <f>E4*B6+E3</f>
        <v>324</v>
      </c>
      <c r="F6" s="15">
        <f>F4*B6+F3</f>
        <v>514</v>
      </c>
      <c r="G6" s="5">
        <f>G4*B6+G3</f>
        <v>1104</v>
      </c>
      <c r="H6" s="11" t="s">
        <v>1</v>
      </c>
    </row>
    <row r="7" spans="1:8" x14ac:dyDescent="0.45">
      <c r="B7" s="3">
        <v>3000</v>
      </c>
      <c r="C7" s="5">
        <f>C4*B7+C3</f>
        <v>1470</v>
      </c>
      <c r="D7" s="5">
        <f>D4*B7+D3</f>
        <v>968.99999999999989</v>
      </c>
      <c r="E7" s="7">
        <f>E4*B7+E3</f>
        <v>949</v>
      </c>
      <c r="F7" s="15">
        <f>F4*B7+F3</f>
        <v>1089</v>
      </c>
      <c r="G7" s="5">
        <f>G4*B7+G3</f>
        <v>1629</v>
      </c>
      <c r="H7" s="11" t="s">
        <v>3</v>
      </c>
    </row>
    <row r="8" spans="1:8" x14ac:dyDescent="0.45">
      <c r="B8" s="3">
        <v>10000</v>
      </c>
      <c r="C8" s="5">
        <f>C4*B8+C3</f>
        <v>4900</v>
      </c>
      <c r="D8" s="5">
        <f>D4*B8+D3</f>
        <v>2999</v>
      </c>
      <c r="E8" s="5">
        <f>E4*B8+E3</f>
        <v>2699</v>
      </c>
      <c r="F8" s="10">
        <f>F4*B8+F3</f>
        <v>2699</v>
      </c>
      <c r="G8" s="5">
        <f>G4*B8+G3</f>
        <v>3099</v>
      </c>
      <c r="H8" s="11" t="s">
        <v>10</v>
      </c>
    </row>
    <row r="9" spans="1:8" x14ac:dyDescent="0.45">
      <c r="B9" s="3">
        <v>30000</v>
      </c>
      <c r="C9" s="5">
        <f>C4*B9+C3</f>
        <v>14700</v>
      </c>
      <c r="D9" s="5">
        <f>D4*B9+D3</f>
        <v>8799</v>
      </c>
      <c r="E9" s="5">
        <f>E4*B9+E3</f>
        <v>7699</v>
      </c>
      <c r="F9" s="15">
        <f>F4*B9+F3</f>
        <v>7299</v>
      </c>
      <c r="G9" s="10">
        <f>G4*B9+G3</f>
        <v>7299</v>
      </c>
      <c r="H9" s="11" t="s">
        <v>19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3" sqref="G3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0" style="1" bestFit="1" customWidth="1"/>
    <col min="9" max="16384" width="9.1328125" style="1"/>
  </cols>
  <sheetData>
    <row r="1" spans="1:8" x14ac:dyDescent="0.45">
      <c r="B1" s="2"/>
      <c r="C1" s="44" t="s">
        <v>4</v>
      </c>
      <c r="D1" s="45"/>
      <c r="E1" s="45"/>
      <c r="F1" s="45"/>
      <c r="G1" s="45"/>
      <c r="H1" s="46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7" t="s">
        <v>23</v>
      </c>
    </row>
    <row r="3" spans="1:8" x14ac:dyDescent="0.45">
      <c r="A3" s="14" t="s">
        <v>16</v>
      </c>
      <c r="B3" s="12">
        <v>1</v>
      </c>
      <c r="C3" s="13">
        <v>0</v>
      </c>
      <c r="D3" s="13">
        <f>ROUND(99/B11, 2)</f>
        <v>86.84</v>
      </c>
      <c r="E3" s="13">
        <f>ROUND(199/B11, 2)</f>
        <v>174.56</v>
      </c>
      <c r="F3" s="13">
        <f>ROUND(399/B11, 2)</f>
        <v>350</v>
      </c>
      <c r="G3" s="13">
        <f>ROUND(999/B11, 2)</f>
        <v>876.32</v>
      </c>
      <c r="H3" s="7"/>
    </row>
    <row r="4" spans="1:8" x14ac:dyDescent="0.45">
      <c r="A4" s="14" t="s">
        <v>14</v>
      </c>
      <c r="B4" s="12">
        <v>1</v>
      </c>
      <c r="C4" s="13">
        <f>ROUND(0.49/B11,2)</f>
        <v>0.43</v>
      </c>
      <c r="D4" s="13">
        <f>ROUND(0.29/B11, 2)</f>
        <v>0.25</v>
      </c>
      <c r="E4" s="13">
        <f>ROUND(0.25/B11, 2)</f>
        <v>0.22</v>
      </c>
      <c r="F4" s="13">
        <f>ROUND(0.23/B11, 2)</f>
        <v>0.2</v>
      </c>
      <c r="G4" s="13">
        <f>ROUND(0.21/B11, 2)</f>
        <v>0.18</v>
      </c>
      <c r="H4" s="9"/>
    </row>
    <row r="5" spans="1:8" x14ac:dyDescent="0.45">
      <c r="A5" s="8" t="s">
        <v>6</v>
      </c>
      <c r="B5" s="3">
        <v>100</v>
      </c>
      <c r="C5" s="7">
        <f>C4*B5+C3</f>
        <v>43</v>
      </c>
      <c r="D5" s="5">
        <f>D4*B5+D3</f>
        <v>111.84</v>
      </c>
      <c r="E5" s="5">
        <f>E4*B5+E3</f>
        <v>196.56</v>
      </c>
      <c r="F5" s="15">
        <f>F4*B5+F3</f>
        <v>370</v>
      </c>
      <c r="G5" s="5">
        <f>G4*B5+G3</f>
        <v>894.32</v>
      </c>
      <c r="H5" s="11" t="s">
        <v>2</v>
      </c>
    </row>
    <row r="6" spans="1:8" x14ac:dyDescent="0.45">
      <c r="B6" s="3">
        <v>500</v>
      </c>
      <c r="C6" s="5">
        <f>C4*B6+C3</f>
        <v>215</v>
      </c>
      <c r="D6" s="7">
        <f>D4*B6+D3</f>
        <v>211.84</v>
      </c>
      <c r="E6" s="5">
        <f>E4*B6+E3</f>
        <v>284.56</v>
      </c>
      <c r="F6" s="15">
        <f>F4*B6+F3</f>
        <v>450</v>
      </c>
      <c r="G6" s="5">
        <f>G4*B6+G3</f>
        <v>966.32</v>
      </c>
      <c r="H6" s="11" t="s">
        <v>1</v>
      </c>
    </row>
    <row r="7" spans="1:8" x14ac:dyDescent="0.45">
      <c r="B7" s="3">
        <v>3000</v>
      </c>
      <c r="C7" s="5">
        <f>C4*B7+C3</f>
        <v>1290</v>
      </c>
      <c r="D7" s="5">
        <f>D4*B7+D3</f>
        <v>836.84</v>
      </c>
      <c r="E7" s="7">
        <f>E4*B7+E3</f>
        <v>834.56</v>
      </c>
      <c r="F7" s="15">
        <f>F4*B7+F3</f>
        <v>950</v>
      </c>
      <c r="G7" s="5">
        <f>G4*B7+G3</f>
        <v>1416.3200000000002</v>
      </c>
      <c r="H7" s="11" t="s">
        <v>3</v>
      </c>
    </row>
    <row r="8" spans="1:8" x14ac:dyDescent="0.45">
      <c r="B8" s="3">
        <v>10000</v>
      </c>
      <c r="C8" s="5">
        <f>C4*B8+C3</f>
        <v>4300</v>
      </c>
      <c r="D8" s="5">
        <f>D4*B8+D3</f>
        <v>2586.84</v>
      </c>
      <c r="E8" s="5">
        <f>E4*B8+E3</f>
        <v>2374.56</v>
      </c>
      <c r="F8" s="10">
        <f>F4*B8+F3</f>
        <v>2350</v>
      </c>
      <c r="G8" s="5">
        <f>G4*B8+G3</f>
        <v>2676.32</v>
      </c>
      <c r="H8" s="11" t="s">
        <v>10</v>
      </c>
    </row>
    <row r="9" spans="1:8" x14ac:dyDescent="0.45">
      <c r="B9" s="3">
        <v>30000</v>
      </c>
      <c r="C9" s="5">
        <f>C4*B9+C3</f>
        <v>12900</v>
      </c>
      <c r="D9" s="5">
        <f>D4*B9+D3</f>
        <v>7586.84</v>
      </c>
      <c r="E9" s="5">
        <f>E4*B9+E3</f>
        <v>6774.56</v>
      </c>
      <c r="F9" s="15">
        <f>F4*B9+F3</f>
        <v>6350</v>
      </c>
      <c r="G9" s="10">
        <f>G4*B9+G3</f>
        <v>6276.32</v>
      </c>
      <c r="H9" s="11" t="s">
        <v>12</v>
      </c>
    </row>
    <row r="11" spans="1:8" x14ac:dyDescent="0.45">
      <c r="A11" s="1" t="s">
        <v>13</v>
      </c>
      <c r="B11" s="1">
        <v>1.1399999999999999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4" sqref="D4"/>
    </sheetView>
  </sheetViews>
  <sheetFormatPr defaultColWidth="9.1328125" defaultRowHeight="14.35" x14ac:dyDescent="0.45"/>
  <cols>
    <col min="1" max="1" width="63.73046875" style="1" bestFit="1" customWidth="1"/>
    <col min="2" max="2" width="23" style="1" bestFit="1" customWidth="1"/>
    <col min="3" max="3" width="11.1328125" style="1" customWidth="1"/>
    <col min="4" max="4" width="10.73046875" style="1" bestFit="1" customWidth="1"/>
    <col min="5" max="5" width="10.59765625" style="1" bestFit="1" customWidth="1"/>
    <col min="6" max="6" width="9.73046875" style="1" bestFit="1" customWidth="1"/>
    <col min="7" max="7" width="14.73046875" style="1" bestFit="1" customWidth="1"/>
    <col min="8" max="8" width="23" style="1" bestFit="1" customWidth="1"/>
    <col min="9" max="16384" width="9.1328125" style="1"/>
  </cols>
  <sheetData>
    <row r="1" spans="1:8" x14ac:dyDescent="0.45">
      <c r="B1" s="2"/>
      <c r="C1" s="44" t="s">
        <v>4</v>
      </c>
      <c r="D1" s="45"/>
      <c r="E1" s="45"/>
      <c r="F1" s="45"/>
      <c r="G1" s="45"/>
      <c r="H1" s="46"/>
    </row>
    <row r="2" spans="1:8" x14ac:dyDescent="0.45">
      <c r="B2" s="3" t="s">
        <v>5</v>
      </c>
      <c r="C2" s="4" t="s">
        <v>0</v>
      </c>
      <c r="D2" s="4" t="s">
        <v>8</v>
      </c>
      <c r="E2" s="4" t="s">
        <v>7</v>
      </c>
      <c r="F2" s="4" t="s">
        <v>9</v>
      </c>
      <c r="G2" s="4" t="s">
        <v>11</v>
      </c>
      <c r="H2" s="7" t="s">
        <v>23</v>
      </c>
    </row>
    <row r="3" spans="1:8" x14ac:dyDescent="0.45">
      <c r="A3" s="14" t="s">
        <v>16</v>
      </c>
      <c r="B3" s="12">
        <v>1</v>
      </c>
      <c r="C3" s="13">
        <v>0</v>
      </c>
      <c r="D3" s="13">
        <f>ROUND(99/B12, 2)</f>
        <v>86.84</v>
      </c>
      <c r="E3" s="13">
        <f>ROUND(199/B12, 2)</f>
        <v>174.56</v>
      </c>
      <c r="F3" s="13">
        <f>ROUND(399/B12, 2)</f>
        <v>350</v>
      </c>
      <c r="G3" s="13">
        <f>ROUND(999/B12, 2)</f>
        <v>876.32</v>
      </c>
      <c r="H3" s="7"/>
    </row>
    <row r="4" spans="1:8" x14ac:dyDescent="0.45">
      <c r="A4" s="14" t="s">
        <v>14</v>
      </c>
      <c r="B4" s="12">
        <v>1</v>
      </c>
      <c r="C4" s="13">
        <f>ROUND(0.49/B12,2) - B13</f>
        <v>0.27</v>
      </c>
      <c r="D4" s="13">
        <f>ROUND(0.29/B12, 2) - B13</f>
        <v>0.09</v>
      </c>
      <c r="E4" s="13">
        <f>ROUND(0.25/B12, 2) - B13</f>
        <v>0.06</v>
      </c>
      <c r="F4" s="13">
        <f>ROUND(0.23/B12, 2) - B13</f>
        <v>4.0000000000000008E-2</v>
      </c>
      <c r="G4" s="13">
        <f>ROUND(0.21/B12, 2) - B13</f>
        <v>1.999999999999999E-2</v>
      </c>
      <c r="H4" s="9"/>
    </row>
    <row r="5" spans="1:8" x14ac:dyDescent="0.45">
      <c r="A5" s="8" t="s">
        <v>20</v>
      </c>
      <c r="B5" s="3">
        <v>100</v>
      </c>
      <c r="C5" s="7">
        <f>C4*B5+C3</f>
        <v>27</v>
      </c>
      <c r="D5" s="5">
        <f>D4*B5+D3</f>
        <v>95.84</v>
      </c>
      <c r="E5" s="5">
        <f>E4*B5+E3</f>
        <v>180.56</v>
      </c>
      <c r="F5" s="15">
        <f>F4*B5+F3</f>
        <v>354</v>
      </c>
      <c r="G5" s="5">
        <f>G4*B5+G3</f>
        <v>878.32</v>
      </c>
      <c r="H5" s="11" t="s">
        <v>2</v>
      </c>
    </row>
    <row r="6" spans="1:8" x14ac:dyDescent="0.45">
      <c r="B6" s="3">
        <v>500</v>
      </c>
      <c r="C6" s="5">
        <f>C4*B6+C3</f>
        <v>135</v>
      </c>
      <c r="D6" s="7">
        <f>D4*B6+D3</f>
        <v>131.84</v>
      </c>
      <c r="E6" s="5">
        <f>E4*B6+E3</f>
        <v>204.56</v>
      </c>
      <c r="F6" s="15">
        <f>F4*B6+F3</f>
        <v>370</v>
      </c>
      <c r="G6" s="5">
        <f>G4*B6+G3</f>
        <v>886.32</v>
      </c>
      <c r="H6" s="11" t="s">
        <v>1</v>
      </c>
    </row>
    <row r="7" spans="1:8" x14ac:dyDescent="0.45">
      <c r="B7" s="3">
        <v>3000</v>
      </c>
      <c r="C7" s="5">
        <f>C4*B7+C3</f>
        <v>810</v>
      </c>
      <c r="D7" s="5">
        <f>D4*B7+D3</f>
        <v>356.84000000000003</v>
      </c>
      <c r="E7" s="7">
        <f>E4*B7+E3</f>
        <v>354.56</v>
      </c>
      <c r="F7" s="15">
        <f>F4*B7+F3</f>
        <v>470</v>
      </c>
      <c r="G7" s="5">
        <f>G4*B7+G3</f>
        <v>936.32</v>
      </c>
      <c r="H7" s="11" t="s">
        <v>3</v>
      </c>
    </row>
    <row r="8" spans="1:8" x14ac:dyDescent="0.45">
      <c r="B8" s="3">
        <v>10000</v>
      </c>
      <c r="C8" s="5">
        <f>C4*B8+C3</f>
        <v>2700</v>
      </c>
      <c r="D8" s="5">
        <f>D4*B8+D3</f>
        <v>986.84</v>
      </c>
      <c r="E8" s="5">
        <f>E4*B8+E3</f>
        <v>774.56</v>
      </c>
      <c r="F8" s="10">
        <f>F4*B8+F3</f>
        <v>750</v>
      </c>
      <c r="G8" s="5">
        <f>G4*B8+G3</f>
        <v>1076.32</v>
      </c>
      <c r="H8" s="11" t="s">
        <v>10</v>
      </c>
    </row>
    <row r="9" spans="1:8" x14ac:dyDescent="0.45">
      <c r="B9" s="16">
        <v>30000</v>
      </c>
      <c r="C9" s="17">
        <f>C4*B9+C3</f>
        <v>8100.0000000000009</v>
      </c>
      <c r="D9" s="17">
        <f>D4*B9+D3</f>
        <v>2786.84</v>
      </c>
      <c r="E9" s="17">
        <f>E4*B9+E3</f>
        <v>1974.56</v>
      </c>
      <c r="F9" s="18">
        <f>F4*B9+F3</f>
        <v>1550.0000000000002</v>
      </c>
      <c r="G9" s="19">
        <f>G4*B9+G3</f>
        <v>1476.3199999999997</v>
      </c>
      <c r="H9" s="20" t="s">
        <v>19</v>
      </c>
    </row>
    <row r="10" spans="1:8" x14ac:dyDescent="0.45">
      <c r="A10" s="6" t="s">
        <v>22</v>
      </c>
      <c r="B10" s="6"/>
      <c r="C10" s="6">
        <f>ROUND(B14/C5, 0)</f>
        <v>741</v>
      </c>
      <c r="D10" s="6">
        <f>ROUND(B14/D6, 0)</f>
        <v>152</v>
      </c>
      <c r="E10" s="6">
        <f>ROUND(B14/E7, 0)</f>
        <v>56</v>
      </c>
      <c r="F10" s="6">
        <f>ROUND(B14/F8, 0)</f>
        <v>27</v>
      </c>
      <c r="G10" s="6">
        <f>ROUND(B14/G9, 0)</f>
        <v>14</v>
      </c>
      <c r="H10" s="6"/>
    </row>
    <row r="11" spans="1:8" x14ac:dyDescent="0.45">
      <c r="A11" s="6" t="s">
        <v>24</v>
      </c>
      <c r="B11" s="6"/>
      <c r="C11" s="6">
        <f>C10*B5</f>
        <v>74100</v>
      </c>
      <c r="D11" s="6">
        <f>D10*B6</f>
        <v>76000</v>
      </c>
      <c r="E11" s="6">
        <f>E10*B7</f>
        <v>168000</v>
      </c>
      <c r="F11" s="6">
        <f>F10*B8</f>
        <v>270000</v>
      </c>
      <c r="G11" s="6">
        <f>G10*B9</f>
        <v>420000</v>
      </c>
      <c r="H11" s="6"/>
    </row>
    <row r="12" spans="1:8" x14ac:dyDescent="0.45">
      <c r="A12" s="1" t="s">
        <v>13</v>
      </c>
      <c r="B12" s="1">
        <v>1.1399999999999999</v>
      </c>
    </row>
    <row r="13" spans="1:8" x14ac:dyDescent="0.45">
      <c r="A13" s="1" t="s">
        <v>18</v>
      </c>
      <c r="B13" s="2">
        <v>0.16</v>
      </c>
    </row>
    <row r="14" spans="1:8" x14ac:dyDescent="0.45">
      <c r="A14" s="1" t="s">
        <v>21</v>
      </c>
      <c r="B14" s="1">
        <v>20000</v>
      </c>
    </row>
  </sheetData>
  <mergeCells count="1">
    <mergeCell ref="C1:H1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:I2"/>
    </sheetView>
  </sheetViews>
  <sheetFormatPr defaultRowHeight="14.35" x14ac:dyDescent="0.45"/>
  <cols>
    <col min="1" max="1" width="37.73046875" bestFit="1" customWidth="1"/>
    <col min="2" max="2" width="20.59765625" bestFit="1" customWidth="1"/>
    <col min="3" max="3" width="11.6640625" bestFit="1" customWidth="1"/>
    <col min="4" max="4" width="15" bestFit="1" customWidth="1"/>
    <col min="5" max="5" width="5.73046875" bestFit="1" customWidth="1"/>
    <col min="6" max="6" width="16.53125" customWidth="1"/>
    <col min="7" max="7" width="3.796875" customWidth="1"/>
    <col min="8" max="8" width="4.73046875" bestFit="1" customWidth="1"/>
    <col min="9" max="9" width="15" bestFit="1" customWidth="1"/>
    <col min="10" max="10" width="11.73046875" bestFit="1" customWidth="1"/>
    <col min="11" max="11" width="22.33203125" customWidth="1"/>
  </cols>
  <sheetData>
    <row r="1" spans="1:11" x14ac:dyDescent="0.45">
      <c r="A1" s="1"/>
      <c r="B1" s="2"/>
      <c r="C1" s="44" t="s">
        <v>4</v>
      </c>
      <c r="D1" s="45"/>
      <c r="E1" s="45"/>
      <c r="F1" s="45"/>
      <c r="G1" s="34"/>
    </row>
    <row r="2" spans="1:11" x14ac:dyDescent="0.45">
      <c r="A2" s="1"/>
      <c r="B2" s="2"/>
      <c r="C2" s="47" t="s">
        <v>27</v>
      </c>
      <c r="D2" s="48"/>
      <c r="E2" s="49" t="s">
        <v>28</v>
      </c>
      <c r="F2" s="49"/>
      <c r="G2" s="35"/>
      <c r="H2" s="50" t="s">
        <v>29</v>
      </c>
      <c r="I2" s="50"/>
      <c r="J2" s="51" t="s">
        <v>30</v>
      </c>
      <c r="K2" s="51"/>
    </row>
    <row r="3" spans="1:11" x14ac:dyDescent="0.45">
      <c r="A3" s="1"/>
      <c r="B3" s="3" t="s">
        <v>5</v>
      </c>
      <c r="C3" s="4" t="s">
        <v>0</v>
      </c>
      <c r="D3" s="4" t="s">
        <v>25</v>
      </c>
      <c r="E3" s="22" t="s">
        <v>0</v>
      </c>
      <c r="F3" s="22" t="s">
        <v>26</v>
      </c>
      <c r="G3" s="36"/>
      <c r="H3" s="28" t="s">
        <v>0</v>
      </c>
      <c r="I3" s="28" t="s">
        <v>25</v>
      </c>
      <c r="J3" s="30" t="s">
        <v>0</v>
      </c>
      <c r="K3" s="30" t="s">
        <v>25</v>
      </c>
    </row>
    <row r="4" spans="1:11" x14ac:dyDescent="0.45">
      <c r="A4" s="41" t="s">
        <v>32</v>
      </c>
      <c r="B4" s="31">
        <v>1</v>
      </c>
      <c r="C4" s="33">
        <v>0</v>
      </c>
      <c r="D4" s="33">
        <f>ROUND(399/B11, 2)</f>
        <v>350</v>
      </c>
      <c r="E4" s="33">
        <f>ROUND(C4*B11, 2)</f>
        <v>0</v>
      </c>
      <c r="F4" s="33">
        <f>ROUND(D4*B11, 2)</f>
        <v>399</v>
      </c>
      <c r="G4" s="37"/>
      <c r="H4" s="33">
        <f>ROUND(E4*D11, 2)</f>
        <v>0</v>
      </c>
      <c r="I4" s="33">
        <f>D4</f>
        <v>350</v>
      </c>
      <c r="J4" s="33">
        <f>ROUND(H4*F11, 2)</f>
        <v>0</v>
      </c>
      <c r="K4" s="33">
        <f>F4</f>
        <v>399</v>
      </c>
    </row>
    <row r="5" spans="1:11" x14ac:dyDescent="0.45">
      <c r="A5" s="41" t="s">
        <v>31</v>
      </c>
      <c r="B5" s="31">
        <v>1</v>
      </c>
      <c r="C5" s="33">
        <v>0.25</v>
      </c>
      <c r="D5" s="33">
        <v>0.18</v>
      </c>
      <c r="E5" s="33">
        <f>ROUND(C5*B11, 2)</f>
        <v>0.28999999999999998</v>
      </c>
      <c r="F5" s="33">
        <f>ROUND(D5*B11, 2)</f>
        <v>0.21</v>
      </c>
      <c r="G5" s="37"/>
      <c r="H5" s="33">
        <f>C5-B12</f>
        <v>0.09</v>
      </c>
      <c r="I5" s="33">
        <f>D5-B12</f>
        <v>1.999999999999999E-2</v>
      </c>
      <c r="J5" s="33">
        <f>C5-B12</f>
        <v>0.09</v>
      </c>
      <c r="K5" s="33">
        <f>D5-B12</f>
        <v>1.999999999999999E-2</v>
      </c>
    </row>
    <row r="6" spans="1:11" x14ac:dyDescent="0.45">
      <c r="A6" s="43" t="s">
        <v>34</v>
      </c>
      <c r="B6" s="31">
        <v>100</v>
      </c>
      <c r="C6" s="7">
        <f>C5*B6+C4</f>
        <v>25</v>
      </c>
      <c r="D6" s="4">
        <f>D5*B6+D4</f>
        <v>368</v>
      </c>
      <c r="E6" s="11">
        <f>ROUND(C6*B11, 2)</f>
        <v>28.5</v>
      </c>
      <c r="F6" s="24">
        <f>ROUND(D6*B11, 2)</f>
        <v>419.52</v>
      </c>
      <c r="G6" s="38"/>
      <c r="H6" s="11">
        <f>H5*B6</f>
        <v>9</v>
      </c>
      <c r="I6" s="27">
        <f>(B6*I5)+I4</f>
        <v>352</v>
      </c>
      <c r="J6" s="11">
        <f>ROUND(B13/H6,0)</f>
        <v>4444</v>
      </c>
      <c r="K6" s="25">
        <f>ROUND(B13/I6,0)</f>
        <v>114</v>
      </c>
    </row>
    <row r="7" spans="1:11" x14ac:dyDescent="0.45">
      <c r="A7" s="42" t="s">
        <v>33</v>
      </c>
      <c r="B7" s="31">
        <v>500</v>
      </c>
      <c r="C7" s="7">
        <f>C5*B7+C4</f>
        <v>125</v>
      </c>
      <c r="D7" s="4">
        <f>D5*B7+D4</f>
        <v>440</v>
      </c>
      <c r="E7" s="11">
        <f>ROUND(C7*B11, 2)</f>
        <v>142.5</v>
      </c>
      <c r="F7" s="24">
        <f>ROUND(D7*B11, 2)</f>
        <v>501.6</v>
      </c>
      <c r="G7" s="38"/>
      <c r="H7" s="11">
        <f>H5*B7</f>
        <v>45</v>
      </c>
      <c r="I7" s="27">
        <f>(B7*I5)+I4</f>
        <v>360</v>
      </c>
      <c r="J7" s="11">
        <f>ROUND(B13/H7, 0)</f>
        <v>889</v>
      </c>
      <c r="K7" s="25">
        <f>ROUND(B13/I7,0)</f>
        <v>111</v>
      </c>
    </row>
    <row r="8" spans="1:11" x14ac:dyDescent="0.45">
      <c r="A8" s="1"/>
      <c r="B8" s="31">
        <v>1000</v>
      </c>
      <c r="C8" s="7">
        <f>C5*B8+C4</f>
        <v>250</v>
      </c>
      <c r="D8" s="4">
        <f>D5*B8+D4</f>
        <v>530</v>
      </c>
      <c r="E8" s="11">
        <f>ROUND(C8*B11, 2)</f>
        <v>285</v>
      </c>
      <c r="F8" s="24">
        <f>ROUND(D8*B11, 2)</f>
        <v>604.20000000000005</v>
      </c>
      <c r="G8" s="38"/>
      <c r="H8" s="11">
        <f>H5*B8</f>
        <v>90</v>
      </c>
      <c r="I8" s="27">
        <f>(B8*I5)+I4</f>
        <v>370</v>
      </c>
      <c r="J8" s="11">
        <f>ROUND(B13/H8,0)</f>
        <v>444</v>
      </c>
      <c r="K8" s="25">
        <f>ROUND(B13/I8,0)</f>
        <v>108</v>
      </c>
    </row>
    <row r="9" spans="1:11" x14ac:dyDescent="0.45">
      <c r="A9" s="1"/>
      <c r="B9" s="31">
        <v>5000</v>
      </c>
      <c r="C9" s="7">
        <f>C5*B9+C4</f>
        <v>1250</v>
      </c>
      <c r="D9" s="7">
        <f>D5*B9+D4</f>
        <v>1250</v>
      </c>
      <c r="E9" s="11">
        <f>ROUND(C9*B11, 2)</f>
        <v>1425</v>
      </c>
      <c r="F9" s="11">
        <f>ROUND(D9*B11, 2)</f>
        <v>1425</v>
      </c>
      <c r="G9" s="38"/>
      <c r="H9" s="11">
        <f>H5*B9</f>
        <v>450</v>
      </c>
      <c r="I9" s="11">
        <f>(B9*I5)+I4</f>
        <v>449.99999999999994</v>
      </c>
      <c r="J9" s="11">
        <f>ROUND(B13/H9,0)</f>
        <v>89</v>
      </c>
      <c r="K9" s="11">
        <f>ROUND(B13/I9,0)</f>
        <v>89</v>
      </c>
    </row>
    <row r="10" spans="1:11" x14ac:dyDescent="0.45">
      <c r="A10" s="1"/>
      <c r="B10" s="32">
        <v>10000</v>
      </c>
      <c r="C10" s="21">
        <f>C5*B10+C4</f>
        <v>2500</v>
      </c>
      <c r="D10" s="20">
        <f>D5*B10+D4</f>
        <v>2150</v>
      </c>
      <c r="E10" s="23">
        <f>ROUND(C10*B11, 2)</f>
        <v>2850</v>
      </c>
      <c r="F10" s="20">
        <f>ROUND(D10*B11, 2)</f>
        <v>2451</v>
      </c>
      <c r="G10" s="39"/>
      <c r="H10" s="29">
        <f>H5*B10</f>
        <v>900</v>
      </c>
      <c r="I10" s="20">
        <f>(B10*I5)+I4</f>
        <v>549.99999999999989</v>
      </c>
      <c r="J10" s="26">
        <f>ROUND(B13/H10,0)</f>
        <v>44</v>
      </c>
      <c r="K10" s="20">
        <f>ROUND(B13/I10,0)</f>
        <v>73</v>
      </c>
    </row>
    <row r="11" spans="1:11" x14ac:dyDescent="0.45">
      <c r="A11" s="40" t="s">
        <v>13</v>
      </c>
      <c r="B11" s="40">
        <v>1.1399999999999999</v>
      </c>
      <c r="C11" s="1"/>
      <c r="D11" s="1"/>
      <c r="E11" s="1"/>
      <c r="F11" s="1"/>
      <c r="G11" s="1"/>
    </row>
    <row r="12" spans="1:11" x14ac:dyDescent="0.45">
      <c r="A12" s="40" t="s">
        <v>18</v>
      </c>
      <c r="B12" s="6">
        <v>0.16</v>
      </c>
      <c r="C12" s="1"/>
      <c r="D12" s="1"/>
      <c r="E12" s="1"/>
      <c r="F12" s="1"/>
      <c r="G12" s="1"/>
    </row>
    <row r="13" spans="1:11" x14ac:dyDescent="0.45">
      <c r="A13" s="40" t="s">
        <v>21</v>
      </c>
      <c r="B13" s="40">
        <v>40000</v>
      </c>
      <c r="C13" s="1"/>
      <c r="D13" s="1"/>
      <c r="E13" s="1"/>
      <c r="F13" s="1"/>
      <c r="G13" s="1"/>
    </row>
  </sheetData>
  <mergeCells count="5">
    <mergeCell ref="C1:F1"/>
    <mergeCell ref="C2:D2"/>
    <mergeCell ref="E2:F2"/>
    <mergeCell ref="H2:I2"/>
    <mergeCell ref="J2:K2"/>
  </mergeCell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5" sqref="F5"/>
    </sheetView>
  </sheetViews>
  <sheetFormatPr defaultRowHeight="14.35" x14ac:dyDescent="0.45"/>
  <cols>
    <col min="1" max="1" width="37.73046875" bestFit="1" customWidth="1"/>
    <col min="2" max="2" width="20.59765625" bestFit="1" customWidth="1"/>
    <col min="3" max="3" width="11.6640625" bestFit="1" customWidth="1"/>
    <col min="4" max="4" width="15" bestFit="1" customWidth="1"/>
    <col min="5" max="5" width="5.73046875" bestFit="1" customWidth="1"/>
    <col min="6" max="6" width="16.53125" customWidth="1"/>
    <col min="7" max="7" width="3.796875" customWidth="1"/>
    <col min="8" max="8" width="4.73046875" bestFit="1" customWidth="1"/>
    <col min="9" max="9" width="15" bestFit="1" customWidth="1"/>
    <col min="10" max="10" width="11.73046875" bestFit="1" customWidth="1"/>
    <col min="11" max="11" width="22.33203125" customWidth="1"/>
  </cols>
  <sheetData>
    <row r="1" spans="1:11" x14ac:dyDescent="0.45">
      <c r="A1" s="1"/>
      <c r="B1" s="2"/>
      <c r="C1" s="44" t="s">
        <v>4</v>
      </c>
      <c r="D1" s="45"/>
      <c r="E1" s="45"/>
      <c r="F1" s="45"/>
      <c r="G1" s="34"/>
    </row>
    <row r="2" spans="1:11" x14ac:dyDescent="0.45">
      <c r="A2" s="1"/>
      <c r="B2" s="2"/>
      <c r="C2" s="47" t="s">
        <v>27</v>
      </c>
      <c r="D2" s="48"/>
      <c r="E2" s="49" t="s">
        <v>28</v>
      </c>
      <c r="F2" s="49"/>
      <c r="G2" s="35"/>
      <c r="H2" s="50" t="s">
        <v>29</v>
      </c>
      <c r="I2" s="50"/>
      <c r="J2" s="51" t="s">
        <v>30</v>
      </c>
      <c r="K2" s="51"/>
    </row>
    <row r="3" spans="1:11" x14ac:dyDescent="0.45">
      <c r="A3" s="1"/>
      <c r="B3" s="3" t="s">
        <v>5</v>
      </c>
      <c r="C3" s="4" t="s">
        <v>0</v>
      </c>
      <c r="D3" s="4" t="s">
        <v>25</v>
      </c>
      <c r="E3" s="22" t="s">
        <v>0</v>
      </c>
      <c r="F3" s="22" t="s">
        <v>26</v>
      </c>
      <c r="G3" s="36"/>
      <c r="H3" s="28" t="s">
        <v>0</v>
      </c>
      <c r="I3" s="28" t="s">
        <v>25</v>
      </c>
      <c r="J3" s="30" t="s">
        <v>0</v>
      </c>
      <c r="K3" s="30" t="s">
        <v>25</v>
      </c>
    </row>
    <row r="4" spans="1:11" x14ac:dyDescent="0.45">
      <c r="A4" s="41" t="s">
        <v>32</v>
      </c>
      <c r="B4" s="31">
        <v>1</v>
      </c>
      <c r="C4" s="33">
        <v>0</v>
      </c>
      <c r="D4" s="33">
        <f>ROUND(399/B11, 2)</f>
        <v>350</v>
      </c>
      <c r="E4" s="33">
        <f>ROUND(C4*B11, 2)</f>
        <v>0</v>
      </c>
      <c r="F4" s="33">
        <f>ROUND(D4*B11, 2)</f>
        <v>399</v>
      </c>
      <c r="G4" s="37"/>
      <c r="H4" s="33">
        <f>ROUND(E4*D11, 2)</f>
        <v>0</v>
      </c>
      <c r="I4" s="33">
        <f>D4</f>
        <v>350</v>
      </c>
      <c r="J4" s="33">
        <f>ROUND(H4*F11, 2)</f>
        <v>0</v>
      </c>
      <c r="K4" s="33">
        <f>F4</f>
        <v>399</v>
      </c>
    </row>
    <row r="5" spans="1:11" x14ac:dyDescent="0.45">
      <c r="A5" s="41" t="s">
        <v>31</v>
      </c>
      <c r="B5" s="31">
        <v>1</v>
      </c>
      <c r="C5" s="33">
        <v>0.28999999999999998</v>
      </c>
      <c r="D5" s="33">
        <v>0.18</v>
      </c>
      <c r="E5" s="33">
        <f>ROUND(C5*B11, 2)</f>
        <v>0.33</v>
      </c>
      <c r="F5" s="33">
        <f>ROUND(D5*B11, 2)</f>
        <v>0.21</v>
      </c>
      <c r="G5" s="37"/>
      <c r="H5" s="33">
        <f>C5-B12</f>
        <v>0.12999999999999998</v>
      </c>
      <c r="I5" s="33">
        <f>D5-B12</f>
        <v>1.999999999999999E-2</v>
      </c>
      <c r="J5" s="33">
        <f>C5-B12</f>
        <v>0.12999999999999998</v>
      </c>
      <c r="K5" s="33">
        <f>D5-B12</f>
        <v>1.999999999999999E-2</v>
      </c>
    </row>
    <row r="6" spans="1:11" x14ac:dyDescent="0.45">
      <c r="A6" s="43" t="s">
        <v>34</v>
      </c>
      <c r="B6" s="31">
        <v>100</v>
      </c>
      <c r="C6" s="7">
        <f>C5*B6+C4</f>
        <v>28.999999999999996</v>
      </c>
      <c r="D6" s="4">
        <f>D5*B6+D4</f>
        <v>368</v>
      </c>
      <c r="E6" s="11">
        <f>ROUND(C6*B11, 2)</f>
        <v>33.06</v>
      </c>
      <c r="F6" s="24">
        <f>ROUND(D6*B11, 2)</f>
        <v>419.52</v>
      </c>
      <c r="G6" s="38"/>
      <c r="H6" s="11">
        <f>H5*B6</f>
        <v>12.999999999999998</v>
      </c>
      <c r="I6" s="27">
        <f>(B6*I5)+I4</f>
        <v>352</v>
      </c>
      <c r="J6" s="11">
        <f>ROUND(B13/H6,0)</f>
        <v>3077</v>
      </c>
      <c r="K6" s="25">
        <f>ROUND(B13/I6,0)</f>
        <v>114</v>
      </c>
    </row>
    <row r="7" spans="1:11" x14ac:dyDescent="0.45">
      <c r="A7" s="42" t="s">
        <v>33</v>
      </c>
      <c r="B7" s="31">
        <v>500</v>
      </c>
      <c r="C7" s="7">
        <f>C5*B7+C4</f>
        <v>145</v>
      </c>
      <c r="D7" s="4">
        <f>D5*B7+D4</f>
        <v>440</v>
      </c>
      <c r="E7" s="11">
        <f>ROUND(C7*B11, 2)</f>
        <v>165.3</v>
      </c>
      <c r="F7" s="24">
        <f>ROUND(D7*B11, 2)</f>
        <v>501.6</v>
      </c>
      <c r="G7" s="38"/>
      <c r="H7" s="11">
        <f>H5*B7</f>
        <v>64.999999999999986</v>
      </c>
      <c r="I7" s="27">
        <f>(B7*I5)+I4</f>
        <v>360</v>
      </c>
      <c r="J7" s="11">
        <f>ROUND(B13/H7, 0)</f>
        <v>615</v>
      </c>
      <c r="K7" s="25">
        <f>ROUND(B13/I7,0)</f>
        <v>111</v>
      </c>
    </row>
    <row r="8" spans="1:11" x14ac:dyDescent="0.45">
      <c r="A8" s="1"/>
      <c r="B8" s="31">
        <v>1000</v>
      </c>
      <c r="C8" s="7">
        <f>C5*B8+C4</f>
        <v>290</v>
      </c>
      <c r="D8" s="4">
        <f>D5*B8+D4</f>
        <v>530</v>
      </c>
      <c r="E8" s="11">
        <f>ROUND(C8*B11, 2)</f>
        <v>330.6</v>
      </c>
      <c r="F8" s="24">
        <f>ROUND(D8*B11, 2)</f>
        <v>604.20000000000005</v>
      </c>
      <c r="G8" s="38"/>
      <c r="H8" s="11">
        <f>H5*B8</f>
        <v>129.99999999999997</v>
      </c>
      <c r="I8" s="27">
        <f>(B8*I5)+I4</f>
        <v>370</v>
      </c>
      <c r="J8" s="11">
        <f>ROUND(B13/H8,0)</f>
        <v>308</v>
      </c>
      <c r="K8" s="25">
        <f>ROUND(B13/I8,0)</f>
        <v>108</v>
      </c>
    </row>
    <row r="9" spans="1:11" x14ac:dyDescent="0.45">
      <c r="A9" s="1"/>
      <c r="B9" s="31">
        <v>3185</v>
      </c>
      <c r="C9" s="7">
        <f>C5*B9+C4</f>
        <v>923.65</v>
      </c>
      <c r="D9" s="7">
        <f>D5*B9+D4</f>
        <v>923.3</v>
      </c>
      <c r="E9" s="11">
        <f>ROUND(C9*B11, 2)</f>
        <v>1052.96</v>
      </c>
      <c r="F9" s="11">
        <f>ROUND(D9*B11, 2)</f>
        <v>1052.56</v>
      </c>
      <c r="G9" s="38"/>
      <c r="H9" s="11">
        <f>H5*B9</f>
        <v>414.0499999999999</v>
      </c>
      <c r="I9" s="11">
        <f>(B9*I5)+I4</f>
        <v>413.7</v>
      </c>
      <c r="J9" s="11">
        <f>ROUND(B13/H9,0)</f>
        <v>97</v>
      </c>
      <c r="K9" s="11">
        <f>ROUND(B13/I9,0)</f>
        <v>97</v>
      </c>
    </row>
    <row r="10" spans="1:11" x14ac:dyDescent="0.45">
      <c r="A10" s="1"/>
      <c r="B10" s="32">
        <v>10000</v>
      </c>
      <c r="C10" s="21">
        <f>C5*B10+C4</f>
        <v>2900</v>
      </c>
      <c r="D10" s="20">
        <f>D5*B10+D4</f>
        <v>2150</v>
      </c>
      <c r="E10" s="23">
        <f>ROUND(C10*B11, 2)</f>
        <v>3306</v>
      </c>
      <c r="F10" s="20">
        <f>ROUND(D10*B11, 2)</f>
        <v>2451</v>
      </c>
      <c r="G10" s="39"/>
      <c r="H10" s="29">
        <f>H5*B10</f>
        <v>1299.9999999999998</v>
      </c>
      <c r="I10" s="20">
        <f>(B10*I5)+I4</f>
        <v>549.99999999999989</v>
      </c>
      <c r="J10" s="26">
        <f>ROUND(B13/H10,0)</f>
        <v>31</v>
      </c>
      <c r="K10" s="20">
        <f>ROUND(B13/I10,0)</f>
        <v>73</v>
      </c>
    </row>
    <row r="11" spans="1:11" x14ac:dyDescent="0.45">
      <c r="A11" s="40" t="s">
        <v>13</v>
      </c>
      <c r="B11" s="40">
        <v>1.1399999999999999</v>
      </c>
      <c r="C11" s="1"/>
      <c r="D11" s="1"/>
      <c r="E11" s="1"/>
      <c r="F11" s="1"/>
      <c r="G11" s="1"/>
    </row>
    <row r="12" spans="1:11" x14ac:dyDescent="0.45">
      <c r="A12" s="40" t="s">
        <v>18</v>
      </c>
      <c r="B12" s="6">
        <v>0.16</v>
      </c>
      <c r="C12" s="1"/>
      <c r="D12" s="1"/>
      <c r="E12" s="1"/>
      <c r="F12" s="1"/>
      <c r="G12" s="1"/>
    </row>
    <row r="13" spans="1:11" x14ac:dyDescent="0.45">
      <c r="A13" s="40" t="s">
        <v>21</v>
      </c>
      <c r="B13" s="40">
        <v>40000</v>
      </c>
      <c r="C13" s="1"/>
      <c r="D13" s="1"/>
      <c r="E13" s="1"/>
      <c r="F13" s="1"/>
      <c r="G13" s="1"/>
    </row>
  </sheetData>
  <mergeCells count="5">
    <mergeCell ref="C1:F1"/>
    <mergeCell ref="C2:D2"/>
    <mergeCell ref="E2:F2"/>
    <mergeCell ref="H2:I2"/>
    <mergeCell ref="J2:K2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To Customer</vt:lpstr>
      <vt:lpstr>Excluding VAT</vt:lpstr>
      <vt:lpstr>Excluding VAT Profits</vt:lpstr>
      <vt:lpstr>Simple Pricing 0.25c</vt:lpstr>
      <vt:lpstr>Simple Pricing 0.29c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2017-10-30T15:57:58Z</dcterms:modified>
</cp:coreProperties>
</file>