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jer\OneDrive\Documents\Paul\ProgrammesR\boursiR\"/>
    </mc:Choice>
  </mc:AlternateContent>
  <xr:revisionPtr revIDLastSave="0" documentId="8_{0064BB22-A25F-4BB4-915F-E45EEC39842D}" xr6:coauthVersionLast="47" xr6:coauthVersionMax="47" xr10:uidLastSave="{00000000-0000-0000-0000-000000000000}"/>
  <bookViews>
    <workbookView xWindow="-120" yWindow="-120" windowWidth="29040" windowHeight="15840" xr2:uid="{F1ED27E7-026F-451E-903D-1295AC011CBD}"/>
  </bookViews>
  <sheets>
    <sheet name="Calcul" sheetId="2" r:id="rId1"/>
    <sheet name="Feuil1" sheetId="4" r:id="rId2"/>
    <sheet name="Histori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" i="2"/>
  <c r="O17" i="2"/>
  <c r="O18" i="2"/>
  <c r="O19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N19" i="2"/>
  <c r="N18" i="2"/>
  <c r="N17" i="2"/>
  <c r="F13" i="2"/>
  <c r="S13" i="2" s="1"/>
  <c r="F15" i="2"/>
  <c r="S15" i="2" s="1"/>
  <c r="F16" i="2"/>
  <c r="S16" i="2" s="1"/>
  <c r="F17" i="2"/>
  <c r="S17" i="2" s="1"/>
  <c r="F18" i="2"/>
  <c r="S18" i="2" s="1"/>
  <c r="F19" i="2"/>
  <c r="S19" i="2" s="1"/>
  <c r="E18" i="2"/>
  <c r="E19" i="2"/>
  <c r="E17" i="2"/>
  <c r="R17" i="2" s="1"/>
  <c r="E2" i="2"/>
  <c r="E3" i="2"/>
  <c r="E4" i="2"/>
  <c r="E6" i="2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2" i="4"/>
  <c r="E11" i="2"/>
  <c r="E5" i="2"/>
  <c r="E7" i="2"/>
  <c r="E8" i="2"/>
  <c r="E9" i="2"/>
  <c r="E10" i="2"/>
  <c r="E12" i="2"/>
  <c r="E13" i="2"/>
  <c r="E15" i="2"/>
  <c r="E16" i="2"/>
  <c r="C14" i="2"/>
  <c r="F14" i="2" s="1"/>
  <c r="S14" i="2" s="1"/>
  <c r="F12" i="2"/>
  <c r="S12" i="2" s="1"/>
  <c r="F8" i="2"/>
  <c r="S8" i="2" s="1"/>
  <c r="F4" i="2"/>
  <c r="S4" i="2" s="1"/>
  <c r="F7" i="2"/>
  <c r="S7" i="2" s="1"/>
  <c r="C16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2" i="3"/>
  <c r="F9" i="2"/>
  <c r="S9" i="2" s="1"/>
  <c r="O2" i="2"/>
  <c r="R19" i="2" l="1"/>
  <c r="P17" i="2"/>
  <c r="Q17" i="2" s="1"/>
  <c r="T17" i="2" s="1"/>
  <c r="H17" i="2" s="1"/>
  <c r="P19" i="2"/>
  <c r="Q19" i="2" s="1"/>
  <c r="R16" i="2"/>
  <c r="R15" i="2"/>
  <c r="R18" i="2"/>
  <c r="R13" i="2"/>
  <c r="P18" i="2"/>
  <c r="Q18" i="2" s="1"/>
  <c r="T18" i="2" s="1"/>
  <c r="H18" i="2" s="1"/>
  <c r="E14" i="2"/>
  <c r="R14" i="2" s="1"/>
  <c r="F3" i="2"/>
  <c r="S3" i="2" s="1"/>
  <c r="F11" i="2"/>
  <c r="S11" i="2" s="1"/>
  <c r="F10" i="2"/>
  <c r="S10" i="2" s="1"/>
  <c r="F6" i="2"/>
  <c r="S6" i="2" s="1"/>
  <c r="F5" i="2"/>
  <c r="S5" i="2" s="1"/>
  <c r="F2" i="2"/>
  <c r="S2" i="2" s="1"/>
  <c r="R9" i="2"/>
  <c r="R2" i="2"/>
  <c r="R7" i="2"/>
  <c r="R8" i="2"/>
  <c r="R6" i="2"/>
  <c r="R5" i="2"/>
  <c r="R4" i="2"/>
  <c r="R12" i="2"/>
  <c r="R3" i="2"/>
  <c r="R10" i="2"/>
  <c r="R11" i="2"/>
  <c r="N6" i="2"/>
  <c r="P6" i="2" s="1"/>
  <c r="Q6" i="2" s="1"/>
  <c r="N14" i="2"/>
  <c r="P14" i="2" s="1"/>
  <c r="N13" i="2"/>
  <c r="P13" i="2" s="1"/>
  <c r="Q13" i="2" s="1"/>
  <c r="T13" i="2" s="1"/>
  <c r="N5" i="2"/>
  <c r="P5" i="2" s="1"/>
  <c r="Q5" i="2" s="1"/>
  <c r="N16" i="2"/>
  <c r="P16" i="2" s="1"/>
  <c r="Q16" i="2" s="1"/>
  <c r="N8" i="2"/>
  <c r="P8" i="2" s="1"/>
  <c r="Q8" i="2" s="1"/>
  <c r="N15" i="2"/>
  <c r="P15" i="2" s="1"/>
  <c r="Q15" i="2" s="1"/>
  <c r="T15" i="2" s="1"/>
  <c r="N7" i="2"/>
  <c r="P7" i="2" s="1"/>
  <c r="Q7" i="2" s="1"/>
  <c r="N4" i="2"/>
  <c r="P4" i="2" s="1"/>
  <c r="Q4" i="2" s="1"/>
  <c r="N10" i="2"/>
  <c r="P10" i="2" s="1"/>
  <c r="Q10" i="2" s="1"/>
  <c r="N2" i="2"/>
  <c r="P2" i="2" s="1"/>
  <c r="Q2" i="2" s="1"/>
  <c r="N9" i="2"/>
  <c r="P9" i="2" s="1"/>
  <c r="Q9" i="2" s="1"/>
  <c r="N12" i="2"/>
  <c r="P12" i="2" s="1"/>
  <c r="Q12" i="2" s="1"/>
  <c r="N11" i="2"/>
  <c r="P11" i="2" s="1"/>
  <c r="Q11" i="2" s="1"/>
  <c r="N3" i="2"/>
  <c r="P3" i="2" s="1"/>
  <c r="Q3" i="2" s="1"/>
  <c r="T19" i="2" l="1"/>
  <c r="H19" i="2" s="1"/>
  <c r="K19" i="2" s="1"/>
  <c r="L19" i="2" s="1"/>
  <c r="K18" i="2"/>
  <c r="L18" i="2" s="1"/>
  <c r="K17" i="2"/>
  <c r="L17" i="2" s="1"/>
  <c r="T16" i="2"/>
  <c r="H16" i="2" s="1"/>
  <c r="Q14" i="2"/>
  <c r="T14" i="2" s="1"/>
  <c r="H14" i="2" s="1"/>
  <c r="T4" i="2"/>
  <c r="H4" i="2" s="1"/>
  <c r="T8" i="2"/>
  <c r="H8" i="2" s="1"/>
  <c r="T6" i="2"/>
  <c r="H6" i="2" s="1"/>
  <c r="T9" i="2"/>
  <c r="H9" i="2" s="1"/>
  <c r="T2" i="2"/>
  <c r="T10" i="2"/>
  <c r="H10" i="2" s="1"/>
  <c r="T3" i="2"/>
  <c r="H3" i="2" s="1"/>
  <c r="T5" i="2"/>
  <c r="H5" i="2" s="1"/>
  <c r="T11" i="2"/>
  <c r="H11" i="2" s="1"/>
  <c r="T7" i="2"/>
  <c r="H7" i="2" s="1"/>
  <c r="H13" i="2"/>
  <c r="T12" i="2"/>
  <c r="H12" i="2" s="1"/>
  <c r="H15" i="2"/>
  <c r="K16" i="2" l="1"/>
  <c r="L16" i="2" s="1"/>
  <c r="K8" i="2"/>
  <c r="L8" i="2" s="1"/>
  <c r="K4" i="2"/>
  <c r="L4" i="2" s="1"/>
  <c r="K14" i="2"/>
  <c r="L14" i="2" s="1"/>
  <c r="K15" i="2"/>
  <c r="L15" i="2" s="1"/>
  <c r="K12" i="2"/>
  <c r="L12" i="2" s="1"/>
  <c r="K9" i="2"/>
  <c r="L9" i="2" s="1"/>
  <c r="K13" i="2"/>
  <c r="L13" i="2" s="1"/>
  <c r="K11" i="2"/>
  <c r="L11" i="2" s="1"/>
  <c r="K5" i="2"/>
  <c r="L5" i="2" s="1"/>
  <c r="K3" i="2"/>
  <c r="L3" i="2" s="1"/>
  <c r="K10" i="2"/>
  <c r="L10" i="2" s="1"/>
  <c r="K7" i="2"/>
  <c r="L7" i="2" s="1"/>
  <c r="K6" i="2"/>
  <c r="L6" i="2" s="1"/>
  <c r="H2" i="2"/>
  <c r="V2" i="2"/>
  <c r="K2" i="2" l="1"/>
  <c r="L2" i="2" s="1"/>
</calcChain>
</file>

<file path=xl/sharedStrings.xml><?xml version="1.0" encoding="utf-8"?>
<sst xmlns="http://schemas.openxmlformats.org/spreadsheetml/2006/main" count="104" uniqueCount="49">
  <si>
    <t>Bière</t>
  </si>
  <si>
    <t>PrixDépart</t>
  </si>
  <si>
    <t>Orval</t>
  </si>
  <si>
    <t>Consommation</t>
  </si>
  <si>
    <t>Prix actuel</t>
  </si>
  <si>
    <t>Prix minimum</t>
  </si>
  <si>
    <t>Prix maximum</t>
  </si>
  <si>
    <t>Nouveau prix suggéré</t>
  </si>
  <si>
    <t>Augmentation</t>
  </si>
  <si>
    <t>Blanche</t>
  </si>
  <si>
    <t>Desperados</t>
  </si>
  <si>
    <t>Triple Karmeliet</t>
  </si>
  <si>
    <t>Prix coutant</t>
  </si>
  <si>
    <t>Share</t>
  </si>
  <si>
    <t>Stability</t>
  </si>
  <si>
    <t>Diff</t>
  </si>
  <si>
    <t>Change</t>
  </si>
  <si>
    <t>minDiff</t>
  </si>
  <si>
    <t>maxDiff</t>
  </si>
  <si>
    <t>Facteur de volatilité</t>
  </si>
  <si>
    <t>Changement moyen</t>
  </si>
  <si>
    <t>Variation</t>
  </si>
  <si>
    <t>Tx augmentation</t>
  </si>
  <si>
    <t>N°</t>
  </si>
  <si>
    <t>S1</t>
  </si>
  <si>
    <t>S2</t>
  </si>
  <si>
    <t>S3</t>
  </si>
  <si>
    <t>S4</t>
  </si>
  <si>
    <t>S5</t>
  </si>
  <si>
    <t>S6</t>
  </si>
  <si>
    <t>S7</t>
  </si>
  <si>
    <t>Lupulus pils</t>
  </si>
  <si>
    <t>Rochefort rouge</t>
  </si>
  <si>
    <t>Rulles Estivales</t>
  </si>
  <si>
    <t>Lupulus fructus</t>
  </si>
  <si>
    <t>Cuvée des trolls</t>
  </si>
  <si>
    <t>Delta IPA</t>
  </si>
  <si>
    <t>Vedette IPA</t>
  </si>
  <si>
    <t>Battin pils</t>
  </si>
  <si>
    <t>Smash</t>
  </si>
  <si>
    <t>Chouffe Lite</t>
  </si>
  <si>
    <t>Corne blonde</t>
  </si>
  <si>
    <t>Urine</t>
  </si>
  <si>
    <t>WAW Jungle Lime</t>
  </si>
  <si>
    <t>Windy</t>
  </si>
  <si>
    <t>RatioPrix</t>
  </si>
  <si>
    <t>RatioEvolution</t>
  </si>
  <si>
    <t>Type de bière</t>
  </si>
  <si>
    <t>Prix suggéré programme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</si>
</sst>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_-* #,##0.00\ [$€-80C]_-;\-* #,##0.00\ [$€-80C]_-;_-* &quot;-&quot;??\ [$€-80C]_-;_-@_-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164" fontId="0" fillId="0" borderId="0" xfId="0" applyNumberFormat="1"/>
    <xf numFmtId="44" fontId="0" fillId="0" borderId="0" xfId="1" applyFont="1"/>
    <xf numFmtId="9" fontId="0" fillId="0" borderId="0" xfId="2" applyFont="1"/>
    <xf numFmtId="165" fontId="0" fillId="0" borderId="0" xfId="2" applyNumberFormat="1" applyFont="1"/>
    <xf numFmtId="10" fontId="0" fillId="0" borderId="0" xfId="2" applyNumberFormat="1" applyFont="1"/>
    <xf numFmtId="10" fontId="0" fillId="0" borderId="0" xfId="0" applyNumberFormat="1"/>
    <xf numFmtId="44" fontId="0" fillId="0" borderId="0" xfId="0" applyNumberFormat="1"/>
    <xf numFmtId="0" fontId="0" fillId="2" borderId="0" xfId="0" applyFill="1"/>
    <xf numFmtId="164" fontId="0" fillId="3" borderId="0" xfId="0" applyNumberFormat="1" applyFill="1"/>
    <xf numFmtId="164" fontId="0" fillId="2" borderId="0" xfId="0" applyNumberFormat="1" applyFill="1"/>
    <xf numFmtId="0" fontId="2" fillId="0" borderId="0" xfId="0" applyFont="1"/>
    <xf numFmtId="44" fontId="2" fillId="0" borderId="0" xfId="1" applyFont="1"/>
    <xf numFmtId="0" fontId="2" fillId="3" borderId="0" xfId="0" applyFont="1" applyFill="1"/>
    <xf numFmtId="0" fontId="0" fillId="0" borderId="0" xfId="0" applyAlignment="1">
      <alignment horizontal="left" vertical="center" indent="1"/>
    </xf>
    <xf numFmtId="0" fontId="3" fillId="0" borderId="0" xfId="0" applyFont="1"/>
    <xf numFmtId="2" fontId="0" fillId="0" borderId="0" xfId="0" applyNumberFormat="1"/>
  </cellXfs>
  <cellStyles count="3">
    <cellStyle name="Monétaire" xfId="1" builtinId="4"/>
    <cellStyle name="Normal" xfId="0" builtinId="0"/>
    <cellStyle name="Pourcentage" xfId="2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33DFF-A1CE-4689-819F-C547071E3E9F}">
  <dimension ref="A1:V74"/>
  <sheetViews>
    <sheetView tabSelected="1" workbookViewId="0">
      <selection activeCell="H19" sqref="H19"/>
    </sheetView>
  </sheetViews>
  <sheetFormatPr baseColWidth="10" defaultColWidth="8.85546875" defaultRowHeight="15" x14ac:dyDescent="0.25"/>
  <cols>
    <col min="2" max="2" width="30.85546875" style="11" bestFit="1" customWidth="1"/>
    <col min="3" max="3" width="14.7109375" customWidth="1"/>
    <col min="4" max="4" width="9.7109375" bestFit="1" customWidth="1"/>
    <col min="5" max="5" width="12.28515625" bestFit="1" customWidth="1"/>
    <col min="6" max="6" width="12.7109375" bestFit="1" customWidth="1"/>
    <col min="7" max="7" width="9.28515625" bestFit="1" customWidth="1"/>
    <col min="8" max="8" width="19" bestFit="1" customWidth="1"/>
    <col min="9" max="9" width="24.42578125" bestFit="1" customWidth="1"/>
    <col min="10" max="10" width="24.42578125" customWidth="1"/>
    <col min="12" max="12" width="14.85546875" customWidth="1"/>
    <col min="13" max="13" width="13.7109375" bestFit="1" customWidth="1"/>
    <col min="20" max="20" width="11.28515625" bestFit="1" customWidth="1"/>
    <col min="21" max="21" width="17.28515625" bestFit="1" customWidth="1"/>
  </cols>
  <sheetData>
    <row r="1" spans="1:22" s="11" customFormat="1" x14ac:dyDescent="0.25">
      <c r="A1" s="11" t="s">
        <v>23</v>
      </c>
      <c r="B1" s="11" t="s">
        <v>0</v>
      </c>
      <c r="C1" s="12" t="s">
        <v>12</v>
      </c>
      <c r="D1" s="11" t="s">
        <v>1</v>
      </c>
      <c r="E1" s="11" t="s">
        <v>5</v>
      </c>
      <c r="F1" s="11" t="s">
        <v>6</v>
      </c>
      <c r="G1" s="11" t="s">
        <v>4</v>
      </c>
      <c r="H1" s="13" t="s">
        <v>7</v>
      </c>
      <c r="I1" s="13" t="s">
        <v>48</v>
      </c>
      <c r="J1" s="13"/>
      <c r="K1" s="11" t="s">
        <v>8</v>
      </c>
      <c r="L1" s="11" t="s">
        <v>22</v>
      </c>
      <c r="M1" s="11" t="s">
        <v>3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21</v>
      </c>
      <c r="U1" s="11" t="s">
        <v>19</v>
      </c>
      <c r="V1" s="11" t="s">
        <v>20</v>
      </c>
    </row>
    <row r="2" spans="1:22" x14ac:dyDescent="0.25">
      <c r="A2">
        <v>1</v>
      </c>
      <c r="B2" s="11" t="s">
        <v>38</v>
      </c>
      <c r="C2" s="2">
        <v>1.1000000000000001</v>
      </c>
      <c r="D2" s="10">
        <v>2.5</v>
      </c>
      <c r="E2" s="10">
        <f>ROUND(0.5+C2,1)</f>
        <v>1.6</v>
      </c>
      <c r="F2" s="10">
        <f>ROUND(4*C2,1)</f>
        <v>4.4000000000000004</v>
      </c>
      <c r="G2" s="1">
        <f>D2</f>
        <v>2.5</v>
      </c>
      <c r="H2" s="9">
        <f t="shared" ref="H2:H19" si="0">G2+T2</f>
        <v>5.8</v>
      </c>
      <c r="I2" s="9">
        <v>3.67</v>
      </c>
      <c r="J2" s="1">
        <f>I2-G2</f>
        <v>1.17</v>
      </c>
      <c r="K2" s="1">
        <f t="shared" ref="K2:K19" si="1">H2-G2</f>
        <v>3.3</v>
      </c>
      <c r="L2" s="4">
        <f t="shared" ref="L2:L19" si="2">K2/G2</f>
        <v>1.3199999999999998</v>
      </c>
      <c r="M2" s="8">
        <v>35</v>
      </c>
      <c r="N2" s="5">
        <f t="shared" ref="N2:N19" si="3">M2/SUM($M$2:$M$16)</f>
        <v>0.16431924882629109</v>
      </c>
      <c r="O2" s="3">
        <f>1/20</f>
        <v>0.05</v>
      </c>
      <c r="P2" s="6">
        <f>N2-O2</f>
        <v>0.11431924882629109</v>
      </c>
      <c r="Q2" s="3">
        <f>P2*$U$2</f>
        <v>1.7147887323943662</v>
      </c>
      <c r="R2" s="1">
        <f t="shared" ref="R2:R19" si="4">G2-E2</f>
        <v>0.89999999999999991</v>
      </c>
      <c r="S2" s="1">
        <f t="shared" ref="S2:S19" si="5">F2-D2</f>
        <v>1.9000000000000004</v>
      </c>
      <c r="T2" s="2">
        <f>ROUND(IF(P2&gt;0,S2*Q2,R2*Q2),1)</f>
        <v>3.3</v>
      </c>
      <c r="U2" s="8">
        <v>15</v>
      </c>
      <c r="V2" s="7">
        <f>AVERAGE(T2:T16)</f>
        <v>0.6</v>
      </c>
    </row>
    <row r="3" spans="1:22" x14ac:dyDescent="0.25">
      <c r="A3">
        <v>2</v>
      </c>
      <c r="B3" s="11" t="s">
        <v>31</v>
      </c>
      <c r="C3" s="2">
        <v>0.92</v>
      </c>
      <c r="D3" s="10">
        <v>2.5</v>
      </c>
      <c r="E3" s="10">
        <f t="shared" ref="E3:E19" si="6">ROUND(0.5+C3,1)</f>
        <v>1.4</v>
      </c>
      <c r="F3" s="10">
        <f>ROUND(4*C4,1)</f>
        <v>4.5999999999999996</v>
      </c>
      <c r="G3" s="1">
        <f t="shared" ref="G3:G19" si="7">D3</f>
        <v>2.5</v>
      </c>
      <c r="H3" s="9">
        <f t="shared" si="0"/>
        <v>4.5</v>
      </c>
      <c r="I3" s="9">
        <v>2.5</v>
      </c>
      <c r="J3" s="1">
        <f t="shared" ref="J3:J19" si="8">I3-G3</f>
        <v>0</v>
      </c>
      <c r="K3" s="1">
        <f t="shared" si="1"/>
        <v>2</v>
      </c>
      <c r="L3" s="4">
        <f t="shared" si="2"/>
        <v>0.8</v>
      </c>
      <c r="M3" s="8">
        <v>24</v>
      </c>
      <c r="N3" s="5">
        <f t="shared" si="3"/>
        <v>0.11267605633802817</v>
      </c>
      <c r="O3" s="3">
        <f t="shared" ref="O3:O19" si="9">1/20</f>
        <v>0.05</v>
      </c>
      <c r="P3" s="6">
        <f t="shared" ref="P3:P12" si="10">N3-O3</f>
        <v>6.2676056338028169E-2</v>
      </c>
      <c r="Q3" s="3">
        <f t="shared" ref="Q3:Q12" si="11">P3*$U$2</f>
        <v>0.9401408450704225</v>
      </c>
      <c r="R3" s="1">
        <f t="shared" si="4"/>
        <v>1.1000000000000001</v>
      </c>
      <c r="S3" s="1">
        <f t="shared" si="5"/>
        <v>2.0999999999999996</v>
      </c>
      <c r="T3" s="2">
        <f t="shared" ref="T3:T12" si="12">ROUND(IF(P3&gt;0,S3*Q3,R3*Q3),1)</f>
        <v>2</v>
      </c>
    </row>
    <row r="4" spans="1:22" x14ac:dyDescent="0.25">
      <c r="A4">
        <v>3</v>
      </c>
      <c r="B4" s="11" t="s">
        <v>9</v>
      </c>
      <c r="C4" s="2">
        <v>1.1599999999999999</v>
      </c>
      <c r="D4" s="10">
        <v>2.5</v>
      </c>
      <c r="E4" s="10">
        <f t="shared" si="6"/>
        <v>1.7</v>
      </c>
      <c r="F4" s="10">
        <f>ROUND(4*C5,1)</f>
        <v>5.4</v>
      </c>
      <c r="G4" s="1">
        <f t="shared" si="7"/>
        <v>2.5</v>
      </c>
      <c r="H4" s="9">
        <f t="shared" si="0"/>
        <v>2.8</v>
      </c>
      <c r="I4" s="9">
        <v>2.89</v>
      </c>
      <c r="J4" s="1">
        <f t="shared" si="8"/>
        <v>0.39000000000000012</v>
      </c>
      <c r="K4" s="1">
        <f t="shared" si="1"/>
        <v>0.29999999999999982</v>
      </c>
      <c r="L4" s="4">
        <f t="shared" si="2"/>
        <v>0.11999999999999993</v>
      </c>
      <c r="M4" s="8">
        <v>12</v>
      </c>
      <c r="N4" s="5">
        <f t="shared" si="3"/>
        <v>5.6338028169014086E-2</v>
      </c>
      <c r="O4" s="3">
        <f t="shared" si="9"/>
        <v>0.05</v>
      </c>
      <c r="P4" s="6">
        <f t="shared" si="10"/>
        <v>6.338028169014083E-3</v>
      </c>
      <c r="Q4" s="3">
        <f t="shared" si="11"/>
        <v>9.5070422535211252E-2</v>
      </c>
      <c r="R4" s="1">
        <f t="shared" si="4"/>
        <v>0.8</v>
      </c>
      <c r="S4" s="1">
        <f t="shared" si="5"/>
        <v>2.9000000000000004</v>
      </c>
      <c r="T4" s="2">
        <f t="shared" si="12"/>
        <v>0.3</v>
      </c>
    </row>
    <row r="5" spans="1:22" x14ac:dyDescent="0.25">
      <c r="A5">
        <v>4</v>
      </c>
      <c r="B5" s="11" t="s">
        <v>33</v>
      </c>
      <c r="C5" s="2">
        <v>1.35</v>
      </c>
      <c r="D5" s="10">
        <v>3</v>
      </c>
      <c r="E5" s="10">
        <f t="shared" si="6"/>
        <v>1.9</v>
      </c>
      <c r="F5" s="10">
        <f>ROUND(4*C3,1)</f>
        <v>3.7</v>
      </c>
      <c r="G5" s="1">
        <f t="shared" si="7"/>
        <v>3</v>
      </c>
      <c r="H5" s="9">
        <f t="shared" si="0"/>
        <v>3.9</v>
      </c>
      <c r="I5" s="9">
        <v>3.58</v>
      </c>
      <c r="J5" s="1">
        <f t="shared" si="8"/>
        <v>0.58000000000000007</v>
      </c>
      <c r="K5" s="1">
        <f t="shared" si="1"/>
        <v>0.89999999999999991</v>
      </c>
      <c r="L5" s="4">
        <f t="shared" si="2"/>
        <v>0.3</v>
      </c>
      <c r="M5" s="8">
        <v>28</v>
      </c>
      <c r="N5" s="5">
        <f t="shared" si="3"/>
        <v>0.13145539906103287</v>
      </c>
      <c r="O5" s="3">
        <f t="shared" si="9"/>
        <v>0.05</v>
      </c>
      <c r="P5" s="6">
        <f t="shared" si="10"/>
        <v>8.1455399061032871E-2</v>
      </c>
      <c r="Q5" s="3">
        <f t="shared" si="11"/>
        <v>1.221830985915493</v>
      </c>
      <c r="R5" s="1">
        <f t="shared" si="4"/>
        <v>1.1000000000000001</v>
      </c>
      <c r="S5" s="1">
        <f t="shared" si="5"/>
        <v>0.70000000000000018</v>
      </c>
      <c r="T5" s="2">
        <f t="shared" si="12"/>
        <v>0.9</v>
      </c>
    </row>
    <row r="6" spans="1:22" x14ac:dyDescent="0.25">
      <c r="A6">
        <v>5</v>
      </c>
      <c r="B6" s="11" t="s">
        <v>34</v>
      </c>
      <c r="C6" s="2">
        <v>1.36</v>
      </c>
      <c r="D6" s="10">
        <v>3</v>
      </c>
      <c r="E6" s="10">
        <f t="shared" si="6"/>
        <v>1.9</v>
      </c>
      <c r="F6" s="10">
        <f t="shared" ref="F6:F19" si="13">ROUND(4*C6,1)</f>
        <v>5.4</v>
      </c>
      <c r="G6" s="1">
        <f t="shared" si="7"/>
        <v>3</v>
      </c>
      <c r="H6" s="9">
        <f t="shared" si="0"/>
        <v>3.2</v>
      </c>
      <c r="I6" s="9">
        <v>2.82</v>
      </c>
      <c r="J6" s="1">
        <f t="shared" si="8"/>
        <v>-0.18000000000000016</v>
      </c>
      <c r="K6" s="1">
        <f t="shared" si="1"/>
        <v>0.20000000000000018</v>
      </c>
      <c r="L6" s="4">
        <f t="shared" si="2"/>
        <v>6.6666666666666721E-2</v>
      </c>
      <c r="M6" s="8">
        <v>12</v>
      </c>
      <c r="N6" s="5">
        <f t="shared" si="3"/>
        <v>5.6338028169014086E-2</v>
      </c>
      <c r="O6" s="3">
        <f t="shared" si="9"/>
        <v>0.05</v>
      </c>
      <c r="P6" s="6">
        <f t="shared" si="10"/>
        <v>6.338028169014083E-3</v>
      </c>
      <c r="Q6" s="3">
        <f t="shared" si="11"/>
        <v>9.5070422535211252E-2</v>
      </c>
      <c r="R6" s="1">
        <f t="shared" si="4"/>
        <v>1.1000000000000001</v>
      </c>
      <c r="S6" s="1">
        <f t="shared" si="5"/>
        <v>2.4000000000000004</v>
      </c>
      <c r="T6" s="2">
        <f t="shared" si="12"/>
        <v>0.2</v>
      </c>
    </row>
    <row r="7" spans="1:22" x14ac:dyDescent="0.25">
      <c r="A7">
        <v>6</v>
      </c>
      <c r="B7" s="11" t="s">
        <v>41</v>
      </c>
      <c r="C7" s="2">
        <v>1.47</v>
      </c>
      <c r="D7" s="10">
        <v>4</v>
      </c>
      <c r="E7" s="10">
        <f t="shared" si="6"/>
        <v>2</v>
      </c>
      <c r="F7" s="10">
        <f t="shared" si="13"/>
        <v>5.9</v>
      </c>
      <c r="G7" s="1">
        <f t="shared" si="7"/>
        <v>4</v>
      </c>
      <c r="H7" s="9">
        <f t="shared" si="0"/>
        <v>2.8</v>
      </c>
      <c r="I7" s="9">
        <v>2.66</v>
      </c>
      <c r="J7" s="1">
        <f t="shared" si="8"/>
        <v>-1.3399999999999999</v>
      </c>
      <c r="K7" s="1">
        <f t="shared" si="1"/>
        <v>-1.2000000000000002</v>
      </c>
      <c r="L7" s="4">
        <f t="shared" si="2"/>
        <v>-0.30000000000000004</v>
      </c>
      <c r="M7" s="8">
        <v>2</v>
      </c>
      <c r="N7" s="5">
        <f t="shared" si="3"/>
        <v>9.3896713615023476E-3</v>
      </c>
      <c r="O7" s="3">
        <f t="shared" si="9"/>
        <v>0.05</v>
      </c>
      <c r="P7" s="6">
        <f t="shared" si="10"/>
        <v>-4.0610328638497659E-2</v>
      </c>
      <c r="Q7" s="3">
        <f t="shared" si="11"/>
        <v>-0.60915492957746487</v>
      </c>
      <c r="R7" s="1">
        <f t="shared" si="4"/>
        <v>2</v>
      </c>
      <c r="S7" s="1">
        <f t="shared" si="5"/>
        <v>1.9000000000000004</v>
      </c>
      <c r="T7" s="2">
        <f t="shared" si="12"/>
        <v>-1.2</v>
      </c>
    </row>
    <row r="8" spans="1:22" x14ac:dyDescent="0.25">
      <c r="A8">
        <v>7</v>
      </c>
      <c r="B8" s="11" t="s">
        <v>10</v>
      </c>
      <c r="C8" s="2">
        <v>1.92</v>
      </c>
      <c r="D8" s="10">
        <v>4</v>
      </c>
      <c r="E8" s="10">
        <f t="shared" si="6"/>
        <v>2.4</v>
      </c>
      <c r="F8" s="10">
        <f t="shared" si="13"/>
        <v>7.7</v>
      </c>
      <c r="G8" s="1">
        <f t="shared" si="7"/>
        <v>4</v>
      </c>
      <c r="H8" s="9">
        <f t="shared" si="0"/>
        <v>4.9000000000000004</v>
      </c>
      <c r="I8" s="9">
        <v>7.7</v>
      </c>
      <c r="J8" s="1">
        <f t="shared" si="8"/>
        <v>3.7</v>
      </c>
      <c r="K8" s="1">
        <f t="shared" si="1"/>
        <v>0.90000000000000036</v>
      </c>
      <c r="L8" s="4">
        <f t="shared" si="2"/>
        <v>0.22500000000000009</v>
      </c>
      <c r="M8" s="8">
        <v>14</v>
      </c>
      <c r="N8" s="5">
        <f t="shared" si="3"/>
        <v>6.5727699530516437E-2</v>
      </c>
      <c r="O8" s="3">
        <f t="shared" si="9"/>
        <v>0.05</v>
      </c>
      <c r="P8" s="6">
        <f t="shared" si="10"/>
        <v>1.5727699530516434E-2</v>
      </c>
      <c r="Q8" s="3">
        <f t="shared" si="11"/>
        <v>0.2359154929577465</v>
      </c>
      <c r="R8" s="1">
        <f t="shared" si="4"/>
        <v>1.6</v>
      </c>
      <c r="S8" s="1">
        <f t="shared" si="5"/>
        <v>3.7</v>
      </c>
      <c r="T8" s="2">
        <f t="shared" si="12"/>
        <v>0.9</v>
      </c>
    </row>
    <row r="9" spans="1:22" x14ac:dyDescent="0.25">
      <c r="A9">
        <v>8</v>
      </c>
      <c r="B9" s="11" t="s">
        <v>39</v>
      </c>
      <c r="C9" s="2">
        <v>1.99</v>
      </c>
      <c r="D9" s="10">
        <v>4</v>
      </c>
      <c r="E9" s="10">
        <f t="shared" si="6"/>
        <v>2.5</v>
      </c>
      <c r="F9" s="10">
        <f t="shared" si="13"/>
        <v>8</v>
      </c>
      <c r="G9" s="1">
        <f t="shared" si="7"/>
        <v>4</v>
      </c>
      <c r="H9" s="9">
        <f t="shared" si="0"/>
        <v>6.1</v>
      </c>
      <c r="I9" s="9">
        <v>4.68</v>
      </c>
      <c r="J9" s="1">
        <f t="shared" si="8"/>
        <v>0.67999999999999972</v>
      </c>
      <c r="K9" s="1">
        <f t="shared" si="1"/>
        <v>2.0999999999999996</v>
      </c>
      <c r="L9" s="4">
        <f t="shared" si="2"/>
        <v>0.52499999999999991</v>
      </c>
      <c r="M9" s="8">
        <v>18</v>
      </c>
      <c r="N9" s="5">
        <f t="shared" si="3"/>
        <v>8.4507042253521125E-2</v>
      </c>
      <c r="O9" s="3">
        <f t="shared" si="9"/>
        <v>0.05</v>
      </c>
      <c r="P9" s="6">
        <f t="shared" si="10"/>
        <v>3.4507042253521122E-2</v>
      </c>
      <c r="Q9" s="3">
        <f t="shared" si="11"/>
        <v>0.51760563380281688</v>
      </c>
      <c r="R9" s="1">
        <f t="shared" si="4"/>
        <v>1.5</v>
      </c>
      <c r="S9" s="1">
        <f t="shared" si="5"/>
        <v>4</v>
      </c>
      <c r="T9" s="2">
        <f t="shared" si="12"/>
        <v>2.1</v>
      </c>
    </row>
    <row r="10" spans="1:22" x14ac:dyDescent="0.25">
      <c r="A10">
        <v>9</v>
      </c>
      <c r="B10" s="11" t="s">
        <v>36</v>
      </c>
      <c r="C10" s="2">
        <v>2.1</v>
      </c>
      <c r="D10" s="10">
        <v>4</v>
      </c>
      <c r="E10" s="10">
        <f t="shared" si="6"/>
        <v>2.6</v>
      </c>
      <c r="F10" s="10">
        <f t="shared" si="13"/>
        <v>8.4</v>
      </c>
      <c r="G10" s="1">
        <f t="shared" si="7"/>
        <v>4</v>
      </c>
      <c r="H10" s="9">
        <f t="shared" si="0"/>
        <v>4.7</v>
      </c>
      <c r="I10" s="9">
        <v>3.93</v>
      </c>
      <c r="J10" s="1">
        <f t="shared" si="8"/>
        <v>-6.999999999999984E-2</v>
      </c>
      <c r="K10" s="1">
        <f t="shared" si="1"/>
        <v>0.70000000000000018</v>
      </c>
      <c r="L10" s="4">
        <f t="shared" si="2"/>
        <v>0.17500000000000004</v>
      </c>
      <c r="M10" s="8">
        <v>13</v>
      </c>
      <c r="N10" s="5">
        <f t="shared" si="3"/>
        <v>6.1032863849765258E-2</v>
      </c>
      <c r="O10" s="3">
        <f t="shared" si="9"/>
        <v>0.05</v>
      </c>
      <c r="P10" s="6">
        <f t="shared" si="10"/>
        <v>1.1032863849765255E-2</v>
      </c>
      <c r="Q10" s="3">
        <f t="shared" si="11"/>
        <v>0.16549295774647882</v>
      </c>
      <c r="R10" s="1">
        <f t="shared" si="4"/>
        <v>1.4</v>
      </c>
      <c r="S10" s="1">
        <f t="shared" si="5"/>
        <v>4.4000000000000004</v>
      </c>
      <c r="T10" s="2">
        <f t="shared" si="12"/>
        <v>0.7</v>
      </c>
    </row>
    <row r="11" spans="1:22" x14ac:dyDescent="0.25">
      <c r="A11">
        <v>10</v>
      </c>
      <c r="B11" s="11" t="s">
        <v>40</v>
      </c>
      <c r="C11" s="2">
        <v>1.44</v>
      </c>
      <c r="D11" s="10">
        <v>4</v>
      </c>
      <c r="E11" s="10">
        <f t="shared" si="6"/>
        <v>1.9</v>
      </c>
      <c r="F11" s="10">
        <f t="shared" si="13"/>
        <v>5.8</v>
      </c>
      <c r="G11" s="1">
        <f t="shared" si="7"/>
        <v>4</v>
      </c>
      <c r="H11" s="9">
        <f t="shared" si="0"/>
        <v>3</v>
      </c>
      <c r="I11" s="9">
        <v>2.66</v>
      </c>
      <c r="J11" s="1">
        <f t="shared" si="8"/>
        <v>-1.3399999999999999</v>
      </c>
      <c r="K11" s="1">
        <f t="shared" si="1"/>
        <v>-1</v>
      </c>
      <c r="L11" s="4">
        <f t="shared" si="2"/>
        <v>-0.25</v>
      </c>
      <c r="M11" s="8">
        <v>4</v>
      </c>
      <c r="N11" s="5">
        <f t="shared" si="3"/>
        <v>1.8779342723004695E-2</v>
      </c>
      <c r="O11" s="3">
        <f t="shared" si="9"/>
        <v>0.05</v>
      </c>
      <c r="P11" s="6">
        <f t="shared" si="10"/>
        <v>-3.1220657276995308E-2</v>
      </c>
      <c r="Q11" s="3">
        <f t="shared" si="11"/>
        <v>-0.46830985915492962</v>
      </c>
      <c r="R11" s="1">
        <f t="shared" si="4"/>
        <v>2.1</v>
      </c>
      <c r="S11" s="1">
        <f t="shared" si="5"/>
        <v>1.7999999999999998</v>
      </c>
      <c r="T11" s="2">
        <f t="shared" si="12"/>
        <v>-1</v>
      </c>
    </row>
    <row r="12" spans="1:22" x14ac:dyDescent="0.25">
      <c r="A12">
        <v>11</v>
      </c>
      <c r="B12" s="11" t="s">
        <v>37</v>
      </c>
      <c r="C12" s="2">
        <v>1.63</v>
      </c>
      <c r="D12" s="10">
        <v>4</v>
      </c>
      <c r="E12" s="10">
        <f t="shared" si="6"/>
        <v>2.1</v>
      </c>
      <c r="F12" s="10">
        <f t="shared" si="13"/>
        <v>6.5</v>
      </c>
      <c r="G12" s="1">
        <f t="shared" si="7"/>
        <v>4</v>
      </c>
      <c r="H12" s="9">
        <f t="shared" si="0"/>
        <v>3</v>
      </c>
      <c r="I12" s="9">
        <v>3.29</v>
      </c>
      <c r="J12" s="1">
        <f t="shared" si="8"/>
        <v>-0.71</v>
      </c>
      <c r="K12" s="1">
        <f t="shared" si="1"/>
        <v>-1</v>
      </c>
      <c r="L12" s="4">
        <f t="shared" si="2"/>
        <v>-0.25</v>
      </c>
      <c r="M12" s="8">
        <v>3</v>
      </c>
      <c r="N12" s="5">
        <f t="shared" si="3"/>
        <v>1.4084507042253521E-2</v>
      </c>
      <c r="O12" s="3">
        <f t="shared" si="9"/>
        <v>0.05</v>
      </c>
      <c r="P12" s="6">
        <f t="shared" si="10"/>
        <v>-3.591549295774648E-2</v>
      </c>
      <c r="Q12" s="3">
        <f t="shared" si="11"/>
        <v>-0.53873239436619724</v>
      </c>
      <c r="R12" s="1">
        <f t="shared" si="4"/>
        <v>1.9</v>
      </c>
      <c r="S12" s="1">
        <f t="shared" si="5"/>
        <v>2.5</v>
      </c>
      <c r="T12" s="2">
        <f t="shared" si="12"/>
        <v>-1</v>
      </c>
    </row>
    <row r="13" spans="1:22" x14ac:dyDescent="0.25">
      <c r="A13">
        <v>12</v>
      </c>
      <c r="B13" s="11" t="s">
        <v>35</v>
      </c>
      <c r="C13" s="2">
        <v>1.42</v>
      </c>
      <c r="D13" s="10">
        <v>3</v>
      </c>
      <c r="E13" s="10">
        <f t="shared" si="6"/>
        <v>1.9</v>
      </c>
      <c r="F13" s="10">
        <f t="shared" si="13"/>
        <v>5.7</v>
      </c>
      <c r="G13" s="1">
        <f t="shared" si="7"/>
        <v>3</v>
      </c>
      <c r="H13" s="9">
        <f t="shared" si="0"/>
        <v>2.8</v>
      </c>
      <c r="I13" s="9">
        <v>3.49</v>
      </c>
      <c r="J13" s="1">
        <f t="shared" si="8"/>
        <v>0.49000000000000021</v>
      </c>
      <c r="K13" s="1">
        <f t="shared" si="1"/>
        <v>-0.20000000000000018</v>
      </c>
      <c r="L13" s="4">
        <f t="shared" si="2"/>
        <v>-6.6666666666666721E-2</v>
      </c>
      <c r="M13" s="8">
        <v>8</v>
      </c>
      <c r="N13" s="5">
        <f t="shared" si="3"/>
        <v>3.7558685446009391E-2</v>
      </c>
      <c r="O13" s="3">
        <f t="shared" si="9"/>
        <v>0.05</v>
      </c>
      <c r="P13" s="6">
        <f t="shared" ref="P13:P19" si="14">N13-O13</f>
        <v>-1.2441314553990612E-2</v>
      </c>
      <c r="Q13" s="3">
        <f t="shared" ref="Q13:Q19" si="15">P13*$U$2</f>
        <v>-0.18661971830985918</v>
      </c>
      <c r="R13" s="1">
        <f t="shared" si="4"/>
        <v>1.1000000000000001</v>
      </c>
      <c r="S13" s="1">
        <f t="shared" si="5"/>
        <v>2.7</v>
      </c>
      <c r="T13" s="2">
        <f t="shared" ref="T13:T19" si="16">ROUND(IF(P13&gt;0,S13*Q13,R13*Q13),1)</f>
        <v>-0.2</v>
      </c>
    </row>
    <row r="14" spans="1:22" x14ac:dyDescent="0.25">
      <c r="A14">
        <v>13</v>
      </c>
      <c r="B14" s="11" t="s">
        <v>32</v>
      </c>
      <c r="C14" s="2">
        <f>(26.7*1.21)/24</f>
        <v>1.3461249999999998</v>
      </c>
      <c r="D14" s="10">
        <v>4</v>
      </c>
      <c r="E14" s="10">
        <f t="shared" si="6"/>
        <v>1.8</v>
      </c>
      <c r="F14" s="10">
        <f t="shared" si="13"/>
        <v>5.4</v>
      </c>
      <c r="G14" s="1">
        <f t="shared" si="7"/>
        <v>4</v>
      </c>
      <c r="H14" s="9">
        <f t="shared" si="0"/>
        <v>3.9</v>
      </c>
      <c r="I14" s="9">
        <v>2.0099999999999998</v>
      </c>
      <c r="J14" s="1">
        <f t="shared" si="8"/>
        <v>-1.9900000000000002</v>
      </c>
      <c r="K14" s="1">
        <f t="shared" si="1"/>
        <v>-0.10000000000000009</v>
      </c>
      <c r="L14" s="4">
        <f t="shared" si="2"/>
        <v>-2.5000000000000022E-2</v>
      </c>
      <c r="M14" s="8">
        <v>10</v>
      </c>
      <c r="N14" s="5">
        <f t="shared" si="3"/>
        <v>4.6948356807511735E-2</v>
      </c>
      <c r="O14" s="3">
        <f t="shared" si="9"/>
        <v>0.05</v>
      </c>
      <c r="P14" s="6">
        <f t="shared" si="14"/>
        <v>-3.0516431924882681E-3</v>
      </c>
      <c r="Q14" s="3">
        <f t="shared" si="15"/>
        <v>-4.5774647887324021E-2</v>
      </c>
      <c r="R14" s="1">
        <f t="shared" si="4"/>
        <v>2.2000000000000002</v>
      </c>
      <c r="S14" s="1">
        <f t="shared" si="5"/>
        <v>1.4000000000000004</v>
      </c>
      <c r="T14" s="2">
        <f t="shared" si="16"/>
        <v>-0.1</v>
      </c>
    </row>
    <row r="15" spans="1:22" x14ac:dyDescent="0.25">
      <c r="A15">
        <v>14</v>
      </c>
      <c r="B15" s="11" t="s">
        <v>2</v>
      </c>
      <c r="C15" s="2">
        <v>1.84</v>
      </c>
      <c r="D15" s="10">
        <v>4</v>
      </c>
      <c r="E15" s="10">
        <f t="shared" si="6"/>
        <v>2.2999999999999998</v>
      </c>
      <c r="F15" s="10">
        <f t="shared" si="13"/>
        <v>7.4</v>
      </c>
      <c r="G15" s="1">
        <f t="shared" si="7"/>
        <v>4</v>
      </c>
      <c r="H15" s="9">
        <f t="shared" si="0"/>
        <v>6.2</v>
      </c>
      <c r="I15" s="9">
        <v>6.36</v>
      </c>
      <c r="J15" s="1">
        <f t="shared" si="8"/>
        <v>2.3600000000000003</v>
      </c>
      <c r="K15" s="1">
        <f t="shared" si="1"/>
        <v>2.2000000000000002</v>
      </c>
      <c r="L15" s="4">
        <f t="shared" si="2"/>
        <v>0.55000000000000004</v>
      </c>
      <c r="M15" s="8">
        <v>20</v>
      </c>
      <c r="N15" s="5">
        <f t="shared" si="3"/>
        <v>9.3896713615023469E-2</v>
      </c>
      <c r="O15" s="3">
        <f t="shared" si="9"/>
        <v>0.05</v>
      </c>
      <c r="P15" s="6">
        <f t="shared" si="14"/>
        <v>4.3896713615023467E-2</v>
      </c>
      <c r="Q15" s="3">
        <f t="shared" si="15"/>
        <v>0.65845070422535201</v>
      </c>
      <c r="R15" s="1">
        <f t="shared" si="4"/>
        <v>1.7000000000000002</v>
      </c>
      <c r="S15" s="1">
        <f t="shared" si="5"/>
        <v>3.4000000000000004</v>
      </c>
      <c r="T15" s="2">
        <f t="shared" si="16"/>
        <v>2.2000000000000002</v>
      </c>
    </row>
    <row r="16" spans="1:22" x14ac:dyDescent="0.25">
      <c r="A16">
        <v>15</v>
      </c>
      <c r="B16" s="11" t="s">
        <v>11</v>
      </c>
      <c r="C16" s="2">
        <v>1.97</v>
      </c>
      <c r="D16" s="10">
        <v>4</v>
      </c>
      <c r="E16" s="10">
        <f t="shared" si="6"/>
        <v>2.5</v>
      </c>
      <c r="F16" s="10">
        <f t="shared" si="13"/>
        <v>7.9</v>
      </c>
      <c r="G16" s="1">
        <f t="shared" si="7"/>
        <v>4</v>
      </c>
      <c r="H16" s="9">
        <f t="shared" si="0"/>
        <v>3.9</v>
      </c>
      <c r="I16" s="9">
        <v>5.59</v>
      </c>
      <c r="J16" s="1">
        <f t="shared" si="8"/>
        <v>1.5899999999999999</v>
      </c>
      <c r="K16" s="1">
        <f t="shared" si="1"/>
        <v>-0.10000000000000009</v>
      </c>
      <c r="L16" s="4">
        <f t="shared" si="2"/>
        <v>-2.5000000000000022E-2</v>
      </c>
      <c r="M16" s="8">
        <v>10</v>
      </c>
      <c r="N16" s="5">
        <f t="shared" si="3"/>
        <v>4.6948356807511735E-2</v>
      </c>
      <c r="O16" s="3">
        <f t="shared" si="9"/>
        <v>0.05</v>
      </c>
      <c r="P16" s="6">
        <f t="shared" si="14"/>
        <v>-3.0516431924882681E-3</v>
      </c>
      <c r="Q16" s="3">
        <f t="shared" si="15"/>
        <v>-4.5774647887324021E-2</v>
      </c>
      <c r="R16" s="1">
        <f t="shared" si="4"/>
        <v>1.5</v>
      </c>
      <c r="S16" s="1">
        <f t="shared" si="5"/>
        <v>3.9000000000000004</v>
      </c>
      <c r="T16" s="2">
        <f t="shared" si="16"/>
        <v>-0.1</v>
      </c>
    </row>
    <row r="17" spans="1:20" x14ac:dyDescent="0.25">
      <c r="A17">
        <v>16</v>
      </c>
      <c r="B17" s="11" t="s">
        <v>42</v>
      </c>
      <c r="C17" s="2">
        <v>2.2999999999999998</v>
      </c>
      <c r="D17" s="10">
        <v>4</v>
      </c>
      <c r="E17" s="10">
        <f t="shared" si="6"/>
        <v>2.8</v>
      </c>
      <c r="F17" s="10">
        <f t="shared" si="13"/>
        <v>9.1999999999999993</v>
      </c>
      <c r="G17" s="1">
        <f t="shared" si="7"/>
        <v>4</v>
      </c>
      <c r="H17" s="9">
        <f t="shared" si="0"/>
        <v>3.4</v>
      </c>
      <c r="I17" s="9">
        <v>4.87</v>
      </c>
      <c r="J17" s="1">
        <f t="shared" si="8"/>
        <v>0.87000000000000011</v>
      </c>
      <c r="K17" s="1">
        <f t="shared" si="1"/>
        <v>-0.60000000000000009</v>
      </c>
      <c r="L17" s="4">
        <f t="shared" si="2"/>
        <v>-0.15000000000000002</v>
      </c>
      <c r="M17" s="8">
        <v>4</v>
      </c>
      <c r="N17" s="5">
        <f t="shared" si="3"/>
        <v>1.8779342723004695E-2</v>
      </c>
      <c r="O17" s="3">
        <f>1/20</f>
        <v>0.05</v>
      </c>
      <c r="P17" s="6">
        <f t="shared" si="14"/>
        <v>-3.1220657276995308E-2</v>
      </c>
      <c r="Q17" s="3">
        <f t="shared" si="15"/>
        <v>-0.46830985915492962</v>
      </c>
      <c r="R17" s="1">
        <f t="shared" si="4"/>
        <v>1.2000000000000002</v>
      </c>
      <c r="S17" s="1">
        <f t="shared" si="5"/>
        <v>5.1999999999999993</v>
      </c>
      <c r="T17" s="2">
        <f t="shared" si="16"/>
        <v>-0.6</v>
      </c>
    </row>
    <row r="18" spans="1:20" x14ac:dyDescent="0.25">
      <c r="A18">
        <v>17</v>
      </c>
      <c r="B18" s="11" t="s">
        <v>43</v>
      </c>
      <c r="C18" s="2">
        <v>1.9</v>
      </c>
      <c r="D18" s="10">
        <v>4</v>
      </c>
      <c r="E18" s="10">
        <f t="shared" si="6"/>
        <v>2.4</v>
      </c>
      <c r="F18" s="10">
        <f t="shared" si="13"/>
        <v>7.6</v>
      </c>
      <c r="G18" s="1">
        <f t="shared" si="7"/>
        <v>4</v>
      </c>
      <c r="H18" s="9">
        <f t="shared" si="0"/>
        <v>5.9</v>
      </c>
      <c r="I18" s="9">
        <v>3.17</v>
      </c>
      <c r="J18" s="1">
        <f t="shared" si="8"/>
        <v>-0.83000000000000007</v>
      </c>
      <c r="K18" s="1">
        <f t="shared" si="1"/>
        <v>1.9000000000000004</v>
      </c>
      <c r="L18" s="4">
        <f t="shared" si="2"/>
        <v>0.47500000000000009</v>
      </c>
      <c r="M18" s="8">
        <v>18</v>
      </c>
      <c r="N18" s="5">
        <f t="shared" si="3"/>
        <v>8.4507042253521125E-2</v>
      </c>
      <c r="O18" s="3">
        <f t="shared" si="9"/>
        <v>0.05</v>
      </c>
      <c r="P18" s="6">
        <f t="shared" si="14"/>
        <v>3.4507042253521122E-2</v>
      </c>
      <c r="Q18" s="3">
        <f t="shared" si="15"/>
        <v>0.51760563380281688</v>
      </c>
      <c r="R18" s="1">
        <f t="shared" si="4"/>
        <v>1.6</v>
      </c>
      <c r="S18" s="1">
        <f t="shared" si="5"/>
        <v>3.5999999999999996</v>
      </c>
      <c r="T18" s="2">
        <f t="shared" si="16"/>
        <v>1.9</v>
      </c>
    </row>
    <row r="19" spans="1:20" x14ac:dyDescent="0.25">
      <c r="A19">
        <v>18</v>
      </c>
      <c r="B19" s="11" t="s">
        <v>44</v>
      </c>
      <c r="C19" s="2">
        <v>2.2999999999999998</v>
      </c>
      <c r="D19" s="10">
        <v>4</v>
      </c>
      <c r="E19" s="10">
        <f t="shared" si="6"/>
        <v>2.8</v>
      </c>
      <c r="F19" s="10">
        <f t="shared" si="13"/>
        <v>9.1999999999999993</v>
      </c>
      <c r="G19" s="1">
        <f t="shared" si="7"/>
        <v>4</v>
      </c>
      <c r="H19" s="9">
        <f t="shared" si="0"/>
        <v>5.6</v>
      </c>
      <c r="I19" s="9">
        <v>5.65</v>
      </c>
      <c r="J19" s="1">
        <f t="shared" si="8"/>
        <v>1.6500000000000004</v>
      </c>
      <c r="K19" s="1">
        <f t="shared" si="1"/>
        <v>1.5999999999999996</v>
      </c>
      <c r="L19" s="4">
        <f t="shared" si="2"/>
        <v>0.39999999999999991</v>
      </c>
      <c r="M19" s="8">
        <v>15</v>
      </c>
      <c r="N19" s="5">
        <f t="shared" si="3"/>
        <v>7.0422535211267609E-2</v>
      </c>
      <c r="O19" s="3">
        <f t="shared" si="9"/>
        <v>0.05</v>
      </c>
      <c r="P19" s="6">
        <f t="shared" si="14"/>
        <v>2.0422535211267606E-2</v>
      </c>
      <c r="Q19" s="3">
        <f t="shared" si="15"/>
        <v>0.30633802816901412</v>
      </c>
      <c r="R19" s="1">
        <f t="shared" si="4"/>
        <v>1.2000000000000002</v>
      </c>
      <c r="S19" s="1">
        <f t="shared" si="5"/>
        <v>5.1999999999999993</v>
      </c>
      <c r="T19" s="2">
        <f t="shared" si="16"/>
        <v>1.6</v>
      </c>
    </row>
    <row r="20" spans="1:20" x14ac:dyDescent="0.25">
      <c r="B20"/>
      <c r="G20" s="1"/>
      <c r="O20" s="3"/>
    </row>
    <row r="21" spans="1:20" x14ac:dyDescent="0.25">
      <c r="B21"/>
    </row>
    <row r="22" spans="1:20" x14ac:dyDescent="0.25">
      <c r="B22"/>
    </row>
    <row r="24" spans="1:20" x14ac:dyDescent="0.25">
      <c r="B24" s="14"/>
    </row>
    <row r="25" spans="1:20" x14ac:dyDescent="0.25">
      <c r="B25" s="14"/>
    </row>
    <row r="26" spans="1:20" x14ac:dyDescent="0.25">
      <c r="B26" s="14"/>
    </row>
    <row r="27" spans="1:20" x14ac:dyDescent="0.25">
      <c r="B27" s="14"/>
    </row>
    <row r="28" spans="1:20" x14ac:dyDescent="0.25">
      <c r="B28" s="14"/>
    </row>
    <row r="30" spans="1:20" x14ac:dyDescent="0.25">
      <c r="B30"/>
    </row>
    <row r="32" spans="1:20" x14ac:dyDescent="0.25">
      <c r="B32"/>
    </row>
    <row r="34" spans="2:2" x14ac:dyDescent="0.25">
      <c r="B34"/>
    </row>
    <row r="35" spans="2:2" x14ac:dyDescent="0.25">
      <c r="B35"/>
    </row>
    <row r="36" spans="2:2" x14ac:dyDescent="0.25">
      <c r="B36"/>
    </row>
    <row r="37" spans="2:2" x14ac:dyDescent="0.25">
      <c r="B37"/>
    </row>
    <row r="38" spans="2:2" x14ac:dyDescent="0.25">
      <c r="B38" s="14"/>
    </row>
    <row r="44" spans="2:2" x14ac:dyDescent="0.25">
      <c r="B44"/>
    </row>
    <row r="45" spans="2:2" x14ac:dyDescent="0.25">
      <c r="B45"/>
    </row>
    <row r="46" spans="2:2" x14ac:dyDescent="0.25">
      <c r="B46"/>
    </row>
    <row r="47" spans="2:2" x14ac:dyDescent="0.25">
      <c r="B47"/>
    </row>
    <row r="67" spans="2:2" x14ac:dyDescent="0.25">
      <c r="B67"/>
    </row>
    <row r="68" spans="2:2" x14ac:dyDescent="0.25">
      <c r="B68" s="15"/>
    </row>
    <row r="69" spans="2:2" x14ac:dyDescent="0.25">
      <c r="B69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</sheetData>
  <conditionalFormatting sqref="J2:L19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16291-5F18-4F87-B5ED-71B8310B736C}">
  <dimension ref="A1:Q35"/>
  <sheetViews>
    <sheetView workbookViewId="0">
      <selection activeCell="B20" sqref="B20:Q35"/>
    </sheetView>
  </sheetViews>
  <sheetFormatPr baseColWidth="10" defaultRowHeight="15" x14ac:dyDescent="0.25"/>
  <cols>
    <col min="8" max="8" width="19.85546875" customWidth="1"/>
    <col min="10" max="10" width="14" bestFit="1" customWidth="1"/>
  </cols>
  <sheetData>
    <row r="1" spans="1:11" x14ac:dyDescent="0.25">
      <c r="A1" t="s">
        <v>23</v>
      </c>
      <c r="B1" t="s">
        <v>0</v>
      </c>
      <c r="C1" t="s">
        <v>12</v>
      </c>
      <c r="D1" t="s">
        <v>1</v>
      </c>
      <c r="E1" t="s">
        <v>5</v>
      </c>
      <c r="F1" t="s">
        <v>6</v>
      </c>
      <c r="G1" t="s">
        <v>4</v>
      </c>
      <c r="H1" s="11" t="s">
        <v>3</v>
      </c>
      <c r="I1" t="s">
        <v>45</v>
      </c>
      <c r="J1" t="s">
        <v>46</v>
      </c>
      <c r="K1" t="s">
        <v>47</v>
      </c>
    </row>
    <row r="2" spans="1:11" x14ac:dyDescent="0.25">
      <c r="A2">
        <v>1</v>
      </c>
      <c r="B2" t="s">
        <v>38</v>
      </c>
      <c r="C2">
        <v>1.0642353333333332</v>
      </c>
      <c r="D2">
        <v>2.5</v>
      </c>
      <c r="E2">
        <v>1.6</v>
      </c>
      <c r="F2">
        <v>4.3</v>
      </c>
      <c r="G2">
        <v>4.5</v>
      </c>
      <c r="H2" s="8">
        <v>46</v>
      </c>
      <c r="I2" s="16">
        <f>G2/D2</f>
        <v>1.8</v>
      </c>
      <c r="J2">
        <f>I2/AVERAGEA(I2:I16)</f>
        <v>2.0146747916925754</v>
      </c>
      <c r="K2">
        <v>1</v>
      </c>
    </row>
    <row r="3" spans="1:11" x14ac:dyDescent="0.25">
      <c r="A3">
        <v>2</v>
      </c>
      <c r="B3" t="s">
        <v>31</v>
      </c>
      <c r="C3">
        <v>0.95071428571428562</v>
      </c>
      <c r="D3">
        <v>2.5</v>
      </c>
      <c r="E3">
        <v>1.5</v>
      </c>
      <c r="F3">
        <v>4.4000000000000004</v>
      </c>
      <c r="G3">
        <v>3.9</v>
      </c>
      <c r="H3" s="8">
        <v>14</v>
      </c>
      <c r="I3" s="16">
        <f t="shared" ref="I3:I16" si="0">G3/D3</f>
        <v>1.56</v>
      </c>
      <c r="J3">
        <f t="shared" ref="J3:J16" si="1">I3/AVERAGEA(I3:I17)</f>
        <v>1.882488148254561</v>
      </c>
      <c r="K3">
        <v>1</v>
      </c>
    </row>
    <row r="4" spans="1:11" x14ac:dyDescent="0.25">
      <c r="A4">
        <v>3</v>
      </c>
      <c r="B4" t="s">
        <v>9</v>
      </c>
      <c r="C4">
        <v>1.1091666666666666</v>
      </c>
      <c r="D4">
        <v>2.5</v>
      </c>
      <c r="E4">
        <v>1.6</v>
      </c>
      <c r="F4">
        <v>5.5</v>
      </c>
      <c r="G4">
        <v>2.5</v>
      </c>
      <c r="H4" s="8">
        <v>18</v>
      </c>
      <c r="I4" s="16">
        <f t="shared" si="0"/>
        <v>1</v>
      </c>
      <c r="J4">
        <f t="shared" si="1"/>
        <v>1.2946058091286305</v>
      </c>
      <c r="K4">
        <v>2</v>
      </c>
    </row>
    <row r="5" spans="1:11" x14ac:dyDescent="0.25">
      <c r="A5">
        <v>4</v>
      </c>
      <c r="B5" t="s">
        <v>33</v>
      </c>
      <c r="C5">
        <v>1.3828571428571428</v>
      </c>
      <c r="D5">
        <v>3</v>
      </c>
      <c r="E5">
        <v>1.9</v>
      </c>
      <c r="F5">
        <v>3.8</v>
      </c>
      <c r="G5">
        <v>2.1</v>
      </c>
      <c r="H5" s="8">
        <v>22</v>
      </c>
      <c r="I5" s="16">
        <f t="shared" si="0"/>
        <v>0.70000000000000007</v>
      </c>
      <c r="J5">
        <f t="shared" si="1"/>
        <v>0.92903225806451606</v>
      </c>
      <c r="K5">
        <v>1</v>
      </c>
    </row>
    <row r="6" spans="1:11" x14ac:dyDescent="0.25">
      <c r="A6">
        <v>5</v>
      </c>
      <c r="B6" t="s">
        <v>34</v>
      </c>
      <c r="C6">
        <v>1.4001428571428569</v>
      </c>
      <c r="D6">
        <v>3</v>
      </c>
      <c r="E6">
        <v>1.9</v>
      </c>
      <c r="F6">
        <v>5.6</v>
      </c>
      <c r="G6">
        <v>2.1</v>
      </c>
      <c r="H6" s="8">
        <v>2</v>
      </c>
      <c r="I6" s="16">
        <f t="shared" si="0"/>
        <v>0.70000000000000007</v>
      </c>
      <c r="J6">
        <f t="shared" si="1"/>
        <v>1.0069930069930071</v>
      </c>
      <c r="K6">
        <v>2</v>
      </c>
    </row>
    <row r="7" spans="1:11" x14ac:dyDescent="0.25">
      <c r="A7">
        <v>6</v>
      </c>
      <c r="B7" t="s">
        <v>41</v>
      </c>
      <c r="C7">
        <v>1.7141666666666666</v>
      </c>
      <c r="D7">
        <v>4</v>
      </c>
      <c r="E7">
        <v>2.2000000000000002</v>
      </c>
      <c r="F7">
        <v>6.9</v>
      </c>
      <c r="G7">
        <v>3.5</v>
      </c>
      <c r="H7" s="8">
        <v>22</v>
      </c>
      <c r="I7" s="16">
        <f t="shared" si="0"/>
        <v>0.875</v>
      </c>
      <c r="J7">
        <f t="shared" si="1"/>
        <v>1.3740458015267174</v>
      </c>
      <c r="K7">
        <v>3</v>
      </c>
    </row>
    <row r="8" spans="1:11" x14ac:dyDescent="0.25">
      <c r="A8">
        <v>7</v>
      </c>
      <c r="B8" t="s">
        <v>10</v>
      </c>
      <c r="C8">
        <v>1.8956666666666668</v>
      </c>
      <c r="D8">
        <v>4</v>
      </c>
      <c r="E8">
        <v>2.4</v>
      </c>
      <c r="F8">
        <v>7.6</v>
      </c>
      <c r="G8">
        <v>3.1</v>
      </c>
      <c r="H8" s="8">
        <v>50</v>
      </c>
      <c r="I8" s="16">
        <f t="shared" si="0"/>
        <v>0.77500000000000002</v>
      </c>
      <c r="J8">
        <f t="shared" si="1"/>
        <v>1.3743842364532017</v>
      </c>
      <c r="K8">
        <v>2</v>
      </c>
    </row>
    <row r="9" spans="1:11" x14ac:dyDescent="0.25">
      <c r="A9">
        <v>8</v>
      </c>
      <c r="B9" t="s">
        <v>39</v>
      </c>
      <c r="C9">
        <v>1.879029166666667</v>
      </c>
      <c r="D9">
        <v>4</v>
      </c>
      <c r="E9">
        <v>2.4</v>
      </c>
      <c r="F9">
        <v>7.5</v>
      </c>
      <c r="G9">
        <v>3</v>
      </c>
      <c r="H9" s="8">
        <v>88</v>
      </c>
      <c r="I9" s="16">
        <f t="shared" si="0"/>
        <v>0.75</v>
      </c>
      <c r="J9">
        <f t="shared" si="1"/>
        <v>1.5020862308762168</v>
      </c>
      <c r="K9">
        <v>3</v>
      </c>
    </row>
    <row r="10" spans="1:11" x14ac:dyDescent="0.25">
      <c r="A10">
        <v>9</v>
      </c>
      <c r="B10" t="s">
        <v>36</v>
      </c>
      <c r="C10">
        <v>1.21</v>
      </c>
      <c r="D10">
        <v>4</v>
      </c>
      <c r="E10">
        <v>1.7</v>
      </c>
      <c r="F10">
        <v>4.8</v>
      </c>
      <c r="G10">
        <v>3.2</v>
      </c>
      <c r="H10" s="8">
        <v>22</v>
      </c>
      <c r="I10" s="16">
        <f t="shared" si="0"/>
        <v>0.8</v>
      </c>
      <c r="J10">
        <f t="shared" si="1"/>
        <v>1.6788553259141494</v>
      </c>
      <c r="K10">
        <v>3</v>
      </c>
    </row>
    <row r="11" spans="1:11" x14ac:dyDescent="0.25">
      <c r="A11">
        <v>10</v>
      </c>
      <c r="B11" t="s">
        <v>40</v>
      </c>
      <c r="C11">
        <v>1.9602000000000002</v>
      </c>
      <c r="D11">
        <v>4</v>
      </c>
      <c r="E11">
        <v>2.5</v>
      </c>
      <c r="F11">
        <v>7.8</v>
      </c>
      <c r="G11">
        <v>3.5</v>
      </c>
      <c r="H11" s="8">
        <v>15</v>
      </c>
      <c r="I11" s="16">
        <f t="shared" si="0"/>
        <v>0.875</v>
      </c>
      <c r="J11">
        <f t="shared" si="1"/>
        <v>1.9699812382739212</v>
      </c>
      <c r="K11">
        <v>3</v>
      </c>
    </row>
    <row r="12" spans="1:11" x14ac:dyDescent="0.25">
      <c r="A12">
        <v>11</v>
      </c>
      <c r="B12" t="s">
        <v>37</v>
      </c>
      <c r="C12">
        <v>2.42</v>
      </c>
      <c r="D12">
        <v>4</v>
      </c>
      <c r="E12">
        <v>2.9</v>
      </c>
      <c r="F12">
        <v>9.6999999999999993</v>
      </c>
      <c r="G12">
        <v>2.6</v>
      </c>
      <c r="H12" s="8">
        <v>8</v>
      </c>
      <c r="I12" s="16">
        <f t="shared" si="0"/>
        <v>0.65</v>
      </c>
      <c r="J12">
        <f t="shared" si="1"/>
        <v>1.6401869158878506</v>
      </c>
      <c r="K12">
        <v>3</v>
      </c>
    </row>
    <row r="13" spans="1:11" x14ac:dyDescent="0.25">
      <c r="A13">
        <v>12</v>
      </c>
      <c r="B13" t="s">
        <v>35</v>
      </c>
      <c r="C13">
        <v>1.0915208333333333</v>
      </c>
      <c r="D13">
        <v>3</v>
      </c>
      <c r="E13">
        <v>1.6</v>
      </c>
      <c r="F13">
        <v>4.4000000000000004</v>
      </c>
      <c r="G13">
        <v>2.2999999999999998</v>
      </c>
      <c r="H13" s="8">
        <v>40</v>
      </c>
      <c r="I13" s="16">
        <f t="shared" si="0"/>
        <v>0.76666666666666661</v>
      </c>
      <c r="J13">
        <f t="shared" si="1"/>
        <v>2.1028571428571428</v>
      </c>
      <c r="K13">
        <v>4</v>
      </c>
    </row>
    <row r="14" spans="1:11" x14ac:dyDescent="0.25">
      <c r="A14">
        <v>13</v>
      </c>
      <c r="B14" t="s">
        <v>32</v>
      </c>
      <c r="C14">
        <v>1.3461249999999998</v>
      </c>
      <c r="D14">
        <v>4</v>
      </c>
      <c r="E14">
        <v>1.8</v>
      </c>
      <c r="F14">
        <v>5.4</v>
      </c>
      <c r="G14">
        <v>2.5</v>
      </c>
      <c r="H14" s="8">
        <v>12</v>
      </c>
      <c r="I14" s="16">
        <f t="shared" si="0"/>
        <v>0.625</v>
      </c>
      <c r="J14">
        <f t="shared" si="1"/>
        <v>2.0348837209302326</v>
      </c>
      <c r="K14">
        <v>4</v>
      </c>
    </row>
    <row r="15" spans="1:11" x14ac:dyDescent="0.25">
      <c r="A15">
        <v>14</v>
      </c>
      <c r="B15" t="s">
        <v>2</v>
      </c>
      <c r="C15">
        <v>1.8301249999999998</v>
      </c>
      <c r="D15">
        <v>4</v>
      </c>
      <c r="E15">
        <v>2.2999999999999998</v>
      </c>
      <c r="F15">
        <v>7.3</v>
      </c>
      <c r="G15">
        <v>3</v>
      </c>
      <c r="H15" s="8">
        <v>14</v>
      </c>
      <c r="I15" s="16">
        <f t="shared" si="0"/>
        <v>0.75</v>
      </c>
      <c r="J15">
        <f t="shared" si="1"/>
        <v>2.9508196721311477</v>
      </c>
      <c r="K15">
        <v>2</v>
      </c>
    </row>
    <row r="16" spans="1:11" x14ac:dyDescent="0.25">
      <c r="A16">
        <v>15</v>
      </c>
      <c r="B16" t="s">
        <v>11</v>
      </c>
      <c r="C16">
        <v>1.9309583333333331</v>
      </c>
      <c r="D16">
        <v>4</v>
      </c>
      <c r="E16">
        <v>2.4</v>
      </c>
      <c r="F16">
        <v>7.7</v>
      </c>
      <c r="G16">
        <v>3.1</v>
      </c>
      <c r="H16" s="8">
        <v>6</v>
      </c>
      <c r="I16" s="16">
        <f t="shared" si="0"/>
        <v>0.77500000000000002</v>
      </c>
      <c r="J16">
        <f t="shared" si="1"/>
        <v>5</v>
      </c>
      <c r="K16">
        <v>4</v>
      </c>
    </row>
    <row r="20" spans="2:17" x14ac:dyDescent="0.25">
      <c r="C20" t="s">
        <v>38</v>
      </c>
      <c r="D20" t="s">
        <v>31</v>
      </c>
      <c r="E20" t="s">
        <v>9</v>
      </c>
      <c r="F20" t="s">
        <v>33</v>
      </c>
      <c r="G20" t="s">
        <v>34</v>
      </c>
      <c r="H20" t="s">
        <v>41</v>
      </c>
      <c r="I20" t="s">
        <v>10</v>
      </c>
      <c r="J20" t="s">
        <v>39</v>
      </c>
      <c r="K20" t="s">
        <v>36</v>
      </c>
      <c r="L20" t="s">
        <v>40</v>
      </c>
      <c r="M20" t="s">
        <v>37</v>
      </c>
      <c r="N20" t="s">
        <v>35</v>
      </c>
      <c r="O20" t="s">
        <v>32</v>
      </c>
      <c r="P20" t="s">
        <v>2</v>
      </c>
      <c r="Q20" t="s">
        <v>11</v>
      </c>
    </row>
    <row r="21" spans="2:17" x14ac:dyDescent="0.25">
      <c r="B21" t="s">
        <v>38</v>
      </c>
      <c r="C21">
        <v>1</v>
      </c>
      <c r="D21">
        <v>1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2:17" x14ac:dyDescent="0.25">
      <c r="B22" t="s">
        <v>31</v>
      </c>
      <c r="C22">
        <v>1</v>
      </c>
      <c r="D22">
        <v>1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2:17" x14ac:dyDescent="0.25">
      <c r="B23" t="s">
        <v>9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2:17" x14ac:dyDescent="0.25">
      <c r="B24" t="s">
        <v>33</v>
      </c>
    </row>
    <row r="25" spans="2:17" x14ac:dyDescent="0.25">
      <c r="B25" t="s">
        <v>34</v>
      </c>
    </row>
    <row r="26" spans="2:17" x14ac:dyDescent="0.25">
      <c r="B26" t="s">
        <v>41</v>
      </c>
    </row>
    <row r="27" spans="2:17" x14ac:dyDescent="0.25">
      <c r="B27" t="s">
        <v>10</v>
      </c>
    </row>
    <row r="28" spans="2:17" x14ac:dyDescent="0.25">
      <c r="B28" t="s">
        <v>39</v>
      </c>
    </row>
    <row r="29" spans="2:17" x14ac:dyDescent="0.25">
      <c r="B29" t="s">
        <v>36</v>
      </c>
    </row>
    <row r="30" spans="2:17" x14ac:dyDescent="0.25">
      <c r="B30" t="s">
        <v>40</v>
      </c>
    </row>
    <row r="31" spans="2:17" x14ac:dyDescent="0.25">
      <c r="B31" t="s">
        <v>37</v>
      </c>
    </row>
    <row r="32" spans="2:17" x14ac:dyDescent="0.25">
      <c r="B32" t="s">
        <v>35</v>
      </c>
    </row>
    <row r="33" spans="2:2" x14ac:dyDescent="0.25">
      <c r="B33" t="s">
        <v>32</v>
      </c>
    </row>
    <row r="34" spans="2:2" x14ac:dyDescent="0.25">
      <c r="B34" t="s">
        <v>2</v>
      </c>
    </row>
    <row r="35" spans="2:2" x14ac:dyDescent="0.25">
      <c r="B35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97A38-392E-422E-A207-7AD1DA4D223B}">
  <dimension ref="A1:I18"/>
  <sheetViews>
    <sheetView workbookViewId="0">
      <selection activeCell="C16" sqref="C16"/>
    </sheetView>
  </sheetViews>
  <sheetFormatPr baseColWidth="10" defaultRowHeight="15" x14ac:dyDescent="0.25"/>
  <cols>
    <col min="1" max="1" width="3" bestFit="1" customWidth="1"/>
    <col min="2" max="2" width="15.140625" bestFit="1" customWidth="1"/>
  </cols>
  <sheetData>
    <row r="1" spans="1:9" x14ac:dyDescent="0.25">
      <c r="A1" s="11" t="s">
        <v>23</v>
      </c>
      <c r="B1" s="11" t="s">
        <v>0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</row>
    <row r="2" spans="1:9" x14ac:dyDescent="0.25">
      <c r="A2">
        <f>Calcul!A2</f>
        <v>1</v>
      </c>
      <c r="B2" t="str">
        <f>Calcul!B2</f>
        <v>Battin pils</v>
      </c>
      <c r="C2" s="1">
        <v>3</v>
      </c>
      <c r="D2">
        <v>2.5</v>
      </c>
      <c r="E2" s="1">
        <v>4.5</v>
      </c>
    </row>
    <row r="3" spans="1:9" x14ac:dyDescent="0.25">
      <c r="A3">
        <f>Calcul!A3</f>
        <v>2</v>
      </c>
      <c r="B3" t="str">
        <f>Calcul!B3</f>
        <v>Lupulus pils</v>
      </c>
      <c r="C3" s="1">
        <v>5</v>
      </c>
      <c r="D3">
        <v>4.5</v>
      </c>
      <c r="E3" s="1">
        <v>3.9</v>
      </c>
    </row>
    <row r="4" spans="1:9" x14ac:dyDescent="0.25">
      <c r="A4">
        <f>Calcul!A4</f>
        <v>3</v>
      </c>
      <c r="B4" t="str">
        <f>Calcul!B4</f>
        <v>Blanche</v>
      </c>
      <c r="C4" s="1">
        <v>2.7</v>
      </c>
      <c r="D4">
        <v>2.2000000000000002</v>
      </c>
      <c r="E4" s="1">
        <v>2.5</v>
      </c>
    </row>
    <row r="5" spans="1:9" x14ac:dyDescent="0.25">
      <c r="A5">
        <f>Calcul!A5</f>
        <v>4</v>
      </c>
      <c r="B5" t="str">
        <f>Calcul!B5</f>
        <v>Rulles Estivales</v>
      </c>
      <c r="C5" s="1">
        <v>1.9</v>
      </c>
      <c r="D5">
        <v>2</v>
      </c>
      <c r="E5" s="1">
        <v>2.1</v>
      </c>
    </row>
    <row r="6" spans="1:9" x14ac:dyDescent="0.25">
      <c r="A6">
        <f>Calcul!A6</f>
        <v>5</v>
      </c>
      <c r="B6" t="str">
        <f>Calcul!B6</f>
        <v>Lupulus fructus</v>
      </c>
      <c r="C6" s="1">
        <v>3.5</v>
      </c>
      <c r="D6">
        <v>3</v>
      </c>
      <c r="E6" s="1">
        <v>2.1</v>
      </c>
    </row>
    <row r="7" spans="1:9" x14ac:dyDescent="0.25">
      <c r="A7">
        <f>Calcul!A7</f>
        <v>6</v>
      </c>
      <c r="B7" t="str">
        <f>Calcul!B7</f>
        <v>Corne blonde</v>
      </c>
      <c r="C7" s="1">
        <v>3.3</v>
      </c>
      <c r="D7">
        <v>2.5</v>
      </c>
      <c r="E7" s="1">
        <v>3.5</v>
      </c>
    </row>
    <row r="8" spans="1:9" x14ac:dyDescent="0.25">
      <c r="A8">
        <f>Calcul!A8</f>
        <v>7</v>
      </c>
      <c r="B8" t="str">
        <f>Calcul!B8</f>
        <v>Desperados</v>
      </c>
      <c r="C8" s="1">
        <v>3.3</v>
      </c>
      <c r="D8">
        <v>2</v>
      </c>
      <c r="E8" s="1">
        <v>3.1</v>
      </c>
    </row>
    <row r="9" spans="1:9" x14ac:dyDescent="0.25">
      <c r="A9">
        <f>Calcul!A9</f>
        <v>8</v>
      </c>
      <c r="B9" t="str">
        <f>Calcul!B9</f>
        <v>Smash</v>
      </c>
      <c r="C9" s="1">
        <v>4.2</v>
      </c>
      <c r="D9">
        <v>3</v>
      </c>
      <c r="E9" s="1">
        <v>3</v>
      </c>
    </row>
    <row r="10" spans="1:9" x14ac:dyDescent="0.25">
      <c r="A10">
        <f>Calcul!A10</f>
        <v>9</v>
      </c>
      <c r="B10" t="str">
        <f>Calcul!B10</f>
        <v>Delta IPA</v>
      </c>
      <c r="C10" s="1">
        <v>3.1</v>
      </c>
      <c r="D10">
        <v>2.7</v>
      </c>
      <c r="E10" s="1">
        <v>3.2</v>
      </c>
    </row>
    <row r="11" spans="1:9" x14ac:dyDescent="0.25">
      <c r="A11">
        <f>Calcul!A11</f>
        <v>10</v>
      </c>
      <c r="B11" t="str">
        <f>Calcul!B11</f>
        <v>Chouffe Lite</v>
      </c>
      <c r="C11" s="1">
        <v>3.8</v>
      </c>
      <c r="D11">
        <v>4.2</v>
      </c>
      <c r="E11" s="1">
        <v>3.5</v>
      </c>
    </row>
    <row r="12" spans="1:9" x14ac:dyDescent="0.25">
      <c r="A12">
        <f>Calcul!A12</f>
        <v>11</v>
      </c>
      <c r="B12" t="str">
        <f>Calcul!B12</f>
        <v>Vedette IPA</v>
      </c>
      <c r="C12" s="1">
        <v>2.9</v>
      </c>
      <c r="D12">
        <v>2.8</v>
      </c>
      <c r="E12" s="1">
        <v>2.6</v>
      </c>
    </row>
    <row r="13" spans="1:9" x14ac:dyDescent="0.25">
      <c r="A13">
        <f>Calcul!A13</f>
        <v>12</v>
      </c>
      <c r="B13" t="str">
        <f>Calcul!B13</f>
        <v>Cuvée des trolls</v>
      </c>
      <c r="C13" s="1">
        <v>3.1</v>
      </c>
      <c r="D13">
        <v>3.5</v>
      </c>
      <c r="E13" s="1">
        <v>2.2999999999999998</v>
      </c>
    </row>
    <row r="14" spans="1:9" x14ac:dyDescent="0.25">
      <c r="A14">
        <f>Calcul!A14</f>
        <v>13</v>
      </c>
      <c r="B14" t="str">
        <f>Calcul!B14</f>
        <v>Rochefort rouge</v>
      </c>
      <c r="C14" s="1">
        <v>2.7</v>
      </c>
      <c r="D14">
        <v>3.2</v>
      </c>
      <c r="E14" s="1">
        <v>2.5</v>
      </c>
    </row>
    <row r="15" spans="1:9" x14ac:dyDescent="0.25">
      <c r="A15">
        <f>Calcul!A15</f>
        <v>14</v>
      </c>
      <c r="B15" t="str">
        <f>Calcul!B15</f>
        <v>Orval</v>
      </c>
      <c r="C15" s="1">
        <v>3.1</v>
      </c>
      <c r="D15">
        <v>2.2999999999999998</v>
      </c>
      <c r="E15" s="1">
        <v>3</v>
      </c>
    </row>
    <row r="16" spans="1:9" x14ac:dyDescent="0.25">
      <c r="A16">
        <f>Calcul!A16</f>
        <v>15</v>
      </c>
      <c r="B16" t="str">
        <f>Calcul!B16</f>
        <v>Triple Karmeliet</v>
      </c>
      <c r="C16" s="1" t="e">
        <f t="shared" ref="C16" si="0">#REF!</f>
        <v>#REF!</v>
      </c>
      <c r="D16">
        <v>3.7</v>
      </c>
      <c r="E16" s="1">
        <v>3.1</v>
      </c>
    </row>
    <row r="17" spans="1:5" x14ac:dyDescent="0.25">
      <c r="A17" t="e">
        <f>Calcul!#REF!</f>
        <v>#REF!</v>
      </c>
      <c r="B17" t="e">
        <f>Calcul!#REF!</f>
        <v>#REF!</v>
      </c>
      <c r="C17" s="1">
        <v>2.8</v>
      </c>
      <c r="D17">
        <v>3.4</v>
      </c>
      <c r="E17" s="1">
        <v>2.5</v>
      </c>
    </row>
    <row r="18" spans="1:5" x14ac:dyDescent="0.25">
      <c r="A18" t="e">
        <f>Calcul!#REF!</f>
        <v>#REF!</v>
      </c>
      <c r="B18" t="e">
        <f>Calcul!#REF!</f>
        <v>#REF!</v>
      </c>
      <c r="C18" s="1">
        <v>2.6</v>
      </c>
      <c r="D18">
        <v>2.4</v>
      </c>
      <c r="E18" s="1">
        <v>2.8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Calcul</vt:lpstr>
      <vt:lpstr>Feuil1</vt:lpstr>
      <vt:lpstr>Historic</vt:lpstr>
    </vt:vector>
  </TitlesOfParts>
  <Company>UNOG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MAJERUS</dc:creator>
  <cp:lastModifiedBy>Paul Majerus</cp:lastModifiedBy>
  <cp:lastPrinted>2023-05-04T20:21:10Z</cp:lastPrinted>
  <dcterms:created xsi:type="dcterms:W3CDTF">2022-05-11T20:01:57Z</dcterms:created>
  <dcterms:modified xsi:type="dcterms:W3CDTF">2025-05-11T20:34:44Z</dcterms:modified>
</cp:coreProperties>
</file>