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D97A5579-2716-491F-8D92-9D99827D4F3F}" xr6:coauthVersionLast="45" xr6:coauthVersionMax="45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3" l="1"/>
  <c r="F20" i="3"/>
  <c r="E23" i="3"/>
  <c r="E20" i="3"/>
  <c r="D20" i="3"/>
  <c r="E15" i="3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H13" i="3"/>
  <c r="I11" i="3"/>
  <c r="I13" i="3" s="1"/>
  <c r="K13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T109" i="2" l="1"/>
  <c r="T110" i="2" s="1"/>
  <c r="T111" i="2" s="1"/>
  <c r="T112" i="2" s="1"/>
  <c r="T113" i="2" s="1"/>
  <c r="S117" i="2" l="1"/>
  <c r="S108" i="2"/>
  <c r="S109" i="2" s="1"/>
  <c r="S110" i="2" s="1"/>
  <c r="S111" i="2" s="1"/>
  <c r="S112" i="2" s="1"/>
  <c r="S113" i="2" s="1"/>
  <c r="Q108" i="2"/>
  <c r="X108" i="2" s="1"/>
  <c r="V108" i="2" s="1"/>
  <c r="W108" i="2" l="1"/>
  <c r="U108" i="2"/>
  <c r="S118" i="2" l="1"/>
  <c r="S123" i="2"/>
  <c r="R108" i="2"/>
  <c r="H108" i="2"/>
  <c r="F109" i="2"/>
  <c r="S119" i="2" l="1"/>
  <c r="Q116" i="2"/>
  <c r="G108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U116" i="2" l="1"/>
  <c r="W116" i="2"/>
  <c r="S120" i="2"/>
  <c r="G109" i="2"/>
  <c r="E109" i="2" s="1"/>
  <c r="I109" i="2" s="1"/>
  <c r="F110" i="2"/>
  <c r="V120" i="2" l="1"/>
  <c r="V117" i="2"/>
  <c r="V118" i="2"/>
  <c r="V121" i="2"/>
  <c r="V119" i="2"/>
  <c r="S121" i="2"/>
  <c r="F111" i="2"/>
  <c r="E6" i="2"/>
  <c r="F6" i="2" l="1"/>
  <c r="G6" i="2" s="1"/>
  <c r="I6" i="2"/>
  <c r="H109" i="2" l="1"/>
  <c r="C118" i="2" s="1"/>
  <c r="C119" i="2" s="1"/>
  <c r="Q109" i="2"/>
  <c r="G110" i="2"/>
  <c r="J9" i="4"/>
  <c r="J8" i="4"/>
  <c r="J7" i="4"/>
  <c r="J109" i="2" l="1"/>
  <c r="K109" i="2" s="1"/>
  <c r="L109" i="2" s="1"/>
  <c r="X109" i="2"/>
  <c r="U109" i="2"/>
  <c r="W109" i="2"/>
  <c r="Y109" i="2" s="1"/>
  <c r="Q117" i="2"/>
  <c r="G111" i="2"/>
  <c r="G112" i="2" s="1"/>
  <c r="E110" i="2"/>
  <c r="I110" i="2" s="1"/>
  <c r="M109" i="2" l="1"/>
  <c r="N109" i="2" s="1"/>
  <c r="O109" i="2" s="1"/>
  <c r="V109" i="2"/>
  <c r="R109" i="2" s="1"/>
  <c r="Z109" i="2"/>
  <c r="Q110" i="2"/>
  <c r="X110" i="2" s="1"/>
  <c r="V110" i="2" s="1"/>
  <c r="U117" i="2"/>
  <c r="T117" i="2"/>
  <c r="T123" i="2" s="1"/>
  <c r="U123" i="2" s="1"/>
  <c r="E112" i="2"/>
  <c r="G113" i="2"/>
  <c r="E113" i="2" s="1"/>
  <c r="E111" i="2"/>
  <c r="I111" i="2" s="1"/>
  <c r="H110" i="2"/>
  <c r="J110" i="2" s="1"/>
  <c r="K110" i="2" s="1"/>
  <c r="H11" i="3"/>
  <c r="I112" i="2" l="1"/>
  <c r="I113" i="2"/>
  <c r="L110" i="2"/>
  <c r="M110" i="2" s="1"/>
  <c r="N110" i="2" s="1"/>
  <c r="O110" i="2" s="1"/>
  <c r="Q118" i="2"/>
  <c r="U118" i="2" s="1"/>
  <c r="Q112" i="2"/>
  <c r="X112" i="2" s="1"/>
  <c r="V112" i="2" s="1"/>
  <c r="W117" i="2"/>
  <c r="X117" i="2" s="1"/>
  <c r="V123" i="2" s="1"/>
  <c r="W110" i="2"/>
  <c r="Y110" i="2" s="1"/>
  <c r="R110" i="2"/>
  <c r="Q111" i="2"/>
  <c r="W111" i="2" s="1"/>
  <c r="U110" i="2"/>
  <c r="Z110" i="2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T118" i="2"/>
  <c r="W118" i="2" s="1"/>
  <c r="Q113" i="2"/>
  <c r="X113" i="2" s="1"/>
  <c r="V113" i="2" s="1"/>
  <c r="Q119" i="2"/>
  <c r="T119" i="2" s="1"/>
  <c r="W119" i="2" s="1"/>
  <c r="Y111" i="2"/>
  <c r="U111" i="2"/>
  <c r="X111" i="2"/>
  <c r="Z111" i="2" s="1"/>
  <c r="X118" i="2"/>
  <c r="R112" i="2"/>
  <c r="J112" i="2"/>
  <c r="K112" i="2" s="1"/>
  <c r="I14" i="2"/>
  <c r="J14" i="2" s="1"/>
  <c r="K14" i="2" s="1"/>
  <c r="F14" i="2"/>
  <c r="G14" i="2" s="1"/>
  <c r="Q120" i="2"/>
  <c r="U112" i="2"/>
  <c r="W112" i="2"/>
  <c r="Y112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M6" i="2" s="1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X119" i="2" l="1"/>
  <c r="U119" i="2"/>
  <c r="L111" i="2"/>
  <c r="M111" i="2" s="1"/>
  <c r="N111" i="2" s="1"/>
  <c r="O111" i="2" s="1"/>
  <c r="L112" i="2"/>
  <c r="M112" i="2" s="1"/>
  <c r="N112" i="2" s="1"/>
  <c r="H114" i="2"/>
  <c r="J114" i="2" s="1"/>
  <c r="K114" i="2" s="1"/>
  <c r="V111" i="2"/>
  <c r="R111" i="2" s="1"/>
  <c r="U113" i="2"/>
  <c r="Z112" i="2"/>
  <c r="Q121" i="2"/>
  <c r="W113" i="2"/>
  <c r="Y113" i="2" s="1"/>
  <c r="M25" i="2"/>
  <c r="N25" i="2" s="1"/>
  <c r="J113" i="2"/>
  <c r="K113" i="2" s="1"/>
  <c r="U120" i="2"/>
  <c r="T120" i="2"/>
  <c r="W120" i="2" s="1"/>
  <c r="X120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R113" i="2"/>
  <c r="Z113" i="2"/>
  <c r="U121" i="2"/>
  <c r="T121" i="2"/>
  <c r="W121" i="2" s="1"/>
  <c r="X121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H117" i="2"/>
  <c r="J117" i="2" s="1"/>
  <c r="K117" i="2" s="1"/>
  <c r="O115" i="2"/>
  <c r="L116" i="2"/>
  <c r="M116" i="2" s="1"/>
  <c r="N116" i="2" s="1"/>
  <c r="E118" i="2"/>
  <c r="G119" i="2"/>
  <c r="H118" i="2" l="1"/>
  <c r="J118" i="2" s="1"/>
  <c r="I118" i="2"/>
  <c r="O116" i="2"/>
  <c r="L117" i="2"/>
  <c r="M117" i="2" s="1"/>
  <c r="N117" i="2" s="1"/>
  <c r="G120" i="2"/>
  <c r="E119" i="2"/>
  <c r="H119" i="2" l="1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<sst xmlns="http://schemas.openxmlformats.org/spreadsheetml/2006/main" count="101" uniqueCount="79">
  <si>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</si>
  <si>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</si>
  <si>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</si>
  <si>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</si>
  <si>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</si>
  <si>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</si>
  <si>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</si>
  <si>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</si>
  <si>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</si>
  <si>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</si>
  <si>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</si>
  <si>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</si>
  <si>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</si>
  <si>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</si>
  <si>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</si>
  <si>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</si>
  <si>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</si>
  <si>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</si>
  <si>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</si>
  <si>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</si>
  <si>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</si>
  <si>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</si>
  <si>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</si>
  <si>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</si>
  <si>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</si>
  <si>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</si>
  <si>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</si>
  <si>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</si>
  <si>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</si>
  <si>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</si>
  <si>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Diff</t>
  </si>
  <si>
    <t>Opuesto</t>
  </si>
  <si>
    <t>Adyacente</t>
  </si>
  <si>
    <t>Hipotenusa</t>
  </si>
  <si>
    <t>A2</t>
  </si>
  <si>
    <t>b2</t>
  </si>
  <si>
    <t>c2</t>
  </si>
  <si>
    <t>a2</t>
  </si>
  <si>
    <t>Diff2</t>
  </si>
  <si>
    <t>c correct</t>
  </si>
  <si>
    <t>b fixed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</si>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</sst>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66</v>
      </c>
      <c r="I4" t="s">
        <v>67</v>
      </c>
      <c r="J4" s="10" t="s">
        <v>68</v>
      </c>
      <c r="K4" s="10" t="s">
        <v>69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4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Z147"/>
  <sheetViews>
    <sheetView topLeftCell="A100" zoomScale="125" workbookViewId="0">
      <selection activeCell="C107" sqref="C107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2" t="s">
        <v>8</v>
      </c>
      <c r="D2" s="12"/>
      <c r="E2">
        <v>100</v>
      </c>
      <c r="G2" s="12" t="s">
        <v>9</v>
      </c>
      <c r="H2" s="12"/>
      <c r="I2">
        <v>3.3999999999999998E-3</v>
      </c>
    </row>
    <row r="4" spans="3:15" x14ac:dyDescent="0.25">
      <c r="D4" s="12" t="s">
        <v>10</v>
      </c>
      <c r="E4" s="12"/>
      <c r="F4" s="12"/>
      <c r="G4" s="3"/>
      <c r="H4" s="12" t="s">
        <v>11</v>
      </c>
      <c r="I4" s="12"/>
      <c r="J4" s="12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6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6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6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6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6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6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6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6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6" x14ac:dyDescent="0.25">
      <c r="T105" s="9"/>
      <c r="U105" s="9"/>
    </row>
    <row r="106" spans="2:26" x14ac:dyDescent="0.25">
      <c r="C106">
        <v>0.01</v>
      </c>
      <c r="F106" s="5" t="s">
        <v>33</v>
      </c>
      <c r="G106" s="5" t="s">
        <v>32</v>
      </c>
      <c r="H106" s="5" t="s">
        <v>31</v>
      </c>
      <c r="L106" s="5" t="s">
        <v>47</v>
      </c>
      <c r="N106" t="s">
        <v>48</v>
      </c>
      <c r="U106" s="9"/>
      <c r="V106" s="9"/>
    </row>
    <row r="107" spans="2:26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46</v>
      </c>
      <c r="J107" s="5" t="s">
        <v>43</v>
      </c>
      <c r="K107" s="5" t="s">
        <v>42</v>
      </c>
      <c r="L107" s="5" t="s">
        <v>44</v>
      </c>
      <c r="M107" s="5" t="s">
        <v>45</v>
      </c>
      <c r="N107" s="5" t="s">
        <v>46</v>
      </c>
      <c r="Q107" s="5" t="s">
        <v>15</v>
      </c>
      <c r="R107" s="5" t="s">
        <v>34</v>
      </c>
      <c r="S107" s="5" t="s">
        <v>13</v>
      </c>
      <c r="T107" s="5" t="s">
        <v>36</v>
      </c>
      <c r="U107" s="5" t="s">
        <v>12</v>
      </c>
      <c r="V107" t="s">
        <v>35</v>
      </c>
      <c r="W107" s="5" t="s">
        <v>14</v>
      </c>
      <c r="X107" s="5" t="s">
        <v>37</v>
      </c>
      <c r="Y107" s="5" t="s">
        <v>30</v>
      </c>
      <c r="Z107" s="5" t="s">
        <v>38</v>
      </c>
    </row>
    <row r="108" spans="2:26" x14ac:dyDescent="0.25">
      <c r="B108" s="11" t="s">
        <v>41</v>
      </c>
      <c r="C108" s="11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7">
        <f t="shared" ref="Q108:Q113" si="46">E108</f>
        <v>0</v>
      </c>
      <c r="R108" s="6">
        <f t="shared" ref="R108:R113" si="47">DEGREES(ACOS(V108/T108))</f>
        <v>0</v>
      </c>
      <c r="S108" s="6">
        <f>C106</f>
        <v>0.01</v>
      </c>
      <c r="T108" s="6">
        <v>1</v>
      </c>
      <c r="U108" s="6">
        <f t="shared" ref="U108:U113" si="48">COS(RADIANS(Q108))*S108</f>
        <v>0.01</v>
      </c>
      <c r="V108" s="6">
        <f t="shared" ref="V108:V113" si="49">SQRT(POWER(T108,2)-POWER(X108,2))</f>
        <v>1</v>
      </c>
      <c r="W108" s="6">
        <f t="shared" ref="W108:W113" si="50">SIN(RADIANS(Q108))*S108</f>
        <v>0</v>
      </c>
      <c r="X108" s="6">
        <f t="shared" ref="X108:X113" si="51">SIN(RADIANS(Q108))*T108</f>
        <v>0</v>
      </c>
    </row>
    <row r="109" spans="2:26" x14ac:dyDescent="0.25">
      <c r="D109">
        <v>1</v>
      </c>
      <c r="E109">
        <f t="shared" ref="E109:E123" si="52">DEGREES(ACOS(G109/F109) )</f>
        <v>41.731817039793761</v>
      </c>
      <c r="F109" s="5">
        <f t="shared" ref="F109:F123" si="53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54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55">IF(L109&gt;2000,2000,L109)</f>
        <v>2000</v>
      </c>
      <c r="N109">
        <f t="shared" ref="N109:N117" si="56">M109*K109</f>
        <v>2.9732137494637012</v>
      </c>
      <c r="O109">
        <f>E108+N109</f>
        <v>2.9732137494637012</v>
      </c>
      <c r="Q109" s="5">
        <f t="shared" si="46"/>
        <v>41.731817039793761</v>
      </c>
      <c r="R109">
        <f t="shared" si="47"/>
        <v>41.731817039793768</v>
      </c>
      <c r="S109">
        <f>S108+$I$2</f>
        <v>1.34E-2</v>
      </c>
      <c r="T109">
        <f>T108+0.0034</f>
        <v>1.0034000000000001</v>
      </c>
      <c r="U109">
        <f t="shared" si="48"/>
        <v>0.01</v>
      </c>
      <c r="V109">
        <f t="shared" si="49"/>
        <v>0.74880597014925376</v>
      </c>
      <c r="W109">
        <f t="shared" si="50"/>
        <v>8.9196412483911035E-3</v>
      </c>
      <c r="X109" s="8">
        <f>SIN(RADIANS(Q109))*T109</f>
        <v>0.66790806183848006</v>
      </c>
      <c r="Y109">
        <f t="shared" ref="Y109:Z113" si="57">W109-W108</f>
        <v>8.9196412483911035E-3</v>
      </c>
      <c r="Z109">
        <f>X109-X108</f>
        <v>0.66790806183848006</v>
      </c>
    </row>
    <row r="110" spans="2:26" x14ac:dyDescent="0.25">
      <c r="D110">
        <v>2</v>
      </c>
      <c r="E110">
        <f t="shared" si="52"/>
        <v>53.470392770264972</v>
      </c>
      <c r="F110" s="5">
        <f t="shared" si="53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8">E110-E109</f>
        <v>11.738575730471212</v>
      </c>
      <c r="J110">
        <f t="shared" si="54"/>
        <v>4.5799883761578602E-3</v>
      </c>
      <c r="K110">
        <f t="shared" ref="K110:K117" si="59">J110/$C$113</f>
        <v>7.6333139602631007E-4</v>
      </c>
      <c r="L110">
        <f t="shared" ref="L110:L117" si="60">(E110-E109)/K110</f>
        <v>15378.085837395078</v>
      </c>
      <c r="M110">
        <f t="shared" si="55"/>
        <v>2000</v>
      </c>
      <c r="N110">
        <f t="shared" si="56"/>
        <v>1.5266627920526201</v>
      </c>
      <c r="O110">
        <f t="shared" ref="O110:O117" si="61">O109+N110</f>
        <v>4.4998765415163211</v>
      </c>
      <c r="Q110" s="5">
        <f t="shared" si="46"/>
        <v>53.470392770264972</v>
      </c>
      <c r="R110">
        <f t="shared" si="47"/>
        <v>53.470392770264972</v>
      </c>
      <c r="S110">
        <f>S109+$I$2</f>
        <v>1.6799999999999999E-2</v>
      </c>
      <c r="T110">
        <f>T109+0.0034</f>
        <v>1.0068000000000001</v>
      </c>
      <c r="U110">
        <f t="shared" si="48"/>
        <v>9.9999999999999967E-3</v>
      </c>
      <c r="V110">
        <f t="shared" si="49"/>
        <v>0.59928571428571431</v>
      </c>
      <c r="W110">
        <f t="shared" si="50"/>
        <v>1.3499629624548964E-2</v>
      </c>
      <c r="X110" s="8">
        <f>SIN(RADIANS(Q110))*T110</f>
        <v>0.80901351821404166</v>
      </c>
      <c r="Y110">
        <f t="shared" si="57"/>
        <v>4.5799883761578602E-3</v>
      </c>
      <c r="Z110">
        <f t="shared" si="57"/>
        <v>0.1411054563755616</v>
      </c>
    </row>
    <row r="111" spans="2:26" x14ac:dyDescent="0.25">
      <c r="D111">
        <v>3</v>
      </c>
      <c r="E111">
        <f t="shared" si="52"/>
        <v>60.326985197525957</v>
      </c>
      <c r="F111" s="5">
        <f t="shared" si="53"/>
        <v>2.0199999999999999E-2</v>
      </c>
      <c r="G111" s="5">
        <f t="shared" ref="G111:G117" si="62">G110</f>
        <v>0.01</v>
      </c>
      <c r="H111" s="5">
        <f t="shared" si="45"/>
        <v>1.7551068343551055E-2</v>
      </c>
      <c r="I111">
        <f t="shared" si="58"/>
        <v>6.8565924272609848</v>
      </c>
      <c r="J111">
        <f t="shared" si="54"/>
        <v>4.0514387190020915E-3</v>
      </c>
      <c r="K111">
        <f t="shared" si="59"/>
        <v>6.7523978650034858E-4</v>
      </c>
      <c r="L111">
        <f t="shared" si="60"/>
        <v>10154.307498374053</v>
      </c>
      <c r="M111">
        <f t="shared" si="55"/>
        <v>2000</v>
      </c>
      <c r="N111">
        <f t="shared" si="56"/>
        <v>1.3504795730006971</v>
      </c>
      <c r="O111">
        <f t="shared" si="61"/>
        <v>5.8503561145170178</v>
      </c>
      <c r="Q111" s="5">
        <f t="shared" si="46"/>
        <v>60.326985197525957</v>
      </c>
      <c r="R111">
        <f t="shared" si="47"/>
        <v>60.326985197525943</v>
      </c>
      <c r="S111">
        <f>S110+$I$2</f>
        <v>2.0199999999999999E-2</v>
      </c>
      <c r="T111">
        <f>T110+0.0034</f>
        <v>1.0102000000000002</v>
      </c>
      <c r="U111">
        <f t="shared" si="48"/>
        <v>0.01</v>
      </c>
      <c r="V111">
        <f t="shared" si="49"/>
        <v>0.50009900990099032</v>
      </c>
      <c r="W111">
        <f t="shared" si="50"/>
        <v>1.7551068343551055E-2</v>
      </c>
      <c r="X111" s="8">
        <f t="shared" si="51"/>
        <v>0.87772719013144951</v>
      </c>
      <c r="Y111">
        <f t="shared" si="57"/>
        <v>4.0514387190020915E-3</v>
      </c>
      <c r="Z111">
        <f t="shared" si="57"/>
        <v>6.8713671917407848E-2</v>
      </c>
    </row>
    <row r="112" spans="2:26" x14ac:dyDescent="0.25">
      <c r="C112" t="s">
        <v>49</v>
      </c>
      <c r="D112">
        <v>4</v>
      </c>
      <c r="E112">
        <f t="shared" si="52"/>
        <v>64.929772050657689</v>
      </c>
      <c r="F112" s="5">
        <f t="shared" si="53"/>
        <v>2.3599999999999999E-2</v>
      </c>
      <c r="G112" s="5">
        <f t="shared" si="62"/>
        <v>0.01</v>
      </c>
      <c r="H112" s="5">
        <f t="shared" si="45"/>
        <v>2.1376622745419821E-2</v>
      </c>
      <c r="I112">
        <f t="shared" si="58"/>
        <v>4.6027868531317324</v>
      </c>
      <c r="J112">
        <f t="shared" si="54"/>
        <v>3.8255544018687658E-3</v>
      </c>
      <c r="K112">
        <f t="shared" si="59"/>
        <v>6.3759240031146093E-4</v>
      </c>
      <c r="L112">
        <f t="shared" si="60"/>
        <v>7219.0114732912316</v>
      </c>
      <c r="M112">
        <f t="shared" si="55"/>
        <v>2000</v>
      </c>
      <c r="N112">
        <f t="shared" si="56"/>
        <v>1.2751848006229218</v>
      </c>
      <c r="O112">
        <f t="shared" si="61"/>
        <v>7.1255409151399398</v>
      </c>
      <c r="Q112" s="5">
        <f t="shared" si="46"/>
        <v>64.929772050657689</v>
      </c>
      <c r="R112">
        <f t="shared" si="47"/>
        <v>64.929772050657704</v>
      </c>
      <c r="S112">
        <f>S111+$I$2</f>
        <v>2.3599999999999999E-2</v>
      </c>
      <c r="T112">
        <f>T111+0.0034</f>
        <v>1.0136000000000003</v>
      </c>
      <c r="U112">
        <f t="shared" si="48"/>
        <v>0.01</v>
      </c>
      <c r="V112">
        <f t="shared" si="49"/>
        <v>0.4294915254237287</v>
      </c>
      <c r="W112">
        <f t="shared" si="50"/>
        <v>2.1376622745419821E-2</v>
      </c>
      <c r="X112" s="8">
        <f t="shared" si="51"/>
        <v>0.91810783113379391</v>
      </c>
      <c r="Y112">
        <f t="shared" si="57"/>
        <v>3.8255544018687658E-3</v>
      </c>
      <c r="Z112">
        <f t="shared" si="57"/>
        <v>4.0380641002344397E-2</v>
      </c>
    </row>
    <row r="113" spans="2:26" x14ac:dyDescent="0.25">
      <c r="C113">
        <v>6</v>
      </c>
      <c r="D113">
        <v>5</v>
      </c>
      <c r="E113">
        <f>DEGREES(ACOS(G113/F113) )</f>
        <v>68.261539208479505</v>
      </c>
      <c r="F113" s="5">
        <f t="shared" si="53"/>
        <v>2.6999999999999996E-2</v>
      </c>
      <c r="G113" s="5">
        <f t="shared" si="62"/>
        <v>0.01</v>
      </c>
      <c r="H113" s="5">
        <f t="shared" si="45"/>
        <v>2.5079872407968898E-2</v>
      </c>
      <c r="I113">
        <f t="shared" si="58"/>
        <v>3.3317671578218153</v>
      </c>
      <c r="J113">
        <f t="shared" si="54"/>
        <v>3.7032496625490768E-3</v>
      </c>
      <c r="K113">
        <f t="shared" si="59"/>
        <v>6.1720827709151277E-4</v>
      </c>
      <c r="L113">
        <f t="shared" si="60"/>
        <v>5398.1245577622385</v>
      </c>
      <c r="M113">
        <f t="shared" si="55"/>
        <v>2000</v>
      </c>
      <c r="N113">
        <f t="shared" si="56"/>
        <v>1.2344165541830256</v>
      </c>
      <c r="O113">
        <f t="shared" si="61"/>
        <v>8.3599574693229659</v>
      </c>
      <c r="Q113" s="5">
        <f t="shared" si="46"/>
        <v>68.261539208479505</v>
      </c>
      <c r="R113">
        <f t="shared" si="47"/>
        <v>68.261539208479505</v>
      </c>
      <c r="S113">
        <f>S112+$I$2</f>
        <v>2.7E-2</v>
      </c>
      <c r="T113">
        <f>T112+0.0034</f>
        <v>1.0170000000000003</v>
      </c>
      <c r="U113">
        <f t="shared" si="48"/>
        <v>1.0000000000000005E-2</v>
      </c>
      <c r="V113">
        <f t="shared" si="49"/>
        <v>0.37666666666666693</v>
      </c>
      <c r="W113">
        <f t="shared" si="50"/>
        <v>2.5079872407968901E-2</v>
      </c>
      <c r="X113" s="8">
        <f t="shared" si="51"/>
        <v>0.94467519403349565</v>
      </c>
      <c r="Y113">
        <f t="shared" si="57"/>
        <v>3.7032496625490803E-3</v>
      </c>
      <c r="Z113">
        <f t="shared" si="57"/>
        <v>2.6567362899701741E-2</v>
      </c>
    </row>
    <row r="114" spans="2:26" x14ac:dyDescent="0.25">
      <c r="D114">
        <v>6</v>
      </c>
      <c r="E114">
        <f t="shared" si="52"/>
        <v>70.795102502870591</v>
      </c>
      <c r="F114" s="5">
        <f t="shared" si="53"/>
        <v>3.0399999999999996E-2</v>
      </c>
      <c r="G114" s="5">
        <f t="shared" si="62"/>
        <v>0.01</v>
      </c>
      <c r="H114" s="5">
        <f t="shared" si="45"/>
        <v>2.8708186985596976E-2</v>
      </c>
      <c r="I114">
        <f t="shared" si="58"/>
        <v>2.5335632943910866</v>
      </c>
      <c r="J114">
        <f t="shared" si="54"/>
        <v>3.6283145776280779E-3</v>
      </c>
      <c r="K114">
        <f t="shared" si="59"/>
        <v>6.0471909627134634E-4</v>
      </c>
      <c r="L114">
        <f t="shared" si="60"/>
        <v>4189.6531960258117</v>
      </c>
      <c r="M114">
        <f t="shared" si="55"/>
        <v>2000</v>
      </c>
      <c r="N114">
        <f t="shared" si="56"/>
        <v>1.2094381925426927</v>
      </c>
      <c r="O114">
        <f t="shared" si="61"/>
        <v>9.5693956618656593</v>
      </c>
    </row>
    <row r="115" spans="2:26" x14ac:dyDescent="0.25">
      <c r="D115">
        <v>7</v>
      </c>
      <c r="E115">
        <f t="shared" si="52"/>
        <v>72.791006778084139</v>
      </c>
      <c r="F115" s="5">
        <f t="shared" si="53"/>
        <v>3.3799999999999997E-2</v>
      </c>
      <c r="G115" s="5">
        <f t="shared" si="62"/>
        <v>0.01</v>
      </c>
      <c r="H115" s="5">
        <f t="shared" si="45"/>
        <v>3.2286839424136883E-2</v>
      </c>
      <c r="I115">
        <f t="shared" si="58"/>
        <v>1.9959042752135474</v>
      </c>
      <c r="J115">
        <f t="shared" si="54"/>
        <v>3.5786524385399074E-3</v>
      </c>
      <c r="K115">
        <f t="shared" si="59"/>
        <v>5.9644207308998456E-4</v>
      </c>
      <c r="L115">
        <f t="shared" si="60"/>
        <v>3346.3505766341664</v>
      </c>
      <c r="M115">
        <f t="shared" si="55"/>
        <v>2000</v>
      </c>
      <c r="N115">
        <f t="shared" si="56"/>
        <v>1.1928841461799691</v>
      </c>
      <c r="O115">
        <f t="shared" si="61"/>
        <v>10.762279808045628</v>
      </c>
      <c r="Q115" s="5" t="s">
        <v>15</v>
      </c>
      <c r="R115" s="5"/>
      <c r="S115" s="5" t="s">
        <v>13</v>
      </c>
      <c r="T115" s="5" t="s">
        <v>39</v>
      </c>
      <c r="U115" s="5" t="s">
        <v>12</v>
      </c>
      <c r="V115" s="5" t="s">
        <v>40</v>
      </c>
      <c r="W115" s="5" t="s">
        <v>14</v>
      </c>
      <c r="X115" s="5" t="s">
        <v>30</v>
      </c>
    </row>
    <row r="116" spans="2:26" x14ac:dyDescent="0.25">
      <c r="D116">
        <v>8</v>
      </c>
      <c r="E116">
        <f t="shared" si="52"/>
        <v>74.406104259530906</v>
      </c>
      <c r="F116" s="5">
        <f t="shared" si="53"/>
        <v>3.7199999999999997E-2</v>
      </c>
      <c r="G116" s="5">
        <f t="shared" si="62"/>
        <v>0.01</v>
      </c>
      <c r="H116" s="5">
        <f t="shared" si="45"/>
        <v>3.5830713082493908E-2</v>
      </c>
      <c r="I116">
        <f t="shared" si="58"/>
        <v>1.6150974814467673</v>
      </c>
      <c r="J116">
        <f t="shared" si="54"/>
        <v>3.5438736583570246E-3</v>
      </c>
      <c r="K116">
        <f t="shared" si="59"/>
        <v>5.9064560972617081E-4</v>
      </c>
      <c r="L116">
        <f t="shared" si="60"/>
        <v>2734.4611639381228</v>
      </c>
      <c r="M116">
        <f t="shared" si="55"/>
        <v>2000</v>
      </c>
      <c r="N116">
        <f t="shared" si="56"/>
        <v>1.1812912194523415</v>
      </c>
      <c r="O116">
        <f t="shared" si="61"/>
        <v>11.943571027497971</v>
      </c>
      <c r="Q116" s="5">
        <f t="shared" ref="Q116:Q121" si="63">Q108</f>
        <v>0</v>
      </c>
      <c r="S116">
        <v>1</v>
      </c>
      <c r="U116">
        <f t="shared" ref="U116:U121" si="64">COS(RADIANS(Q116))*S116</f>
        <v>1</v>
      </c>
      <c r="W116">
        <f>SIN(RADIANS(Q116))*S116</f>
        <v>0</v>
      </c>
    </row>
    <row r="117" spans="2:26" x14ac:dyDescent="0.25">
      <c r="D117">
        <v>9</v>
      </c>
      <c r="E117">
        <f t="shared" si="52"/>
        <v>75.741006958527521</v>
      </c>
      <c r="F117" s="5">
        <f t="shared" si="53"/>
        <v>4.0599999999999997E-2</v>
      </c>
      <c r="G117" s="5">
        <f t="shared" si="62"/>
        <v>0.01</v>
      </c>
      <c r="H117" s="5">
        <f t="shared" si="45"/>
        <v>3.9349205836967029E-2</v>
      </c>
      <c r="I117">
        <f t="shared" si="58"/>
        <v>1.3349026989966148</v>
      </c>
      <c r="J117">
        <f t="shared" si="54"/>
        <v>3.5184927544731209E-3</v>
      </c>
      <c r="K117">
        <f t="shared" si="59"/>
        <v>5.8641545907885345E-4</v>
      </c>
      <c r="L117">
        <f t="shared" si="60"/>
        <v>2276.377060545934</v>
      </c>
      <c r="M117">
        <f t="shared" si="55"/>
        <v>2000</v>
      </c>
      <c r="N117">
        <f t="shared" si="56"/>
        <v>1.172830918157707</v>
      </c>
      <c r="O117">
        <f t="shared" si="61"/>
        <v>13.116401945655678</v>
      </c>
      <c r="Q117" s="5">
        <f t="shared" si="63"/>
        <v>41.731817039793761</v>
      </c>
      <c r="S117">
        <f>T109</f>
        <v>1.0034000000000001</v>
      </c>
      <c r="T117">
        <f>V117/COS(RADIANS(Q117))</f>
        <v>1.3399999999999999</v>
      </c>
      <c r="U117">
        <f t="shared" si="64"/>
        <v>0.74880597014925387</v>
      </c>
      <c r="V117">
        <f>$U$116</f>
        <v>1</v>
      </c>
      <c r="W117">
        <f>SIN(RADIANS(Q117))*T117</f>
        <v>0.89196412483911014</v>
      </c>
      <c r="X117">
        <f>W117-W116</f>
        <v>0.89196412483911014</v>
      </c>
    </row>
    <row r="118" spans="2:26" x14ac:dyDescent="0.25">
      <c r="B118" t="s">
        <v>43</v>
      </c>
      <c r="C118">
        <f>H109-H108</f>
        <v>8.9196412483911035E-3</v>
      </c>
      <c r="D118">
        <v>10</v>
      </c>
      <c r="E118">
        <f t="shared" si="52"/>
        <v>76.863441213055154</v>
      </c>
      <c r="F118" s="5">
        <f t="shared" si="53"/>
        <v>4.3999999999999997E-2</v>
      </c>
      <c r="G118" s="5">
        <f t="shared" ref="G118:G123" si="65">G117</f>
        <v>0.01</v>
      </c>
      <c r="H118" s="5">
        <f>SIN(RADIANS(E118))*F118</f>
        <v>4.28485705712571E-2</v>
      </c>
      <c r="I118">
        <f t="shared" si="58"/>
        <v>1.1224342545276329</v>
      </c>
      <c r="J118">
        <f t="shared" si="54"/>
        <v>3.4993647342900711E-3</v>
      </c>
      <c r="Q118" s="5">
        <f t="shared" si="63"/>
        <v>53.470392770264972</v>
      </c>
      <c r="S118">
        <f>T110</f>
        <v>1.0068000000000001</v>
      </c>
      <c r="T118">
        <f>V118/COS(RADIANS(Q118))</f>
        <v>1.6800000000000004</v>
      </c>
      <c r="U118">
        <f t="shared" si="64"/>
        <v>0.5992857142857142</v>
      </c>
      <c r="V118">
        <f>$U$116</f>
        <v>1</v>
      </c>
      <c r="W118">
        <f>SIN(RADIANS(Q118))*T118</f>
        <v>1.3499629624548968</v>
      </c>
      <c r="X118">
        <f>W118-W117</f>
        <v>0.45799883761578664</v>
      </c>
    </row>
    <row r="119" spans="2:26" x14ac:dyDescent="0.25">
      <c r="B119" t="s">
        <v>42</v>
      </c>
      <c r="C119">
        <f>C118/C113</f>
        <v>1.4866068747318507E-3</v>
      </c>
      <c r="D119">
        <v>11</v>
      </c>
      <c r="E119">
        <f t="shared" si="52"/>
        <v>77.820770023802041</v>
      </c>
      <c r="F119" s="5">
        <f t="shared" si="53"/>
        <v>4.7399999999999998E-2</v>
      </c>
      <c r="G119" s="5">
        <f t="shared" si="65"/>
        <v>0.01</v>
      </c>
      <c r="H119" s="5">
        <f t="shared" si="45"/>
        <v>4.6333141486413369E-2</v>
      </c>
      <c r="I119">
        <f t="shared" si="58"/>
        <v>0.95732881074688692</v>
      </c>
      <c r="J119">
        <f t="shared" si="54"/>
        <v>3.4845709151562695E-3</v>
      </c>
      <c r="Q119" s="5">
        <f t="shared" si="63"/>
        <v>60.326985197525957</v>
      </c>
      <c r="S119">
        <f>T111</f>
        <v>1.0102000000000002</v>
      </c>
      <c r="T119">
        <f>V119/COS(RADIANS(Q119))</f>
        <v>2.02</v>
      </c>
      <c r="U119">
        <f t="shared" si="64"/>
        <v>0.50009900990099021</v>
      </c>
      <c r="V119">
        <f>$U$116</f>
        <v>1</v>
      </c>
      <c r="W119">
        <f>SIN(RADIANS(Q119))*T119</f>
        <v>1.7551068343551055</v>
      </c>
      <c r="X119">
        <f>W119-W118</f>
        <v>0.40514387190020873</v>
      </c>
    </row>
    <row r="120" spans="2:26" x14ac:dyDescent="0.25">
      <c r="B120" t="s">
        <v>44</v>
      </c>
      <c r="C120">
        <f>(E117-E108)/C119</f>
        <v>50948.914770886848</v>
      </c>
      <c r="D120">
        <v>12</v>
      </c>
      <c r="E120">
        <f t="shared" si="52"/>
        <v>78.647161243661103</v>
      </c>
      <c r="F120" s="5">
        <f t="shared" si="53"/>
        <v>5.0799999999999998E-2</v>
      </c>
      <c r="G120" s="5">
        <f t="shared" si="65"/>
        <v>0.01</v>
      </c>
      <c r="H120" s="5">
        <f t="shared" si="45"/>
        <v>4.9806023732074815E-2</v>
      </c>
      <c r="I120">
        <f t="shared" si="58"/>
        <v>0.82639121985906172</v>
      </c>
      <c r="J120">
        <f t="shared" si="54"/>
        <v>3.4728822456614461E-3</v>
      </c>
      <c r="Q120" s="5">
        <f t="shared" si="63"/>
        <v>64.929772050657689</v>
      </c>
      <c r="S120">
        <f>T112</f>
        <v>1.0136000000000003</v>
      </c>
      <c r="T120">
        <f>V120/COS(RADIANS(Q120))</f>
        <v>2.36</v>
      </c>
      <c r="U120">
        <f t="shared" si="64"/>
        <v>0.42949152542372898</v>
      </c>
      <c r="V120">
        <f>$U$116</f>
        <v>1</v>
      </c>
      <c r="W120">
        <f>SIN(RADIANS(Q120))*T120</f>
        <v>2.1376622745419818</v>
      </c>
      <c r="X120">
        <f>W120-W119</f>
        <v>0.38255544018687626</v>
      </c>
    </row>
    <row r="121" spans="2:26" x14ac:dyDescent="0.25">
      <c r="D121">
        <v>13</v>
      </c>
      <c r="E121">
        <f t="shared" si="52"/>
        <v>79.367909729909982</v>
      </c>
      <c r="F121" s="5">
        <f t="shared" si="53"/>
        <v>5.4199999999999998E-2</v>
      </c>
      <c r="G121" s="5">
        <f t="shared" si="65"/>
        <v>0.01</v>
      </c>
      <c r="H121" s="5">
        <f t="shared" si="45"/>
        <v>5.3269503470559962E-2</v>
      </c>
      <c r="I121">
        <f t="shared" si="58"/>
        <v>0.72074848624887977</v>
      </c>
      <c r="J121">
        <f t="shared" si="54"/>
        <v>3.4634797384851465E-3</v>
      </c>
      <c r="Q121" s="5">
        <f t="shared" si="63"/>
        <v>68.261539208479505</v>
      </c>
      <c r="S121">
        <f>T113</f>
        <v>1.0170000000000003</v>
      </c>
      <c r="T121">
        <f>V121/COS(RADIANS(Q121))</f>
        <v>2.6999999999999984</v>
      </c>
      <c r="U121">
        <f t="shared" si="64"/>
        <v>0.37666666666666698</v>
      </c>
      <c r="V121">
        <f>$U$116</f>
        <v>1</v>
      </c>
      <c r="W121">
        <f>SIN(RADIANS(Q121))*T121</f>
        <v>2.5079872407968886</v>
      </c>
      <c r="X121">
        <f>W121-W120</f>
        <v>0.37032496625490685</v>
      </c>
    </row>
    <row r="122" spans="2:26" x14ac:dyDescent="0.25">
      <c r="D122">
        <v>14</v>
      </c>
      <c r="E122">
        <f t="shared" si="52"/>
        <v>80.002156512432251</v>
      </c>
      <c r="F122" s="5">
        <f t="shared" si="53"/>
        <v>5.7599999999999998E-2</v>
      </c>
      <c r="G122" s="5">
        <f t="shared" si="65"/>
        <v>0.01</v>
      </c>
      <c r="H122" s="5">
        <f t="shared" si="45"/>
        <v>5.6725302996105717E-2</v>
      </c>
      <c r="I122">
        <f t="shared" si="58"/>
        <v>0.6342467825222684</v>
      </c>
      <c r="J122">
        <f t="shared" si="54"/>
        <v>3.4557995255457552E-3</v>
      </c>
    </row>
    <row r="123" spans="2:26" x14ac:dyDescent="0.25">
      <c r="D123">
        <v>15</v>
      </c>
      <c r="E123">
        <f t="shared" si="52"/>
        <v>80.56466127669681</v>
      </c>
      <c r="F123" s="5">
        <f t="shared" si="53"/>
        <v>6.0999999999999999E-2</v>
      </c>
      <c r="G123" s="5">
        <f t="shared" si="65"/>
        <v>0.01</v>
      </c>
      <c r="H123" s="5">
        <f t="shared" si="45"/>
        <v>6.0174745533321534E-2</v>
      </c>
      <c r="I123">
        <f>E123-E122</f>
        <v>0.56250476426455975</v>
      </c>
      <c r="J123">
        <f t="shared" si="54"/>
        <v>3.4494425372158175E-3</v>
      </c>
      <c r="S123">
        <f>S117-1</f>
        <v>3.4000000000000696E-3</v>
      </c>
      <c r="T123">
        <f>T117-1</f>
        <v>0.33999999999999986</v>
      </c>
      <c r="U123">
        <f>T123/S123</f>
        <v>99.999999999997911</v>
      </c>
      <c r="V123">
        <f>X117/U123</f>
        <v>8.9196412483912874E-3</v>
      </c>
    </row>
    <row r="124" spans="2:26" x14ac:dyDescent="0.25">
      <c r="G124" s="5"/>
      <c r="H124" s="5"/>
      <c r="J124" s="5"/>
    </row>
    <row r="125" spans="2:26" x14ac:dyDescent="0.25">
      <c r="G125" s="5"/>
      <c r="H125" s="5"/>
      <c r="J125" s="5"/>
    </row>
    <row r="126" spans="2:26" x14ac:dyDescent="0.25">
      <c r="G126" s="5"/>
      <c r="H126" s="5"/>
      <c r="J126" s="5"/>
    </row>
    <row r="127" spans="2:26" x14ac:dyDescent="0.25">
      <c r="G127" s="5"/>
      <c r="H127" s="5"/>
      <c r="J127" s="5"/>
    </row>
    <row r="128" spans="2:26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3:L23"/>
  <sheetViews>
    <sheetView tabSelected="1" topLeftCell="A8" zoomScale="175" zoomScaleNormal="175" workbookViewId="0">
      <selection activeCell="G21" sqref="G21"/>
    </sheetView>
  </sheetViews>
  <sheetFormatPr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1.77734375" customWidth="1"/>
    <col min="11" max="11" width="15.44140625" customWidth="1"/>
  </cols>
  <sheetData>
    <row r="3" spans="2:12" x14ac:dyDescent="0.25">
      <c r="G3" s="12" t="s">
        <v>23</v>
      </c>
      <c r="H3" s="12"/>
      <c r="I3" s="12"/>
      <c r="J3" s="12"/>
    </row>
    <row r="5" spans="2:12" x14ac:dyDescent="0.25">
      <c r="K5" t="s">
        <v>64</v>
      </c>
      <c r="L5">
        <v>3500</v>
      </c>
    </row>
    <row r="6" spans="2:12" x14ac:dyDescent="0.25">
      <c r="G6" t="s">
        <v>19</v>
      </c>
      <c r="H6">
        <v>14.9</v>
      </c>
      <c r="I6">
        <v>0</v>
      </c>
    </row>
    <row r="7" spans="2:12" x14ac:dyDescent="0.25">
      <c r="G7" t="s">
        <v>20</v>
      </c>
      <c r="H7">
        <v>7</v>
      </c>
      <c r="I7">
        <v>7</v>
      </c>
    </row>
    <row r="8" spans="2:12" x14ac:dyDescent="0.25">
      <c r="G8" t="s">
        <v>21</v>
      </c>
      <c r="H8">
        <v>15</v>
      </c>
      <c r="I8">
        <v>3</v>
      </c>
    </row>
    <row r="9" spans="2:12" x14ac:dyDescent="0.25">
      <c r="G9" t="s">
        <v>22</v>
      </c>
      <c r="H9">
        <v>35</v>
      </c>
      <c r="I9">
        <v>35</v>
      </c>
    </row>
    <row r="10" spans="2:12" x14ac:dyDescent="0.25">
      <c r="G10" t="s">
        <v>62</v>
      </c>
      <c r="H10">
        <v>14</v>
      </c>
      <c r="I10">
        <v>0</v>
      </c>
    </row>
    <row r="11" spans="2:12" x14ac:dyDescent="0.25">
      <c r="G11" t="s">
        <v>65</v>
      </c>
      <c r="H11">
        <f>SUM(H6:H10)</f>
        <v>85.9</v>
      </c>
      <c r="I11">
        <f>SUM(I6:I10)</f>
        <v>45</v>
      </c>
    </row>
    <row r="13" spans="2:12" x14ac:dyDescent="0.25">
      <c r="B13" t="s">
        <v>70</v>
      </c>
      <c r="C13">
        <v>92.5</v>
      </c>
      <c r="G13" t="s">
        <v>63</v>
      </c>
      <c r="H13">
        <f>L5/H11</f>
        <v>40.745052386495921</v>
      </c>
      <c r="I13">
        <f>L5/I11</f>
        <v>77.777777777777771</v>
      </c>
      <c r="K13">
        <f>I13/4</f>
        <v>19.444444444444443</v>
      </c>
    </row>
    <row r="14" spans="2:12" x14ac:dyDescent="0.25">
      <c r="B14" t="s">
        <v>71</v>
      </c>
      <c r="C14">
        <v>60000000</v>
      </c>
    </row>
    <row r="15" spans="2:12" x14ac:dyDescent="0.25">
      <c r="B15" t="s">
        <v>72</v>
      </c>
      <c r="C15">
        <v>4.9999999999999997E-12</v>
      </c>
      <c r="E15">
        <f>C13/(C14*C15*LN(2^(C16+1)))-C17</f>
        <v>30317.766995443366</v>
      </c>
    </row>
    <row r="16" spans="2:12" x14ac:dyDescent="0.25">
      <c r="B16" t="s">
        <v>73</v>
      </c>
      <c r="C16">
        <v>12</v>
      </c>
    </row>
    <row r="17" spans="2:7" x14ac:dyDescent="0.25">
      <c r="B17" t="s">
        <v>74</v>
      </c>
      <c r="C17">
        <v>3900</v>
      </c>
    </row>
    <row r="19" spans="2:7" x14ac:dyDescent="0.25">
      <c r="D19" t="s">
        <v>75</v>
      </c>
      <c r="E19" t="s">
        <v>77</v>
      </c>
      <c r="F19" t="s">
        <v>76</v>
      </c>
    </row>
    <row r="20" spans="2:7" x14ac:dyDescent="0.25">
      <c r="D20">
        <f>2.5/(2^C16)</f>
        <v>6.103515625E-4</v>
      </c>
      <c r="E20">
        <f>2.4/360</f>
        <v>6.6666666666666662E-3</v>
      </c>
      <c r="F20">
        <f>360/2.4 * (2.5/(2^C16))</f>
        <v>9.1552734375E-2</v>
      </c>
      <c r="G20">
        <f>360/2.4</f>
        <v>150</v>
      </c>
    </row>
    <row r="22" spans="2:7" x14ac:dyDescent="0.25">
      <c r="E22" t="s">
        <v>78</v>
      </c>
    </row>
    <row r="23" spans="2:7" x14ac:dyDescent="0.25">
      <c r="E23">
        <f>2.4/3600</f>
        <v>6.6666666666666664E-4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2" t="s">
        <v>24</v>
      </c>
      <c r="G4" s="12"/>
      <c r="H4">
        <v>72000000</v>
      </c>
    </row>
    <row r="6" spans="6:11" x14ac:dyDescent="0.25">
      <c r="G6" t="s">
        <v>26</v>
      </c>
      <c r="H6" t="s">
        <v>25</v>
      </c>
      <c r="I6" t="s">
        <v>54</v>
      </c>
      <c r="J6" t="s">
        <v>55</v>
      </c>
      <c r="K6" t="s">
        <v>53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52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50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51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61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56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58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57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59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60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2020-06-21T01:03:10Z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