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13_ncr:1_{E09E0421-2D78-4753-9BA3-55E4A089A5CC}" xr6:coauthVersionLast="47" xr6:coauthVersionMax="47" xr10:uidLastSave="{00000000-0000-0000-0000-000000000000}"/>
  <bookViews>
    <workbookView xWindow="3000" yWindow="1185" windowWidth="23115" windowHeight="1377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Characteristics!$A$1:$O$69</definedName>
    <definedName name="_xlnm._FilterDatabase" localSheetId="1" hidden="1">Performance!$A$1:$I$69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2" l="1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<sst xmlns="http://schemas.openxmlformats.org/spreadsheetml/2006/main" count="319" uniqueCount="172">
  <si>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</si>
  <si>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</si>
  <si>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</si>
  <si>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</si>
  <si>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</si>
  <si>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</si>
  <si>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</si>
  <si>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</si>
  <si>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</si>
  <si>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</si>
  <si>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</si>
  <si>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</si>
  <si>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</si>
  <si>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</si>
  <si>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</si>
  <si>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ABT</t>
  </si>
  <si>
    <t>ABBV</t>
  </si>
  <si>
    <t>AFL</t>
  </si>
  <si>
    <t>AOS</t>
  </si>
  <si>
    <t>APD</t>
  </si>
  <si>
    <t>ADM</t>
  </si>
  <si>
    <t>ADP</t>
  </si>
  <si>
    <t>BDX</t>
  </si>
  <si>
    <t>BF.B</t>
  </si>
  <si>
    <t>BRO</t>
  </si>
  <si>
    <t>CAH</t>
  </si>
  <si>
    <t>CAT</t>
  </si>
  <si>
    <t>CB</t>
  </si>
  <si>
    <t>CHD</t>
  </si>
  <si>
    <t>CHRW</t>
  </si>
  <si>
    <t>CINF</t>
  </si>
  <si>
    <t>CLX</t>
  </si>
  <si>
    <t>CTAS</t>
  </si>
  <si>
    <t>CVX</t>
  </si>
  <si>
    <t>KO</t>
  </si>
  <si>
    <t>CL</t>
  </si>
  <si>
    <t>ED</t>
  </si>
  <si>
    <t>DOV</t>
  </si>
  <si>
    <t>ECL</t>
  </si>
  <si>
    <t>EMR</t>
  </si>
  <si>
    <t>FRT</t>
  </si>
  <si>
    <t>BEN</t>
  </si>
  <si>
    <t>GD</t>
  </si>
  <si>
    <t>GPC</t>
  </si>
  <si>
    <t>HRL</t>
  </si>
  <si>
    <t>ITW</t>
  </si>
  <si>
    <t>JNJ</t>
  </si>
  <si>
    <t>KMB</t>
  </si>
  <si>
    <t>KVUE</t>
  </si>
  <si>
    <t>LEG</t>
  </si>
  <si>
    <t>LIN</t>
  </si>
  <si>
    <t>LOW</t>
  </si>
  <si>
    <t>MKC</t>
  </si>
  <si>
    <t>MCD</t>
  </si>
  <si>
    <t>MDT</t>
  </si>
  <si>
    <t>MMM</t>
  </si>
  <si>
    <t>NDSN</t>
  </si>
  <si>
    <t>NUE</t>
  </si>
  <si>
    <t>PNR</t>
  </si>
  <si>
    <t>PEP</t>
  </si>
  <si>
    <t>PPG</t>
  </si>
  <si>
    <t>PG</t>
  </si>
  <si>
    <t>ROP</t>
  </si>
  <si>
    <t>SPGI</t>
  </si>
  <si>
    <t>SHW</t>
  </si>
  <si>
    <t>SJM</t>
  </si>
  <si>
    <t>SWK</t>
  </si>
  <si>
    <t>SYY</t>
  </si>
  <si>
    <t>TROW</t>
  </si>
  <si>
    <t>TGT</t>
  </si>
  <si>
    <t>GWW</t>
  </si>
  <si>
    <t>WMT</t>
  </si>
  <si>
    <t>WBA</t>
  </si>
  <si>
    <t>IBM</t>
  </si>
  <si>
    <t>NEE</t>
  </si>
  <si>
    <t>WST</t>
  </si>
  <si>
    <t>AMCR</t>
  </si>
  <si>
    <t>ATO</t>
  </si>
  <si>
    <t>O</t>
  </si>
  <si>
    <t>ESS</t>
  </si>
  <si>
    <t>ALB</t>
  </si>
  <si>
    <t>EXPD</t>
  </si>
  <si>
    <t>XOM</t>
  </si>
  <si>
    <t>Healthcare</t>
  </si>
  <si>
    <t>Financial Services</t>
  </si>
  <si>
    <t>Industrials</t>
  </si>
  <si>
    <t>Basic Materials</t>
  </si>
  <si>
    <t>Consumer Defensive</t>
  </si>
  <si>
    <t>Energy</t>
  </si>
  <si>
    <t>Utilities</t>
  </si>
  <si>
    <t>Real Estate</t>
  </si>
  <si>
    <t>Consumer Cyclical</t>
  </si>
  <si>
    <t>N/A</t>
  </si>
  <si>
    <t>Technology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</si>
  <si>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</si>
  <si>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</si>
  <si>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</si>
  <si>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</si>
  <si>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</si>
  <si>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</si>
  <si>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</si>
  <si>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</si>
  <si>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</si>
  <si>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2024-01-11</t>
  </si>
  <si>
    <t>Abbott Laboratories</t>
    <phoneticPr fontId="2" type="noConversion"/>
  </si>
  <si>
    <t>Abbvie Inc</t>
    <phoneticPr fontId="2" type="noConversion"/>
  </si>
  <si>
    <t>Aflac Inc.</t>
    <phoneticPr fontId="2" type="noConversion"/>
  </si>
  <si>
    <t>A.O. Smith Corp</t>
    <phoneticPr fontId="2" type="noConversion"/>
  </si>
  <si>
    <t>Air Products &amp; Chemicals Inc.</t>
    <phoneticPr fontId="2" type="noConversion"/>
  </si>
  <si>
    <t>Archer Daniels Midland Co.</t>
    <phoneticPr fontId="2" type="noConversion"/>
  </si>
  <si>
    <t>Automatic Data Processing Inc.</t>
    <phoneticPr fontId="2" type="noConversion"/>
  </si>
  <si>
    <t>Becton Dickinson &amp; Co.</t>
    <phoneticPr fontId="2" type="noConversion"/>
  </si>
  <si>
    <t>Brown-Forman Corp.</t>
    <phoneticPr fontId="2" type="noConversion"/>
  </si>
  <si>
    <t>Brown &amp; Brown, Inc.</t>
    <phoneticPr fontId="2" type="noConversion"/>
  </si>
  <si>
    <t>Cardinal Health, Inc.</t>
    <phoneticPr fontId="2" type="noConversion"/>
  </si>
  <si>
    <t>Caterpillar Inc.</t>
    <phoneticPr fontId="2" type="noConversion"/>
  </si>
  <si>
    <t>Chubb Limited</t>
    <phoneticPr fontId="2" type="noConversion"/>
  </si>
  <si>
    <t>Church &amp; Dwight Co., Inc.</t>
    <phoneticPr fontId="2" type="noConversion"/>
  </si>
  <si>
    <t>C.H. Robinson Worldwide, Inc.</t>
    <phoneticPr fontId="2" type="noConversion"/>
  </si>
  <si>
    <t>Cincinnati Financial Corp.</t>
    <phoneticPr fontId="2" type="noConversion"/>
  </si>
  <si>
    <t>Clorox Co.</t>
    <phoneticPr fontId="2" type="noConversion"/>
  </si>
  <si>
    <t>Cintas Corporation</t>
    <phoneticPr fontId="2" type="noConversion"/>
  </si>
  <si>
    <t>Chevron Corp.</t>
    <phoneticPr fontId="2" type="noConversion"/>
  </si>
  <si>
    <t>Coca-Cola Co</t>
    <phoneticPr fontId="2" type="noConversion"/>
  </si>
  <si>
    <t>Colgate-Palmolive Co.</t>
    <phoneticPr fontId="2" type="noConversion"/>
  </si>
  <si>
    <t>Consolidated Edison, Inc.</t>
    <phoneticPr fontId="2" type="noConversion"/>
  </si>
  <si>
    <t>Dover Corp.</t>
    <phoneticPr fontId="2" type="noConversion"/>
  </si>
  <si>
    <t>Ecolab, Inc.</t>
    <phoneticPr fontId="2" type="noConversion"/>
  </si>
  <si>
    <t>Emerson Electric Co.</t>
    <phoneticPr fontId="2" type="noConversion"/>
  </si>
  <si>
    <t>Federal Realty Investment Trust.</t>
    <phoneticPr fontId="2" type="noConversion"/>
  </si>
  <si>
    <t>Franklin Resources, Inc.</t>
    <phoneticPr fontId="2" type="noConversion"/>
  </si>
  <si>
    <t>General Dynamics Corp.</t>
    <phoneticPr fontId="2" type="noConversion"/>
  </si>
  <si>
    <t>Genuine Parts Co.</t>
    <phoneticPr fontId="2" type="noConversion"/>
  </si>
  <si>
    <t>Hormel Foods Corp.</t>
    <phoneticPr fontId="2" type="noConversion"/>
  </si>
  <si>
    <t>Illinois Tool Works, Inc.</t>
    <phoneticPr fontId="2" type="noConversion"/>
  </si>
  <si>
    <t>Johnson &amp; Johnson</t>
    <phoneticPr fontId="2" type="noConversion"/>
  </si>
  <si>
    <t>Kimberly-Clark Corp.</t>
    <phoneticPr fontId="2" type="noConversion"/>
  </si>
  <si>
    <t>Kenvue Inc</t>
    <phoneticPr fontId="2" type="noConversion"/>
  </si>
  <si>
    <t>Leggett &amp; Platt, Inc.</t>
    <phoneticPr fontId="2" type="noConversion"/>
  </si>
  <si>
    <t>Linde Plc.</t>
    <phoneticPr fontId="2" type="noConversion"/>
  </si>
  <si>
    <t>Lowe`s Cos., Inc.</t>
    <phoneticPr fontId="2" type="noConversion"/>
  </si>
  <si>
    <t>McCormick &amp; Co., Inc.</t>
    <phoneticPr fontId="2" type="noConversion"/>
  </si>
  <si>
    <t>McDonald`s Corp</t>
    <phoneticPr fontId="2" type="noConversion"/>
  </si>
  <si>
    <t>Medtronic Plc</t>
    <phoneticPr fontId="2" type="noConversion"/>
  </si>
  <si>
    <t>3M Co.</t>
    <phoneticPr fontId="2" type="noConversion"/>
  </si>
  <si>
    <t>Nordson Corp.</t>
    <phoneticPr fontId="2" type="noConversion"/>
  </si>
  <si>
    <t>Nucor Corp.</t>
    <phoneticPr fontId="2" type="noConversion"/>
  </si>
  <si>
    <t>Pentair plc</t>
    <phoneticPr fontId="2" type="noConversion"/>
  </si>
  <si>
    <t>PepsiCo Inc</t>
    <phoneticPr fontId="2" type="noConversion"/>
  </si>
  <si>
    <t>PPG Industries, Inc.</t>
    <phoneticPr fontId="2" type="noConversion"/>
  </si>
  <si>
    <t>Procter &amp; Gamble Co.</t>
    <phoneticPr fontId="2" type="noConversion"/>
  </si>
  <si>
    <t>Roper Technologies Inc</t>
    <phoneticPr fontId="2" type="noConversion"/>
  </si>
  <si>
    <t>S&amp;P Global Inc</t>
    <phoneticPr fontId="2" type="noConversion"/>
  </si>
  <si>
    <t>Sherwin-Williams Co.</t>
    <phoneticPr fontId="2" type="noConversion"/>
  </si>
  <si>
    <t>J.M. Smucker Co.</t>
    <phoneticPr fontId="2" type="noConversion"/>
  </si>
  <si>
    <t>Stanley Black &amp; Decker Inc</t>
    <phoneticPr fontId="2" type="noConversion"/>
  </si>
  <si>
    <t>Sysco Corp.</t>
    <phoneticPr fontId="2" type="noConversion"/>
  </si>
  <si>
    <t>T. Rowe Price Group Inc.</t>
    <phoneticPr fontId="2" type="noConversion"/>
  </si>
  <si>
    <t>Target Corp</t>
    <phoneticPr fontId="2" type="noConversion"/>
  </si>
  <si>
    <t>W.W. Grainger Inc.</t>
    <phoneticPr fontId="2" type="noConversion"/>
  </si>
  <si>
    <t>Walmart Inc</t>
    <phoneticPr fontId="2" type="noConversion"/>
  </si>
  <si>
    <t>Walgreens Boots Alliance Inc</t>
    <phoneticPr fontId="2" type="noConversion"/>
  </si>
  <si>
    <t>International Business Machines Corp.</t>
    <phoneticPr fontId="2" type="noConversion"/>
  </si>
  <si>
    <t>NextEra Energy Inc</t>
    <phoneticPr fontId="2" type="noConversion"/>
  </si>
  <si>
    <t>West Pharmaceutical Services, Inc.</t>
    <phoneticPr fontId="2" type="noConversion"/>
  </si>
  <si>
    <t>Amcor Plc</t>
    <phoneticPr fontId="2" type="noConversion"/>
  </si>
  <si>
    <t>Atmos Energy Corp.</t>
    <phoneticPr fontId="2" type="noConversion"/>
  </si>
  <si>
    <t>Realty Income Corp.</t>
    <phoneticPr fontId="2" type="noConversion"/>
  </si>
  <si>
    <t>Essex Property Trust, Inc.</t>
    <phoneticPr fontId="2" type="noConversion"/>
  </si>
  <si>
    <t>Albemarle Corp.</t>
    <phoneticPr fontId="2" type="noConversion"/>
  </si>
  <si>
    <t>Expeditors International Of Washington, Inc.</t>
    <phoneticPr fontId="2" type="noConversion"/>
  </si>
  <si>
    <t>Exxon Mobil Corp.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</si>
</sst>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6"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RowHeight="16.5" x14ac:dyDescent="0.3"/>
  <cols>
    <col min="1" max="1" width="25.75" customWidth="1"/>
    <col min="2" max="2" width="45.75" customWidth="1"/>
    <col min="3" max="3" width="25.75" customWidth="1"/>
    <col min="4" max="4" width="10.75" customWidth="1"/>
    <col min="5" max="5" width="18.75" customWidth="1"/>
    <col min="6" max="6" width="25.75" customWidth="1"/>
    <col min="7" max="7" width="34.75" customWidth="1"/>
    <col min="8" max="10" width="22.75" customWidth="1"/>
    <col min="11" max="11" width="20.75" customWidth="1"/>
    <col min="12" max="15" width="15.75" customWidth="1"/>
  </cols>
  <sheetData>
    <row r="1" spans="1:15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 t="s">
        <v>15</v>
      </c>
      <c r="B2" t="s">
        <v>104</v>
      </c>
      <c r="C2" t="s">
        <v>83</v>
      </c>
      <c r="D2">
        <v>113.85</v>
      </c>
      <c r="E2">
        <v>1.932367149758454E-2</v>
      </c>
      <c r="F2">
        <v>52</v>
      </c>
      <c r="G2">
        <v>7.8431372549019773E-2</v>
      </c>
      <c r="H2">
        <v>0.1144036920167593</v>
      </c>
      <c r="I2">
        <v>2.0144933480232852</v>
      </c>
      <c r="J2">
        <v>197650.26432399999</v>
      </c>
      <c r="K2">
        <v>38.289473910034857</v>
      </c>
      <c r="L2">
        <v>0.68287910102484239</v>
      </c>
      <c r="M2">
        <v>0.596627033289856</v>
      </c>
      <c r="N2">
        <v>114.64</v>
      </c>
      <c r="O2">
        <v>89.24</v>
      </c>
    </row>
    <row r="3" spans="1:15" x14ac:dyDescent="0.3">
      <c r="A3" s="1" t="s">
        <v>16</v>
      </c>
      <c r="B3" t="s">
        <v>105</v>
      </c>
      <c r="C3" t="s">
        <v>83</v>
      </c>
      <c r="D3">
        <v>164.89</v>
      </c>
      <c r="E3">
        <v>3.5902723027472862E-2</v>
      </c>
      <c r="F3">
        <v>52</v>
      </c>
      <c r="G3">
        <v>4.9645390070921953E-2</v>
      </c>
      <c r="H3">
        <v>6.7027438834861508E-2</v>
      </c>
      <c r="I3">
        <v>5.830653641993897</v>
      </c>
      <c r="J3">
        <v>296802</v>
      </c>
      <c r="K3">
        <v>45.816918802099408</v>
      </c>
      <c r="L3">
        <v>1.5974393539709311</v>
      </c>
      <c r="M3">
        <v>0.197002295827332</v>
      </c>
      <c r="N3">
        <v>165.08</v>
      </c>
      <c r="O3">
        <v>128.24</v>
      </c>
    </row>
    <row r="4" spans="1:15" x14ac:dyDescent="0.3">
      <c r="A4" s="1" t="s">
        <v>17</v>
      </c>
      <c r="B4" t="s">
        <v>106</v>
      </c>
      <c r="C4" t="s">
        <v>84</v>
      </c>
      <c r="D4">
        <v>82.64</v>
      </c>
      <c r="E4">
        <v>2.0329138431752179E-2</v>
      </c>
      <c r="F4">
        <v>41</v>
      </c>
      <c r="G4">
        <v>4.9999999999999822E-2</v>
      </c>
      <c r="H4">
        <v>9.2388464140372939E-2</v>
      </c>
      <c r="I4">
        <v>1.6661464271581199</v>
      </c>
      <c r="J4">
        <v>48293.154026999997</v>
      </c>
      <c r="K4">
        <v>10.55357386952797</v>
      </c>
      <c r="L4">
        <v>0.22156202488804791</v>
      </c>
      <c r="M4">
        <v>0.65246463962023604</v>
      </c>
      <c r="N4">
        <v>84.64</v>
      </c>
      <c r="O4">
        <v>59.17</v>
      </c>
    </row>
    <row r="5" spans="1:15" x14ac:dyDescent="0.3">
      <c r="A5" s="1" t="s">
        <v>18</v>
      </c>
      <c r="B5" t="s">
        <v>107</v>
      </c>
      <c r="C5" t="s">
        <v>85</v>
      </c>
      <c r="D5">
        <v>80.48</v>
      </c>
      <c r="E5">
        <v>1.5904572564612321E-2</v>
      </c>
      <c r="F5">
        <v>30</v>
      </c>
      <c r="G5">
        <v>6.666666666666643E-2</v>
      </c>
      <c r="H5">
        <v>7.7818067712725814E-2</v>
      </c>
      <c r="I5">
        <v>1.211999629045216</v>
      </c>
      <c r="J5">
        <v>12295.374413</v>
      </c>
      <c r="K5">
        <v>33.038674346524068</v>
      </c>
      <c r="L5">
        <v>0.61522823809401828</v>
      </c>
      <c r="M5">
        <v>1.0355186813157511</v>
      </c>
      <c r="N5">
        <v>82.77</v>
      </c>
      <c r="O5">
        <v>56.41</v>
      </c>
    </row>
    <row r="6" spans="1:15" x14ac:dyDescent="0.3">
      <c r="A6" s="1" t="s">
        <v>19</v>
      </c>
      <c r="B6" t="s">
        <v>108</v>
      </c>
      <c r="C6" t="s">
        <v>86</v>
      </c>
      <c r="D6">
        <v>266.95999999999998</v>
      </c>
      <c r="E6">
        <v>2.6221156727599639E-2</v>
      </c>
      <c r="F6">
        <v>41</v>
      </c>
      <c r="G6">
        <v>8.0246913580246826E-2</v>
      </c>
      <c r="H6">
        <v>8.5715434755047948E-2</v>
      </c>
      <c r="I6">
        <v>6.9350218275938991</v>
      </c>
      <c r="J6">
        <v>59320.574532999999</v>
      </c>
      <c r="K6">
        <v>25.789311595930791</v>
      </c>
      <c r="L6">
        <v>0.67134770838275881</v>
      </c>
      <c r="M6">
        <v>0.75745523872338005</v>
      </c>
      <c r="N6">
        <v>313.05</v>
      </c>
      <c r="O6">
        <v>250.02</v>
      </c>
    </row>
    <row r="7" spans="1:15" x14ac:dyDescent="0.3">
      <c r="A7" s="1" t="s">
        <v>20</v>
      </c>
      <c r="B7" t="s">
        <v>109</v>
      </c>
      <c r="C7" t="s">
        <v>87</v>
      </c>
      <c r="D7">
        <v>69.33</v>
      </c>
      <c r="E7">
        <v>2.5962786672436181E-2</v>
      </c>
      <c r="F7">
        <v>50</v>
      </c>
      <c r="G7">
        <v>0.125</v>
      </c>
      <c r="H7">
        <v>5.1547496797280427E-2</v>
      </c>
      <c r="I7">
        <v>1.784312080281762</v>
      </c>
      <c r="J7">
        <v>36979.322409</v>
      </c>
      <c r="K7">
        <v>9.3927666774574554</v>
      </c>
      <c r="L7">
        <v>0.24816579697938271</v>
      </c>
      <c r="M7">
        <v>0.69265133868996409</v>
      </c>
      <c r="N7">
        <v>87.29</v>
      </c>
      <c r="O7">
        <v>68.88</v>
      </c>
    </row>
    <row r="8" spans="1:15" x14ac:dyDescent="0.3">
      <c r="A8" s="1" t="s">
        <v>21</v>
      </c>
      <c r="B8" t="s">
        <v>110</v>
      </c>
      <c r="C8" t="s">
        <v>85</v>
      </c>
      <c r="D8">
        <v>235.29</v>
      </c>
      <c r="E8">
        <v>2.3800416507288879E-2</v>
      </c>
      <c r="F8">
        <v>49</v>
      </c>
      <c r="G8">
        <v>0.1199999999999999</v>
      </c>
      <c r="H8">
        <v>0.1212441466839236</v>
      </c>
      <c r="I8">
        <v>5.0663145028669438</v>
      </c>
      <c r="J8">
        <v>96775.902157000004</v>
      </c>
      <c r="K8">
        <v>27.710428976285641</v>
      </c>
      <c r="L8">
        <v>0.60170005972291496</v>
      </c>
      <c r="M8">
        <v>0.83334612902351102</v>
      </c>
      <c r="N8">
        <v>251.23</v>
      </c>
      <c r="O8">
        <v>194.79</v>
      </c>
    </row>
    <row r="9" spans="1:15" x14ac:dyDescent="0.3">
      <c r="A9" s="1" t="s">
        <v>22</v>
      </c>
      <c r="B9" t="s">
        <v>111</v>
      </c>
      <c r="C9" t="s">
        <v>83</v>
      </c>
      <c r="D9">
        <v>238.41</v>
      </c>
      <c r="E9">
        <v>1.5938928736210729E-2</v>
      </c>
      <c r="F9">
        <v>52</v>
      </c>
      <c r="G9">
        <v>4.3956043956044022E-2</v>
      </c>
      <c r="H9">
        <v>4.2909385938183282E-2</v>
      </c>
      <c r="I9">
        <v>3.6594455091822149</v>
      </c>
      <c r="J9">
        <v>69235.456049999993</v>
      </c>
      <c r="K9">
        <v>48.62040452949438</v>
      </c>
      <c r="L9">
        <v>0.74077844315429442</v>
      </c>
      <c r="M9">
        <v>0.55437142933573103</v>
      </c>
      <c r="N9">
        <v>285.17</v>
      </c>
      <c r="O9">
        <v>226.09</v>
      </c>
    </row>
    <row r="10" spans="1:15" x14ac:dyDescent="0.3">
      <c r="A10" s="1" t="s">
        <v>23</v>
      </c>
      <c r="B10" t="s">
        <v>112</v>
      </c>
      <c r="C10" t="s">
        <v>87</v>
      </c>
      <c r="D10">
        <v>55.59</v>
      </c>
      <c r="E10">
        <v>1.5650296815974091E-2</v>
      </c>
      <c r="F10">
        <v>40</v>
      </c>
      <c r="G10">
        <v>5.9854014598540228E-2</v>
      </c>
      <c r="H10">
        <v>5.5820177608867823E-2</v>
      </c>
      <c r="I10">
        <v>0.83005079963895001</v>
      </c>
      <c r="J10">
        <v>26867.670774999999</v>
      </c>
      <c r="K10">
        <v>34.445731762564108</v>
      </c>
      <c r="L10">
        <v>0.51237703681416669</v>
      </c>
      <c r="M10">
        <v>0.79084470045884903</v>
      </c>
      <c r="N10">
        <v>70.78</v>
      </c>
      <c r="O10">
        <v>52.39</v>
      </c>
    </row>
    <row r="11" spans="1:15" x14ac:dyDescent="0.3">
      <c r="A11" s="1" t="s">
        <v>24</v>
      </c>
      <c r="B11" t="s">
        <v>113</v>
      </c>
      <c r="C11" t="s">
        <v>84</v>
      </c>
      <c r="D11">
        <v>72.94</v>
      </c>
      <c r="E11">
        <v>7.1291472443103928E-3</v>
      </c>
      <c r="F11">
        <v>30</v>
      </c>
      <c r="G11" t="s">
        <v>92</v>
      </c>
      <c r="H11" t="s">
        <v>92</v>
      </c>
      <c r="I11">
        <v>0.47377206884682499</v>
      </c>
      <c r="J11">
        <v>20758.723999999998</v>
      </c>
      <c r="K11">
        <v>28.247005034698599</v>
      </c>
      <c r="L11">
        <v>0.18082903391100191</v>
      </c>
      <c r="M11">
        <v>0.76289643193526901</v>
      </c>
      <c r="N11">
        <v>76.25</v>
      </c>
      <c r="O11">
        <v>52.54</v>
      </c>
    </row>
    <row r="12" spans="1:15" x14ac:dyDescent="0.3">
      <c r="A12" s="1" t="s">
        <v>25</v>
      </c>
      <c r="B12" t="s">
        <v>114</v>
      </c>
      <c r="C12" t="s">
        <v>83</v>
      </c>
      <c r="D12">
        <v>104.19</v>
      </c>
      <c r="E12">
        <v>1.9195700163163451E-2</v>
      </c>
      <c r="F12">
        <v>36</v>
      </c>
      <c r="G12">
        <v>9.885011095420726E-3</v>
      </c>
      <c r="H12">
        <v>1.000157902008803E-2</v>
      </c>
      <c r="I12">
        <v>1.981697239767388</v>
      </c>
      <c r="J12">
        <v>25679.514777</v>
      </c>
      <c r="K12">
        <v>164.61227421326919</v>
      </c>
      <c r="L12">
        <v>3.2550874503406511</v>
      </c>
      <c r="M12">
        <v>0.47152010112329912</v>
      </c>
      <c r="N12">
        <v>108.31</v>
      </c>
      <c r="O12">
        <v>66.989999999999995</v>
      </c>
    </row>
    <row r="13" spans="1:15" x14ac:dyDescent="0.3">
      <c r="A13" s="1" t="s">
        <v>26</v>
      </c>
      <c r="B13" t="s">
        <v>115</v>
      </c>
      <c r="C13" t="s">
        <v>85</v>
      </c>
      <c r="D13">
        <v>293.35000000000002</v>
      </c>
      <c r="E13">
        <v>1.7726265553093569E-2</v>
      </c>
      <c r="F13">
        <v>30</v>
      </c>
      <c r="G13">
        <v>8.3333333333333481E-2</v>
      </c>
      <c r="H13">
        <v>8.614793340566318E-2</v>
      </c>
      <c r="I13">
        <v>4.9628003211865268</v>
      </c>
      <c r="J13">
        <v>149340.00935899999</v>
      </c>
      <c r="K13">
        <v>16.387579212010319</v>
      </c>
      <c r="L13">
        <v>0.28165722594702192</v>
      </c>
      <c r="M13">
        <v>1.111500346739666</v>
      </c>
      <c r="N13">
        <v>299.2</v>
      </c>
      <c r="O13">
        <v>201.99</v>
      </c>
    </row>
    <row r="14" spans="1:15" x14ac:dyDescent="0.3">
      <c r="A14" s="1" t="s">
        <v>27</v>
      </c>
      <c r="B14" t="s">
        <v>116</v>
      </c>
      <c r="C14" t="s">
        <v>84</v>
      </c>
      <c r="D14">
        <v>225.25</v>
      </c>
      <c r="E14">
        <v>1.527192008879023E-2</v>
      </c>
      <c r="F14">
        <v>31</v>
      </c>
      <c r="G14">
        <v>3.6144578313253017E-2</v>
      </c>
      <c r="H14">
        <v>3.3320673215521568E-2</v>
      </c>
      <c r="I14">
        <v>3.389652077408488</v>
      </c>
      <c r="J14">
        <v>91899.724524999998</v>
      </c>
      <c r="K14">
        <v>13.053938142684659</v>
      </c>
      <c r="L14">
        <v>0.20045251788341151</v>
      </c>
      <c r="M14">
        <v>0.42437881820110801</v>
      </c>
      <c r="N14">
        <v>230.19</v>
      </c>
      <c r="O14">
        <v>181.12</v>
      </c>
    </row>
    <row r="15" spans="1:15" x14ac:dyDescent="0.3">
      <c r="A15" s="1" t="s">
        <v>28</v>
      </c>
      <c r="B15" t="s">
        <v>117</v>
      </c>
      <c r="C15" t="s">
        <v>87</v>
      </c>
      <c r="D15">
        <v>96.48</v>
      </c>
      <c r="E15">
        <v>1.129767827529022E-2</v>
      </c>
      <c r="F15">
        <v>27</v>
      </c>
      <c r="G15">
        <v>3.8095238095238182E-2</v>
      </c>
      <c r="H15">
        <v>3.6757106943644542E-2</v>
      </c>
      <c r="I15">
        <v>1.0852417633235649</v>
      </c>
      <c r="J15">
        <v>23770.909502999999</v>
      </c>
      <c r="K15">
        <v>54.370790263860933</v>
      </c>
      <c r="L15">
        <v>0.61313093973082766</v>
      </c>
      <c r="M15">
        <v>0.23246424363898499</v>
      </c>
      <c r="N15">
        <v>99.93</v>
      </c>
      <c r="O15">
        <v>77.7</v>
      </c>
    </row>
    <row r="16" spans="1:15" x14ac:dyDescent="0.3">
      <c r="A16" s="1" t="s">
        <v>29</v>
      </c>
      <c r="B16" t="s">
        <v>118</v>
      </c>
      <c r="C16" t="s">
        <v>85</v>
      </c>
      <c r="D16">
        <v>87.19</v>
      </c>
      <c r="E16">
        <v>2.798486064915701E-2</v>
      </c>
      <c r="F16">
        <v>25</v>
      </c>
      <c r="G16">
        <v>0</v>
      </c>
      <c r="H16">
        <v>4.0571593958808272E-2</v>
      </c>
      <c r="I16">
        <v>2.3896508333147328</v>
      </c>
      <c r="J16">
        <v>10170.803916000001</v>
      </c>
      <c r="K16">
        <v>26.055667917760768</v>
      </c>
      <c r="L16">
        <v>0.73302172801065446</v>
      </c>
      <c r="M16">
        <v>0.81900822532363504</v>
      </c>
      <c r="N16">
        <v>103.08</v>
      </c>
      <c r="O16">
        <v>77.52</v>
      </c>
    </row>
    <row r="17" spans="1:15" x14ac:dyDescent="0.3">
      <c r="A17" s="1" t="s">
        <v>30</v>
      </c>
      <c r="B17" t="s">
        <v>119</v>
      </c>
      <c r="C17" t="s">
        <v>84</v>
      </c>
      <c r="D17">
        <v>107.42</v>
      </c>
      <c r="E17">
        <v>2.7927760193632471E-2</v>
      </c>
      <c r="F17">
        <v>63</v>
      </c>
      <c r="G17">
        <v>8.6956521739130377E-2</v>
      </c>
      <c r="H17">
        <v>6.0167892317174232E-2</v>
      </c>
      <c r="I17">
        <v>2.9359185217476562</v>
      </c>
      <c r="J17">
        <v>16855.027281999999</v>
      </c>
      <c r="K17">
        <v>10.074732386371791</v>
      </c>
      <c r="L17">
        <v>0.27671239601768682</v>
      </c>
      <c r="M17">
        <v>1.0016778330852361</v>
      </c>
      <c r="N17">
        <v>124.21</v>
      </c>
      <c r="O17">
        <v>91.41</v>
      </c>
    </row>
    <row r="18" spans="1:15" x14ac:dyDescent="0.3">
      <c r="A18" s="1" t="s">
        <v>31</v>
      </c>
      <c r="B18" t="s">
        <v>120</v>
      </c>
      <c r="C18" t="s">
        <v>87</v>
      </c>
      <c r="D18">
        <v>141.37</v>
      </c>
      <c r="E18">
        <v>3.3953455471457873E-2</v>
      </c>
      <c r="F18">
        <v>46</v>
      </c>
      <c r="G18">
        <v>1.694915254237284E-2</v>
      </c>
      <c r="H18">
        <v>4.5639552591273169E-2</v>
      </c>
      <c r="I18">
        <v>4.699571486702891</v>
      </c>
      <c r="J18">
        <v>17538.234683999999</v>
      </c>
      <c r="K18">
        <v>203.93296144488369</v>
      </c>
      <c r="L18">
        <v>6.7961988238653523</v>
      </c>
      <c r="M18">
        <v>0.33553668900682199</v>
      </c>
      <c r="N18">
        <v>175.16</v>
      </c>
      <c r="O18">
        <v>114.69</v>
      </c>
    </row>
    <row r="19" spans="1:15" x14ac:dyDescent="0.3">
      <c r="A19" s="1" t="s">
        <v>32</v>
      </c>
      <c r="B19" t="s">
        <v>121</v>
      </c>
      <c r="C19" t="s">
        <v>85</v>
      </c>
      <c r="D19">
        <v>587.02</v>
      </c>
      <c r="E19">
        <v>9.1990051446288034E-3</v>
      </c>
      <c r="F19">
        <v>41</v>
      </c>
      <c r="G19" t="s">
        <v>92</v>
      </c>
      <c r="H19" t="s">
        <v>92</v>
      </c>
      <c r="I19">
        <v>4.966279837032368</v>
      </c>
      <c r="J19">
        <v>59507.059774000001</v>
      </c>
      <c r="K19">
        <v>41.726105714886742</v>
      </c>
      <c r="L19">
        <v>0.36013631885658942</v>
      </c>
      <c r="M19">
        <v>0.95252476864945002</v>
      </c>
      <c r="N19">
        <v>607.79</v>
      </c>
      <c r="O19">
        <v>416.53</v>
      </c>
    </row>
    <row r="20" spans="1:15" x14ac:dyDescent="0.3">
      <c r="A20" s="1" t="s">
        <v>33</v>
      </c>
      <c r="B20" t="s">
        <v>122</v>
      </c>
      <c r="C20" t="s">
        <v>88</v>
      </c>
      <c r="D20">
        <v>144.5</v>
      </c>
      <c r="E20">
        <v>4.1799307958477513E-2</v>
      </c>
      <c r="F20">
        <v>36</v>
      </c>
      <c r="G20">
        <v>6.3380281690140983E-2</v>
      </c>
      <c r="H20">
        <v>4.8783864622783828E-2</v>
      </c>
      <c r="I20">
        <v>5.9502042973414637</v>
      </c>
      <c r="J20">
        <v>272779.68209299998</v>
      </c>
      <c r="K20">
        <v>10.712786478125119</v>
      </c>
      <c r="L20">
        <v>0.44239437154955119</v>
      </c>
      <c r="M20">
        <v>0.59189195699974995</v>
      </c>
      <c r="N20">
        <v>180.71</v>
      </c>
      <c r="O20">
        <v>140.26</v>
      </c>
    </row>
    <row r="21" spans="1:15" x14ac:dyDescent="0.3">
      <c r="A21" s="1" t="s">
        <v>34</v>
      </c>
      <c r="B21" t="s">
        <v>123</v>
      </c>
      <c r="C21" t="s">
        <v>87</v>
      </c>
      <c r="D21">
        <v>60.2</v>
      </c>
      <c r="E21">
        <v>3.0564784053156151E-2</v>
      </c>
      <c r="F21">
        <v>61</v>
      </c>
      <c r="G21">
        <v>4.5454545454545407E-2</v>
      </c>
      <c r="H21">
        <v>2.834672210021361E-2</v>
      </c>
      <c r="I21">
        <v>1.81849121885027</v>
      </c>
      <c r="J21">
        <v>260269.52280000001</v>
      </c>
      <c r="K21">
        <v>24.161671258819158</v>
      </c>
      <c r="L21">
        <v>0.73326258824607671</v>
      </c>
      <c r="M21">
        <v>0.36700324113087301</v>
      </c>
      <c r="N21">
        <v>63.49</v>
      </c>
      <c r="O21">
        <v>51.14</v>
      </c>
    </row>
    <row r="22" spans="1:15" x14ac:dyDescent="0.3">
      <c r="A22" s="1" t="s">
        <v>35</v>
      </c>
      <c r="B22" t="s">
        <v>124</v>
      </c>
      <c r="C22" t="s">
        <v>87</v>
      </c>
      <c r="D22">
        <v>80.55</v>
      </c>
      <c r="E22">
        <v>2.3836126629422721E-2</v>
      </c>
      <c r="F22">
        <v>61</v>
      </c>
      <c r="G22">
        <v>2.1276595744680771E-2</v>
      </c>
      <c r="H22">
        <v>2.7066087089351761E-2</v>
      </c>
      <c r="I22">
        <v>1.8917471940053141</v>
      </c>
      <c r="J22">
        <v>66322.635462000006</v>
      </c>
      <c r="K22">
        <v>41.791200669470697</v>
      </c>
      <c r="L22">
        <v>0.99044355707084497</v>
      </c>
      <c r="M22">
        <v>0.279463119023179</v>
      </c>
      <c r="N22">
        <v>81.3</v>
      </c>
      <c r="O22">
        <v>67.180000000000007</v>
      </c>
    </row>
    <row r="23" spans="1:15" x14ac:dyDescent="0.3">
      <c r="A23" s="1" t="s">
        <v>36</v>
      </c>
      <c r="B23" t="s">
        <v>125</v>
      </c>
      <c r="C23" t="s">
        <v>89</v>
      </c>
      <c r="D23">
        <v>94.32</v>
      </c>
      <c r="E23">
        <v>3.4351145038167941E-2</v>
      </c>
      <c r="F23">
        <v>49</v>
      </c>
      <c r="G23">
        <v>2.5316455696202441E-2</v>
      </c>
      <c r="H23">
        <v>1.824118682704667E-2</v>
      </c>
      <c r="I23">
        <v>3.1966675842519381</v>
      </c>
      <c r="J23">
        <v>32561.129555</v>
      </c>
      <c r="K23">
        <v>13.70994928643368</v>
      </c>
      <c r="L23">
        <v>0.47287982015561209</v>
      </c>
      <c r="M23">
        <v>0.35760432837367001</v>
      </c>
      <c r="N23">
        <v>98.28</v>
      </c>
      <c r="O23">
        <v>79.72</v>
      </c>
    </row>
    <row r="24" spans="1:15" x14ac:dyDescent="0.3">
      <c r="A24" s="1" t="s">
        <v>37</v>
      </c>
      <c r="B24" t="s">
        <v>126</v>
      </c>
      <c r="C24" t="s">
        <v>85</v>
      </c>
      <c r="D24">
        <v>147.16999999999999</v>
      </c>
      <c r="E24">
        <v>1.3861520690358091E-2</v>
      </c>
      <c r="F24">
        <v>68</v>
      </c>
      <c r="G24">
        <v>9.9009900990099098E-3</v>
      </c>
      <c r="H24">
        <v>1.2198729249942589E-2</v>
      </c>
      <c r="I24">
        <v>2.019117460601449</v>
      </c>
      <c r="J24">
        <v>20587.632492000001</v>
      </c>
      <c r="K24">
        <v>20.102263344038199</v>
      </c>
      <c r="L24">
        <v>0.27735129953316612</v>
      </c>
      <c r="M24">
        <v>1.157784988746325</v>
      </c>
      <c r="N24">
        <v>158.38999999999999</v>
      </c>
      <c r="O24">
        <v>126.79</v>
      </c>
    </row>
    <row r="25" spans="1:15" x14ac:dyDescent="0.3">
      <c r="A25" s="1" t="s">
        <v>38</v>
      </c>
      <c r="B25" t="s">
        <v>127</v>
      </c>
      <c r="C25" t="s">
        <v>86</v>
      </c>
      <c r="D25">
        <v>197.39</v>
      </c>
      <c r="E25">
        <v>1.155073711940828E-2</v>
      </c>
      <c r="F25">
        <v>32</v>
      </c>
      <c r="G25">
        <v>7.547169811320753E-2</v>
      </c>
      <c r="H25">
        <v>4.3814690588328993E-2</v>
      </c>
      <c r="I25">
        <v>2.1507140244768488</v>
      </c>
      <c r="J25">
        <v>56283.749069999998</v>
      </c>
      <c r="K25">
        <v>45.703409719691429</v>
      </c>
      <c r="L25">
        <v>0.5001660522039183</v>
      </c>
      <c r="M25">
        <v>0.91310265251845002</v>
      </c>
      <c r="N25">
        <v>201.04</v>
      </c>
      <c r="O25">
        <v>142.16</v>
      </c>
    </row>
    <row r="26" spans="1:15" x14ac:dyDescent="0.3">
      <c r="A26" s="1" t="s">
        <v>39</v>
      </c>
      <c r="B26" t="s">
        <v>128</v>
      </c>
      <c r="C26" t="s">
        <v>85</v>
      </c>
      <c r="D26">
        <v>94.77</v>
      </c>
      <c r="E26">
        <v>2.2158911047799941E-2</v>
      </c>
      <c r="F26">
        <v>67</v>
      </c>
      <c r="G26">
        <v>9.6153846153845812E-3</v>
      </c>
      <c r="H26">
        <v>1.3894214014664509E-2</v>
      </c>
      <c r="I26">
        <v>2.0668930903469942</v>
      </c>
      <c r="J26">
        <v>54028.377</v>
      </c>
      <c r="K26">
        <v>4.0890317868765607</v>
      </c>
      <c r="L26">
        <v>9.0296771094233036E-2</v>
      </c>
      <c r="M26">
        <v>0.96179578790455911</v>
      </c>
      <c r="N26">
        <v>100.02</v>
      </c>
      <c r="O26">
        <v>76.069999999999993</v>
      </c>
    </row>
    <row r="27" spans="1:15" x14ac:dyDescent="0.3">
      <c r="A27" s="1" t="s">
        <v>40</v>
      </c>
      <c r="B27" t="s">
        <v>129</v>
      </c>
      <c r="C27" t="s">
        <v>90</v>
      </c>
      <c r="D27">
        <v>103.25</v>
      </c>
      <c r="E27">
        <v>4.2227602905569012E-2</v>
      </c>
      <c r="F27">
        <v>56</v>
      </c>
      <c r="G27">
        <v>9.2592592592593004E-3</v>
      </c>
      <c r="H27">
        <v>1.3363517982360131E-2</v>
      </c>
      <c r="I27">
        <v>4.2703788077896849</v>
      </c>
      <c r="J27">
        <v>8417.2765949999994</v>
      </c>
      <c r="K27">
        <v>0</v>
      </c>
      <c r="L27" t="s">
        <v>92</v>
      </c>
      <c r="M27">
        <v>0.98633202972260803</v>
      </c>
      <c r="N27">
        <v>110.15</v>
      </c>
      <c r="O27">
        <v>82.49</v>
      </c>
    </row>
    <row r="28" spans="1:15" x14ac:dyDescent="0.3">
      <c r="A28" s="1" t="s">
        <v>41</v>
      </c>
      <c r="B28" t="s">
        <v>130</v>
      </c>
      <c r="C28" t="s">
        <v>84</v>
      </c>
      <c r="D28">
        <v>29.08</v>
      </c>
      <c r="E28">
        <v>4.264099037138927E-2</v>
      </c>
      <c r="F28">
        <v>44</v>
      </c>
      <c r="G28">
        <v>3.3333333333333208E-2</v>
      </c>
      <c r="H28">
        <v>3.5804203580214189E-2</v>
      </c>
      <c r="I28">
        <v>1.189998468607165</v>
      </c>
      <c r="J28">
        <v>14409.923706</v>
      </c>
      <c r="K28">
        <v>17.051146261980829</v>
      </c>
      <c r="L28">
        <v>0.69185957477160753</v>
      </c>
      <c r="M28">
        <v>1.4014848149820309</v>
      </c>
      <c r="N28">
        <v>32.83</v>
      </c>
      <c r="O28">
        <v>21.65</v>
      </c>
    </row>
    <row r="29" spans="1:15" x14ac:dyDescent="0.3">
      <c r="A29" s="1" t="s">
        <v>42</v>
      </c>
      <c r="B29" t="s">
        <v>131</v>
      </c>
      <c r="C29" t="s">
        <v>85</v>
      </c>
      <c r="D29">
        <v>251.25</v>
      </c>
      <c r="E29">
        <v>2.1014925373134329E-2</v>
      </c>
      <c r="F29">
        <v>32</v>
      </c>
      <c r="G29">
        <v>4.7619047619047672E-2</v>
      </c>
      <c r="H29">
        <v>7.2551603577834634E-2</v>
      </c>
      <c r="I29">
        <v>5.1736303734833706</v>
      </c>
      <c r="J29">
        <v>68565.336074999999</v>
      </c>
      <c r="K29">
        <v>20.764789847062389</v>
      </c>
      <c r="L29">
        <v>0.43257779042503097</v>
      </c>
      <c r="M29">
        <v>0.51517731115750609</v>
      </c>
      <c r="N29">
        <v>261.39</v>
      </c>
      <c r="O29">
        <v>199.9</v>
      </c>
    </row>
    <row r="30" spans="1:15" x14ac:dyDescent="0.3">
      <c r="A30" s="1" t="s">
        <v>43</v>
      </c>
      <c r="B30" t="s">
        <v>132</v>
      </c>
      <c r="C30" t="s">
        <v>91</v>
      </c>
      <c r="D30">
        <v>137.66999999999999</v>
      </c>
      <c r="E30">
        <v>2.7602237233965279E-2</v>
      </c>
      <c r="F30">
        <v>67</v>
      </c>
      <c r="G30">
        <v>6.1452513966480549E-2</v>
      </c>
      <c r="H30">
        <v>4.4952986304677589E-2</v>
      </c>
      <c r="I30">
        <v>3.7619862195682088</v>
      </c>
      <c r="J30">
        <v>19300.870190000001</v>
      </c>
      <c r="K30">
        <v>15.420649307715969</v>
      </c>
      <c r="L30">
        <v>0.42508318865177508</v>
      </c>
      <c r="M30">
        <v>0.90782636188242205</v>
      </c>
      <c r="N30">
        <v>176.82</v>
      </c>
      <c r="O30">
        <v>125.45</v>
      </c>
    </row>
    <row r="31" spans="1:15" x14ac:dyDescent="0.3">
      <c r="A31" s="1" t="s">
        <v>44</v>
      </c>
      <c r="B31" t="s">
        <v>133</v>
      </c>
      <c r="C31" t="s">
        <v>87</v>
      </c>
      <c r="D31">
        <v>31.89</v>
      </c>
      <c r="E31">
        <v>3.5434305424898081E-2</v>
      </c>
      <c r="F31">
        <v>58</v>
      </c>
      <c r="G31">
        <v>5.7692307692307709E-2</v>
      </c>
      <c r="H31">
        <v>5.5413584563397622E-2</v>
      </c>
      <c r="I31">
        <v>1.0874291535579159</v>
      </c>
      <c r="J31">
        <v>17437.452000000001</v>
      </c>
      <c r="K31">
        <v>21.973371036276479</v>
      </c>
      <c r="L31">
        <v>0.74995114038476962</v>
      </c>
      <c r="M31">
        <v>0.33993041858434703</v>
      </c>
      <c r="N31">
        <v>45.85</v>
      </c>
      <c r="O31">
        <v>30.12</v>
      </c>
    </row>
    <row r="32" spans="1:15" x14ac:dyDescent="0.3">
      <c r="A32" s="1" t="s">
        <v>45</v>
      </c>
      <c r="B32" t="s">
        <v>134</v>
      </c>
      <c r="C32" t="s">
        <v>85</v>
      </c>
      <c r="D32">
        <v>253.98</v>
      </c>
      <c r="E32">
        <v>2.2048980234664148E-2</v>
      </c>
      <c r="F32">
        <v>59</v>
      </c>
      <c r="G32">
        <v>6.8702290076335659E-2</v>
      </c>
      <c r="H32">
        <v>6.9610375725068785E-2</v>
      </c>
      <c r="I32">
        <v>5.3973407177398229</v>
      </c>
      <c r="J32">
        <v>76418.995802000005</v>
      </c>
      <c r="K32">
        <v>24.28312545357484</v>
      </c>
      <c r="L32">
        <v>0.52350540424246583</v>
      </c>
      <c r="M32">
        <v>0.98364619209513204</v>
      </c>
      <c r="N32">
        <v>265</v>
      </c>
      <c r="O32">
        <v>214.62</v>
      </c>
    </row>
    <row r="33" spans="1:15" x14ac:dyDescent="0.3">
      <c r="A33" s="1" t="s">
        <v>46</v>
      </c>
      <c r="B33" t="s">
        <v>135</v>
      </c>
      <c r="C33" t="s">
        <v>83</v>
      </c>
      <c r="D33">
        <v>161.87</v>
      </c>
      <c r="E33">
        <v>2.9406313708531539E-2</v>
      </c>
      <c r="F33">
        <v>61</v>
      </c>
      <c r="G33">
        <v>5.3097345132743452E-2</v>
      </c>
      <c r="H33">
        <v>5.7452553807890487E-2</v>
      </c>
      <c r="I33">
        <v>4.6471905460248486</v>
      </c>
      <c r="J33">
        <v>389666.19021899998</v>
      </c>
      <c r="K33">
        <v>11.25422222214071</v>
      </c>
      <c r="L33">
        <v>0.35046685867457378</v>
      </c>
      <c r="M33">
        <v>0.32589453353181802</v>
      </c>
      <c r="N33">
        <v>173.31</v>
      </c>
      <c r="O33">
        <v>143.80000000000001</v>
      </c>
    </row>
    <row r="34" spans="1:15" x14ac:dyDescent="0.3">
      <c r="A34" s="1" t="s">
        <v>47</v>
      </c>
      <c r="B34" t="s">
        <v>136</v>
      </c>
      <c r="C34" t="s">
        <v>87</v>
      </c>
      <c r="D34">
        <v>123.27</v>
      </c>
      <c r="E34">
        <v>3.8289932668126872E-2</v>
      </c>
      <c r="F34">
        <v>51</v>
      </c>
      <c r="G34">
        <v>1.7241379310344751E-2</v>
      </c>
      <c r="H34">
        <v>2.7564179509375061E-2</v>
      </c>
      <c r="I34">
        <v>4.6539805124674478</v>
      </c>
      <c r="J34">
        <v>41657.863799999999</v>
      </c>
      <c r="K34">
        <v>23.64237446083996</v>
      </c>
      <c r="L34">
        <v>0.89499625239758607</v>
      </c>
      <c r="M34">
        <v>0.281919158311214</v>
      </c>
      <c r="N34">
        <v>143.81</v>
      </c>
      <c r="O34">
        <v>115.2</v>
      </c>
    </row>
    <row r="35" spans="1:15" x14ac:dyDescent="0.3">
      <c r="A35" s="1" t="s">
        <v>48</v>
      </c>
      <c r="B35" t="s">
        <v>137</v>
      </c>
      <c r="C35" t="s">
        <v>92</v>
      </c>
      <c r="D35">
        <v>21.77</v>
      </c>
      <c r="E35">
        <v>3.6747818098300418E-2</v>
      </c>
      <c r="F35">
        <v>61</v>
      </c>
      <c r="G35" t="s">
        <v>92</v>
      </c>
      <c r="H35" t="s">
        <v>92</v>
      </c>
      <c r="I35">
        <v>0.20000000298023199</v>
      </c>
      <c r="J35">
        <v>41689.442999999999</v>
      </c>
      <c r="K35">
        <v>19.975775275730719</v>
      </c>
      <c r="L35">
        <v>0.17857143123235</v>
      </c>
      <c r="M35">
        <v>0.60783316863652803</v>
      </c>
      <c r="N35">
        <v>27.56</v>
      </c>
      <c r="O35">
        <v>17.82</v>
      </c>
    </row>
    <row r="36" spans="1:15" x14ac:dyDescent="0.3">
      <c r="A36" s="1" t="s">
        <v>49</v>
      </c>
      <c r="B36" t="s">
        <v>138</v>
      </c>
      <c r="C36" t="s">
        <v>91</v>
      </c>
      <c r="D36">
        <v>26.03</v>
      </c>
      <c r="E36">
        <v>7.0687668075297735E-2</v>
      </c>
      <c r="F36">
        <v>52</v>
      </c>
      <c r="G36">
        <v>4.5454545454545407E-2</v>
      </c>
      <c r="H36">
        <v>3.8950477489882777E-2</v>
      </c>
      <c r="I36">
        <v>1.7750048791329409</v>
      </c>
      <c r="J36">
        <v>3470.3046589999999</v>
      </c>
      <c r="K36">
        <v>16.269595212283171</v>
      </c>
      <c r="L36">
        <v>1.1378236404698341</v>
      </c>
      <c r="M36">
        <v>0.96418206521989402</v>
      </c>
      <c r="N36">
        <v>36.17</v>
      </c>
      <c r="O36">
        <v>22.11</v>
      </c>
    </row>
    <row r="37" spans="1:15" x14ac:dyDescent="0.3">
      <c r="A37" s="1" t="s">
        <v>50</v>
      </c>
      <c r="B37" t="s">
        <v>139</v>
      </c>
      <c r="C37" t="s">
        <v>86</v>
      </c>
      <c r="D37">
        <v>405.88</v>
      </c>
      <c r="E37">
        <v>1.256529023356657E-2</v>
      </c>
      <c r="F37">
        <v>30</v>
      </c>
      <c r="G37">
        <v>0</v>
      </c>
      <c r="H37">
        <v>7.8202728077545691E-2</v>
      </c>
      <c r="I37">
        <v>5.0752716022908606</v>
      </c>
      <c r="J37">
        <v>196807.350458</v>
      </c>
      <c r="K37">
        <v>32.888928886644393</v>
      </c>
      <c r="L37">
        <v>0.41944393407362479</v>
      </c>
      <c r="M37">
        <v>0.716011845328407</v>
      </c>
      <c r="N37">
        <v>434.21</v>
      </c>
      <c r="O37">
        <v>320.89</v>
      </c>
    </row>
    <row r="38" spans="1:15" x14ac:dyDescent="0.3">
      <c r="A38" s="1" t="s">
        <v>51</v>
      </c>
      <c r="B38" t="s">
        <v>140</v>
      </c>
      <c r="C38" t="s">
        <v>91</v>
      </c>
      <c r="D38">
        <v>220.21</v>
      </c>
      <c r="E38">
        <v>1.998092729667136E-2</v>
      </c>
      <c r="F38">
        <v>60</v>
      </c>
      <c r="G38">
        <v>4.7619047619047672E-2</v>
      </c>
      <c r="H38">
        <v>0.18040295913696941</v>
      </c>
      <c r="I38">
        <v>4.2663313105094707</v>
      </c>
      <c r="J38">
        <v>126645.545646</v>
      </c>
      <c r="K38">
        <v>16.56580060771746</v>
      </c>
      <c r="L38">
        <v>0.3294464332439746</v>
      </c>
      <c r="M38">
        <v>1.1101471075405629</v>
      </c>
      <c r="N38">
        <v>235.82</v>
      </c>
      <c r="O38">
        <v>181.85</v>
      </c>
    </row>
    <row r="39" spans="1:15" x14ac:dyDescent="0.3">
      <c r="A39" s="1" t="s">
        <v>52</v>
      </c>
      <c r="B39" t="s">
        <v>141</v>
      </c>
      <c r="C39" t="s">
        <v>87</v>
      </c>
      <c r="D39">
        <v>66.27</v>
      </c>
      <c r="E39">
        <v>2.535083748302399E-2</v>
      </c>
      <c r="F39">
        <v>37</v>
      </c>
      <c r="G39">
        <v>7.6923076923076872E-2</v>
      </c>
      <c r="H39" t="s">
        <v>92</v>
      </c>
      <c r="I39">
        <v>1.5764189743834609</v>
      </c>
      <c r="J39">
        <v>17777.918030000001</v>
      </c>
      <c r="K39">
        <v>27.477462179505409</v>
      </c>
      <c r="L39">
        <v>0.65684123932644212</v>
      </c>
      <c r="M39">
        <v>0.46641479881140102</v>
      </c>
      <c r="N39">
        <v>92.83</v>
      </c>
      <c r="O39">
        <v>58.77</v>
      </c>
    </row>
    <row r="40" spans="1:15" x14ac:dyDescent="0.3">
      <c r="A40" s="1" t="s">
        <v>53</v>
      </c>
      <c r="B40" t="s">
        <v>142</v>
      </c>
      <c r="C40" t="s">
        <v>91</v>
      </c>
      <c r="D40">
        <v>294.08999999999997</v>
      </c>
      <c r="E40">
        <v>2.2714135128702101E-2</v>
      </c>
      <c r="F40">
        <v>49</v>
      </c>
      <c r="G40">
        <v>9.8684210526315708E-2</v>
      </c>
      <c r="H40">
        <v>7.560223601285232E-2</v>
      </c>
      <c r="I40">
        <v>6.1787443318573008</v>
      </c>
      <c r="J40">
        <v>213315.83760299999</v>
      </c>
      <c r="K40">
        <v>25.598310085285359</v>
      </c>
      <c r="L40">
        <v>0.54438276051606171</v>
      </c>
      <c r="M40">
        <v>0.49133059204009699</v>
      </c>
      <c r="N40">
        <v>297.99</v>
      </c>
      <c r="O40">
        <v>231.53</v>
      </c>
    </row>
    <row r="41" spans="1:15" x14ac:dyDescent="0.3">
      <c r="A41" s="1" t="s">
        <v>54</v>
      </c>
      <c r="B41" t="s">
        <v>143</v>
      </c>
      <c r="C41" t="s">
        <v>83</v>
      </c>
      <c r="D41">
        <v>87.08</v>
      </c>
      <c r="E41">
        <v>3.1694993109784103E-2</v>
      </c>
      <c r="F41">
        <v>46</v>
      </c>
      <c r="G41">
        <v>1.4705882352941121E-2</v>
      </c>
      <c r="H41">
        <v>6.6536731857242959E-2</v>
      </c>
      <c r="I41">
        <v>2.7161582693329298</v>
      </c>
      <c r="J41">
        <v>115786.297402</v>
      </c>
      <c r="K41">
        <v>28.226791175494881</v>
      </c>
      <c r="L41">
        <v>0.88186956796523708</v>
      </c>
      <c r="M41">
        <v>0.64218785141692303</v>
      </c>
      <c r="N41">
        <v>89.78</v>
      </c>
      <c r="O41">
        <v>68.27</v>
      </c>
    </row>
    <row r="42" spans="1:15" x14ac:dyDescent="0.3">
      <c r="A42" s="1" t="s">
        <v>55</v>
      </c>
      <c r="B42" t="s">
        <v>144</v>
      </c>
      <c r="C42" t="s">
        <v>85</v>
      </c>
      <c r="D42">
        <v>108.3</v>
      </c>
      <c r="E42">
        <v>5.5401662049861487E-2</v>
      </c>
      <c r="F42">
        <v>65</v>
      </c>
      <c r="G42">
        <v>6.7114093959732557E-3</v>
      </c>
      <c r="H42">
        <v>8.197818497166498E-3</v>
      </c>
      <c r="I42">
        <v>5.8649780078585518</v>
      </c>
      <c r="J42">
        <v>59815.935214999998</v>
      </c>
      <c r="K42" t="s">
        <v>92</v>
      </c>
      <c r="L42" t="s">
        <v>92</v>
      </c>
      <c r="M42">
        <v>1.16289707212643</v>
      </c>
      <c r="N42">
        <v>122.49</v>
      </c>
      <c r="O42">
        <v>84.02</v>
      </c>
    </row>
    <row r="43" spans="1:15" x14ac:dyDescent="0.3">
      <c r="A43" s="1" t="s">
        <v>56</v>
      </c>
      <c r="B43" t="s">
        <v>145</v>
      </c>
      <c r="C43" t="s">
        <v>85</v>
      </c>
      <c r="D43">
        <v>250.62</v>
      </c>
      <c r="E43">
        <v>1.0853084350809989E-2</v>
      </c>
      <c r="F43">
        <v>60</v>
      </c>
      <c r="G43">
        <v>4.6153846153846212E-2</v>
      </c>
      <c r="H43">
        <v>0.14205803506360601</v>
      </c>
      <c r="I43">
        <v>2.6379230521527521</v>
      </c>
      <c r="J43">
        <v>14289.356436</v>
      </c>
      <c r="K43">
        <v>29.31192127091056</v>
      </c>
      <c r="L43">
        <v>0.31181123547904871</v>
      </c>
      <c r="M43">
        <v>1.113313081985027</v>
      </c>
      <c r="N43">
        <v>265.99</v>
      </c>
      <c r="O43">
        <v>199.1</v>
      </c>
    </row>
    <row r="44" spans="1:15" x14ac:dyDescent="0.3">
      <c r="A44" s="1" t="s">
        <v>57</v>
      </c>
      <c r="B44" t="s">
        <v>146</v>
      </c>
      <c r="C44" t="s">
        <v>86</v>
      </c>
      <c r="D44">
        <v>168.86</v>
      </c>
      <c r="E44">
        <v>1.2791661731611991E-2</v>
      </c>
      <c r="F44">
        <v>51</v>
      </c>
      <c r="G44">
        <v>5.8823529411764719E-2</v>
      </c>
      <c r="H44">
        <v>6.1858758794934632E-2</v>
      </c>
      <c r="I44">
        <v>2.0604201578393679</v>
      </c>
      <c r="J44">
        <v>41512.373371000001</v>
      </c>
      <c r="K44">
        <v>8.3418917812728726</v>
      </c>
      <c r="L44">
        <v>0.1046961462316752</v>
      </c>
      <c r="M44">
        <v>1.276299101384246</v>
      </c>
      <c r="N44">
        <v>180.34</v>
      </c>
      <c r="O44">
        <v>128.56</v>
      </c>
    </row>
    <row r="45" spans="1:15" x14ac:dyDescent="0.3">
      <c r="A45" s="1" t="s">
        <v>58</v>
      </c>
      <c r="B45" t="s">
        <v>147</v>
      </c>
      <c r="C45" t="s">
        <v>85</v>
      </c>
      <c r="D45">
        <v>70.739999999999995</v>
      </c>
      <c r="E45">
        <v>1.300537178399774E-2</v>
      </c>
      <c r="F45">
        <v>48</v>
      </c>
      <c r="G45">
        <v>4.7619047619047672E-2</v>
      </c>
      <c r="H45">
        <v>4.0950396969256841E-2</v>
      </c>
      <c r="I45">
        <v>0.87531298139348912</v>
      </c>
      <c r="J45">
        <v>11693.24836</v>
      </c>
      <c r="K45">
        <v>22.94143292065921</v>
      </c>
      <c r="L45">
        <v>0.28511823498159261</v>
      </c>
      <c r="M45">
        <v>1.395924599133632</v>
      </c>
      <c r="N45">
        <v>73.27</v>
      </c>
      <c r="O45">
        <v>47.37</v>
      </c>
    </row>
    <row r="46" spans="1:15" x14ac:dyDescent="0.3">
      <c r="A46" s="1" t="s">
        <v>59</v>
      </c>
      <c r="B46" t="s">
        <v>148</v>
      </c>
      <c r="C46" t="s">
        <v>87</v>
      </c>
      <c r="D46">
        <v>166.92</v>
      </c>
      <c r="E46">
        <v>3.0313922837287319E-2</v>
      </c>
      <c r="F46">
        <v>51</v>
      </c>
      <c r="G46">
        <v>0.1000000000000001</v>
      </c>
      <c r="H46">
        <v>6.4033548892115322E-2</v>
      </c>
      <c r="I46">
        <v>4.8486466445723453</v>
      </c>
      <c r="J46">
        <v>229492.29237000001</v>
      </c>
      <c r="K46">
        <v>27.683026823898668</v>
      </c>
      <c r="L46">
        <v>0.80945686887685231</v>
      </c>
      <c r="M46">
        <v>0.34964876367083603</v>
      </c>
      <c r="N46">
        <v>189.89</v>
      </c>
      <c r="O46">
        <v>153.47999999999999</v>
      </c>
    </row>
    <row r="47" spans="1:15" x14ac:dyDescent="0.3">
      <c r="A47" s="1" t="s">
        <v>60</v>
      </c>
      <c r="B47" t="s">
        <v>149</v>
      </c>
      <c r="C47" t="s">
        <v>86</v>
      </c>
      <c r="D47">
        <v>147.29</v>
      </c>
      <c r="E47">
        <v>1.7652250661959398E-2</v>
      </c>
      <c r="F47">
        <v>52</v>
      </c>
      <c r="G47">
        <v>4.8387096774193512E-2</v>
      </c>
      <c r="H47">
        <v>6.2513419439677476E-2</v>
      </c>
      <c r="I47">
        <v>2.5221767774849662</v>
      </c>
      <c r="J47">
        <v>34730.982000000004</v>
      </c>
      <c r="K47">
        <v>24.492935119887161</v>
      </c>
      <c r="L47">
        <v>0.42176869188711807</v>
      </c>
      <c r="M47">
        <v>1.190863725196972</v>
      </c>
      <c r="N47">
        <v>151.43</v>
      </c>
      <c r="O47">
        <v>119.21</v>
      </c>
    </row>
    <row r="48" spans="1:15" x14ac:dyDescent="0.3">
      <c r="A48" s="1" t="s">
        <v>61</v>
      </c>
      <c r="B48" t="s">
        <v>150</v>
      </c>
      <c r="C48" t="s">
        <v>87</v>
      </c>
      <c r="D48">
        <v>149.94</v>
      </c>
      <c r="E48">
        <v>2.5076697345604911E-2</v>
      </c>
      <c r="F48">
        <v>67</v>
      </c>
      <c r="G48">
        <v>3.0001094930472091E-2</v>
      </c>
      <c r="H48">
        <v>5.5752631584173429E-2</v>
      </c>
      <c r="I48">
        <v>3.7007358012863598</v>
      </c>
      <c r="J48">
        <v>353391.51847700001</v>
      </c>
      <c r="K48">
        <v>23.633486155108681</v>
      </c>
      <c r="L48">
        <v>0.61270460286198014</v>
      </c>
      <c r="M48">
        <v>0.363783322191985</v>
      </c>
      <c r="N48">
        <v>157.38999999999999</v>
      </c>
      <c r="O48">
        <v>133.30000000000001</v>
      </c>
    </row>
    <row r="49" spans="1:15" x14ac:dyDescent="0.3">
      <c r="A49" s="1" t="s">
        <v>62</v>
      </c>
      <c r="B49" t="s">
        <v>151</v>
      </c>
      <c r="C49" t="s">
        <v>85</v>
      </c>
      <c r="D49">
        <v>530.29999999999995</v>
      </c>
      <c r="E49">
        <v>5.6571751838581938E-3</v>
      </c>
      <c r="F49">
        <v>31</v>
      </c>
      <c r="G49">
        <v>9.8901098901098994E-2</v>
      </c>
      <c r="H49">
        <v>0.1015137056700961</v>
      </c>
      <c r="I49">
        <v>1.356315292299116</v>
      </c>
      <c r="J49">
        <v>56647.768644999996</v>
      </c>
      <c r="K49">
        <v>19.376032509611431</v>
      </c>
      <c r="L49">
        <v>4.973653437107136E-2</v>
      </c>
      <c r="M49">
        <v>0.7506526238462321</v>
      </c>
      <c r="N49">
        <v>550.33000000000004</v>
      </c>
      <c r="O49">
        <v>413.18</v>
      </c>
    </row>
    <row r="50" spans="1:15" x14ac:dyDescent="0.3">
      <c r="A50" s="1" t="s">
        <v>63</v>
      </c>
      <c r="B50" t="s">
        <v>152</v>
      </c>
      <c r="C50" t="s">
        <v>84</v>
      </c>
      <c r="D50">
        <v>433.13</v>
      </c>
      <c r="E50">
        <v>8.3115923625701298E-3</v>
      </c>
      <c r="F50">
        <v>50</v>
      </c>
      <c r="G50">
        <v>5.8823529411764719E-2</v>
      </c>
      <c r="H50">
        <v>9.5654257747853855E-2</v>
      </c>
      <c r="I50">
        <v>3.5877054389767831</v>
      </c>
      <c r="J50">
        <v>144232.29</v>
      </c>
      <c r="K50">
        <v>55.30656348246675</v>
      </c>
      <c r="L50">
        <v>0.46533144474407051</v>
      </c>
      <c r="M50">
        <v>1.206608269874297</v>
      </c>
      <c r="N50">
        <v>443.72</v>
      </c>
      <c r="O50">
        <v>318.89999999999998</v>
      </c>
    </row>
    <row r="51" spans="1:15" x14ac:dyDescent="0.3">
      <c r="A51" s="1" t="s">
        <v>64</v>
      </c>
      <c r="B51" t="s">
        <v>153</v>
      </c>
      <c r="C51" t="s">
        <v>86</v>
      </c>
      <c r="D51">
        <v>298.39999999999998</v>
      </c>
      <c r="E51">
        <v>8.1099195710455773E-3</v>
      </c>
      <c r="F51">
        <v>45</v>
      </c>
      <c r="G51">
        <v>8.3333333333330817E-3</v>
      </c>
      <c r="H51" t="s">
        <v>92</v>
      </c>
      <c r="I51">
        <v>2.4115776670836242</v>
      </c>
      <c r="J51">
        <v>76380.281256000002</v>
      </c>
      <c r="K51">
        <v>31.576452625573609</v>
      </c>
      <c r="L51">
        <v>0.25875296857120428</v>
      </c>
      <c r="M51">
        <v>1.0737081175255241</v>
      </c>
      <c r="N51">
        <v>314.14</v>
      </c>
      <c r="O51">
        <v>203.96</v>
      </c>
    </row>
    <row r="52" spans="1:15" x14ac:dyDescent="0.3">
      <c r="A52" s="1" t="s">
        <v>65</v>
      </c>
      <c r="B52" t="s">
        <v>154</v>
      </c>
      <c r="C52" t="s">
        <v>87</v>
      </c>
      <c r="D52">
        <v>129.5</v>
      </c>
      <c r="E52">
        <v>3.2741312741312742E-2</v>
      </c>
      <c r="F52">
        <v>27</v>
      </c>
      <c r="G52">
        <v>3.9215686274509887E-2</v>
      </c>
      <c r="H52">
        <v>4.5147023143937037E-2</v>
      </c>
      <c r="I52">
        <v>4.1092650468369598</v>
      </c>
      <c r="J52">
        <v>13745.623136</v>
      </c>
      <c r="K52" t="s">
        <v>92</v>
      </c>
      <c r="L52" t="s">
        <v>92</v>
      </c>
      <c r="M52">
        <v>0.186710823091956</v>
      </c>
      <c r="N52">
        <v>156.22</v>
      </c>
      <c r="O52">
        <v>106.31</v>
      </c>
    </row>
    <row r="53" spans="1:15" x14ac:dyDescent="0.3">
      <c r="A53" s="1" t="s">
        <v>66</v>
      </c>
      <c r="B53" t="s">
        <v>155</v>
      </c>
      <c r="C53" t="s">
        <v>85</v>
      </c>
      <c r="D53">
        <v>98.17</v>
      </c>
      <c r="E53">
        <v>3.3003972700417647E-2</v>
      </c>
      <c r="F53">
        <v>56</v>
      </c>
      <c r="G53">
        <v>1.2499999999999961E-2</v>
      </c>
      <c r="H53">
        <v>4.1809268102644292E-2</v>
      </c>
      <c r="I53">
        <v>3.1767866921165639</v>
      </c>
      <c r="J53">
        <v>15050.581316</v>
      </c>
      <c r="K53" t="s">
        <v>92</v>
      </c>
      <c r="L53" t="s">
        <v>92</v>
      </c>
      <c r="M53">
        <v>1.58904395654016</v>
      </c>
      <c r="N53">
        <v>102.93</v>
      </c>
      <c r="O53">
        <v>71.099999999999994</v>
      </c>
    </row>
    <row r="54" spans="1:15" x14ac:dyDescent="0.3">
      <c r="A54" s="1" t="s">
        <v>67</v>
      </c>
      <c r="B54" t="s">
        <v>156</v>
      </c>
      <c r="C54" t="s">
        <v>87</v>
      </c>
      <c r="D54">
        <v>75.03</v>
      </c>
      <c r="E54">
        <v>2.6922564307610291E-2</v>
      </c>
      <c r="F54">
        <v>53</v>
      </c>
      <c r="G54">
        <v>2.0408163265306149E-2</v>
      </c>
      <c r="H54">
        <v>5.0947640447383202E-2</v>
      </c>
      <c r="I54">
        <v>1.9692487797853571</v>
      </c>
      <c r="J54">
        <v>37843.028909000001</v>
      </c>
      <c r="K54">
        <v>20.931480833021752</v>
      </c>
      <c r="L54">
        <v>0.55471796613672031</v>
      </c>
      <c r="M54">
        <v>0.56298396900586001</v>
      </c>
      <c r="N54">
        <v>80.150000000000006</v>
      </c>
      <c r="O54">
        <v>61.82</v>
      </c>
    </row>
    <row r="55" spans="1:15" x14ac:dyDescent="0.3">
      <c r="A55" s="1" t="s">
        <v>68</v>
      </c>
      <c r="B55" t="s">
        <v>157</v>
      </c>
      <c r="C55" t="s">
        <v>84</v>
      </c>
      <c r="D55">
        <v>107.39</v>
      </c>
      <c r="E55">
        <v>4.5441847471831637E-2</v>
      </c>
      <c r="F55">
        <v>37</v>
      </c>
      <c r="G55">
        <v>1.6666666666666611E-2</v>
      </c>
      <c r="H55">
        <v>9.9282331408265145E-2</v>
      </c>
      <c r="I55">
        <v>4.7156841203174293</v>
      </c>
      <c r="J55">
        <v>23963.457677999999</v>
      </c>
      <c r="K55">
        <v>15.18693052690918</v>
      </c>
      <c r="L55">
        <v>0.67174987468909253</v>
      </c>
      <c r="M55">
        <v>1.5661837291387259</v>
      </c>
      <c r="N55">
        <v>126.76</v>
      </c>
      <c r="O55">
        <v>85.37</v>
      </c>
    </row>
    <row r="56" spans="1:15" x14ac:dyDescent="0.3">
      <c r="A56" s="1" t="s">
        <v>69</v>
      </c>
      <c r="B56" t="s">
        <v>158</v>
      </c>
      <c r="C56" t="s">
        <v>87</v>
      </c>
      <c r="D56">
        <v>144.09</v>
      </c>
      <c r="E56">
        <v>3.0536470261642031E-2</v>
      </c>
      <c r="F56">
        <v>55</v>
      </c>
      <c r="G56">
        <v>1.8518518518518601E-2</v>
      </c>
      <c r="H56">
        <v>0.1144036920167593</v>
      </c>
      <c r="I56">
        <v>4.3012801979810202</v>
      </c>
      <c r="J56">
        <v>66520.848761999994</v>
      </c>
      <c r="K56">
        <v>18.315211663546251</v>
      </c>
      <c r="L56">
        <v>0.54863267831390561</v>
      </c>
      <c r="M56">
        <v>0.91424293187755412</v>
      </c>
      <c r="N56">
        <v>176.01</v>
      </c>
      <c r="O56">
        <v>101.87</v>
      </c>
    </row>
    <row r="57" spans="1:15" x14ac:dyDescent="0.3">
      <c r="A57" s="1" t="s">
        <v>70</v>
      </c>
      <c r="B57" t="s">
        <v>159</v>
      </c>
      <c r="C57" t="s">
        <v>85</v>
      </c>
      <c r="D57">
        <v>830.83</v>
      </c>
      <c r="E57">
        <v>8.9549005211655812E-3</v>
      </c>
      <c r="F57">
        <v>52</v>
      </c>
      <c r="G57">
        <v>8.1395348837209225E-2</v>
      </c>
      <c r="H57">
        <v>5.251935381426609E-2</v>
      </c>
      <c r="I57">
        <v>7.272961157757841</v>
      </c>
      <c r="J57">
        <v>41237.416219999999</v>
      </c>
      <c r="K57">
        <v>22.68284720572057</v>
      </c>
      <c r="L57">
        <v>0.20152289159761261</v>
      </c>
      <c r="M57">
        <v>1.0034152684236539</v>
      </c>
      <c r="N57">
        <v>841</v>
      </c>
      <c r="O57">
        <v>539.32000000000005</v>
      </c>
    </row>
    <row r="58" spans="1:15" x14ac:dyDescent="0.3">
      <c r="A58" s="1" t="s">
        <v>71</v>
      </c>
      <c r="B58" t="s">
        <v>160</v>
      </c>
      <c r="C58" t="s">
        <v>87</v>
      </c>
      <c r="D58">
        <v>161.29</v>
      </c>
      <c r="E58">
        <v>1.4136028272056541E-2</v>
      </c>
      <c r="F58">
        <v>50</v>
      </c>
      <c r="G58">
        <v>1.785714285714279E-2</v>
      </c>
      <c r="H58">
        <v>1.465826477964405E-2</v>
      </c>
      <c r="I58">
        <v>2.2675078575005378</v>
      </c>
      <c r="J58">
        <v>434230.37395699997</v>
      </c>
      <c r="K58">
        <v>26.65298146064756</v>
      </c>
      <c r="L58">
        <v>0.37666243480075379</v>
      </c>
      <c r="M58">
        <v>0.37454035944522501</v>
      </c>
      <c r="N58">
        <v>169.31</v>
      </c>
      <c r="O58">
        <v>134.05000000000001</v>
      </c>
    </row>
    <row r="59" spans="1:15" x14ac:dyDescent="0.3">
      <c r="A59" s="1" t="s">
        <v>72</v>
      </c>
      <c r="B59" t="s">
        <v>161</v>
      </c>
      <c r="C59" t="s">
        <v>83</v>
      </c>
      <c r="D59">
        <v>24.68</v>
      </c>
      <c r="E59">
        <v>4.0518638573743923E-2</v>
      </c>
      <c r="F59">
        <v>0</v>
      </c>
      <c r="G59">
        <v>0</v>
      </c>
      <c r="H59">
        <v>1.7554577175587619E-2</v>
      </c>
      <c r="I59">
        <v>1.8312333630381901</v>
      </c>
      <c r="J59">
        <v>21283.428005999998</v>
      </c>
      <c r="K59">
        <v>37.014657402365224</v>
      </c>
      <c r="L59">
        <v>2.748774186487827</v>
      </c>
      <c r="M59">
        <v>0.88178969685930808</v>
      </c>
      <c r="N59">
        <v>34.590000000000003</v>
      </c>
      <c r="O59">
        <v>19.22</v>
      </c>
    </row>
    <row r="60" spans="1:15" x14ac:dyDescent="0.3">
      <c r="A60" s="1" t="s">
        <v>73</v>
      </c>
      <c r="B60" t="s">
        <v>162</v>
      </c>
      <c r="C60" t="s">
        <v>93</v>
      </c>
      <c r="D60">
        <v>161.22999999999999</v>
      </c>
      <c r="E60">
        <v>4.1183402592569619E-2</v>
      </c>
      <c r="F60">
        <v>29</v>
      </c>
      <c r="G60">
        <v>6.0606060606060996E-3</v>
      </c>
      <c r="H60">
        <v>1.121077155310268E-2</v>
      </c>
      <c r="I60">
        <v>6.5153328541490394</v>
      </c>
      <c r="J60">
        <v>147222.10881500001</v>
      </c>
      <c r="K60">
        <v>21.2564407760078</v>
      </c>
      <c r="L60">
        <v>0.86640064549854245</v>
      </c>
      <c r="M60">
        <v>0.49805599154644398</v>
      </c>
      <c r="N60">
        <v>166.34</v>
      </c>
      <c r="O60">
        <v>117.38</v>
      </c>
    </row>
    <row r="61" spans="1:15" x14ac:dyDescent="0.3">
      <c r="A61" s="1" t="s">
        <v>74</v>
      </c>
      <c r="B61" t="s">
        <v>163</v>
      </c>
      <c r="C61" t="s">
        <v>89</v>
      </c>
      <c r="D61">
        <v>62.28</v>
      </c>
      <c r="E61">
        <v>3.0025690430314712E-2</v>
      </c>
      <c r="F61">
        <v>27</v>
      </c>
      <c r="G61">
        <v>0.1000000000000001</v>
      </c>
      <c r="H61" t="s">
        <v>92</v>
      </c>
      <c r="I61">
        <v>1.8493833122693879</v>
      </c>
      <c r="J61">
        <v>127780.35810899999</v>
      </c>
      <c r="K61">
        <v>16.764675690039361</v>
      </c>
      <c r="L61">
        <v>0.48925484451571111</v>
      </c>
      <c r="M61">
        <v>0.70653868131626907</v>
      </c>
      <c r="N61">
        <v>84.1</v>
      </c>
      <c r="O61">
        <v>46.76</v>
      </c>
    </row>
    <row r="62" spans="1:15" x14ac:dyDescent="0.3">
      <c r="A62" s="1" t="s">
        <v>75</v>
      </c>
      <c r="B62" t="s">
        <v>164</v>
      </c>
      <c r="C62" t="s">
        <v>83</v>
      </c>
      <c r="D62">
        <v>357.16</v>
      </c>
      <c r="E62">
        <v>2.2398924851607118E-3</v>
      </c>
      <c r="F62">
        <v>31</v>
      </c>
      <c r="G62">
        <v>5.2631578947368363E-2</v>
      </c>
      <c r="H62">
        <v>5.9223841048812183E-2</v>
      </c>
      <c r="I62">
        <v>0.76971099116883901</v>
      </c>
      <c r="J62">
        <v>26426.150537000001</v>
      </c>
      <c r="K62">
        <v>47.240168997497321</v>
      </c>
      <c r="L62">
        <v>0.10387462768810241</v>
      </c>
      <c r="M62">
        <v>0.9850861185543891</v>
      </c>
      <c r="N62">
        <v>415.73</v>
      </c>
      <c r="O62">
        <v>241.57</v>
      </c>
    </row>
    <row r="63" spans="1:15" x14ac:dyDescent="0.3">
      <c r="A63" s="1" t="s">
        <v>76</v>
      </c>
      <c r="B63" t="s">
        <v>165</v>
      </c>
      <c r="C63" t="s">
        <v>91</v>
      </c>
      <c r="D63">
        <v>9.76</v>
      </c>
      <c r="E63">
        <v>5.1229508196721313E-2</v>
      </c>
      <c r="F63">
        <v>4</v>
      </c>
      <c r="G63" t="s">
        <v>92</v>
      </c>
      <c r="H63" t="s">
        <v>92</v>
      </c>
      <c r="I63">
        <v>0.48305054987072399</v>
      </c>
      <c r="J63">
        <v>14117.22999</v>
      </c>
      <c r="K63">
        <v>14.59899688752844</v>
      </c>
      <c r="L63">
        <v>0.73145146861102972</v>
      </c>
      <c r="M63">
        <v>0.93957117034099702</v>
      </c>
      <c r="N63">
        <v>11.72</v>
      </c>
      <c r="O63">
        <v>8.34</v>
      </c>
    </row>
    <row r="64" spans="1:15" x14ac:dyDescent="0.3">
      <c r="A64" s="1" t="s">
        <v>77</v>
      </c>
      <c r="B64" t="s">
        <v>166</v>
      </c>
      <c r="C64" t="s">
        <v>89</v>
      </c>
      <c r="D64">
        <v>118.04</v>
      </c>
      <c r="E64">
        <v>2.727888851236869E-2</v>
      </c>
      <c r="F64">
        <v>40</v>
      </c>
      <c r="G64">
        <v>8.783783783783794E-2</v>
      </c>
      <c r="H64">
        <v>8.9249364912943774E-2</v>
      </c>
      <c r="I64">
        <v>2.9952197625195378</v>
      </c>
      <c r="J64">
        <v>17804.390825999999</v>
      </c>
      <c r="K64">
        <v>20.110684075272211</v>
      </c>
      <c r="L64">
        <v>0.49101963319992431</v>
      </c>
      <c r="M64">
        <v>0.43833064428128798</v>
      </c>
      <c r="N64">
        <v>123.6</v>
      </c>
      <c r="O64">
        <v>100.28</v>
      </c>
    </row>
    <row r="65" spans="1:15" x14ac:dyDescent="0.3">
      <c r="A65" s="1" t="s">
        <v>78</v>
      </c>
      <c r="B65" t="s">
        <v>167</v>
      </c>
      <c r="C65" t="s">
        <v>90</v>
      </c>
      <c r="D65">
        <v>59.11</v>
      </c>
      <c r="E65">
        <v>5.2106242598545092E-2</v>
      </c>
      <c r="F65">
        <v>26</v>
      </c>
      <c r="G65">
        <v>3.9138943248533398E-3</v>
      </c>
      <c r="H65">
        <v>7.1691930155293182E-3</v>
      </c>
      <c r="I65">
        <v>2.9823046307595198</v>
      </c>
      <c r="J65">
        <v>42791.126597000002</v>
      </c>
      <c r="K65">
        <v>48.561770326509439</v>
      </c>
      <c r="L65">
        <v>2.259321689969334</v>
      </c>
      <c r="M65">
        <v>0.68638901764211901</v>
      </c>
      <c r="N65">
        <v>65.540000000000006</v>
      </c>
      <c r="O65">
        <v>44.38</v>
      </c>
    </row>
    <row r="66" spans="1:15" x14ac:dyDescent="0.3">
      <c r="A66" s="1" t="s">
        <v>79</v>
      </c>
      <c r="B66" t="s">
        <v>168</v>
      </c>
      <c r="C66" t="s">
        <v>90</v>
      </c>
      <c r="D66">
        <v>247.88</v>
      </c>
      <c r="E66">
        <v>3.7276101339357763E-2</v>
      </c>
      <c r="F66">
        <v>29</v>
      </c>
      <c r="G66">
        <v>5.0000000000000037E-2</v>
      </c>
      <c r="H66">
        <v>3.4464219527427398E-2</v>
      </c>
      <c r="I66">
        <v>9.1037752772001799</v>
      </c>
      <c r="J66">
        <v>15910.07964</v>
      </c>
      <c r="K66">
        <v>30.270376540899051</v>
      </c>
      <c r="L66">
        <v>1.1156587349510021</v>
      </c>
      <c r="M66">
        <v>1.043246730495609</v>
      </c>
      <c r="N66">
        <v>251.12</v>
      </c>
      <c r="O66">
        <v>187.07</v>
      </c>
    </row>
    <row r="67" spans="1:15" x14ac:dyDescent="0.3">
      <c r="A67" s="1" t="s">
        <v>80</v>
      </c>
      <c r="B67" t="s">
        <v>169</v>
      </c>
      <c r="C67" t="s">
        <v>86</v>
      </c>
      <c r="D67">
        <v>132.94</v>
      </c>
      <c r="E67">
        <v>1.2035504738979991E-2</v>
      </c>
      <c r="F67">
        <v>28</v>
      </c>
      <c r="G67">
        <v>1.265822784810133E-2</v>
      </c>
      <c r="H67">
        <v>1.7092682034142381E-2</v>
      </c>
      <c r="I67">
        <v>1.594142171497045</v>
      </c>
      <c r="J67">
        <v>15600.94398</v>
      </c>
      <c r="K67">
        <v>4.6939882313430523</v>
      </c>
      <c r="L67">
        <v>5.6509825292344738E-2</v>
      </c>
      <c r="M67">
        <v>1.8200514540942709</v>
      </c>
      <c r="N67">
        <v>290.48</v>
      </c>
      <c r="O67">
        <v>111.68</v>
      </c>
    </row>
    <row r="68" spans="1:15" x14ac:dyDescent="0.3">
      <c r="A68" s="1" t="s">
        <v>81</v>
      </c>
      <c r="B68" t="s">
        <v>170</v>
      </c>
      <c r="C68" t="s">
        <v>85</v>
      </c>
      <c r="D68">
        <v>125.08</v>
      </c>
      <c r="E68">
        <v>1.1032938919091779E-2</v>
      </c>
      <c r="F68">
        <v>28</v>
      </c>
      <c r="G68" t="s">
        <v>92</v>
      </c>
      <c r="H68" t="s">
        <v>92</v>
      </c>
      <c r="I68">
        <v>0.6899999976158141</v>
      </c>
      <c r="J68">
        <v>18185.302524999999</v>
      </c>
      <c r="K68">
        <v>22.356046573416599</v>
      </c>
      <c r="L68">
        <v>0.13018867879543661</v>
      </c>
      <c r="M68">
        <v>0.99086175210890404</v>
      </c>
      <c r="N68">
        <v>129.18</v>
      </c>
      <c r="O68">
        <v>101.07</v>
      </c>
    </row>
    <row r="69" spans="1:15" x14ac:dyDescent="0.3">
      <c r="A69" s="1" t="s">
        <v>82</v>
      </c>
      <c r="B69" t="s">
        <v>171</v>
      </c>
      <c r="C69" t="s">
        <v>88</v>
      </c>
      <c r="D69">
        <v>98.69</v>
      </c>
      <c r="E69">
        <v>3.8504407741412512E-2</v>
      </c>
      <c r="F69">
        <v>41</v>
      </c>
      <c r="G69">
        <v>4.3956043956044022E-2</v>
      </c>
      <c r="H69">
        <v>2.9868916766364158E-2</v>
      </c>
      <c r="I69">
        <v>3.6329043429364551</v>
      </c>
      <c r="J69">
        <v>391100.36616899999</v>
      </c>
      <c r="K69">
        <v>9.5088832037281783</v>
      </c>
      <c r="L69">
        <v>0.36040717687861662</v>
      </c>
      <c r="M69">
        <v>0.52771358161211601</v>
      </c>
      <c r="N69">
        <v>119.61</v>
      </c>
      <c r="O69">
        <v>95.51</v>
      </c>
    </row>
  </sheetData>
  <autoFilter ref="A1:O69" xr:uid="{00000000-0009-0000-0000-000000000000}"/>
  <phoneticPr fontId="2" type="noConversion"/>
  <conditionalFormatting sqref="A1:O1">
    <cfRule type="cellIs" dxfId="25" priority="16" operator="notEqual">
      <formula>-13.345</formula>
    </cfRule>
  </conditionalFormatting>
  <conditionalFormatting sqref="A2:A69">
    <cfRule type="cellIs" dxfId="24" priority="1" operator="notEqual">
      <formula>"None"</formula>
    </cfRule>
  </conditionalFormatting>
  <conditionalFormatting sqref="B2:B69">
    <cfRule type="cellIs" dxfId="23" priority="2" operator="notEqual">
      <formula>"None"</formula>
    </cfRule>
  </conditionalFormatting>
  <conditionalFormatting sqref="C2:C69">
    <cfRule type="cellIs" dxfId="22" priority="3" operator="notEqual">
      <formula>"None"</formula>
    </cfRule>
  </conditionalFormatting>
  <conditionalFormatting sqref="D2:D69">
    <cfRule type="cellIs" dxfId="21" priority="4" operator="notEqual">
      <formula>"None"</formula>
    </cfRule>
  </conditionalFormatting>
  <conditionalFormatting sqref="E2:E69">
    <cfRule type="cellIs" dxfId="20" priority="5" operator="notEqual">
      <formula>"None"</formula>
    </cfRule>
  </conditionalFormatting>
  <conditionalFormatting sqref="F2:F69">
    <cfRule type="cellIs" dxfId="19" priority="6" operator="notEqual">
      <formula>"None"</formula>
    </cfRule>
  </conditionalFormatting>
  <conditionalFormatting sqref="G2:G69">
    <cfRule type="cellIs" dxfId="18" priority="7" operator="notEqual">
      <formula>"None"</formula>
    </cfRule>
  </conditionalFormatting>
  <conditionalFormatting sqref="H2:H69">
    <cfRule type="cellIs" dxfId="17" priority="8" operator="notEqual">
      <formula>"None"</formula>
    </cfRule>
  </conditionalFormatting>
  <conditionalFormatting sqref="I2:I69">
    <cfRule type="cellIs" dxfId="16" priority="9" operator="notEqual">
      <formula>"None"</formula>
    </cfRule>
  </conditionalFormatting>
  <conditionalFormatting sqref="J2:J69">
    <cfRule type="cellIs" dxfId="15" priority="10" operator="notEqual">
      <formula>"None"</formula>
    </cfRule>
  </conditionalFormatting>
  <conditionalFormatting sqref="K2:K69">
    <cfRule type="cellIs" dxfId="14" priority="11" operator="notEqual">
      <formula>"None"</formula>
    </cfRule>
  </conditionalFormatting>
  <conditionalFormatting sqref="L2:L69">
    <cfRule type="cellIs" dxfId="13" priority="12" operator="notEqual">
      <formula>"None"</formula>
    </cfRule>
  </conditionalFormatting>
  <conditionalFormatting sqref="M2:M69">
    <cfRule type="cellIs" dxfId="12" priority="13" operator="notEqual">
      <formula>"None"</formula>
    </cfRule>
  </conditionalFormatting>
  <conditionalFormatting sqref="N2:N69">
    <cfRule type="cellIs" dxfId="11" priority="14" operator="notEqual">
      <formula>"None"</formula>
    </cfRule>
  </conditionalFormatting>
  <conditionalFormatting sqref="O2:O69">
    <cfRule type="cellIs" dxfId="10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5.75" customWidth="1"/>
    <col min="2" max="2" width="45.75" customWidth="1"/>
    <col min="3" max="9" width="25.75" customWidth="1"/>
  </cols>
  <sheetData>
    <row r="1" spans="1:9" x14ac:dyDescent="0.3">
      <c r="A1" s="1" t="s">
        <v>14</v>
      </c>
      <c r="B1" s="1" t="s">
        <v>0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</row>
    <row r="2" spans="1:9" x14ac:dyDescent="0.3">
      <c r="A2" s="1" t="s">
        <v>15</v>
      </c>
      <c r="B2" t="str">
        <f>HYPERLINK("https://www.suredividend.com/sure-analysis-ABT/","Abbott Laboratories")</f>
        <v>Abbott Laboratories</v>
      </c>
      <c r="C2">
        <v>9.4632598610677007E-2</v>
      </c>
      <c r="D2">
        <v>0.17910239082816701</v>
      </c>
      <c r="E2">
        <v>8.0031419095828005E-2</v>
      </c>
      <c r="F2">
        <v>3.9338766925199997E-2</v>
      </c>
      <c r="G2">
        <v>2.4932368867623001E-2</v>
      </c>
      <c r="H2">
        <v>-0.122825265406031</v>
      </c>
      <c r="I2">
        <v>0.80095101603059904</v>
      </c>
    </row>
    <row r="3" spans="1:9" x14ac:dyDescent="0.3">
      <c r="A3" s="1" t="s">
        <v>16</v>
      </c>
      <c r="B3" t="str">
        <f>HYPERLINK("https://www.suredividend.com/sure-analysis-ABBV/","Abbvie Inc")</f>
        <v>Abbvie Inc</v>
      </c>
      <c r="C3">
        <v>0.104568595927116</v>
      </c>
      <c r="D3">
        <v>0.118546682992514</v>
      </c>
      <c r="E3">
        <v>0.25203876771867501</v>
      </c>
      <c r="F3">
        <v>6.4012389494740002E-2</v>
      </c>
      <c r="G3">
        <v>7.4612897570601008E-2</v>
      </c>
      <c r="H3">
        <v>0.30680363708123598</v>
      </c>
      <c r="I3">
        <v>1.3612722143460629</v>
      </c>
    </row>
    <row r="4" spans="1:9" x14ac:dyDescent="0.3">
      <c r="A4" s="1" t="s">
        <v>17</v>
      </c>
      <c r="B4" t="str">
        <f>HYPERLINK("https://www.suredividend.com/sure-analysis-AFL/","Aflac Inc.")</f>
        <v>Aflac Inc.</v>
      </c>
      <c r="C4">
        <v>1.0902483343420001E-3</v>
      </c>
      <c r="D4">
        <v>5.3900157498389001E-2</v>
      </c>
      <c r="E4">
        <v>0.20080150303614999</v>
      </c>
      <c r="F4">
        <v>1.6969696969690001E-3</v>
      </c>
      <c r="G4">
        <v>0.174642838360105</v>
      </c>
      <c r="H4">
        <v>0.37934027343117499</v>
      </c>
      <c r="I4">
        <v>1.0387068125470269</v>
      </c>
    </row>
    <row r="5" spans="1:9" x14ac:dyDescent="0.3">
      <c r="A5" s="1" t="s">
        <v>18</v>
      </c>
      <c r="B5" t="str">
        <f>HYPERLINK("https://www.suredividend.com/sure-analysis-AOS/","A.O. Smith Corp.")</f>
        <v>A.O. Smith Corp.</v>
      </c>
      <c r="C5">
        <v>3.1927170150019002E-2</v>
      </c>
      <c r="D5">
        <v>0.16750709382416601</v>
      </c>
      <c r="E5">
        <v>0.12470093687811599</v>
      </c>
      <c r="F5">
        <v>-2.3774866569626001E-2</v>
      </c>
      <c r="G5">
        <v>0.36922909407665511</v>
      </c>
      <c r="H5">
        <v>7.3611968171990007E-3</v>
      </c>
      <c r="I5">
        <v>0.8970259968932891</v>
      </c>
    </row>
    <row r="6" spans="1:9" x14ac:dyDescent="0.3">
      <c r="A6" s="1" t="s">
        <v>19</v>
      </c>
      <c r="B6" t="str">
        <f>HYPERLINK("https://www.suredividend.com/sure-analysis-APD/","Air Products &amp; Chemicals Inc.")</f>
        <v>Air Products &amp; Chemicals Inc.</v>
      </c>
      <c r="C6">
        <v>2.0528697782292001E-2</v>
      </c>
      <c r="D6">
        <v>-6.6810639393413002E-2</v>
      </c>
      <c r="E6">
        <v>-6.7913870716693012E-2</v>
      </c>
      <c r="F6">
        <v>-2.4981738495251999E-2</v>
      </c>
      <c r="G6">
        <v>-0.12479534518063699</v>
      </c>
      <c r="H6">
        <v>-4.8892470624364998E-2</v>
      </c>
      <c r="I6">
        <v>0.90432167457042911</v>
      </c>
    </row>
    <row r="7" spans="1:9" x14ac:dyDescent="0.3">
      <c r="A7" s="1" t="s">
        <v>20</v>
      </c>
      <c r="B7" t="str">
        <f>HYPERLINK("https://www.suredividend.com/sure-analysis-ADM/","Archer Daniels Midland Co.")</f>
        <v>Archer Daniels Midland Co.</v>
      </c>
      <c r="C7">
        <v>-5.9932203389829998E-2</v>
      </c>
      <c r="D7">
        <v>-5.9207633811531997E-2</v>
      </c>
      <c r="E7">
        <v>-0.107062360096132</v>
      </c>
      <c r="F7">
        <v>-4.0016615895873013E-2</v>
      </c>
      <c r="G7">
        <v>-0.17737612290591601</v>
      </c>
      <c r="H7">
        <v>3.3623706106773003E-2</v>
      </c>
      <c r="I7">
        <v>0.8266801215151981</v>
      </c>
    </row>
    <row r="8" spans="1:9" x14ac:dyDescent="0.3">
      <c r="A8" s="1" t="s">
        <v>21</v>
      </c>
      <c r="B8" t="str">
        <f>HYPERLINK("https://www.suredividend.com/sure-analysis-ADP/","Automatic Data Processing Inc.")</f>
        <v>Automatic Data Processing Inc.</v>
      </c>
      <c r="C8">
        <v>2.6257251275787999E-2</v>
      </c>
      <c r="D8">
        <v>-4.4140408863667997E-2</v>
      </c>
      <c r="E8">
        <v>7.2600302419584012E-2</v>
      </c>
      <c r="F8">
        <v>9.9583637378200009E-3</v>
      </c>
      <c r="G8">
        <v>1.6372807394566001E-2</v>
      </c>
      <c r="H8">
        <v>7.0808333090612005E-2</v>
      </c>
      <c r="I8">
        <v>1.0055233078476999</v>
      </c>
    </row>
    <row r="9" spans="1:9" x14ac:dyDescent="0.3">
      <c r="A9" s="1" t="s">
        <v>22</v>
      </c>
      <c r="B9" t="str">
        <f>HYPERLINK("https://www.suredividend.com/sure-analysis-BDX/","Becton Dickinson &amp; Co.")</f>
        <v>Becton Dickinson &amp; Co.</v>
      </c>
      <c r="C9">
        <v>2.6302195436934E-2</v>
      </c>
      <c r="D9">
        <v>-0.104201696459603</v>
      </c>
      <c r="E9">
        <v>-6.7386699473666004E-2</v>
      </c>
      <c r="F9">
        <v>-2.2228601894762001E-2</v>
      </c>
      <c r="G9">
        <v>-5.2316757787252012E-2</v>
      </c>
      <c r="H9">
        <v>-2.9963669919922001E-2</v>
      </c>
      <c r="I9">
        <v>0.139683263564123</v>
      </c>
    </row>
    <row r="10" spans="1:9" x14ac:dyDescent="0.3">
      <c r="A10" s="1" t="s">
        <v>23</v>
      </c>
      <c r="B10" t="str">
        <f>HYPERLINK("https://www.suredividend.com/sure-analysis-BF.B/","Brown-Forman Corp.")</f>
        <v>Brown-Forman Corp.</v>
      </c>
      <c r="C10">
        <v>9.2592592592590003E-3</v>
      </c>
      <c r="D10">
        <v>-1.467966010968E-2</v>
      </c>
      <c r="E10">
        <v>-0.145846777910943</v>
      </c>
      <c r="F10">
        <v>-2.6444833625218E-2</v>
      </c>
      <c r="G10">
        <v>-0.136846812435368</v>
      </c>
      <c r="H10">
        <v>-0.13449636843457299</v>
      </c>
      <c r="I10">
        <v>0.27117772020369901</v>
      </c>
    </row>
    <row r="11" spans="1:9" x14ac:dyDescent="0.3">
      <c r="A11" s="1" t="s">
        <v>24</v>
      </c>
      <c r="B11" t="str">
        <f>HYPERLINK("https://www.suredividend.com/sure-analysis-BRO/","Brown &amp; Brown, Inc.")</f>
        <v>Brown &amp; Brown, Inc.</v>
      </c>
      <c r="C11">
        <v>-1.6318273769386001E-2</v>
      </c>
      <c r="D11">
        <v>3.0137233938882999E-2</v>
      </c>
      <c r="E11">
        <v>6.5912996714871011E-2</v>
      </c>
      <c r="F11">
        <v>2.5734777105892E-2</v>
      </c>
      <c r="G11">
        <v>0.227200304192233</v>
      </c>
      <c r="H11">
        <v>8.6545250870696006E-2</v>
      </c>
      <c r="I11">
        <v>1.710153974198918</v>
      </c>
    </row>
    <row r="12" spans="1:9" x14ac:dyDescent="0.3">
      <c r="A12" s="1" t="s">
        <v>25</v>
      </c>
      <c r="B12" t="str">
        <f>HYPERLINK("https://www.suredividend.com/sure-analysis-CAH/","Cardinal Health, Inc.")</f>
        <v>Cardinal Health, Inc.</v>
      </c>
      <c r="C12">
        <v>-1.981905364889E-2</v>
      </c>
      <c r="D12">
        <v>0.14302703046645901</v>
      </c>
      <c r="E12">
        <v>0.124132543847534</v>
      </c>
      <c r="F12">
        <v>3.3630952380951998E-2</v>
      </c>
      <c r="G12">
        <v>0.36420771466729501</v>
      </c>
      <c r="H12">
        <v>1.1556655790752091</v>
      </c>
      <c r="I12">
        <v>1.5916363202196879</v>
      </c>
    </row>
    <row r="13" spans="1:9" x14ac:dyDescent="0.3">
      <c r="A13" s="1" t="s">
        <v>26</v>
      </c>
      <c r="B13" t="str">
        <f>HYPERLINK("https://www.suredividend.com/sure-analysis-CAT/","Caterpillar Inc.")</f>
        <v>Caterpillar Inc.</v>
      </c>
      <c r="C13">
        <v>0.13044315992292799</v>
      </c>
      <c r="D13">
        <v>7.9264400462831008E-2</v>
      </c>
      <c r="E13">
        <v>0.19097304548067601</v>
      </c>
      <c r="F13">
        <v>-7.8465857205660006E-3</v>
      </c>
      <c r="G13">
        <v>0.194983797347694</v>
      </c>
      <c r="H13">
        <v>0.38238641317025202</v>
      </c>
      <c r="I13">
        <v>1.4920930098214029</v>
      </c>
    </row>
    <row r="14" spans="1:9" x14ac:dyDescent="0.3">
      <c r="A14" s="1" t="s">
        <v>27</v>
      </c>
      <c r="B14" t="str">
        <f>HYPERLINK("https://www.suredividend.com/sure-analysis-CB/","Chubb Limited")</f>
        <v>Chubb Limited</v>
      </c>
      <c r="C14">
        <v>1.4355437350434999E-2</v>
      </c>
      <c r="D14">
        <v>7.8409077307927011E-2</v>
      </c>
      <c r="E14">
        <v>0.20708355751237301</v>
      </c>
      <c r="F14">
        <v>-3.318584070796E-3</v>
      </c>
      <c r="G14">
        <v>1.9236303545538999E-2</v>
      </c>
      <c r="H14">
        <v>0.170983319271136</v>
      </c>
      <c r="I14">
        <v>0.91445346496953805</v>
      </c>
    </row>
    <row r="15" spans="1:9" x14ac:dyDescent="0.3">
      <c r="A15" s="1" t="s">
        <v>28</v>
      </c>
      <c r="B15" t="str">
        <f>HYPERLINK("https://www.suredividend.com/sure-analysis-CHD/","Church &amp; Dwight Co., Inc.")</f>
        <v>Church &amp; Dwight Co., Inc.</v>
      </c>
      <c r="C15">
        <v>3.8089089735312998E-2</v>
      </c>
      <c r="D15">
        <v>9.7788266136281013E-2</v>
      </c>
      <c r="E15">
        <v>-1.2662036302681E-2</v>
      </c>
      <c r="F15">
        <v>2.0304568527918E-2</v>
      </c>
      <c r="G15">
        <v>0.20112792485480699</v>
      </c>
      <c r="H15">
        <v>-3.8818847040890003E-2</v>
      </c>
      <c r="I15">
        <v>0.52862609026308904</v>
      </c>
    </row>
    <row r="16" spans="1:9" x14ac:dyDescent="0.3">
      <c r="A16" s="1" t="s">
        <v>29</v>
      </c>
      <c r="B16" t="str">
        <f>HYPERLINK("https://www.suredividend.com/sure-analysis-CHRW/","C.H. Robinson Worldwide, Inc.")</f>
        <v>C.H. Robinson Worldwide, Inc.</v>
      </c>
      <c r="C16">
        <v>3.1834319526627013E-2</v>
      </c>
      <c r="D16">
        <v>2.3228303487706999E-2</v>
      </c>
      <c r="E16">
        <v>-6.8256938381423007E-2</v>
      </c>
      <c r="F16">
        <v>9.2603310568350004E-3</v>
      </c>
      <c r="G16">
        <v>-1.5190619744303999E-2</v>
      </c>
      <c r="H16">
        <v>-0.13424684738357601</v>
      </c>
      <c r="I16">
        <v>0.17863824633120201</v>
      </c>
    </row>
    <row r="17" spans="1:9" x14ac:dyDescent="0.3">
      <c r="A17" s="1" t="s">
        <v>30</v>
      </c>
      <c r="B17" t="str">
        <f>HYPERLINK("https://www.suredividend.com/sure-analysis-CINF/","Cincinnati Financial Corp.")</f>
        <v>Cincinnati Financial Corp.</v>
      </c>
      <c r="C17">
        <v>6.0404142111134013E-2</v>
      </c>
      <c r="D17">
        <v>7.5150432982756005E-2</v>
      </c>
      <c r="E17">
        <v>0.13483778749945799</v>
      </c>
      <c r="F17">
        <v>3.8275662091628998E-2</v>
      </c>
      <c r="G17">
        <v>2.2523697381722E-2</v>
      </c>
      <c r="H17">
        <v>-2.0600039752223E-2</v>
      </c>
      <c r="I17">
        <v>0.61781737730447106</v>
      </c>
    </row>
    <row r="18" spans="1:9" x14ac:dyDescent="0.3">
      <c r="A18" s="1" t="s">
        <v>31</v>
      </c>
      <c r="B18" t="str">
        <f>HYPERLINK("https://www.suredividend.com/sure-analysis-CLX/","Clorox Co.")</f>
        <v>Clorox Co.</v>
      </c>
      <c r="C18">
        <v>-1.2716354645E-3</v>
      </c>
      <c r="D18">
        <v>0.15159285893496599</v>
      </c>
      <c r="E18">
        <v>-8.067399465585201E-2</v>
      </c>
      <c r="F18">
        <v>-8.5559997194750003E-3</v>
      </c>
      <c r="G18">
        <v>3.6101964101049003E-2</v>
      </c>
      <c r="H18">
        <v>-0.16172678234603799</v>
      </c>
      <c r="I18">
        <v>5.8061271305110997E-2</v>
      </c>
    </row>
    <row r="19" spans="1:9" x14ac:dyDescent="0.3">
      <c r="A19" s="1" t="s">
        <v>32</v>
      </c>
      <c r="B19" t="str">
        <f>HYPERLINK("https://www.suredividend.com/sure-analysis-CTAS/","Cintas Corporation")</f>
        <v>Cintas Corporation</v>
      </c>
      <c r="C19">
        <v>6.0885908951258012E-2</v>
      </c>
      <c r="D19">
        <v>0.16451288716750501</v>
      </c>
      <c r="E19">
        <v>0.211983319383268</v>
      </c>
      <c r="F19">
        <v>-2.5951614509009999E-2</v>
      </c>
      <c r="G19">
        <v>0.339924838940586</v>
      </c>
      <c r="H19">
        <v>0.50905078284162308</v>
      </c>
      <c r="I19">
        <v>2.465557253837221</v>
      </c>
    </row>
    <row r="20" spans="1:9" x14ac:dyDescent="0.3">
      <c r="A20" s="1" t="s">
        <v>33</v>
      </c>
      <c r="B20" t="str">
        <f>HYPERLINK("https://www.suredividend.com/sure-analysis-CVX/","Chevron Corp.")</f>
        <v>Chevron Corp.</v>
      </c>
      <c r="C20">
        <v>1.316610075531E-3</v>
      </c>
      <c r="D20">
        <v>-0.123245581036378</v>
      </c>
      <c r="E20">
        <v>-5.0447833772514002E-2</v>
      </c>
      <c r="F20">
        <v>-3.1241619737193999E-2</v>
      </c>
      <c r="G20">
        <v>-0.146912324430719</v>
      </c>
      <c r="H20">
        <v>0.24360340325626101</v>
      </c>
      <c r="I20">
        <v>0.58704183090810602</v>
      </c>
    </row>
    <row r="21" spans="1:9" x14ac:dyDescent="0.3">
      <c r="A21" s="1" t="s">
        <v>34</v>
      </c>
      <c r="B21" t="str">
        <f>HYPERLINK("https://www.suredividend.com/sure-analysis-KO/","Coca-Cola Co")</f>
        <v>Coca-Cola Co</v>
      </c>
      <c r="C21">
        <v>2.712847636922E-2</v>
      </c>
      <c r="D21">
        <v>0.12306727956539899</v>
      </c>
      <c r="E21">
        <v>3.1205088192015999E-2</v>
      </c>
      <c r="F21">
        <v>2.1550992703207001E-2</v>
      </c>
      <c r="G21">
        <v>-4.9477169108900002E-4</v>
      </c>
      <c r="H21">
        <v>5.8026236238628001E-2</v>
      </c>
      <c r="I21">
        <v>0.49501702382341911</v>
      </c>
    </row>
    <row r="22" spans="1:9" x14ac:dyDescent="0.3">
      <c r="A22" s="1" t="s">
        <v>35</v>
      </c>
      <c r="B22" t="str">
        <f>HYPERLINK("https://www.suredividend.com/sure-analysis-CL/","Colgate-Palmolive Co.")</f>
        <v>Colgate-Palmolive Co.</v>
      </c>
      <c r="C22">
        <v>4.3799403913437E-2</v>
      </c>
      <c r="D22">
        <v>0.16681128076912399</v>
      </c>
      <c r="E22">
        <v>7.5165479379647002E-2</v>
      </c>
      <c r="F22">
        <v>1.0538200978547E-2</v>
      </c>
      <c r="G22">
        <v>5.5192253277579997E-2</v>
      </c>
      <c r="H22">
        <v>1.1018913772825999E-2</v>
      </c>
      <c r="I22">
        <v>0.46998976208247611</v>
      </c>
    </row>
    <row r="23" spans="1:9" x14ac:dyDescent="0.3">
      <c r="A23" s="1" t="s">
        <v>36</v>
      </c>
      <c r="B23" t="str">
        <f>HYPERLINK("https://www.suredividend.com/sure-analysis-ED/","Consolidated Edison, Inc.")</f>
        <v>Consolidated Edison, Inc.</v>
      </c>
      <c r="C23">
        <v>3.0256690333150999E-2</v>
      </c>
      <c r="D23">
        <v>8.0260169529378006E-2</v>
      </c>
      <c r="E23">
        <v>5.1114803534473001E-2</v>
      </c>
      <c r="F23">
        <v>3.6825327030888998E-2</v>
      </c>
      <c r="G23">
        <v>-3.865407768836E-3</v>
      </c>
      <c r="H23">
        <v>0.19321718273225399</v>
      </c>
      <c r="I23">
        <v>0.48122556024938301</v>
      </c>
    </row>
    <row r="24" spans="1:9" x14ac:dyDescent="0.3">
      <c r="A24" s="1" t="s">
        <v>37</v>
      </c>
      <c r="B24" t="str">
        <f>HYPERLINK("https://www.suredividend.com/sure-analysis-DOV/","Dover Corp.")</f>
        <v>Dover Corp.</v>
      </c>
      <c r="C24">
        <v>2.4718005848766999E-2</v>
      </c>
      <c r="D24">
        <v>4.7349565816422003E-2</v>
      </c>
      <c r="E24">
        <v>-1.5265103972319999E-3</v>
      </c>
      <c r="F24">
        <v>-4.3170144984071013E-2</v>
      </c>
      <c r="G24">
        <v>7.1641299804705003E-2</v>
      </c>
      <c r="H24">
        <v>-0.15542973688454101</v>
      </c>
      <c r="I24">
        <v>1.0582900123214889</v>
      </c>
    </row>
    <row r="25" spans="1:9" x14ac:dyDescent="0.3">
      <c r="A25" s="1" t="s">
        <v>38</v>
      </c>
      <c r="B25" t="str">
        <f>HYPERLINK("https://www.suredividend.com/sure-analysis-ECL/","Ecolab, Inc.")</f>
        <v>Ecolab, Inc.</v>
      </c>
      <c r="C25">
        <v>3.0415501909288E-2</v>
      </c>
      <c r="D25">
        <v>0.17048080498054699</v>
      </c>
      <c r="E25">
        <v>8.0923310793790004E-2</v>
      </c>
      <c r="F25">
        <v>-4.8399294176959999E-3</v>
      </c>
      <c r="G25">
        <v>0.31287171649047701</v>
      </c>
      <c r="H25">
        <v>-0.103058117871586</v>
      </c>
      <c r="I25">
        <v>0.39224016019331498</v>
      </c>
    </row>
    <row r="26" spans="1:9" x14ac:dyDescent="0.3">
      <c r="A26" s="1" t="s">
        <v>39</v>
      </c>
      <c r="B26" t="str">
        <f>HYPERLINK("https://www.suredividend.com/sure-analysis-EMR/","Emerson Electric Co.")</f>
        <v>Emerson Electric Co.</v>
      </c>
      <c r="C26">
        <v>5.8291457286432008E-2</v>
      </c>
      <c r="D26">
        <v>-1.0725749628120999E-2</v>
      </c>
      <c r="E26">
        <v>7.1847848952807006E-2</v>
      </c>
      <c r="F26">
        <v>-2.6302270625706E-2</v>
      </c>
      <c r="G26">
        <v>-7.9317307964070008E-3</v>
      </c>
      <c r="H26">
        <v>4.8120417168957007E-2</v>
      </c>
      <c r="I26">
        <v>0.74518816432059709</v>
      </c>
    </row>
    <row r="27" spans="1:9" x14ac:dyDescent="0.3">
      <c r="A27" s="1" t="s">
        <v>40</v>
      </c>
      <c r="B27" t="str">
        <f>HYPERLINK("https://www.suredividend.com/sure-analysis-FRT/","Federal Realty Investment Trust.")</f>
        <v>Federal Realty Investment Trust.</v>
      </c>
      <c r="C27">
        <v>5.2558609419711001E-2</v>
      </c>
      <c r="D27">
        <v>0.16948399987314</v>
      </c>
      <c r="E27">
        <v>8.7601136372015012E-2</v>
      </c>
      <c r="F27">
        <v>1.9408054342550001E-3</v>
      </c>
      <c r="G27">
        <v>5.9302471124389002E-2</v>
      </c>
      <c r="H27">
        <v>-0.161120856282331</v>
      </c>
      <c r="I27">
        <v>-0.17234800662121499</v>
      </c>
    </row>
    <row r="28" spans="1:9" x14ac:dyDescent="0.3">
      <c r="A28" s="1" t="s">
        <v>41</v>
      </c>
      <c r="B28" t="str">
        <f>HYPERLINK("https://www.suredividend.com/sure-analysis-BEN/","Franklin Resources, Inc.")</f>
        <v>Franklin Resources, Inc.</v>
      </c>
      <c r="C28">
        <v>0.14922996059895899</v>
      </c>
      <c r="D28">
        <v>0.219834475005557</v>
      </c>
      <c r="E28">
        <v>9.5894540877469001E-2</v>
      </c>
      <c r="F28">
        <v>-1.3568521031207001E-2</v>
      </c>
      <c r="G28">
        <v>4.4120181536162997E-2</v>
      </c>
      <c r="H28">
        <v>-8.7302583674391004E-2</v>
      </c>
      <c r="I28">
        <v>0.18412105072419499</v>
      </c>
    </row>
    <row r="29" spans="1:9" x14ac:dyDescent="0.3">
      <c r="A29" s="1" t="s">
        <v>42</v>
      </c>
      <c r="B29" t="str">
        <f>HYPERLINK("https://www.suredividend.com/sure-analysis-GD/","General Dynamics Corp.")</f>
        <v>General Dynamics Corp.</v>
      </c>
      <c r="C29">
        <v>-4.1222402790430006E-3</v>
      </c>
      <c r="D29">
        <v>6.1604766130054008E-2</v>
      </c>
      <c r="E29">
        <v>0.17743265788141699</v>
      </c>
      <c r="F29">
        <v>-3.2425771171101E-2</v>
      </c>
      <c r="G29">
        <v>3.8909163985143012E-2</v>
      </c>
      <c r="H29">
        <v>0.24850924269528901</v>
      </c>
      <c r="I29">
        <v>0.75011859012536009</v>
      </c>
    </row>
    <row r="30" spans="1:9" x14ac:dyDescent="0.3">
      <c r="A30" s="1" t="s">
        <v>43</v>
      </c>
      <c r="B30" t="str">
        <f>HYPERLINK("https://www.suredividend.com/sure-analysis-GPC/","Genuine Parts Co.")</f>
        <v>Genuine Parts Co.</v>
      </c>
      <c r="C30">
        <v>3.5268461422770001E-2</v>
      </c>
      <c r="D30">
        <v>-6.0864084173646013E-2</v>
      </c>
      <c r="E30">
        <v>-0.16390640999012501</v>
      </c>
      <c r="F30">
        <v>-5.9927797833930008E-3</v>
      </c>
      <c r="G30">
        <v>-0.16812493051090699</v>
      </c>
      <c r="H30">
        <v>4.8288906503777013E-2</v>
      </c>
      <c r="I30">
        <v>0.63315807954750303</v>
      </c>
    </row>
    <row r="31" spans="1:9" x14ac:dyDescent="0.3">
      <c r="A31" s="1" t="s">
        <v>44</v>
      </c>
      <c r="B31" t="str">
        <f>HYPERLINK("https://www.suredividend.com/sure-analysis-HRL/","Hormel Foods Corp.")</f>
        <v>Hormel Foods Corp.</v>
      </c>
      <c r="C31">
        <v>1.6252390057361E-2</v>
      </c>
      <c r="D31">
        <v>-0.12630615722653499</v>
      </c>
      <c r="E31">
        <v>-0.17132240209962801</v>
      </c>
      <c r="F31">
        <v>-6.8514481469940007E-3</v>
      </c>
      <c r="G31">
        <v>-0.28551744533838702</v>
      </c>
      <c r="H31">
        <v>-0.32785188713644597</v>
      </c>
      <c r="I31">
        <v>-0.17624144985637799</v>
      </c>
    </row>
    <row r="32" spans="1:9" x14ac:dyDescent="0.3">
      <c r="A32" s="1" t="s">
        <v>45</v>
      </c>
      <c r="B32" t="str">
        <f>HYPERLINK("https://www.suredividend.com/sure-analysis-ITW/","Illinois Tool Works, Inc.")</f>
        <v>Illinois Tool Works, Inc.</v>
      </c>
      <c r="C32">
        <v>1.7507311405791998E-2</v>
      </c>
      <c r="D32">
        <v>8.0857945357051E-2</v>
      </c>
      <c r="E32">
        <v>2.8867682463189E-2</v>
      </c>
      <c r="F32">
        <v>-3.0388638619530998E-2</v>
      </c>
      <c r="G32">
        <v>0.135435484974189</v>
      </c>
      <c r="H32">
        <v>8.6312158843319997E-2</v>
      </c>
      <c r="I32">
        <v>1.1674402648240261</v>
      </c>
    </row>
    <row r="33" spans="1:9" x14ac:dyDescent="0.3">
      <c r="A33" s="1" t="s">
        <v>46</v>
      </c>
      <c r="B33" t="str">
        <f>HYPERLINK("https://www.suredividend.com/sure-analysis-JNJ/","Johnson &amp; Johnson")</f>
        <v>Johnson &amp; Johnson</v>
      </c>
      <c r="C33">
        <v>4.8245045978499997E-2</v>
      </c>
      <c r="D33">
        <v>3.0350364954211E-2</v>
      </c>
      <c r="E33">
        <v>3.0349053258995E-2</v>
      </c>
      <c r="F33">
        <v>3.2729360724767002E-2</v>
      </c>
      <c r="G33">
        <v>-4.7830810705564997E-2</v>
      </c>
      <c r="H33">
        <v>-1.1127639492581E-2</v>
      </c>
      <c r="I33">
        <v>0.42879588176310202</v>
      </c>
    </row>
    <row r="34" spans="1:9" x14ac:dyDescent="0.3">
      <c r="A34" s="1" t="s">
        <v>47</v>
      </c>
      <c r="B34" t="str">
        <f>HYPERLINK("https://www.suredividend.com/sure-analysis-KMB/","Kimberly-Clark Corp.")</f>
        <v>Kimberly-Clark Corp.</v>
      </c>
      <c r="C34">
        <v>2.7763881940970001E-2</v>
      </c>
      <c r="D34">
        <v>3.9758292255836998E-2</v>
      </c>
      <c r="E34">
        <v>-7.0568064094385999E-2</v>
      </c>
      <c r="F34">
        <v>1.4484404575755E-2</v>
      </c>
      <c r="G34">
        <v>-5.8087291399229003E-2</v>
      </c>
      <c r="H34">
        <v>-8.2929863142514007E-2</v>
      </c>
      <c r="I34">
        <v>0.24971866883215599</v>
      </c>
    </row>
    <row r="35" spans="1:9" x14ac:dyDescent="0.3">
      <c r="A35" s="1" t="s">
        <v>48</v>
      </c>
      <c r="B35" t="str">
        <f>HYPERLINK("https://www.suredividend.com/sure-analysis-KVUE/","Kenvue Inc")</f>
        <v>Kenvue Inc</v>
      </c>
      <c r="C35">
        <v>5.6283357593401001E-2</v>
      </c>
      <c r="D35">
        <v>0.105637379380395</v>
      </c>
      <c r="E35">
        <v>-0.13047298754623199</v>
      </c>
      <c r="F35">
        <v>1.1147236414305E-2</v>
      </c>
      <c r="G35">
        <v>-0.18380660303082499</v>
      </c>
      <c r="H35">
        <v>-0.18380660303082499</v>
      </c>
      <c r="I35">
        <v>-0.18380660303082499</v>
      </c>
    </row>
    <row r="36" spans="1:9" x14ac:dyDescent="0.3">
      <c r="A36" s="1" t="s">
        <v>49</v>
      </c>
      <c r="B36" t="str">
        <f>HYPERLINK("https://www.suredividend.com/sure-analysis-LEG/","Leggett &amp; Platt, Inc.")</f>
        <v>Leggett &amp; Platt, Inc.</v>
      </c>
      <c r="C36">
        <v>1.1993857278930001E-2</v>
      </c>
      <c r="D36">
        <v>5.8087069631315012E-2</v>
      </c>
      <c r="E36">
        <v>-8.8416267724752001E-2</v>
      </c>
      <c r="F36">
        <v>-5.3496369889180001E-3</v>
      </c>
      <c r="G36">
        <v>-0.192302202473671</v>
      </c>
      <c r="H36">
        <v>-0.30293901051081201</v>
      </c>
      <c r="I36">
        <v>-0.14729824906229</v>
      </c>
    </row>
    <row r="37" spans="1:9" x14ac:dyDescent="0.3">
      <c r="A37" s="1" t="s">
        <v>50</v>
      </c>
      <c r="B37" t="str">
        <f>HYPERLINK("https://www.suredividend.com/sure-analysis-LIN/","Linde Plc.")</f>
        <v>Linde Plc.</v>
      </c>
      <c r="C37">
        <v>1.1488523936501E-2</v>
      </c>
      <c r="D37">
        <v>7.4346936133955002E-2</v>
      </c>
      <c r="E37">
        <v>0.11135936983174601</v>
      </c>
      <c r="F37">
        <v>-1.1760122714323E-2</v>
      </c>
      <c r="G37">
        <v>0.16984886617929601</v>
      </c>
      <c r="H37">
        <v>0.16984886617929601</v>
      </c>
      <c r="I37">
        <v>0.16984886617929601</v>
      </c>
    </row>
    <row r="38" spans="1:9" x14ac:dyDescent="0.3">
      <c r="A38" s="1" t="s">
        <v>51</v>
      </c>
      <c r="B38" t="str">
        <f>HYPERLINK("https://www.suredividend.com/sure-analysis-LOW/","Lowe`s Cos., Inc.")</f>
        <v>Lowe`s Cos., Inc.</v>
      </c>
      <c r="C38">
        <v>5.9567916085261997E-2</v>
      </c>
      <c r="D38">
        <v>9.2495216209471001E-2</v>
      </c>
      <c r="E38">
        <v>-2.8676559130488E-2</v>
      </c>
      <c r="F38">
        <v>-1.0514491125589E-2</v>
      </c>
      <c r="G38">
        <v>0.11625223924629501</v>
      </c>
      <c r="H38">
        <v>-7.5348145846498002E-2</v>
      </c>
      <c r="I38">
        <v>1.5120348611713159</v>
      </c>
    </row>
    <row r="39" spans="1:9" x14ac:dyDescent="0.3">
      <c r="A39" s="1" t="s">
        <v>52</v>
      </c>
      <c r="B39" t="str">
        <f>HYPERLINK("https://www.suredividend.com/sure-analysis-MKC/","McCormick &amp; Co., Inc.")</f>
        <v>McCormick &amp; Co., Inc.</v>
      </c>
      <c r="C39">
        <v>-6.1025632565400003E-3</v>
      </c>
      <c r="D39">
        <v>5.4905381657030003E-2</v>
      </c>
      <c r="E39">
        <v>-0.194903362891204</v>
      </c>
      <c r="F39">
        <v>-3.1423560362466997E-2</v>
      </c>
      <c r="G39">
        <v>-0.19762010272206201</v>
      </c>
      <c r="H39">
        <v>-0.27161736775464201</v>
      </c>
      <c r="I39">
        <v>2.6693727051604998E-2</v>
      </c>
    </row>
    <row r="40" spans="1:9" x14ac:dyDescent="0.3">
      <c r="A40" s="1" t="s">
        <v>53</v>
      </c>
      <c r="B40" t="str">
        <f>HYPERLINK("https://www.suredividend.com/sure-analysis-MCD/","McDonald`s Corp")</f>
        <v>McDonald`s Corp</v>
      </c>
      <c r="C40">
        <v>2.9979336672152999E-2</v>
      </c>
      <c r="D40">
        <v>0.17625695989031301</v>
      </c>
      <c r="E40">
        <v>1.0026771256016E-2</v>
      </c>
      <c r="F40">
        <v>-8.1616134363090009E-3</v>
      </c>
      <c r="G40">
        <v>0.118397059287707</v>
      </c>
      <c r="H40">
        <v>0.16290564682845299</v>
      </c>
      <c r="I40">
        <v>0.81851348008904201</v>
      </c>
    </row>
    <row r="41" spans="1:9" x14ac:dyDescent="0.3">
      <c r="A41" s="1" t="s">
        <v>54</v>
      </c>
      <c r="B41" t="str">
        <f>HYPERLINK("https://www.suredividend.com/sure-analysis-MDT/","Medtronic Plc")</f>
        <v>Medtronic Plc</v>
      </c>
      <c r="C41">
        <v>0.10660966720379</v>
      </c>
      <c r="D41">
        <v>0.15265688205519101</v>
      </c>
      <c r="E41">
        <v>2.4400687953056999E-2</v>
      </c>
      <c r="F41">
        <v>5.7052682689973003E-2</v>
      </c>
      <c r="G41">
        <v>0.141113909586247</v>
      </c>
      <c r="H41">
        <v>-0.121349255598775</v>
      </c>
      <c r="I41">
        <v>0.16784013947562501</v>
      </c>
    </row>
    <row r="42" spans="1:9" x14ac:dyDescent="0.3">
      <c r="A42" s="1" t="s">
        <v>55</v>
      </c>
      <c r="B42" t="str">
        <f>HYPERLINK("https://www.suredividend.com/sure-analysis-MMM/","3M Co.")</f>
        <v>3M Co.</v>
      </c>
      <c r="C42">
        <v>4.7692754183999E-2</v>
      </c>
      <c r="D42">
        <v>0.21363983248856599</v>
      </c>
      <c r="E42">
        <v>0.14877421654234799</v>
      </c>
      <c r="F42">
        <v>-9.3304061470910003E-3</v>
      </c>
      <c r="G42">
        <v>-0.103666030763373</v>
      </c>
      <c r="H42">
        <v>-0.32519664629587097</v>
      </c>
      <c r="I42">
        <v>-0.31594585171373502</v>
      </c>
    </row>
    <row r="43" spans="1:9" x14ac:dyDescent="0.3">
      <c r="A43" s="1" t="s">
        <v>56</v>
      </c>
      <c r="B43" t="str">
        <f>HYPERLINK("https://www.suredividend.com/sure-analysis-NDSN/","Nordson Corp.")</f>
        <v>Nordson Corp.</v>
      </c>
      <c r="C43">
        <v>5.3597605758086003E-2</v>
      </c>
      <c r="D43">
        <v>0.11145702783033</v>
      </c>
      <c r="E43">
        <v>2.9196288947000999E-2</v>
      </c>
      <c r="F43">
        <v>-5.1256814052088998E-2</v>
      </c>
      <c r="G43">
        <v>5.8895853270548013E-2</v>
      </c>
      <c r="H43">
        <v>8.3681559685074E-2</v>
      </c>
      <c r="I43">
        <v>1.132175845379392</v>
      </c>
    </row>
    <row r="44" spans="1:9" x14ac:dyDescent="0.3">
      <c r="A44" s="1" t="s">
        <v>57</v>
      </c>
      <c r="B44" t="str">
        <f>HYPERLINK("https://www.suredividend.com/sure-analysis-NUE/","Nucor Corp.")</f>
        <v>Nucor Corp.</v>
      </c>
      <c r="C44">
        <v>4.4939321612471002E-2</v>
      </c>
      <c r="D44">
        <v>8.6428522255185006E-2</v>
      </c>
      <c r="E44">
        <v>3.5153280662261997E-2</v>
      </c>
      <c r="F44">
        <v>-2.9763272810848E-2</v>
      </c>
      <c r="G44">
        <v>0.13159727038848601</v>
      </c>
      <c r="H44">
        <v>0.55454963078755803</v>
      </c>
      <c r="I44">
        <v>2.3531312240736</v>
      </c>
    </row>
    <row r="45" spans="1:9" x14ac:dyDescent="0.3">
      <c r="A45" s="1" t="s">
        <v>58</v>
      </c>
      <c r="B45" t="str">
        <f>HYPERLINK("https://www.suredividend.com/sure-analysis-PNR/","Pentair plc")</f>
        <v>Pentair plc</v>
      </c>
      <c r="C45">
        <v>4.9399198931909007E-2</v>
      </c>
      <c r="D45">
        <v>0.100958552972541</v>
      </c>
      <c r="E45">
        <v>0.111690826114833</v>
      </c>
      <c r="F45">
        <v>-2.7093934809516999E-2</v>
      </c>
      <c r="G45">
        <v>0.49726010290752898</v>
      </c>
      <c r="H45">
        <v>5.0823992180467001E-2</v>
      </c>
      <c r="I45">
        <v>0.89561013778947307</v>
      </c>
    </row>
    <row r="46" spans="1:9" x14ac:dyDescent="0.3">
      <c r="A46" s="1" t="s">
        <v>59</v>
      </c>
      <c r="B46" t="str">
        <f>HYPERLINK("https://www.suredividend.com/sure-analysis-PEP/","PepsiCo Inc")</f>
        <v>PepsiCo Inc</v>
      </c>
      <c r="C46">
        <v>7.4843070980200009E-3</v>
      </c>
      <c r="D46">
        <v>3.0871170130179999E-2</v>
      </c>
      <c r="E46">
        <v>-6.7452691045936E-2</v>
      </c>
      <c r="F46">
        <v>-1.7192651907676999E-2</v>
      </c>
      <c r="G46">
        <v>-2.0305822818094E-2</v>
      </c>
      <c r="H46">
        <v>2.7158913643454002E-2</v>
      </c>
      <c r="I46">
        <v>0.80408220614222303</v>
      </c>
    </row>
    <row r="47" spans="1:9" x14ac:dyDescent="0.3">
      <c r="A47" s="1" t="s">
        <v>60</v>
      </c>
      <c r="B47" t="str">
        <f>HYPERLINK("https://www.suredividend.com/sure-analysis-PPG/","PPG Industries, Inc.")</f>
        <v>PPG Industries, Inc.</v>
      </c>
      <c r="C47">
        <v>2.2989304070009001E-2</v>
      </c>
      <c r="D47">
        <v>0.13626632866941299</v>
      </c>
      <c r="E47">
        <v>5.4570054324300007E-3</v>
      </c>
      <c r="F47">
        <v>-1.5112002674689999E-2</v>
      </c>
      <c r="G47">
        <v>0.15645740406758299</v>
      </c>
      <c r="H47">
        <v>-7.9882606788964999E-2</v>
      </c>
      <c r="I47">
        <v>0.56575223929465102</v>
      </c>
    </row>
    <row r="48" spans="1:9" x14ac:dyDescent="0.3">
      <c r="A48" s="1" t="s">
        <v>61</v>
      </c>
      <c r="B48" t="str">
        <f>HYPERLINK("https://www.suredividend.com/sure-analysis-PG/","Procter &amp; Gamble Co.")</f>
        <v>Procter &amp; Gamble Co.</v>
      </c>
      <c r="C48">
        <v>3.3000344471236003E-2</v>
      </c>
      <c r="D48">
        <v>4.2174930250597001E-2</v>
      </c>
      <c r="E48">
        <v>1.9995142880272002E-2</v>
      </c>
      <c r="F48">
        <v>2.3201856148491001E-2</v>
      </c>
      <c r="G48">
        <v>1.2218313496041E-2</v>
      </c>
      <c r="H48">
        <v>-1.8418563240775999E-2</v>
      </c>
      <c r="I48">
        <v>0.86649471446141202</v>
      </c>
    </row>
    <row r="49" spans="1:9" x14ac:dyDescent="0.3">
      <c r="A49" s="1" t="s">
        <v>62</v>
      </c>
      <c r="B49" t="str">
        <f>HYPERLINK("https://www.suredividend.com/sure-analysis-ROP/","Roper Technologies Inc")</f>
        <v>Roper Technologies Inc</v>
      </c>
      <c r="C49">
        <v>-8.8991622646810015E-3</v>
      </c>
      <c r="D49">
        <v>6.9660883411199012E-2</v>
      </c>
      <c r="E49">
        <v>0.12123148979590501</v>
      </c>
      <c r="F49">
        <v>-2.4479081395198998E-2</v>
      </c>
      <c r="G49">
        <v>0.20622679611332401</v>
      </c>
      <c r="H49">
        <v>0.186320558445358</v>
      </c>
      <c r="I49">
        <v>0.98734366017510211</v>
      </c>
    </row>
    <row r="50" spans="1:9" x14ac:dyDescent="0.3">
      <c r="A50" s="1" t="s">
        <v>63</v>
      </c>
      <c r="B50" t="str">
        <f>HYPERLINK("https://www.suredividend.com/sure-analysis-SPGI/","S&amp;P Global Inc")</f>
        <v>S&amp;P Global Inc</v>
      </c>
      <c r="C50">
        <v>4.2731956280995007E-2</v>
      </c>
      <c r="D50">
        <v>0.17449841869934399</v>
      </c>
      <c r="E50">
        <v>9.199337638815501E-2</v>
      </c>
      <c r="F50">
        <v>-1.6775628802324E-2</v>
      </c>
      <c r="G50">
        <v>0.234013213938739</v>
      </c>
      <c r="H50">
        <v>1.3534225880562E-2</v>
      </c>
      <c r="I50">
        <v>1.5565247365444981</v>
      </c>
    </row>
    <row r="51" spans="1:9" x14ac:dyDescent="0.3">
      <c r="A51" s="1" t="s">
        <v>64</v>
      </c>
      <c r="B51" t="str">
        <f>HYPERLINK("https://www.suredividend.com/sure-analysis-SHW/","Sherwin-Williams Co.")</f>
        <v>Sherwin-Williams Co.</v>
      </c>
      <c r="C51">
        <v>2.960458215444E-2</v>
      </c>
      <c r="D51">
        <v>0.18121379217524999</v>
      </c>
      <c r="E51">
        <v>0.16665037630730101</v>
      </c>
      <c r="F51">
        <v>-4.3283103558831998E-2</v>
      </c>
      <c r="G51">
        <v>0.28732887024812098</v>
      </c>
      <c r="H51">
        <v>-5.8937804429993003E-2</v>
      </c>
      <c r="I51">
        <v>1.3445719309796991</v>
      </c>
    </row>
    <row r="52" spans="1:9" x14ac:dyDescent="0.3">
      <c r="A52" s="1" t="s">
        <v>65</v>
      </c>
      <c r="B52" t="str">
        <f>HYPERLINK("https://www.suredividend.com/sure-analysis-SJM/","J.M. Smucker Co.")</f>
        <v>J.M. Smucker Co.</v>
      </c>
      <c r="C52">
        <v>8.5225844297326006E-2</v>
      </c>
      <c r="D52">
        <v>0.12744479220626501</v>
      </c>
      <c r="E52">
        <v>-0.100154537166744</v>
      </c>
      <c r="F52">
        <v>2.4687450545972E-2</v>
      </c>
      <c r="G52">
        <v>-0.16061814801899399</v>
      </c>
      <c r="H52">
        <v>-3.4687156643066E-2</v>
      </c>
      <c r="I52">
        <v>0.49398196377295611</v>
      </c>
    </row>
    <row r="53" spans="1:9" x14ac:dyDescent="0.3">
      <c r="A53" s="1" t="s">
        <v>66</v>
      </c>
      <c r="B53" t="str">
        <f>HYPERLINK("https://www.suredividend.com/sure-analysis-SWK/","Stanley Black &amp; Decker Inc")</f>
        <v>Stanley Black &amp; Decker Inc</v>
      </c>
      <c r="C53">
        <v>5.7296715131932997E-2</v>
      </c>
      <c r="D53">
        <v>0.21366545015774999</v>
      </c>
      <c r="E53">
        <v>6.6559760809008009E-2</v>
      </c>
      <c r="F53">
        <v>7.1355759429100006E-4</v>
      </c>
      <c r="G53">
        <v>0.21265799017718601</v>
      </c>
      <c r="H53">
        <v>-0.44119736428672202</v>
      </c>
      <c r="I53">
        <v>-0.16016781244973999</v>
      </c>
    </row>
    <row r="54" spans="1:9" x14ac:dyDescent="0.3">
      <c r="A54" s="1" t="s">
        <v>67</v>
      </c>
      <c r="B54" t="str">
        <f>HYPERLINK("https://www.suredividend.com/sure-analysis-SYY/","Sysco Corp.")</f>
        <v>Sysco Corp.</v>
      </c>
      <c r="C54">
        <v>2.3075444144007001E-2</v>
      </c>
      <c r="D54">
        <v>0.17525618172533799</v>
      </c>
      <c r="E54">
        <v>2.7666035247177999E-2</v>
      </c>
      <c r="F54">
        <v>3.2869278643435001E-2</v>
      </c>
      <c r="G54">
        <v>-3.5502456557117E-2</v>
      </c>
      <c r="H54">
        <v>-3.6174145843950001E-3</v>
      </c>
      <c r="I54">
        <v>0.34955994956462599</v>
      </c>
    </row>
    <row r="55" spans="1:9" x14ac:dyDescent="0.3">
      <c r="A55" s="1" t="s">
        <v>68</v>
      </c>
      <c r="B55" t="str">
        <f>HYPERLINK("https://www.suredividend.com/sure-analysis-TROW/","T. Rowe Price Group Inc.")</f>
        <v>T. Rowe Price Group Inc.</v>
      </c>
      <c r="C55">
        <v>0.11717837299131</v>
      </c>
      <c r="D55">
        <v>4.8680287759667012E-2</v>
      </c>
      <c r="E55">
        <v>-4.9783511678690006E-3</v>
      </c>
      <c r="F55">
        <v>-2.7857739808699999E-3</v>
      </c>
      <c r="G55">
        <v>-7.653056509903001E-3</v>
      </c>
      <c r="H55">
        <v>-0.35986695437584199</v>
      </c>
      <c r="I55">
        <v>0.44410303303323401</v>
      </c>
    </row>
    <row r="56" spans="1:9" x14ac:dyDescent="0.3">
      <c r="A56" s="1" t="s">
        <v>69</v>
      </c>
      <c r="B56" t="str">
        <f>HYPERLINK("https://www.suredividend.com/sure-analysis-TGT/","Target Corp")</f>
        <v>Target Corp</v>
      </c>
      <c r="C56">
        <v>6.5833271691693007E-2</v>
      </c>
      <c r="D56">
        <v>0.32794377458963098</v>
      </c>
      <c r="E56">
        <v>0.114547204079169</v>
      </c>
      <c r="F56">
        <v>1.1725881196461001E-2</v>
      </c>
      <c r="G56">
        <v>-4.6280766364269997E-2</v>
      </c>
      <c r="H56">
        <v>-0.32768600150709498</v>
      </c>
      <c r="I56">
        <v>1.3893422302848999</v>
      </c>
    </row>
    <row r="57" spans="1:9" x14ac:dyDescent="0.3">
      <c r="A57" s="1" t="s">
        <v>70</v>
      </c>
      <c r="B57" t="str">
        <f>HYPERLINK("https://www.suredividend.com/sure-analysis-GWW/","W.W. Grainger Inc.")</f>
        <v>W.W. Grainger Inc.</v>
      </c>
      <c r="C57">
        <v>3.3306386418755003E-2</v>
      </c>
      <c r="D57">
        <v>0.17152193365770399</v>
      </c>
      <c r="E57">
        <v>4.8010598803913007E-2</v>
      </c>
      <c r="F57">
        <v>2.582389071908E-3</v>
      </c>
      <c r="G57">
        <v>0.48870280576659803</v>
      </c>
      <c r="H57">
        <v>0.70560386009297904</v>
      </c>
      <c r="I57">
        <v>2.159818358840174</v>
      </c>
    </row>
    <row r="58" spans="1:9" x14ac:dyDescent="0.3">
      <c r="A58" s="1" t="s">
        <v>71</v>
      </c>
      <c r="B58" t="str">
        <f>HYPERLINK("https://www.suredividend.com/sure-analysis-WMT/","Walmart Inc")</f>
        <v>Walmart Inc</v>
      </c>
      <c r="C58">
        <v>6.9136948163859999E-2</v>
      </c>
      <c r="D58">
        <v>2.7214922224882001E-2</v>
      </c>
      <c r="E58">
        <v>4.8970377919397012E-2</v>
      </c>
      <c r="F58">
        <v>2.3089121471613998E-2</v>
      </c>
      <c r="G58">
        <v>0.13040242158004001</v>
      </c>
      <c r="H58">
        <v>0.15015641813523301</v>
      </c>
      <c r="I58">
        <v>0.84571476960893111</v>
      </c>
    </row>
    <row r="59" spans="1:9" x14ac:dyDescent="0.3">
      <c r="A59" s="1" t="s">
        <v>72</v>
      </c>
      <c r="B59" t="str">
        <f>HYPERLINK("https://www.suredividend.com/sure-analysis-WBA/","Walgreens Boots Alliance Inc")</f>
        <v>Walgreens Boots Alliance Inc</v>
      </c>
      <c r="C59">
        <v>6.5630397236613999E-2</v>
      </c>
      <c r="D59">
        <v>0.15560383578064099</v>
      </c>
      <c r="E59">
        <v>-0.11622310711318599</v>
      </c>
      <c r="F59">
        <v>-5.4768288012255001E-2</v>
      </c>
      <c r="G59">
        <v>-0.26207426498948999</v>
      </c>
      <c r="H59">
        <v>-0.47265633346580999</v>
      </c>
      <c r="I59">
        <v>-0.56290424273337103</v>
      </c>
    </row>
    <row r="60" spans="1:9" x14ac:dyDescent="0.3">
      <c r="A60" s="1" t="s">
        <v>73</v>
      </c>
      <c r="B60" t="str">
        <f>HYPERLINK("https://www.suredividend.com/sure-analysis-IBM/","International Business Machines Corp.")</f>
        <v>International Business Machines Corp.</v>
      </c>
      <c r="C60">
        <v>-4.5072857495670002E-3</v>
      </c>
      <c r="D60">
        <v>0.14741055136624601</v>
      </c>
      <c r="E60">
        <v>0.241046041014635</v>
      </c>
      <c r="F60">
        <v>-1.4185264445123E-2</v>
      </c>
      <c r="G60">
        <v>0.16876696281518899</v>
      </c>
      <c r="H60">
        <v>0.31549102254684502</v>
      </c>
      <c r="I60">
        <v>0.68954781568073908</v>
      </c>
    </row>
    <row r="61" spans="1:9" x14ac:dyDescent="0.3">
      <c r="A61" s="1" t="s">
        <v>74</v>
      </c>
      <c r="B61" t="str">
        <f>HYPERLINK("https://www.suredividend.com/sure-analysis-NEE/","NextEra Energy Inc")</f>
        <v>NextEra Energy Inc</v>
      </c>
      <c r="C61">
        <v>4.3216080402010013E-2</v>
      </c>
      <c r="D61">
        <v>0.21725975830709399</v>
      </c>
      <c r="E61">
        <v>-0.118382739100461</v>
      </c>
      <c r="F61">
        <v>2.5353967731313001E-2</v>
      </c>
      <c r="G61">
        <v>-0.24252835957767399</v>
      </c>
      <c r="H61">
        <v>-0.22407703415032801</v>
      </c>
      <c r="I61">
        <v>0.589854339934751</v>
      </c>
    </row>
    <row r="62" spans="1:9" x14ac:dyDescent="0.3">
      <c r="A62" s="1" t="s">
        <v>75</v>
      </c>
      <c r="B62" t="str">
        <f>HYPERLINK("https://www.suredividend.com/sure-analysis-WST/","West Pharmaceutical Services, Inc.")</f>
        <v>West Pharmaceutical Services, Inc.</v>
      </c>
      <c r="C62">
        <v>4.3595137914913012E-2</v>
      </c>
      <c r="D62">
        <v>-7.7773187357983012E-2</v>
      </c>
      <c r="E62">
        <v>-5.2900829308418003E-2</v>
      </c>
      <c r="F62">
        <v>1.4313302283312001E-2</v>
      </c>
      <c r="G62">
        <v>0.45480673587412601</v>
      </c>
      <c r="H62">
        <v>-8.6415767794697007E-2</v>
      </c>
      <c r="I62">
        <v>2.4885719867161562</v>
      </c>
    </row>
    <row r="63" spans="1:9" x14ac:dyDescent="0.3">
      <c r="A63" s="1" t="s">
        <v>76</v>
      </c>
      <c r="B63" t="str">
        <f>HYPERLINK("https://www.suredividend.com/sure-analysis-AMCR/","Amcor Plc")</f>
        <v>Amcor Plc</v>
      </c>
      <c r="C63">
        <v>1.1398963730568999E-2</v>
      </c>
      <c r="D63">
        <v>0.100325813688684</v>
      </c>
      <c r="E63">
        <v>3.2072498863239013E-2</v>
      </c>
      <c r="F63">
        <v>1.2448132780082E-2</v>
      </c>
      <c r="G63">
        <v>-0.15401884388353801</v>
      </c>
      <c r="H63">
        <v>-0.12181252136982799</v>
      </c>
      <c r="I63">
        <v>6.2104839323996013E-2</v>
      </c>
    </row>
    <row r="64" spans="1:9" x14ac:dyDescent="0.3">
      <c r="A64" s="1" t="s">
        <v>77</v>
      </c>
      <c r="B64" t="str">
        <f>HYPERLINK("https://www.suredividend.com/sure-analysis-ATO/","Atmos Energy Corp.")</f>
        <v>Atmos Energy Corp.</v>
      </c>
      <c r="C64">
        <v>4.0366649039308998E-2</v>
      </c>
      <c r="D64">
        <v>7.2983610729836002E-2</v>
      </c>
      <c r="E64">
        <v>1.7566031018350001E-2</v>
      </c>
      <c r="F64">
        <v>1.8464193270059999E-2</v>
      </c>
      <c r="G64">
        <v>6.0191272732497997E-2</v>
      </c>
      <c r="H64">
        <v>0.181137029506412</v>
      </c>
      <c r="I64">
        <v>0.44096546150812999</v>
      </c>
    </row>
    <row r="65" spans="1:9" x14ac:dyDescent="0.3">
      <c r="A65" s="1" t="s">
        <v>78</v>
      </c>
      <c r="B65" t="str">
        <f>HYPERLINK("https://www.suredividend.com/sure-analysis-O/","Realty Income Corp.")</f>
        <v>Realty Income Corp.</v>
      </c>
      <c r="C65">
        <v>0.102300826865482</v>
      </c>
      <c r="D65">
        <v>0.194954949126981</v>
      </c>
      <c r="E65">
        <v>2.5359031780751998E-2</v>
      </c>
      <c r="F65">
        <v>2.9432253570183999E-2</v>
      </c>
      <c r="G65">
        <v>-2.8288301321041001E-2</v>
      </c>
      <c r="H65">
        <v>-9.0388681486770012E-2</v>
      </c>
      <c r="I65">
        <v>0.15556198511903499</v>
      </c>
    </row>
    <row r="66" spans="1:9" x14ac:dyDescent="0.3">
      <c r="A66" s="1" t="s">
        <v>79</v>
      </c>
      <c r="B66" t="str">
        <f>HYPERLINK("https://www.suredividend.com/sure-analysis-ESS/","Essex Property Trust, Inc.")</f>
        <v>Essex Property Trust, Inc.</v>
      </c>
      <c r="C66">
        <v>0.106392285426714</v>
      </c>
      <c r="D66">
        <v>0.15151360303254799</v>
      </c>
      <c r="E66">
        <v>7.959791641260501E-2</v>
      </c>
      <c r="F66">
        <v>-2.4199403081300001E-4</v>
      </c>
      <c r="G66">
        <v>0.20724973237706601</v>
      </c>
      <c r="H66">
        <v>-0.22515755984023</v>
      </c>
      <c r="I66">
        <v>0.17633882810305099</v>
      </c>
    </row>
    <row r="67" spans="1:9" x14ac:dyDescent="0.3">
      <c r="A67" s="1" t="s">
        <v>80</v>
      </c>
      <c r="B67" t="str">
        <f>HYPERLINK("https://www.suredividend.com/sure-analysis-ALB/","Albemarle Corp.")</f>
        <v>Albemarle Corp.</v>
      </c>
      <c r="C67">
        <v>4.1649526540750013E-2</v>
      </c>
      <c r="D67">
        <v>-0.17743852599755799</v>
      </c>
      <c r="E67">
        <v>-0.44296556518212099</v>
      </c>
      <c r="F67">
        <v>-7.9872646733111008E-2</v>
      </c>
      <c r="G67">
        <v>-0.40108726943278911</v>
      </c>
      <c r="H67">
        <v>-0.40533064224648402</v>
      </c>
      <c r="I67">
        <v>0.82746699108535804</v>
      </c>
    </row>
    <row r="68" spans="1:9" x14ac:dyDescent="0.3">
      <c r="A68" s="1" t="s">
        <v>81</v>
      </c>
      <c r="B68" t="str">
        <f>HYPERLINK("https://www.suredividend.com/sure-analysis-EXPD/","Expeditors International Of Washington, Inc.")</f>
        <v>Expeditors International Of Washington, Inc.</v>
      </c>
      <c r="C68">
        <v>3.9129351167233997E-2</v>
      </c>
      <c r="D68">
        <v>6.8782128404243012E-2</v>
      </c>
      <c r="E68">
        <v>3.9034399116139012E-2</v>
      </c>
      <c r="F68">
        <v>-1.6666666666666E-2</v>
      </c>
      <c r="G68">
        <v>0.17310964092040501</v>
      </c>
      <c r="H68">
        <v>3.2822757111596997E-2</v>
      </c>
      <c r="I68">
        <v>0.94319857196344103</v>
      </c>
    </row>
    <row r="69" spans="1:9" x14ac:dyDescent="0.3">
      <c r="A69" s="1" t="s">
        <v>82</v>
      </c>
      <c r="B69" t="str">
        <f>HYPERLINK("https://www.suredividend.com/sure-analysis-XOM/","Exxon Mobil Corp.")</f>
        <v>Exxon Mobil Corp.</v>
      </c>
      <c r="C69">
        <v>-8.6388749372170014E-3</v>
      </c>
      <c r="D69">
        <v>-9.8303139721441002E-2</v>
      </c>
      <c r="E69">
        <v>-4.0893934667276997E-2</v>
      </c>
      <c r="F69">
        <v>-1.2902580516102999E-2</v>
      </c>
      <c r="G69">
        <v>-7.2945101892434999E-2</v>
      </c>
      <c r="H69">
        <v>0.54970227626752399</v>
      </c>
      <c r="I69">
        <v>0.76895818060258203</v>
      </c>
    </row>
  </sheetData>
  <autoFilter ref="A1:I69" xr:uid="{00000000-0009-0000-0000-000001000000}"/>
  <phoneticPr fontId="2" type="noConversion"/>
  <conditionalFormatting sqref="A1:I1">
    <cfRule type="cellIs" dxfId="9" priority="10" operator="notEqual">
      <formula>-13.345</formula>
    </cfRule>
  </conditionalFormatting>
  <conditionalFormatting sqref="A2:A69">
    <cfRule type="cellIs" dxfId="8" priority="1" operator="notEqual">
      <formula>"None"</formula>
    </cfRule>
  </conditionalFormatting>
  <conditionalFormatting sqref="B2:B69">
    <cfRule type="cellIs" dxfId="7" priority="2" operator="notEqual">
      <formula>"None"</formula>
    </cfRule>
  </conditionalFormatting>
  <conditionalFormatting sqref="C2:C69">
    <cfRule type="cellIs" dxfId="6" priority="3" operator="notEqual">
      <formula>"None"</formula>
    </cfRule>
  </conditionalFormatting>
  <conditionalFormatting sqref="D2:D69">
    <cfRule type="cellIs" dxfId="5" priority="4" operator="notEqual">
      <formula>"None"</formula>
    </cfRule>
  </conditionalFormatting>
  <conditionalFormatting sqref="E2:E69">
    <cfRule type="cellIs" dxfId="4" priority="5" operator="notEqual">
      <formula>"None"</formula>
    </cfRule>
  </conditionalFormatting>
  <conditionalFormatting sqref="F2:F69">
    <cfRule type="cellIs" dxfId="3" priority="6" operator="notEqual">
      <formula>"None"</formula>
    </cfRule>
  </conditionalFormatting>
  <conditionalFormatting sqref="G2:G69">
    <cfRule type="cellIs" dxfId="2" priority="7" operator="notEqual">
      <formula>"None"</formula>
    </cfRule>
  </conditionalFormatting>
  <conditionalFormatting sqref="H2:H69">
    <cfRule type="cellIs" dxfId="1" priority="8" operator="notEqual">
      <formula>"None"</formula>
    </cfRule>
  </conditionalFormatting>
  <conditionalFormatting sqref="I2:I69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6.5" x14ac:dyDescent="0.3"/>
  <cols>
    <col min="1" max="1" width="25.75" customWidth="1"/>
    <col min="2" max="2" width="0" hidden="1" customWidth="1"/>
  </cols>
  <sheetData>
    <row r="1" spans="1:2" x14ac:dyDescent="0.3">
      <c r="A1" s="1" t="s">
        <v>101</v>
      </c>
      <c r="B1" s="1"/>
    </row>
    <row r="2" spans="1:2" x14ac:dyDescent="0.3">
      <c r="A2" s="1" t="s">
        <v>102</v>
      </c>
    </row>
    <row r="3" spans="1:2" x14ac:dyDescent="0.3">
      <c r="A3" s="1" t="s">
        <v>103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오 지환</cp:lastModifiedBy>
  <dcterms:created xsi:type="dcterms:W3CDTF">2024-01-11T12:20:52Z</dcterms:created>
  <dcterms:modified xsi:type="dcterms:W3CDTF">2024-01-12T05:50:58Z</dcterms:modified>
</cp:coreProperties>
</file>