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\Downloads\"/>
    </mc:Choice>
  </mc:AlternateContent>
  <xr:revisionPtr revIDLastSave="0" documentId="13_ncr:1_{A95F28D6-6521-4B79-80C6-9D6D8B6661BE}" xr6:coauthVersionLast="47" xr6:coauthVersionMax="47" xr10:uidLastSave="{00000000-0000-0000-0000-000000000000}"/>
  <bookViews>
    <workbookView xWindow="3345" yWindow="1530" windowWidth="23115" windowHeight="13770" xr2:uid="{00000000-000D-0000-FFFF-FFFF00000000}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Characteristics!$A$1:$O$55</definedName>
    <definedName name="_xlnm._FilterDatabase" localSheetId="1" hidden="1">Performance!$A$1:$I$55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2" l="1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<sst xmlns="http://schemas.openxmlformats.org/spreadsheetml/2006/main" count="257" uniqueCount="143">
  <si>
    <t>Name</t>
  </si>
  <si>
    <t>Sector</t>
  </si>
  <si>
    <t>Price</t>
  </si>
  <si>
    <t>Dividend Yield</t>
  </si>
  <si>
    <t>Years of Dividend Increases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</si>
  <si>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</si>
  <si>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</si>
  <si>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</si>
  <si>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</si>
  <si>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</si>
  <si>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</si>
  <si>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</si>
  <si>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</si>
  <si>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</si>
  <si>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</si>
  <si>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ABBV</t>
  </si>
  <si>
    <t>ABM</t>
  </si>
  <si>
    <t>ABT</t>
  </si>
  <si>
    <t>ADM</t>
  </si>
  <si>
    <t>AWR</t>
  </si>
  <si>
    <t>BDX</t>
  </si>
  <si>
    <t>BKH</t>
  </si>
  <si>
    <t>CBSH</t>
  </si>
  <si>
    <t>CDUAF</t>
  </si>
  <si>
    <t>CINF</t>
  </si>
  <si>
    <t>CL</t>
  </si>
  <si>
    <t>CWT</t>
  </si>
  <si>
    <t>DOV</t>
  </si>
  <si>
    <t>EMR</t>
  </si>
  <si>
    <t>FMCB</t>
  </si>
  <si>
    <t>FRT</t>
  </si>
  <si>
    <t>FTS</t>
  </si>
  <si>
    <t>FUL</t>
  </si>
  <si>
    <t>GPC</t>
  </si>
  <si>
    <t>GRC</t>
  </si>
  <si>
    <t>GWW</t>
  </si>
  <si>
    <t>HRL</t>
  </si>
  <si>
    <t>ITW</t>
  </si>
  <si>
    <t>JNJ</t>
  </si>
  <si>
    <t>KMB</t>
  </si>
  <si>
    <t>KO</t>
  </si>
  <si>
    <t>KVUE</t>
  </si>
  <si>
    <t>LANC</t>
  </si>
  <si>
    <t>LEG</t>
  </si>
  <si>
    <t>LOW</t>
  </si>
  <si>
    <t>MMM</t>
  </si>
  <si>
    <t>MO</t>
  </si>
  <si>
    <t>MSA</t>
  </si>
  <si>
    <t>MSEX</t>
  </si>
  <si>
    <t>NDSN</t>
  </si>
  <si>
    <t>NFG</t>
  </si>
  <si>
    <t>NUE</t>
  </si>
  <si>
    <t>NWN</t>
  </si>
  <si>
    <t>PEP</t>
  </si>
  <si>
    <t>PG</t>
  </si>
  <si>
    <t>PPG</t>
  </si>
  <si>
    <t>PH</t>
  </si>
  <si>
    <t>RPM</t>
  </si>
  <si>
    <t>SCL</t>
  </si>
  <si>
    <t>SJW</t>
  </si>
  <si>
    <t>SPGI</t>
  </si>
  <si>
    <t>SWK</t>
  </si>
  <si>
    <t>TGT</t>
  </si>
  <si>
    <t>TNC</t>
  </si>
  <si>
    <t>TR</t>
  </si>
  <si>
    <t>SYY</t>
  </si>
  <si>
    <t>UBSI</t>
  </si>
  <si>
    <t>UVV</t>
  </si>
  <si>
    <t>WMT</t>
  </si>
  <si>
    <t>Healthcare</t>
  </si>
  <si>
    <t>Industrials</t>
  </si>
  <si>
    <t>Consumer Defensive</t>
  </si>
  <si>
    <t>Utilities</t>
  </si>
  <si>
    <t>Financial Services</t>
  </si>
  <si>
    <t>Real Estate</t>
  </si>
  <si>
    <t>Basic Materials</t>
  </si>
  <si>
    <t>Consumer Cyclical</t>
  </si>
  <si>
    <t>N/A</t>
  </si>
  <si>
    <t>Energy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</si>
  <si>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</si>
  <si>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</si>
  <si>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</si>
  <si>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</si>
  <si>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</si>
  <si>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</si>
  <si>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</si>
  <si>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</si>
  <si>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</si>
  <si>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2024-01-11</t>
  </si>
  <si>
    <t>Abbvie Inc</t>
    <phoneticPr fontId="2" type="noConversion"/>
  </si>
  <si>
    <t>ABM Industries Inc.</t>
    <phoneticPr fontId="2" type="noConversion"/>
  </si>
  <si>
    <t>Abbott Laboratories</t>
    <phoneticPr fontId="2" type="noConversion"/>
  </si>
  <si>
    <t>Archer Daniels Midland Co.</t>
    <phoneticPr fontId="2" type="noConversion"/>
  </si>
  <si>
    <t>American States Water Co.</t>
    <phoneticPr fontId="2" type="noConversion"/>
  </si>
  <si>
    <t>Becton Dickinson &amp; Co.</t>
    <phoneticPr fontId="2" type="noConversion"/>
  </si>
  <si>
    <t>Black Hills Corporation</t>
    <phoneticPr fontId="2" type="noConversion"/>
  </si>
  <si>
    <t>Commerce Bancshares, Inc.</t>
    <phoneticPr fontId="2" type="noConversion"/>
  </si>
  <si>
    <t>Canadian Utilities Ltd.</t>
    <phoneticPr fontId="2" type="noConversion"/>
  </si>
  <si>
    <t>Cincinnati Financial Corp.</t>
    <phoneticPr fontId="2" type="noConversion"/>
  </si>
  <si>
    <t>Colgate-Palmolive Co.</t>
    <phoneticPr fontId="2" type="noConversion"/>
  </si>
  <si>
    <t>California Water Service Group</t>
    <phoneticPr fontId="2" type="noConversion"/>
  </si>
  <si>
    <t>Dover Corp.</t>
    <phoneticPr fontId="2" type="noConversion"/>
  </si>
  <si>
    <t>Emerson Electric Co.</t>
    <phoneticPr fontId="2" type="noConversion"/>
  </si>
  <si>
    <t>Farmers &amp; Merchants Bancorp</t>
    <phoneticPr fontId="2" type="noConversion"/>
  </si>
  <si>
    <t>Federal Realty Investment Trust.</t>
    <phoneticPr fontId="2" type="noConversion"/>
  </si>
  <si>
    <t>Fortis Inc.</t>
    <phoneticPr fontId="2" type="noConversion"/>
  </si>
  <si>
    <t>H.B. Fuller Company</t>
    <phoneticPr fontId="2" type="noConversion"/>
  </si>
  <si>
    <t>Genuine Parts Co.</t>
    <phoneticPr fontId="2" type="noConversion"/>
  </si>
  <si>
    <t>Gorman-Rupp Co.</t>
    <phoneticPr fontId="2" type="noConversion"/>
  </si>
  <si>
    <t>W.W. Grainger Inc.</t>
    <phoneticPr fontId="2" type="noConversion"/>
  </si>
  <si>
    <t>Hormel Foods Corp.</t>
    <phoneticPr fontId="2" type="noConversion"/>
  </si>
  <si>
    <t>Illinois Tool Works, Inc.</t>
    <phoneticPr fontId="2" type="noConversion"/>
  </si>
  <si>
    <t>Johnson &amp; Johnson</t>
    <phoneticPr fontId="2" type="noConversion"/>
  </si>
  <si>
    <t>Kimberly-Clark Corp.</t>
    <phoneticPr fontId="2" type="noConversion"/>
  </si>
  <si>
    <t>Coca-Cola Co</t>
    <phoneticPr fontId="2" type="noConversion"/>
  </si>
  <si>
    <t>Kenvue Inc</t>
    <phoneticPr fontId="2" type="noConversion"/>
  </si>
  <si>
    <t>Lancaster Colony Corp.</t>
    <phoneticPr fontId="2" type="noConversion"/>
  </si>
  <si>
    <t>Leggett &amp; Platt, Inc.</t>
    <phoneticPr fontId="2" type="noConversion"/>
  </si>
  <si>
    <t>Lowe`s Cos., Inc.</t>
    <phoneticPr fontId="2" type="noConversion"/>
  </si>
  <si>
    <t>3M Co.</t>
    <phoneticPr fontId="2" type="noConversion"/>
  </si>
  <si>
    <t>Altria Group Inc.</t>
    <phoneticPr fontId="2" type="noConversion"/>
  </si>
  <si>
    <t>MSA Safety Inc</t>
    <phoneticPr fontId="2" type="noConversion"/>
  </si>
  <si>
    <t>Middlesex Water Co.</t>
    <phoneticPr fontId="2" type="noConversion"/>
  </si>
  <si>
    <t>Nordson Corp.</t>
    <phoneticPr fontId="2" type="noConversion"/>
  </si>
  <si>
    <t>National Fuel Gas Co.</t>
    <phoneticPr fontId="2" type="noConversion"/>
  </si>
  <si>
    <t>Nucor Corp.</t>
    <phoneticPr fontId="2" type="noConversion"/>
  </si>
  <si>
    <t>Northwest Natural Holding Co</t>
    <phoneticPr fontId="2" type="noConversion"/>
  </si>
  <si>
    <t>PepsiCo Inc</t>
    <phoneticPr fontId="2" type="noConversion"/>
  </si>
  <si>
    <t>Procter &amp; Gamble Co.</t>
    <phoneticPr fontId="2" type="noConversion"/>
  </si>
  <si>
    <t>PPG Industries, Inc.</t>
    <phoneticPr fontId="2" type="noConversion"/>
  </si>
  <si>
    <t>Parker-Hannifin Corp.</t>
    <phoneticPr fontId="2" type="noConversion"/>
  </si>
  <si>
    <t>RPM International, Inc.</t>
    <phoneticPr fontId="2" type="noConversion"/>
  </si>
  <si>
    <t>Stepan Co.</t>
    <phoneticPr fontId="2" type="noConversion"/>
  </si>
  <si>
    <t>SJW Group</t>
    <phoneticPr fontId="2" type="noConversion"/>
  </si>
  <si>
    <t>S&amp;P Global Inc</t>
    <phoneticPr fontId="2" type="noConversion"/>
  </si>
  <si>
    <t>Stanley Black &amp; Decker Inc</t>
    <phoneticPr fontId="2" type="noConversion"/>
  </si>
  <si>
    <t>Target Corp</t>
    <phoneticPr fontId="2" type="noConversion"/>
  </si>
  <si>
    <t>Tennant Co.</t>
    <phoneticPr fontId="2" type="noConversion"/>
  </si>
  <si>
    <t>Tootsie Roll Industries, Inc.</t>
    <phoneticPr fontId="2" type="noConversion"/>
  </si>
  <si>
    <t>Sysco Corp.</t>
    <phoneticPr fontId="2" type="noConversion"/>
  </si>
  <si>
    <t>United Bankshares, Inc.</t>
    <phoneticPr fontId="2" type="noConversion"/>
  </si>
  <si>
    <t>Universal Corp.</t>
    <phoneticPr fontId="2" type="noConversion"/>
  </si>
  <si>
    <t>Walmart Inc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</si>
</sst>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26">
    <dxf>
      <numFmt numFmtId="177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7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7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7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7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7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7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7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\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7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7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7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tabSelected="1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42" sqref="F42"/>
    </sheetView>
  </sheetViews>
  <sheetFormatPr defaultRowHeight="16.5" x14ac:dyDescent="0.3"/>
  <cols>
    <col min="1" max="1" width="25.75" customWidth="1"/>
    <col min="2" max="2" width="45.75" customWidth="1"/>
    <col min="3" max="3" width="25.75" customWidth="1"/>
    <col min="4" max="4" width="10.75" customWidth="1"/>
    <col min="5" max="5" width="18.75" customWidth="1"/>
    <col min="6" max="6" width="25.75" customWidth="1"/>
    <col min="7" max="7" width="34.75" customWidth="1"/>
    <col min="8" max="10" width="22.75" customWidth="1"/>
    <col min="11" max="11" width="20.75" customWidth="1"/>
    <col min="12" max="15" width="15.75" customWidth="1"/>
  </cols>
  <sheetData>
    <row r="1" spans="1:15" x14ac:dyDescent="0.3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 t="s">
        <v>15</v>
      </c>
      <c r="B2" t="s">
        <v>89</v>
      </c>
      <c r="C2" t="s">
        <v>69</v>
      </c>
      <c r="D2">
        <v>164.89</v>
      </c>
      <c r="E2">
        <v>3.5902723027472862E-2</v>
      </c>
      <c r="F2">
        <v>52</v>
      </c>
      <c r="G2">
        <v>4.9645390070921953E-2</v>
      </c>
      <c r="H2">
        <v>6.7027438834861508E-2</v>
      </c>
      <c r="I2">
        <v>5.830653641993897</v>
      </c>
      <c r="J2">
        <v>296802</v>
      </c>
      <c r="K2">
        <v>45.816918802099408</v>
      </c>
      <c r="L2">
        <v>1.5974393539709311</v>
      </c>
      <c r="M2">
        <v>0.197002295827332</v>
      </c>
      <c r="N2">
        <v>165.08</v>
      </c>
      <c r="O2">
        <v>128.24</v>
      </c>
    </row>
    <row r="3" spans="1:15" x14ac:dyDescent="0.3">
      <c r="A3" s="1" t="s">
        <v>16</v>
      </c>
      <c r="B3" t="s">
        <v>90</v>
      </c>
      <c r="C3" t="s">
        <v>70</v>
      </c>
      <c r="D3">
        <v>42.78</v>
      </c>
      <c r="E3">
        <v>2.103786816269285E-2</v>
      </c>
      <c r="F3">
        <v>56</v>
      </c>
      <c r="G3">
        <v>2.2727272727272711E-2</v>
      </c>
      <c r="H3">
        <v>4.5639552591273169E-2</v>
      </c>
      <c r="I3">
        <v>0.87809571006131604</v>
      </c>
      <c r="J3">
        <v>2689.1986280000001</v>
      </c>
      <c r="K3">
        <v>10.69689191742243</v>
      </c>
      <c r="L3">
        <v>0.23168752244361901</v>
      </c>
      <c r="M3">
        <v>1.0505054255837849</v>
      </c>
      <c r="N3">
        <v>52.78</v>
      </c>
      <c r="O3">
        <v>37.21</v>
      </c>
    </row>
    <row r="4" spans="1:15" x14ac:dyDescent="0.3">
      <c r="A4" s="1" t="s">
        <v>17</v>
      </c>
      <c r="B4" t="s">
        <v>91</v>
      </c>
      <c r="C4" t="s">
        <v>69</v>
      </c>
      <c r="D4">
        <v>113.85</v>
      </c>
      <c r="E4">
        <v>1.932367149758454E-2</v>
      </c>
      <c r="F4">
        <v>52</v>
      </c>
      <c r="G4">
        <v>7.8431372549019773E-2</v>
      </c>
      <c r="H4">
        <v>0.1144036920167593</v>
      </c>
      <c r="I4">
        <v>2.0144933480232852</v>
      </c>
      <c r="J4">
        <v>197650.26432399999</v>
      </c>
      <c r="K4">
        <v>38.289473910034857</v>
      </c>
      <c r="L4">
        <v>0.68287910102484239</v>
      </c>
      <c r="M4">
        <v>0.596627033289856</v>
      </c>
      <c r="N4">
        <v>114.64</v>
      </c>
      <c r="O4">
        <v>89.24</v>
      </c>
    </row>
    <row r="5" spans="1:15" x14ac:dyDescent="0.3">
      <c r="A5" s="1" t="s">
        <v>18</v>
      </c>
      <c r="B5" t="s">
        <v>92</v>
      </c>
      <c r="C5" t="s">
        <v>71</v>
      </c>
      <c r="D5">
        <v>69.33</v>
      </c>
      <c r="E5">
        <v>2.5962786672436181E-2</v>
      </c>
      <c r="F5">
        <v>50</v>
      </c>
      <c r="G5">
        <v>0.125</v>
      </c>
      <c r="H5">
        <v>5.1547496797280427E-2</v>
      </c>
      <c r="I5">
        <v>1.784312080281762</v>
      </c>
      <c r="J5">
        <v>36979.322409</v>
      </c>
      <c r="K5">
        <v>9.3927666774574554</v>
      </c>
      <c r="L5">
        <v>0.24816579697938271</v>
      </c>
      <c r="M5">
        <v>0.69265133868996409</v>
      </c>
      <c r="N5">
        <v>87.29</v>
      </c>
      <c r="O5">
        <v>68.88</v>
      </c>
    </row>
    <row r="6" spans="1:15" x14ac:dyDescent="0.3">
      <c r="A6" s="1" t="s">
        <v>19</v>
      </c>
      <c r="B6" t="s">
        <v>93</v>
      </c>
      <c r="C6" t="s">
        <v>72</v>
      </c>
      <c r="D6">
        <v>78.87</v>
      </c>
      <c r="E6">
        <v>2.180803854444022E-2</v>
      </c>
      <c r="F6">
        <v>69</v>
      </c>
      <c r="G6">
        <v>8.1761006289308158E-2</v>
      </c>
      <c r="H6">
        <v>9.3521062182361669E-2</v>
      </c>
      <c r="I6">
        <v>1.6426877295237561</v>
      </c>
      <c r="J6">
        <v>2916.3589539999998</v>
      </c>
      <c r="K6">
        <v>23.751172379059842</v>
      </c>
      <c r="L6">
        <v>0.496280280822887</v>
      </c>
      <c r="M6">
        <v>0.627364490267181</v>
      </c>
      <c r="N6">
        <v>97.32</v>
      </c>
      <c r="O6">
        <v>74.78</v>
      </c>
    </row>
    <row r="7" spans="1:15" x14ac:dyDescent="0.3">
      <c r="A7" s="1" t="s">
        <v>20</v>
      </c>
      <c r="B7" t="s">
        <v>94</v>
      </c>
      <c r="C7" t="s">
        <v>69</v>
      </c>
      <c r="D7">
        <v>238.41</v>
      </c>
      <c r="E7">
        <v>1.5938928736210729E-2</v>
      </c>
      <c r="F7">
        <v>52</v>
      </c>
      <c r="G7">
        <v>4.3956043956044022E-2</v>
      </c>
      <c r="H7">
        <v>4.2909385938183282E-2</v>
      </c>
      <c r="I7">
        <v>3.6594455091822149</v>
      </c>
      <c r="J7">
        <v>69235.456049999993</v>
      </c>
      <c r="K7">
        <v>48.62040452949438</v>
      </c>
      <c r="L7">
        <v>0.74077844315429442</v>
      </c>
      <c r="M7">
        <v>0.55437142933573103</v>
      </c>
      <c r="N7">
        <v>285.17</v>
      </c>
      <c r="O7">
        <v>226.09</v>
      </c>
    </row>
    <row r="8" spans="1:15" x14ac:dyDescent="0.3">
      <c r="A8" s="1" t="s">
        <v>21</v>
      </c>
      <c r="B8" t="s">
        <v>95</v>
      </c>
      <c r="C8" t="s">
        <v>72</v>
      </c>
      <c r="D8">
        <v>55.31</v>
      </c>
      <c r="E8">
        <v>4.51997830410414E-2</v>
      </c>
      <c r="F8">
        <v>52</v>
      </c>
      <c r="G8">
        <v>0</v>
      </c>
      <c r="H8">
        <v>4.3560729874440929E-2</v>
      </c>
      <c r="I8">
        <v>2.4579449435291689</v>
      </c>
      <c r="J8">
        <v>3760.6177739999998</v>
      </c>
      <c r="K8">
        <v>14.74792552866157</v>
      </c>
      <c r="L8">
        <v>0.64008982904405443</v>
      </c>
      <c r="M8">
        <v>0.77487201629575508</v>
      </c>
      <c r="N8">
        <v>70.88</v>
      </c>
      <c r="O8">
        <v>45.88</v>
      </c>
    </row>
    <row r="9" spans="1:15" x14ac:dyDescent="0.3">
      <c r="A9" s="1" t="s">
        <v>22</v>
      </c>
      <c r="B9" t="s">
        <v>96</v>
      </c>
      <c r="C9" t="s">
        <v>73</v>
      </c>
      <c r="D9">
        <v>53.76</v>
      </c>
      <c r="E9">
        <v>2.0089285714285719E-2</v>
      </c>
      <c r="F9">
        <v>54</v>
      </c>
      <c r="G9">
        <v>1.8867924528301879E-2</v>
      </c>
      <c r="H9">
        <v>7.5766240521741857E-3</v>
      </c>
      <c r="I9">
        <v>0.98899453238420909</v>
      </c>
      <c r="J9">
        <v>6681.7452979999998</v>
      </c>
      <c r="K9">
        <v>13.498502619035589</v>
      </c>
      <c r="L9">
        <v>0.25688169672317118</v>
      </c>
      <c r="M9">
        <v>1.2274110992105409</v>
      </c>
      <c r="N9">
        <v>61.37</v>
      </c>
      <c r="O9">
        <v>38.549999999999997</v>
      </c>
    </row>
    <row r="10" spans="1:15" x14ac:dyDescent="0.3">
      <c r="A10" s="1" t="s">
        <v>23</v>
      </c>
      <c r="B10" t="s">
        <v>97</v>
      </c>
      <c r="C10" t="s">
        <v>72</v>
      </c>
      <c r="D10">
        <v>24.182500000000001</v>
      </c>
      <c r="E10">
        <v>5.3344360591336709E-2</v>
      </c>
      <c r="F10">
        <v>51</v>
      </c>
      <c r="G10">
        <v>9.9054479963980313E-3</v>
      </c>
      <c r="H10">
        <v>1.196479519420302E-2</v>
      </c>
      <c r="I10">
        <v>1.7943999767303469</v>
      </c>
      <c r="J10">
        <v>4890.8192639999997</v>
      </c>
      <c r="K10">
        <v>0</v>
      </c>
      <c r="L10" t="s">
        <v>77</v>
      </c>
      <c r="N10">
        <v>28.8</v>
      </c>
      <c r="O10">
        <v>20.34</v>
      </c>
    </row>
    <row r="11" spans="1:15" x14ac:dyDescent="0.3">
      <c r="A11" s="1" t="s">
        <v>24</v>
      </c>
      <c r="B11" t="s">
        <v>98</v>
      </c>
      <c r="C11" t="s">
        <v>73</v>
      </c>
      <c r="D11">
        <v>107.42</v>
      </c>
      <c r="E11">
        <v>2.7927760193632471E-2</v>
      </c>
      <c r="F11">
        <v>63</v>
      </c>
      <c r="G11">
        <v>8.6956521739130377E-2</v>
      </c>
      <c r="H11">
        <v>6.0167892317174232E-2</v>
      </c>
      <c r="I11">
        <v>2.9359185217476562</v>
      </c>
      <c r="J11">
        <v>16855.027281999999</v>
      </c>
      <c r="K11">
        <v>10.074732386371791</v>
      </c>
      <c r="L11">
        <v>0.27671239601768682</v>
      </c>
      <c r="M11">
        <v>1.0016778330852361</v>
      </c>
      <c r="N11">
        <v>124.21</v>
      </c>
      <c r="O11">
        <v>91.41</v>
      </c>
    </row>
    <row r="12" spans="1:15" x14ac:dyDescent="0.3">
      <c r="A12" s="1" t="s">
        <v>25</v>
      </c>
      <c r="B12" t="s">
        <v>99</v>
      </c>
      <c r="C12" t="s">
        <v>71</v>
      </c>
      <c r="D12">
        <v>80.55</v>
      </c>
      <c r="E12">
        <v>2.3836126629422721E-2</v>
      </c>
      <c r="F12">
        <v>61</v>
      </c>
      <c r="G12">
        <v>2.1276595744680771E-2</v>
      </c>
      <c r="H12">
        <v>2.7066087089351761E-2</v>
      </c>
      <c r="I12">
        <v>1.8917471940053141</v>
      </c>
      <c r="J12">
        <v>66322.635462000006</v>
      </c>
      <c r="K12">
        <v>41.791200669470697</v>
      </c>
      <c r="L12">
        <v>0.99044355707084497</v>
      </c>
      <c r="M12">
        <v>0.279463119023179</v>
      </c>
      <c r="N12">
        <v>81.3</v>
      </c>
      <c r="O12">
        <v>67.180000000000007</v>
      </c>
    </row>
    <row r="13" spans="1:15" x14ac:dyDescent="0.3">
      <c r="A13" s="1" t="s">
        <v>26</v>
      </c>
      <c r="B13" t="s">
        <v>100</v>
      </c>
      <c r="C13" t="s">
        <v>72</v>
      </c>
      <c r="D13">
        <v>49.7</v>
      </c>
      <c r="E13">
        <v>2.0925553319919521E-2</v>
      </c>
      <c r="F13">
        <v>55</v>
      </c>
      <c r="G13">
        <v>4.0000000000000042E-2</v>
      </c>
      <c r="H13">
        <v>5.6528580043697867E-2</v>
      </c>
      <c r="I13">
        <v>1.0321915812182381</v>
      </c>
      <c r="J13">
        <v>2868.2366999999999</v>
      </c>
      <c r="K13">
        <v>69.361498839233903</v>
      </c>
      <c r="L13">
        <v>1.408558380483403</v>
      </c>
      <c r="M13">
        <v>0.67748868472353707</v>
      </c>
      <c r="N13">
        <v>62.72</v>
      </c>
      <c r="O13">
        <v>45.21</v>
      </c>
    </row>
    <row r="14" spans="1:15" x14ac:dyDescent="0.3">
      <c r="A14" s="1" t="s">
        <v>27</v>
      </c>
      <c r="B14" t="s">
        <v>101</v>
      </c>
      <c r="C14" t="s">
        <v>70</v>
      </c>
      <c r="D14">
        <v>147.16999999999999</v>
      </c>
      <c r="E14">
        <v>1.3861520690358091E-2</v>
      </c>
      <c r="F14">
        <v>68</v>
      </c>
      <c r="G14">
        <v>9.9009900990099098E-3</v>
      </c>
      <c r="H14">
        <v>1.2198729249942589E-2</v>
      </c>
      <c r="I14">
        <v>2.019117460601449</v>
      </c>
      <c r="J14">
        <v>20587.632492000001</v>
      </c>
      <c r="K14">
        <v>20.102263344038199</v>
      </c>
      <c r="L14">
        <v>0.27735129953316612</v>
      </c>
      <c r="M14">
        <v>1.157784988746325</v>
      </c>
      <c r="N14">
        <v>158.38999999999999</v>
      </c>
      <c r="O14">
        <v>126.79</v>
      </c>
    </row>
    <row r="15" spans="1:15" x14ac:dyDescent="0.3">
      <c r="A15" s="1" t="s">
        <v>28</v>
      </c>
      <c r="B15" t="s">
        <v>102</v>
      </c>
      <c r="C15" t="s">
        <v>70</v>
      </c>
      <c r="D15">
        <v>94.77</v>
      </c>
      <c r="E15">
        <v>2.2158911047799941E-2</v>
      </c>
      <c r="F15">
        <v>67</v>
      </c>
      <c r="G15">
        <v>9.6153846153845812E-3</v>
      </c>
      <c r="H15">
        <v>1.3894214014664509E-2</v>
      </c>
      <c r="I15">
        <v>2.0668930903469942</v>
      </c>
      <c r="J15">
        <v>54028.377</v>
      </c>
      <c r="K15">
        <v>4.0890317868765607</v>
      </c>
      <c r="L15">
        <v>9.0296771094233036E-2</v>
      </c>
      <c r="M15">
        <v>0.96179578790455911</v>
      </c>
      <c r="N15">
        <v>100.02</v>
      </c>
      <c r="O15">
        <v>76.069999999999993</v>
      </c>
    </row>
    <row r="16" spans="1:15" x14ac:dyDescent="0.3">
      <c r="A16" s="1" t="s">
        <v>29</v>
      </c>
      <c r="B16" t="s">
        <v>103</v>
      </c>
      <c r="C16" t="s">
        <v>73</v>
      </c>
      <c r="D16">
        <v>1047.1199999999999</v>
      </c>
      <c r="E16">
        <v>1.5853006341202541E-2</v>
      </c>
      <c r="F16">
        <v>58</v>
      </c>
      <c r="G16" t="s">
        <v>77</v>
      </c>
      <c r="H16" t="s">
        <v>77</v>
      </c>
      <c r="I16">
        <v>17.10000038146973</v>
      </c>
      <c r="J16">
        <v>783.21539399999995</v>
      </c>
      <c r="K16">
        <v>0</v>
      </c>
      <c r="L16" t="s">
        <v>77</v>
      </c>
      <c r="N16">
        <v>1059.77</v>
      </c>
      <c r="O16">
        <v>923.47</v>
      </c>
    </row>
    <row r="17" spans="1:15" x14ac:dyDescent="0.3">
      <c r="A17" s="1" t="s">
        <v>30</v>
      </c>
      <c r="B17" t="s">
        <v>104</v>
      </c>
      <c r="C17" t="s">
        <v>74</v>
      </c>
      <c r="D17">
        <v>103.25</v>
      </c>
      <c r="E17">
        <v>4.2227602905569012E-2</v>
      </c>
      <c r="F17">
        <v>56</v>
      </c>
      <c r="G17">
        <v>9.2592592592593004E-3</v>
      </c>
      <c r="H17">
        <v>1.3363517982360131E-2</v>
      </c>
      <c r="I17">
        <v>4.2703788077896849</v>
      </c>
      <c r="J17">
        <v>8417.2765949999994</v>
      </c>
      <c r="K17">
        <v>0</v>
      </c>
      <c r="L17" t="s">
        <v>77</v>
      </c>
      <c r="M17">
        <v>0.98633202972260803</v>
      </c>
      <c r="N17">
        <v>110.15</v>
      </c>
      <c r="O17">
        <v>82.49</v>
      </c>
    </row>
    <row r="18" spans="1:15" x14ac:dyDescent="0.3">
      <c r="A18" s="1" t="s">
        <v>31</v>
      </c>
      <c r="B18" t="s">
        <v>105</v>
      </c>
      <c r="C18" t="s">
        <v>72</v>
      </c>
      <c r="D18">
        <v>41.77</v>
      </c>
      <c r="E18">
        <v>4.1896097677759148E-2</v>
      </c>
      <c r="F18">
        <v>50</v>
      </c>
      <c r="G18">
        <v>0.39407071010181438</v>
      </c>
      <c r="H18">
        <v>5.5669318439937721E-2</v>
      </c>
      <c r="I18">
        <v>1.9648768453388521</v>
      </c>
      <c r="J18">
        <v>20491.881729000001</v>
      </c>
      <c r="K18">
        <v>0</v>
      </c>
      <c r="L18" t="s">
        <v>77</v>
      </c>
      <c r="M18">
        <v>0.45674115746060512</v>
      </c>
      <c r="N18">
        <v>44.9</v>
      </c>
      <c r="O18">
        <v>35.92</v>
      </c>
    </row>
    <row r="19" spans="1:15" x14ac:dyDescent="0.3">
      <c r="A19" s="1" t="s">
        <v>32</v>
      </c>
      <c r="B19" t="s">
        <v>106</v>
      </c>
      <c r="C19" t="s">
        <v>75</v>
      </c>
      <c r="D19">
        <v>78.23</v>
      </c>
      <c r="E19">
        <v>1.048191230985555E-2</v>
      </c>
      <c r="F19">
        <v>54</v>
      </c>
      <c r="G19" t="s">
        <v>77</v>
      </c>
      <c r="H19" t="s">
        <v>77</v>
      </c>
      <c r="I19">
        <v>0.8015763061898421</v>
      </c>
      <c r="J19">
        <v>4226.1017890000003</v>
      </c>
      <c r="K19">
        <v>28.511589139005832</v>
      </c>
      <c r="L19">
        <v>0.30134447601121878</v>
      </c>
      <c r="M19">
        <v>1.1934606609239831</v>
      </c>
      <c r="N19">
        <v>83.64</v>
      </c>
      <c r="O19">
        <v>62.21</v>
      </c>
    </row>
    <row r="20" spans="1:15" x14ac:dyDescent="0.3">
      <c r="A20" s="1" t="s">
        <v>33</v>
      </c>
      <c r="B20" t="s">
        <v>107</v>
      </c>
      <c r="C20" t="s">
        <v>76</v>
      </c>
      <c r="D20">
        <v>137.66999999999999</v>
      </c>
      <c r="E20">
        <v>2.7602237233965279E-2</v>
      </c>
      <c r="F20">
        <v>67</v>
      </c>
      <c r="G20">
        <v>6.1452513966480549E-2</v>
      </c>
      <c r="H20">
        <v>4.4952986304677589E-2</v>
      </c>
      <c r="I20">
        <v>3.7619862195682088</v>
      </c>
      <c r="J20">
        <v>19300.870190000001</v>
      </c>
      <c r="K20">
        <v>15.420649307715969</v>
      </c>
      <c r="L20">
        <v>0.42508318865177508</v>
      </c>
      <c r="M20">
        <v>0.90782636188242205</v>
      </c>
      <c r="N20">
        <v>176.82</v>
      </c>
      <c r="O20">
        <v>125.45</v>
      </c>
    </row>
    <row r="21" spans="1:15" x14ac:dyDescent="0.3">
      <c r="A21" s="1" t="s">
        <v>34</v>
      </c>
      <c r="B21" t="s">
        <v>108</v>
      </c>
      <c r="C21" t="s">
        <v>70</v>
      </c>
      <c r="D21">
        <v>32.979999999999997</v>
      </c>
      <c r="E21">
        <v>2.1831412977562161E-2</v>
      </c>
      <c r="F21">
        <v>51</v>
      </c>
      <c r="G21">
        <v>2.857142857142847E-2</v>
      </c>
      <c r="H21">
        <v>5.9223841048812183E-2</v>
      </c>
      <c r="I21">
        <v>0.69876604854700608</v>
      </c>
      <c r="J21">
        <v>863.87805400000002</v>
      </c>
      <c r="K21">
        <v>30.416099360608399</v>
      </c>
      <c r="L21">
        <v>0.6410697693091798</v>
      </c>
      <c r="M21">
        <v>1.121435516508237</v>
      </c>
      <c r="N21">
        <v>36.69</v>
      </c>
      <c r="O21">
        <v>22.5</v>
      </c>
    </row>
    <row r="22" spans="1:15" x14ac:dyDescent="0.3">
      <c r="A22" s="1" t="s">
        <v>35</v>
      </c>
      <c r="B22" t="s">
        <v>109</v>
      </c>
      <c r="C22" t="s">
        <v>70</v>
      </c>
      <c r="D22">
        <v>830.83</v>
      </c>
      <c r="E22">
        <v>8.9549005211655812E-3</v>
      </c>
      <c r="F22">
        <v>52</v>
      </c>
      <c r="G22">
        <v>8.1395348837209225E-2</v>
      </c>
      <c r="H22">
        <v>5.251935381426609E-2</v>
      </c>
      <c r="I22">
        <v>7.272961157757841</v>
      </c>
      <c r="J22">
        <v>41237.416219999999</v>
      </c>
      <c r="K22">
        <v>22.68284720572057</v>
      </c>
      <c r="L22">
        <v>0.20152289159761261</v>
      </c>
      <c r="M22">
        <v>1.0034152684236539</v>
      </c>
      <c r="N22">
        <v>841</v>
      </c>
      <c r="O22">
        <v>539.32000000000005</v>
      </c>
    </row>
    <row r="23" spans="1:15" x14ac:dyDescent="0.3">
      <c r="A23" s="1" t="s">
        <v>36</v>
      </c>
      <c r="B23" t="s">
        <v>110</v>
      </c>
      <c r="C23" t="s">
        <v>71</v>
      </c>
      <c r="D23">
        <v>31.89</v>
      </c>
      <c r="E23">
        <v>3.5434305424898081E-2</v>
      </c>
      <c r="F23">
        <v>58</v>
      </c>
      <c r="G23">
        <v>5.7692307692307709E-2</v>
      </c>
      <c r="H23">
        <v>5.5413584563397622E-2</v>
      </c>
      <c r="I23">
        <v>1.0874291535579159</v>
      </c>
      <c r="J23">
        <v>17437.452000000001</v>
      </c>
      <c r="K23">
        <v>21.973371036276479</v>
      </c>
      <c r="L23">
        <v>0.74995114038476962</v>
      </c>
      <c r="M23">
        <v>0.33993041858434703</v>
      </c>
      <c r="N23">
        <v>45.85</v>
      </c>
      <c r="O23">
        <v>30.12</v>
      </c>
    </row>
    <row r="24" spans="1:15" x14ac:dyDescent="0.3">
      <c r="A24" s="1" t="s">
        <v>37</v>
      </c>
      <c r="B24" t="s">
        <v>111</v>
      </c>
      <c r="C24" t="s">
        <v>70</v>
      </c>
      <c r="D24">
        <v>253.98</v>
      </c>
      <c r="E24">
        <v>2.2048980234664148E-2</v>
      </c>
      <c r="F24">
        <v>59</v>
      </c>
      <c r="G24">
        <v>6.8702290076335659E-2</v>
      </c>
      <c r="H24">
        <v>6.9610375725068785E-2</v>
      </c>
      <c r="I24">
        <v>5.3973407177398229</v>
      </c>
      <c r="J24">
        <v>76418.995802000005</v>
      </c>
      <c r="K24">
        <v>24.28312545357484</v>
      </c>
      <c r="L24">
        <v>0.52350540424246583</v>
      </c>
      <c r="M24">
        <v>0.98364619209513204</v>
      </c>
      <c r="N24">
        <v>265</v>
      </c>
      <c r="O24">
        <v>214.62</v>
      </c>
    </row>
    <row r="25" spans="1:15" x14ac:dyDescent="0.3">
      <c r="A25" s="1" t="s">
        <v>38</v>
      </c>
      <c r="B25" t="s">
        <v>112</v>
      </c>
      <c r="C25" t="s">
        <v>69</v>
      </c>
      <c r="D25">
        <v>161.87</v>
      </c>
      <c r="E25">
        <v>2.9406313708531539E-2</v>
      </c>
      <c r="F25">
        <v>61</v>
      </c>
      <c r="G25">
        <v>5.3097345132743452E-2</v>
      </c>
      <c r="H25">
        <v>5.7452553807890487E-2</v>
      </c>
      <c r="I25">
        <v>4.6471905460248486</v>
      </c>
      <c r="J25">
        <v>389666.19021899998</v>
      </c>
      <c r="K25">
        <v>11.25422222214071</v>
      </c>
      <c r="L25">
        <v>0.35046685867457378</v>
      </c>
      <c r="M25">
        <v>0.32589453353181802</v>
      </c>
      <c r="N25">
        <v>173.31</v>
      </c>
      <c r="O25">
        <v>143.80000000000001</v>
      </c>
    </row>
    <row r="26" spans="1:15" x14ac:dyDescent="0.3">
      <c r="A26" s="1" t="s">
        <v>39</v>
      </c>
      <c r="B26" t="s">
        <v>113</v>
      </c>
      <c r="C26" t="s">
        <v>71</v>
      </c>
      <c r="D26">
        <v>123.27</v>
      </c>
      <c r="E26">
        <v>3.8289932668126872E-2</v>
      </c>
      <c r="F26">
        <v>51</v>
      </c>
      <c r="G26">
        <v>1.7241379310344751E-2</v>
      </c>
      <c r="H26">
        <v>2.7564179509375061E-2</v>
      </c>
      <c r="I26">
        <v>4.6539805124674478</v>
      </c>
      <c r="J26">
        <v>41657.863799999999</v>
      </c>
      <c r="K26">
        <v>23.64237446083996</v>
      </c>
      <c r="L26">
        <v>0.89499625239758607</v>
      </c>
      <c r="M26">
        <v>0.281919158311214</v>
      </c>
      <c r="N26">
        <v>143.81</v>
      </c>
      <c r="O26">
        <v>115.2</v>
      </c>
    </row>
    <row r="27" spans="1:15" x14ac:dyDescent="0.3">
      <c r="A27" s="1" t="s">
        <v>40</v>
      </c>
      <c r="B27" t="s">
        <v>114</v>
      </c>
      <c r="C27" t="s">
        <v>71</v>
      </c>
      <c r="D27">
        <v>60.2</v>
      </c>
      <c r="E27">
        <v>3.0564784053156151E-2</v>
      </c>
      <c r="F27">
        <v>61</v>
      </c>
      <c r="G27">
        <v>4.5454545454545407E-2</v>
      </c>
      <c r="H27">
        <v>2.834672210021361E-2</v>
      </c>
      <c r="I27">
        <v>1.81849121885027</v>
      </c>
      <c r="J27">
        <v>260269.52280000001</v>
      </c>
      <c r="K27">
        <v>24.161671258819158</v>
      </c>
      <c r="L27">
        <v>0.73326258824607671</v>
      </c>
      <c r="M27">
        <v>0.36700324113087301</v>
      </c>
      <c r="N27">
        <v>63.49</v>
      </c>
      <c r="O27">
        <v>51.14</v>
      </c>
    </row>
    <row r="28" spans="1:15" x14ac:dyDescent="0.3">
      <c r="A28" s="1" t="s">
        <v>41</v>
      </c>
      <c r="B28" t="s">
        <v>115</v>
      </c>
      <c r="C28" t="s">
        <v>77</v>
      </c>
      <c r="D28">
        <v>21.77</v>
      </c>
      <c r="E28">
        <v>3.6747818098300418E-2</v>
      </c>
      <c r="F28">
        <v>61</v>
      </c>
      <c r="G28" t="s">
        <v>77</v>
      </c>
      <c r="H28" t="s">
        <v>77</v>
      </c>
      <c r="I28">
        <v>0.20000000298023199</v>
      </c>
      <c r="J28">
        <v>41689.442999999999</v>
      </c>
      <c r="K28">
        <v>19.975775275730719</v>
      </c>
      <c r="L28">
        <v>0.17857143123235</v>
      </c>
      <c r="M28">
        <v>0.60783316863652803</v>
      </c>
      <c r="N28">
        <v>27.56</v>
      </c>
      <c r="O28">
        <v>17.82</v>
      </c>
    </row>
    <row r="29" spans="1:15" x14ac:dyDescent="0.3">
      <c r="A29" s="1" t="s">
        <v>42</v>
      </c>
      <c r="B29" t="s">
        <v>116</v>
      </c>
      <c r="C29" t="s">
        <v>71</v>
      </c>
      <c r="D29">
        <v>167.95</v>
      </c>
      <c r="E29">
        <v>2.1434950878237571E-2</v>
      </c>
      <c r="F29">
        <v>61</v>
      </c>
      <c r="G29">
        <v>5.8823529411764719E-2</v>
      </c>
      <c r="H29">
        <v>6.7249181879538877E-2</v>
      </c>
      <c r="I29">
        <v>3.397908362790286</v>
      </c>
      <c r="J29">
        <v>4621.4801500000003</v>
      </c>
      <c r="K29">
        <v>39.375310130356993</v>
      </c>
      <c r="L29">
        <v>0.79576308262067597</v>
      </c>
      <c r="M29">
        <v>0.34447974508149498</v>
      </c>
      <c r="N29">
        <v>214.17</v>
      </c>
      <c r="O29">
        <v>155.65</v>
      </c>
    </row>
    <row r="30" spans="1:15" x14ac:dyDescent="0.3">
      <c r="A30" s="1" t="s">
        <v>43</v>
      </c>
      <c r="B30" t="s">
        <v>117</v>
      </c>
      <c r="C30" t="s">
        <v>76</v>
      </c>
      <c r="D30">
        <v>26.03</v>
      </c>
      <c r="E30">
        <v>7.0687668075297735E-2</v>
      </c>
      <c r="F30">
        <v>52</v>
      </c>
      <c r="G30">
        <v>4.5454545454545407E-2</v>
      </c>
      <c r="H30">
        <v>3.8950477489882777E-2</v>
      </c>
      <c r="I30">
        <v>1.7750048791329409</v>
      </c>
      <c r="J30">
        <v>3470.3046589999999</v>
      </c>
      <c r="K30">
        <v>16.269595212283171</v>
      </c>
      <c r="L30">
        <v>1.1378236404698341</v>
      </c>
      <c r="M30">
        <v>0.96418206521989402</v>
      </c>
      <c r="N30">
        <v>36.17</v>
      </c>
      <c r="O30">
        <v>22.11</v>
      </c>
    </row>
    <row r="31" spans="1:15" x14ac:dyDescent="0.3">
      <c r="A31" s="1" t="s">
        <v>44</v>
      </c>
      <c r="B31" t="s">
        <v>118</v>
      </c>
      <c r="C31" t="s">
        <v>76</v>
      </c>
      <c r="D31">
        <v>220.21</v>
      </c>
      <c r="E31">
        <v>1.998092729667136E-2</v>
      </c>
      <c r="F31">
        <v>60</v>
      </c>
      <c r="G31">
        <v>4.7619047619047672E-2</v>
      </c>
      <c r="H31">
        <v>0.18040295913696941</v>
      </c>
      <c r="I31">
        <v>4.2663313105094707</v>
      </c>
      <c r="J31">
        <v>126645.545646</v>
      </c>
      <c r="K31">
        <v>16.56580060771746</v>
      </c>
      <c r="L31">
        <v>0.3294464332439746</v>
      </c>
      <c r="M31">
        <v>1.1101471075405629</v>
      </c>
      <c r="N31">
        <v>235.82</v>
      </c>
      <c r="O31">
        <v>181.85</v>
      </c>
    </row>
    <row r="32" spans="1:15" x14ac:dyDescent="0.3">
      <c r="A32" s="1" t="s">
        <v>45</v>
      </c>
      <c r="B32" t="s">
        <v>119</v>
      </c>
      <c r="C32" t="s">
        <v>70</v>
      </c>
      <c r="D32">
        <v>108.3</v>
      </c>
      <c r="E32">
        <v>5.5401662049861487E-2</v>
      </c>
      <c r="F32">
        <v>65</v>
      </c>
      <c r="G32">
        <v>6.7114093959732557E-3</v>
      </c>
      <c r="H32">
        <v>8.197818497166498E-3</v>
      </c>
      <c r="I32">
        <v>5.8649780078585518</v>
      </c>
      <c r="J32">
        <v>59815.935214999998</v>
      </c>
      <c r="K32" t="s">
        <v>77</v>
      </c>
      <c r="L32" t="s">
        <v>77</v>
      </c>
      <c r="M32">
        <v>1.16289707212643</v>
      </c>
      <c r="N32">
        <v>122.49</v>
      </c>
      <c r="O32">
        <v>84.02</v>
      </c>
    </row>
    <row r="33" spans="1:15" x14ac:dyDescent="0.3">
      <c r="A33" s="1" t="s">
        <v>46</v>
      </c>
      <c r="B33" t="s">
        <v>120</v>
      </c>
      <c r="C33" t="s">
        <v>71</v>
      </c>
      <c r="D33">
        <v>41.06</v>
      </c>
      <c r="E33">
        <v>9.5470043838285432E-2</v>
      </c>
      <c r="F33">
        <v>54</v>
      </c>
      <c r="G33">
        <v>4.2553191489361541E-2</v>
      </c>
      <c r="H33">
        <v>4.1423126681443989E-2</v>
      </c>
      <c r="I33">
        <v>3.7152883009105708</v>
      </c>
      <c r="J33">
        <v>72620.632433999999</v>
      </c>
      <c r="K33">
        <v>8.3051958410841724</v>
      </c>
      <c r="L33">
        <v>0.7582221022266471</v>
      </c>
      <c r="M33">
        <v>0.49128594411866799</v>
      </c>
      <c r="N33">
        <v>47.26</v>
      </c>
      <c r="O33">
        <v>38.159999999999997</v>
      </c>
    </row>
    <row r="34" spans="1:15" x14ac:dyDescent="0.3">
      <c r="A34" s="1" t="s">
        <v>47</v>
      </c>
      <c r="B34" t="s">
        <v>121</v>
      </c>
      <c r="C34" t="s">
        <v>70</v>
      </c>
      <c r="D34">
        <v>165.52</v>
      </c>
      <c r="E34">
        <v>1.1358144030932819E-2</v>
      </c>
      <c r="F34">
        <v>53</v>
      </c>
      <c r="G34">
        <v>2.1739130434782709E-2</v>
      </c>
      <c r="H34">
        <v>4.3428878362918873E-2</v>
      </c>
      <c r="I34">
        <v>1.8620253892591421</v>
      </c>
      <c r="J34">
        <v>6506.788665</v>
      </c>
      <c r="K34">
        <v>193.6832464759637</v>
      </c>
      <c r="L34">
        <v>2.181890542839398</v>
      </c>
      <c r="M34">
        <v>0.78325114927934403</v>
      </c>
      <c r="N34">
        <v>185.03</v>
      </c>
      <c r="O34">
        <v>121.5</v>
      </c>
    </row>
    <row r="35" spans="1:15" x14ac:dyDescent="0.3">
      <c r="A35" s="1" t="s">
        <v>48</v>
      </c>
      <c r="B35" t="s">
        <v>122</v>
      </c>
      <c r="C35" t="s">
        <v>72</v>
      </c>
      <c r="D35">
        <v>63.62</v>
      </c>
      <c r="E35">
        <v>2.0433825840930529E-2</v>
      </c>
      <c r="F35">
        <v>51</v>
      </c>
      <c r="G35">
        <v>4.0000000000000042E-2</v>
      </c>
      <c r="H35">
        <v>6.2513419439677476E-2</v>
      </c>
      <c r="I35">
        <v>1.247232886692305</v>
      </c>
      <c r="J35">
        <v>1132.8620000000001</v>
      </c>
      <c r="K35">
        <v>34.529001174068092</v>
      </c>
      <c r="L35">
        <v>0.6778439601588615</v>
      </c>
      <c r="M35">
        <v>0.76208859861731904</v>
      </c>
      <c r="N35">
        <v>88.28</v>
      </c>
      <c r="O35">
        <v>60.02</v>
      </c>
    </row>
    <row r="36" spans="1:15" x14ac:dyDescent="0.3">
      <c r="A36" s="1" t="s">
        <v>49</v>
      </c>
      <c r="B36" t="s">
        <v>123</v>
      </c>
      <c r="C36" t="s">
        <v>70</v>
      </c>
      <c r="D36">
        <v>250.62</v>
      </c>
      <c r="E36">
        <v>1.0853084350809989E-2</v>
      </c>
      <c r="F36">
        <v>60</v>
      </c>
      <c r="G36">
        <v>4.6153846153846212E-2</v>
      </c>
      <c r="H36">
        <v>0.14205803506360601</v>
      </c>
      <c r="I36">
        <v>2.6379230521527521</v>
      </c>
      <c r="J36">
        <v>14289.356436</v>
      </c>
      <c r="K36">
        <v>29.31192127091056</v>
      </c>
      <c r="L36">
        <v>0.31181123547904871</v>
      </c>
      <c r="M36">
        <v>1.113313081985027</v>
      </c>
      <c r="N36">
        <v>265.99</v>
      </c>
      <c r="O36">
        <v>199.1</v>
      </c>
    </row>
    <row r="37" spans="1:15" x14ac:dyDescent="0.3">
      <c r="A37" s="1" t="s">
        <v>50</v>
      </c>
      <c r="B37" t="s">
        <v>124</v>
      </c>
      <c r="C37" t="s">
        <v>78</v>
      </c>
      <c r="D37">
        <v>50.59</v>
      </c>
      <c r="E37">
        <v>3.9138169598734923E-2</v>
      </c>
      <c r="F37">
        <v>53</v>
      </c>
      <c r="G37">
        <v>4.2105263157894653E-2</v>
      </c>
      <c r="H37">
        <v>3.0963414267696891E-2</v>
      </c>
      <c r="I37">
        <v>1.931992389221395</v>
      </c>
      <c r="J37">
        <v>4645.6588570000004</v>
      </c>
      <c r="K37">
        <v>9.7420635082392124</v>
      </c>
      <c r="L37">
        <v>0.3736929186114884</v>
      </c>
      <c r="M37">
        <v>0.80727171597829106</v>
      </c>
      <c r="N37">
        <v>59.75</v>
      </c>
      <c r="O37">
        <v>47.85</v>
      </c>
    </row>
    <row r="38" spans="1:15" x14ac:dyDescent="0.3">
      <c r="A38" s="1" t="s">
        <v>51</v>
      </c>
      <c r="B38" t="s">
        <v>125</v>
      </c>
      <c r="C38" t="s">
        <v>75</v>
      </c>
      <c r="D38">
        <v>168.86</v>
      </c>
      <c r="E38">
        <v>1.2791661731611991E-2</v>
      </c>
      <c r="F38">
        <v>51</v>
      </c>
      <c r="G38">
        <v>5.8823529411764719E-2</v>
      </c>
      <c r="H38">
        <v>6.1858758794934632E-2</v>
      </c>
      <c r="I38">
        <v>2.0604201578393679</v>
      </c>
      <c r="J38">
        <v>41512.373371000001</v>
      </c>
      <c r="K38">
        <v>8.3418917812728726</v>
      </c>
      <c r="L38">
        <v>0.1046961462316752</v>
      </c>
      <c r="M38">
        <v>1.276299101384246</v>
      </c>
      <c r="N38">
        <v>180.34</v>
      </c>
      <c r="O38">
        <v>128.56</v>
      </c>
    </row>
    <row r="39" spans="1:15" x14ac:dyDescent="0.3">
      <c r="A39" s="1" t="s">
        <v>52</v>
      </c>
      <c r="B39" t="s">
        <v>126</v>
      </c>
      <c r="C39" t="s">
        <v>72</v>
      </c>
      <c r="D39">
        <v>39.19</v>
      </c>
      <c r="E39">
        <v>4.9757591222250583E-2</v>
      </c>
      <c r="F39">
        <v>68</v>
      </c>
      <c r="G39">
        <v>5.1546391752579357E-3</v>
      </c>
      <c r="H39">
        <v>5.2086151973560479E-3</v>
      </c>
      <c r="I39">
        <v>1.9078331551879011</v>
      </c>
      <c r="J39">
        <v>1441.3404399999999</v>
      </c>
      <c r="K39">
        <v>14.834099465748629</v>
      </c>
      <c r="L39">
        <v>0.70399747423907788</v>
      </c>
      <c r="M39">
        <v>0.61542245223262204</v>
      </c>
      <c r="N39">
        <v>50.6</v>
      </c>
      <c r="O39">
        <v>35.72</v>
      </c>
    </row>
    <row r="40" spans="1:15" x14ac:dyDescent="0.3">
      <c r="A40" s="1" t="s">
        <v>53</v>
      </c>
      <c r="B40" t="s">
        <v>127</v>
      </c>
      <c r="C40" t="s">
        <v>71</v>
      </c>
      <c r="D40">
        <v>166.92</v>
      </c>
      <c r="E40">
        <v>3.0313922837287319E-2</v>
      </c>
      <c r="F40">
        <v>51</v>
      </c>
      <c r="G40">
        <v>0.1000000000000001</v>
      </c>
      <c r="H40">
        <v>6.4033548892115322E-2</v>
      </c>
      <c r="I40">
        <v>4.8486466445723453</v>
      </c>
      <c r="J40">
        <v>229492.29237000001</v>
      </c>
      <c r="K40">
        <v>27.683026823898668</v>
      </c>
      <c r="L40">
        <v>0.80945686887685231</v>
      </c>
      <c r="M40">
        <v>0.34964876367083603</v>
      </c>
      <c r="N40">
        <v>189.89</v>
      </c>
      <c r="O40">
        <v>153.47999999999999</v>
      </c>
    </row>
    <row r="41" spans="1:15" x14ac:dyDescent="0.3">
      <c r="A41" s="1" t="s">
        <v>54</v>
      </c>
      <c r="B41" t="s">
        <v>128</v>
      </c>
      <c r="C41" t="s">
        <v>71</v>
      </c>
      <c r="D41">
        <v>149.94</v>
      </c>
      <c r="E41">
        <v>2.5076697345604911E-2</v>
      </c>
      <c r="F41">
        <v>67</v>
      </c>
      <c r="G41">
        <v>3.0001094930472091E-2</v>
      </c>
      <c r="H41">
        <v>5.5752631584173429E-2</v>
      </c>
      <c r="I41">
        <v>3.7007358012863598</v>
      </c>
      <c r="J41">
        <v>353391.51847700001</v>
      </c>
      <c r="K41">
        <v>23.633486155108681</v>
      </c>
      <c r="L41">
        <v>0.61270460286198014</v>
      </c>
      <c r="M41">
        <v>0.363783322191985</v>
      </c>
      <c r="N41">
        <v>157.38999999999999</v>
      </c>
      <c r="O41">
        <v>133.30000000000001</v>
      </c>
    </row>
    <row r="42" spans="1:15" x14ac:dyDescent="0.3">
      <c r="A42" s="1" t="s">
        <v>55</v>
      </c>
      <c r="B42" t="s">
        <v>129</v>
      </c>
      <c r="C42" t="s">
        <v>75</v>
      </c>
      <c r="D42">
        <v>147.29</v>
      </c>
      <c r="E42">
        <v>1.7652250661959398E-2</v>
      </c>
      <c r="F42">
        <v>52</v>
      </c>
      <c r="G42">
        <v>4.8387096774193512E-2</v>
      </c>
      <c r="H42">
        <v>6.2513419439677476E-2</v>
      </c>
      <c r="I42">
        <v>2.5221767774849662</v>
      </c>
      <c r="J42">
        <v>34730.982000000004</v>
      </c>
      <c r="K42">
        <v>24.492935119887161</v>
      </c>
      <c r="L42">
        <v>0.42176869188711807</v>
      </c>
      <c r="M42">
        <v>1.190863725196972</v>
      </c>
      <c r="N42">
        <v>151.43</v>
      </c>
      <c r="O42">
        <v>119.21</v>
      </c>
    </row>
    <row r="43" spans="1:15" x14ac:dyDescent="0.3">
      <c r="A43" s="1" t="s">
        <v>56</v>
      </c>
      <c r="B43" t="s">
        <v>130</v>
      </c>
      <c r="C43" t="s">
        <v>70</v>
      </c>
      <c r="D43">
        <v>460.78</v>
      </c>
      <c r="E43">
        <v>1.284777985155606E-2</v>
      </c>
      <c r="F43">
        <v>67</v>
      </c>
      <c r="G43">
        <v>0.112781954887218</v>
      </c>
      <c r="H43">
        <v>0.10957281717318421</v>
      </c>
      <c r="I43">
        <v>5.7382389447290327</v>
      </c>
      <c r="J43">
        <v>59199.090183</v>
      </c>
      <c r="K43">
        <v>25.23503263882785</v>
      </c>
      <c r="L43">
        <v>0.31773194599828541</v>
      </c>
      <c r="M43">
        <v>1.250503290593354</v>
      </c>
      <c r="N43">
        <v>464</v>
      </c>
      <c r="O43">
        <v>292.51</v>
      </c>
    </row>
    <row r="44" spans="1:15" x14ac:dyDescent="0.3">
      <c r="A44" s="1" t="s">
        <v>57</v>
      </c>
      <c r="B44" t="s">
        <v>131</v>
      </c>
      <c r="C44" t="s">
        <v>75</v>
      </c>
      <c r="D44">
        <v>107.06</v>
      </c>
      <c r="E44">
        <v>1.7186624322809641E-2</v>
      </c>
      <c r="F44">
        <v>50</v>
      </c>
      <c r="G44">
        <v>9.5238095238095344E-2</v>
      </c>
      <c r="H44">
        <v>5.6180044038627308E-2</v>
      </c>
      <c r="I44">
        <v>1.708070876858685</v>
      </c>
      <c r="J44">
        <v>13797.054092</v>
      </c>
      <c r="K44">
        <v>26.37182675736944</v>
      </c>
      <c r="L44">
        <v>0.42070711252676968</v>
      </c>
      <c r="M44">
        <v>1.0633665121671201</v>
      </c>
      <c r="N44">
        <v>113.37</v>
      </c>
      <c r="O44">
        <v>77.790000000000006</v>
      </c>
    </row>
    <row r="45" spans="1:15" x14ac:dyDescent="0.3">
      <c r="A45" s="1" t="s">
        <v>58</v>
      </c>
      <c r="B45" t="s">
        <v>132</v>
      </c>
      <c r="C45" t="s">
        <v>75</v>
      </c>
      <c r="D45">
        <v>88.87</v>
      </c>
      <c r="E45">
        <v>1.6878586699673681E-2</v>
      </c>
      <c r="F45">
        <v>56</v>
      </c>
      <c r="G45">
        <v>2.7397260273972709E-2</v>
      </c>
      <c r="H45">
        <v>8.4471771197698553E-2</v>
      </c>
      <c r="I45">
        <v>1.4605673121660969</v>
      </c>
      <c r="J45">
        <v>1987.789149</v>
      </c>
      <c r="K45">
        <v>38.057650618789609</v>
      </c>
      <c r="L45">
        <v>0.6434217234211882</v>
      </c>
      <c r="M45">
        <v>0.97751992314434111</v>
      </c>
      <c r="N45">
        <v>112.65</v>
      </c>
      <c r="O45">
        <v>63.31</v>
      </c>
    </row>
    <row r="46" spans="1:15" x14ac:dyDescent="0.3">
      <c r="A46" s="1" t="s">
        <v>59</v>
      </c>
      <c r="B46" t="s">
        <v>133</v>
      </c>
      <c r="C46" t="s">
        <v>72</v>
      </c>
      <c r="D46">
        <v>64.62</v>
      </c>
      <c r="E46">
        <v>2.3522129371711539E-2</v>
      </c>
      <c r="F46">
        <v>55</v>
      </c>
      <c r="G46">
        <v>5.555555555555558E-2</v>
      </c>
      <c r="H46">
        <v>4.8413171284721328E-2</v>
      </c>
      <c r="I46">
        <v>1.5071523134934679</v>
      </c>
      <c r="J46">
        <v>2063.5106540000002</v>
      </c>
      <c r="K46">
        <v>20.731091492208929</v>
      </c>
      <c r="L46">
        <v>0.47394726839417228</v>
      </c>
      <c r="M46">
        <v>0.6321387347660441</v>
      </c>
      <c r="N46">
        <v>80.52</v>
      </c>
      <c r="O46">
        <v>56.62</v>
      </c>
    </row>
    <row r="47" spans="1:15" x14ac:dyDescent="0.3">
      <c r="A47" s="1" t="s">
        <v>60</v>
      </c>
      <c r="B47" t="s">
        <v>134</v>
      </c>
      <c r="C47" t="s">
        <v>73</v>
      </c>
      <c r="D47">
        <v>433.13</v>
      </c>
      <c r="E47">
        <v>8.3115923625701298E-3</v>
      </c>
      <c r="F47">
        <v>50</v>
      </c>
      <c r="G47">
        <v>5.8823529411764719E-2</v>
      </c>
      <c r="H47">
        <v>9.5654257747853855E-2</v>
      </c>
      <c r="I47">
        <v>3.5877054389767831</v>
      </c>
      <c r="J47">
        <v>144232.29</v>
      </c>
      <c r="K47">
        <v>55.30656348246675</v>
      </c>
      <c r="L47">
        <v>0.46533144474407051</v>
      </c>
      <c r="M47">
        <v>1.206608269874297</v>
      </c>
      <c r="N47">
        <v>443.72</v>
      </c>
      <c r="O47">
        <v>318.89999999999998</v>
      </c>
    </row>
    <row r="48" spans="1:15" x14ac:dyDescent="0.3">
      <c r="A48" s="1" t="s">
        <v>61</v>
      </c>
      <c r="B48" t="s">
        <v>135</v>
      </c>
      <c r="C48" t="s">
        <v>70</v>
      </c>
      <c r="D48">
        <v>98.17</v>
      </c>
      <c r="E48">
        <v>3.3003972700417647E-2</v>
      </c>
      <c r="F48">
        <v>56</v>
      </c>
      <c r="G48">
        <v>1.2499999999999961E-2</v>
      </c>
      <c r="H48">
        <v>4.1809268102644292E-2</v>
      </c>
      <c r="I48">
        <v>3.1767866921165639</v>
      </c>
      <c r="J48">
        <v>15050.581316</v>
      </c>
      <c r="K48" t="s">
        <v>77</v>
      </c>
      <c r="L48" t="s">
        <v>77</v>
      </c>
      <c r="M48">
        <v>1.58904395654016</v>
      </c>
      <c r="N48">
        <v>102.93</v>
      </c>
      <c r="O48">
        <v>71.099999999999994</v>
      </c>
    </row>
    <row r="49" spans="1:15" x14ac:dyDescent="0.3">
      <c r="A49" s="1" t="s">
        <v>62</v>
      </c>
      <c r="B49" t="s">
        <v>136</v>
      </c>
      <c r="C49" t="s">
        <v>71</v>
      </c>
      <c r="D49">
        <v>144.09</v>
      </c>
      <c r="E49">
        <v>3.0536470261642031E-2</v>
      </c>
      <c r="F49">
        <v>55</v>
      </c>
      <c r="G49">
        <v>1.8518518518518601E-2</v>
      </c>
      <c r="H49">
        <v>0.1144036920167593</v>
      </c>
      <c r="I49">
        <v>4.3012801979810202</v>
      </c>
      <c r="J49">
        <v>66520.848761999994</v>
      </c>
      <c r="K49">
        <v>18.315211663546251</v>
      </c>
      <c r="L49">
        <v>0.54863267831390561</v>
      </c>
      <c r="M49">
        <v>0.91424293187755412</v>
      </c>
      <c r="N49">
        <v>176.01</v>
      </c>
      <c r="O49">
        <v>101.87</v>
      </c>
    </row>
    <row r="50" spans="1:15" x14ac:dyDescent="0.3">
      <c r="A50" s="1" t="s">
        <v>63</v>
      </c>
      <c r="B50" t="s">
        <v>137</v>
      </c>
      <c r="C50" t="s">
        <v>70</v>
      </c>
      <c r="D50">
        <v>87.43</v>
      </c>
      <c r="E50">
        <v>1.281024819855885E-2</v>
      </c>
      <c r="F50">
        <v>53</v>
      </c>
      <c r="G50">
        <v>5.6603773584905648E-2</v>
      </c>
      <c r="H50">
        <v>4.9414522844583919E-2</v>
      </c>
      <c r="I50">
        <v>1.069799809451766</v>
      </c>
      <c r="J50">
        <v>1633.21146</v>
      </c>
      <c r="K50">
        <v>15.964921405083089</v>
      </c>
      <c r="L50">
        <v>0.195934031035122</v>
      </c>
      <c r="M50">
        <v>1.0886925321660139</v>
      </c>
      <c r="N50">
        <v>93.78</v>
      </c>
      <c r="O50">
        <v>62.67</v>
      </c>
    </row>
    <row r="51" spans="1:15" x14ac:dyDescent="0.3">
      <c r="A51" s="1" t="s">
        <v>64</v>
      </c>
      <c r="B51" t="s">
        <v>138</v>
      </c>
      <c r="C51" t="s">
        <v>71</v>
      </c>
      <c r="D51">
        <v>34.47</v>
      </c>
      <c r="E51">
        <v>1.044386422976501E-2</v>
      </c>
      <c r="F51">
        <v>56</v>
      </c>
      <c r="G51">
        <v>0</v>
      </c>
      <c r="H51">
        <v>0</v>
      </c>
      <c r="I51">
        <v>0.35854192475233798</v>
      </c>
      <c r="J51">
        <v>1384.736699</v>
      </c>
      <c r="K51">
        <v>15.76197396969938</v>
      </c>
      <c r="L51">
        <v>0.28683353980187037</v>
      </c>
      <c r="M51">
        <v>0.41842568615438103</v>
      </c>
      <c r="N51">
        <v>45.65</v>
      </c>
      <c r="O51">
        <v>28.99</v>
      </c>
    </row>
    <row r="52" spans="1:15" x14ac:dyDescent="0.3">
      <c r="A52" s="1" t="s">
        <v>65</v>
      </c>
      <c r="B52" t="s">
        <v>139</v>
      </c>
      <c r="C52" t="s">
        <v>71</v>
      </c>
      <c r="D52">
        <v>75.03</v>
      </c>
      <c r="E52">
        <v>2.6922564307610291E-2</v>
      </c>
      <c r="F52">
        <v>53</v>
      </c>
      <c r="G52">
        <v>2.0408163265306149E-2</v>
      </c>
      <c r="H52">
        <v>5.0947640447383202E-2</v>
      </c>
      <c r="I52">
        <v>1.9692487797853571</v>
      </c>
      <c r="J52">
        <v>37843.028909000001</v>
      </c>
      <c r="K52">
        <v>20.931480833021752</v>
      </c>
      <c r="L52">
        <v>0.55471796613672031</v>
      </c>
      <c r="M52">
        <v>0.56298396900586001</v>
      </c>
      <c r="N52">
        <v>80.150000000000006</v>
      </c>
      <c r="O52">
        <v>61.82</v>
      </c>
    </row>
    <row r="53" spans="1:15" x14ac:dyDescent="0.3">
      <c r="A53" s="1" t="s">
        <v>66</v>
      </c>
      <c r="B53" t="s">
        <v>140</v>
      </c>
      <c r="C53" t="s">
        <v>73</v>
      </c>
      <c r="D53">
        <v>37.24</v>
      </c>
      <c r="E53">
        <v>3.9742212674543503E-2</v>
      </c>
      <c r="F53">
        <v>50</v>
      </c>
      <c r="G53">
        <v>2.7777777777777901E-2</v>
      </c>
      <c r="H53">
        <v>1.7055286171035359E-2</v>
      </c>
      <c r="I53">
        <v>1.4025073501417049</v>
      </c>
      <c r="J53">
        <v>5024.905479</v>
      </c>
      <c r="K53">
        <v>12.994728252751569</v>
      </c>
      <c r="L53">
        <v>0.4886785192131376</v>
      </c>
      <c r="M53">
        <v>1.442396752009139</v>
      </c>
      <c r="N53">
        <v>39.299999999999997</v>
      </c>
      <c r="O53">
        <v>24.81</v>
      </c>
    </row>
    <row r="54" spans="1:15" x14ac:dyDescent="0.3">
      <c r="A54" s="1" t="s">
        <v>67</v>
      </c>
      <c r="B54" t="s">
        <v>141</v>
      </c>
      <c r="C54" t="s">
        <v>71</v>
      </c>
      <c r="D54">
        <v>60.75</v>
      </c>
      <c r="E54">
        <v>5.267489711934157E-2</v>
      </c>
      <c r="F54">
        <v>53</v>
      </c>
      <c r="G54">
        <v>1.265822784810133E-2</v>
      </c>
      <c r="H54">
        <v>1.0311459317936089E-2</v>
      </c>
      <c r="I54">
        <v>3.1218144123865148</v>
      </c>
      <c r="J54">
        <v>1491.9702460000001</v>
      </c>
      <c r="K54">
        <v>12.286568057168269</v>
      </c>
      <c r="L54">
        <v>0.64102965346745677</v>
      </c>
      <c r="M54">
        <v>0.52056671942481603</v>
      </c>
      <c r="N54">
        <v>66.97</v>
      </c>
      <c r="O54">
        <v>43.86</v>
      </c>
    </row>
    <row r="55" spans="1:15" x14ac:dyDescent="0.3">
      <c r="A55" s="1" t="s">
        <v>68</v>
      </c>
      <c r="B55" t="s">
        <v>142</v>
      </c>
      <c r="C55" t="s">
        <v>71</v>
      </c>
      <c r="D55">
        <v>161.29</v>
      </c>
      <c r="E55">
        <v>1.4136028272056541E-2</v>
      </c>
      <c r="F55">
        <v>50</v>
      </c>
      <c r="G55">
        <v>1.785714285714279E-2</v>
      </c>
      <c r="H55">
        <v>1.465826477964405E-2</v>
      </c>
      <c r="I55">
        <v>2.2675078575005378</v>
      </c>
      <c r="J55">
        <v>434230.37395699997</v>
      </c>
      <c r="K55">
        <v>26.65298146064756</v>
      </c>
      <c r="L55">
        <v>0.37666243480075379</v>
      </c>
      <c r="M55">
        <v>0.37454035944522501</v>
      </c>
      <c r="N55">
        <v>169.31</v>
      </c>
      <c r="O55">
        <v>134.05000000000001</v>
      </c>
    </row>
  </sheetData>
  <autoFilter ref="A1:O55" xr:uid="{00000000-0009-0000-0000-000000000000}"/>
  <phoneticPr fontId="2" type="noConversion"/>
  <conditionalFormatting sqref="A1:O1">
    <cfRule type="cellIs" dxfId="25" priority="16" operator="notEqual">
      <formula>-13.345</formula>
    </cfRule>
  </conditionalFormatting>
  <conditionalFormatting sqref="A2:A55">
    <cfRule type="cellIs" dxfId="24" priority="1" operator="notEqual">
      <formula>"None"</formula>
    </cfRule>
  </conditionalFormatting>
  <conditionalFormatting sqref="B2:B55">
    <cfRule type="cellIs" dxfId="23" priority="2" operator="notEqual">
      <formula>"None"</formula>
    </cfRule>
  </conditionalFormatting>
  <conditionalFormatting sqref="C2:C55">
    <cfRule type="cellIs" dxfId="22" priority="3" operator="notEqual">
      <formula>"None"</formula>
    </cfRule>
  </conditionalFormatting>
  <conditionalFormatting sqref="D2:D55">
    <cfRule type="cellIs" dxfId="21" priority="4" operator="notEqual">
      <formula>"None"</formula>
    </cfRule>
  </conditionalFormatting>
  <conditionalFormatting sqref="E2:E55">
    <cfRule type="cellIs" dxfId="20" priority="5" operator="notEqual">
      <formula>"None"</formula>
    </cfRule>
  </conditionalFormatting>
  <conditionalFormatting sqref="F2:F55">
    <cfRule type="cellIs" dxfId="19" priority="6" operator="notEqual">
      <formula>"None"</formula>
    </cfRule>
  </conditionalFormatting>
  <conditionalFormatting sqref="G2:G55">
    <cfRule type="cellIs" dxfId="18" priority="7" operator="notEqual">
      <formula>"None"</formula>
    </cfRule>
  </conditionalFormatting>
  <conditionalFormatting sqref="H2:H55">
    <cfRule type="cellIs" dxfId="17" priority="8" operator="notEqual">
      <formula>"None"</formula>
    </cfRule>
  </conditionalFormatting>
  <conditionalFormatting sqref="I2:I55">
    <cfRule type="cellIs" dxfId="16" priority="9" operator="notEqual">
      <formula>"None"</formula>
    </cfRule>
  </conditionalFormatting>
  <conditionalFormatting sqref="J2:J55">
    <cfRule type="cellIs" dxfId="15" priority="10" operator="notEqual">
      <formula>"None"</formula>
    </cfRule>
  </conditionalFormatting>
  <conditionalFormatting sqref="K2:K55">
    <cfRule type="cellIs" dxfId="14" priority="11" operator="notEqual">
      <formula>"None"</formula>
    </cfRule>
  </conditionalFormatting>
  <conditionalFormatting sqref="L2:L55">
    <cfRule type="cellIs" dxfId="13" priority="12" operator="notEqual">
      <formula>"None"</formula>
    </cfRule>
  </conditionalFormatting>
  <conditionalFormatting sqref="M2:M55">
    <cfRule type="cellIs" dxfId="12" priority="13" operator="notEqual">
      <formula>"None"</formula>
    </cfRule>
  </conditionalFormatting>
  <conditionalFormatting sqref="N2:N55">
    <cfRule type="cellIs" dxfId="11" priority="14" operator="notEqual">
      <formula>"None"</formula>
    </cfRule>
  </conditionalFormatting>
  <conditionalFormatting sqref="O2:O55">
    <cfRule type="cellIs" dxfId="10" priority="15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cols>
    <col min="1" max="1" width="25.75" customWidth="1"/>
    <col min="2" max="2" width="45.75" customWidth="1"/>
    <col min="3" max="9" width="25.75" customWidth="1"/>
  </cols>
  <sheetData>
    <row r="1" spans="1:9" x14ac:dyDescent="0.3">
      <c r="A1" s="1" t="s">
        <v>14</v>
      </c>
      <c r="B1" s="1" t="s">
        <v>0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">
      <c r="A2" s="1" t="s">
        <v>15</v>
      </c>
      <c r="B2" t="str">
        <f>HYPERLINK("https://www.suredividend.com/sure-analysis-ABBV/","Abbvie Inc")</f>
        <v>Abbvie Inc</v>
      </c>
      <c r="C2">
        <v>0.104568595927116</v>
      </c>
      <c r="D2">
        <v>0.118546682992514</v>
      </c>
      <c r="E2">
        <v>0.25203876771867501</v>
      </c>
      <c r="F2">
        <v>6.4012389494740002E-2</v>
      </c>
      <c r="G2">
        <v>7.4612897570601008E-2</v>
      </c>
      <c r="H2">
        <v>0.30680363708123598</v>
      </c>
      <c r="I2">
        <v>1.3612722143460629</v>
      </c>
    </row>
    <row r="3" spans="1:9" x14ac:dyDescent="0.3">
      <c r="A3" s="1" t="s">
        <v>16</v>
      </c>
      <c r="B3" t="str">
        <f>HYPERLINK("https://www.suredividend.com/sure-analysis-ABM/","ABM Industries Inc.")</f>
        <v>ABM Industries Inc.</v>
      </c>
      <c r="C3">
        <v>-1.54064267861E-2</v>
      </c>
      <c r="D3">
        <v>2.2655230499979999E-3</v>
      </c>
      <c r="E3">
        <v>3.4420224148562002E-2</v>
      </c>
      <c r="F3">
        <v>-4.0884592275062998E-2</v>
      </c>
      <c r="G3">
        <v>-5.4247045351042002E-2</v>
      </c>
      <c r="H3">
        <v>2.8081179481632999E-2</v>
      </c>
      <c r="I3">
        <v>0.34086407061006402</v>
      </c>
    </row>
    <row r="4" spans="1:9" x14ac:dyDescent="0.3">
      <c r="A4" s="1" t="s">
        <v>17</v>
      </c>
      <c r="B4" t="str">
        <f>HYPERLINK("https://www.suredividend.com/sure-analysis-ABT/","Abbott Laboratories")</f>
        <v>Abbott Laboratories</v>
      </c>
      <c r="C4">
        <v>9.4632598610677007E-2</v>
      </c>
      <c r="D4">
        <v>0.17910239082816701</v>
      </c>
      <c r="E4">
        <v>8.0031419095828005E-2</v>
      </c>
      <c r="F4">
        <v>3.9338766925199997E-2</v>
      </c>
      <c r="G4">
        <v>2.4932368867623001E-2</v>
      </c>
      <c r="H4">
        <v>-0.122825265406031</v>
      </c>
      <c r="I4">
        <v>0.80095101603059904</v>
      </c>
    </row>
    <row r="5" spans="1:9" x14ac:dyDescent="0.3">
      <c r="A5" s="1" t="s">
        <v>18</v>
      </c>
      <c r="B5" t="str">
        <f>HYPERLINK("https://www.suredividend.com/sure-analysis-ADM/","Archer Daniels Midland Co.")</f>
        <v>Archer Daniels Midland Co.</v>
      </c>
      <c r="C5">
        <v>-5.9932203389829998E-2</v>
      </c>
      <c r="D5">
        <v>-5.9207633811531997E-2</v>
      </c>
      <c r="E5">
        <v>-0.107062360096132</v>
      </c>
      <c r="F5">
        <v>-4.0016615895873013E-2</v>
      </c>
      <c r="G5">
        <v>-0.17737612290591601</v>
      </c>
      <c r="H5">
        <v>3.3623706106773003E-2</v>
      </c>
      <c r="I5">
        <v>0.8266801215151981</v>
      </c>
    </row>
    <row r="6" spans="1:9" x14ac:dyDescent="0.3">
      <c r="A6" s="1" t="s">
        <v>19</v>
      </c>
      <c r="B6" t="str">
        <f>HYPERLINK("https://www.suredividend.com/sure-analysis-AWR/","American States Water Co.")</f>
        <v>American States Water Co.</v>
      </c>
      <c r="C6">
        <v>-3.3218926207403E-2</v>
      </c>
      <c r="D6">
        <v>-9.3799298640480002E-3</v>
      </c>
      <c r="E6">
        <v>-5.4530807766584997E-2</v>
      </c>
      <c r="F6">
        <v>-1.9273812484456001E-2</v>
      </c>
      <c r="G6">
        <v>-0.15274356608267101</v>
      </c>
      <c r="H6">
        <v>-0.15398956082972701</v>
      </c>
      <c r="I6">
        <v>0.31182387928625599</v>
      </c>
    </row>
    <row r="7" spans="1:9" x14ac:dyDescent="0.3">
      <c r="A7" s="1" t="s">
        <v>20</v>
      </c>
      <c r="B7" t="str">
        <f>HYPERLINK("https://www.suredividend.com/sure-analysis-BDX/","Becton Dickinson &amp; Co.")</f>
        <v>Becton Dickinson &amp; Co.</v>
      </c>
      <c r="C7">
        <v>2.6302195436934E-2</v>
      </c>
      <c r="D7">
        <v>-0.104201696459603</v>
      </c>
      <c r="E7">
        <v>-6.7386699473666004E-2</v>
      </c>
      <c r="F7">
        <v>-2.2228601894762001E-2</v>
      </c>
      <c r="G7">
        <v>-5.2316757787252012E-2</v>
      </c>
      <c r="H7">
        <v>-2.9963669919922001E-2</v>
      </c>
      <c r="I7">
        <v>0.139683263564123</v>
      </c>
    </row>
    <row r="8" spans="1:9" x14ac:dyDescent="0.3">
      <c r="A8" s="1" t="s">
        <v>21</v>
      </c>
      <c r="B8" t="str">
        <f>HYPERLINK("https://www.suredividend.com/sure-analysis-BKH/","Black Hills Corporation")</f>
        <v>Black Hills Corporation</v>
      </c>
      <c r="C8">
        <v>2.2365988909426E-2</v>
      </c>
      <c r="D8">
        <v>0.120027864009055</v>
      </c>
      <c r="E8">
        <v>-1.0899596741744001E-2</v>
      </c>
      <c r="F8">
        <v>2.5208526413344999E-2</v>
      </c>
      <c r="G8">
        <v>-0.18843293163380101</v>
      </c>
      <c r="H8">
        <v>-0.13986688230903199</v>
      </c>
      <c r="I8">
        <v>2.8774435950373999E-2</v>
      </c>
    </row>
    <row r="9" spans="1:9" x14ac:dyDescent="0.3">
      <c r="A9" s="1" t="s">
        <v>22</v>
      </c>
      <c r="B9" t="str">
        <f>HYPERLINK("https://www.suredividend.com/sure-analysis-CBSH/","Commerce Bancshares, Inc.")</f>
        <v>Commerce Bancshares, Inc.</v>
      </c>
      <c r="C9">
        <v>3.2059896333269E-2</v>
      </c>
      <c r="D9">
        <v>0.239823804801549</v>
      </c>
      <c r="E9">
        <v>0.23041430356627801</v>
      </c>
      <c r="F9">
        <v>6.5530799475750001E-3</v>
      </c>
      <c r="G9">
        <v>-0.102457723187677</v>
      </c>
      <c r="H9">
        <v>-0.149599872186885</v>
      </c>
      <c r="I9">
        <v>0.24506121087760999</v>
      </c>
    </row>
    <row r="10" spans="1:9" x14ac:dyDescent="0.3">
      <c r="A10" s="1" t="s">
        <v>23</v>
      </c>
      <c r="B10" t="str">
        <f>HYPERLINK("https://www.suredividend.com/sure-analysis-CDUAF/","Canadian Utilities Ltd.")</f>
        <v>Canadian Utilities Ltd.</v>
      </c>
      <c r="C10">
        <v>4.010752688172E-2</v>
      </c>
      <c r="D10">
        <v>0.12447978424124</v>
      </c>
      <c r="E10">
        <v>-1.4560020864065E-2</v>
      </c>
      <c r="F10">
        <v>6.7651956702740003E-3</v>
      </c>
      <c r="G10">
        <v>-7.039725069001801E-2</v>
      </c>
      <c r="H10">
        <v>-3.5789330983528003E-2</v>
      </c>
      <c r="I10">
        <v>0.27680862522307498</v>
      </c>
    </row>
    <row r="11" spans="1:9" x14ac:dyDescent="0.3">
      <c r="A11" s="1" t="s">
        <v>24</v>
      </c>
      <c r="B11" t="str">
        <f>HYPERLINK("https://www.suredividend.com/sure-analysis-CINF/","Cincinnati Financial Corp.")</f>
        <v>Cincinnati Financial Corp.</v>
      </c>
      <c r="C11">
        <v>6.0404142111134013E-2</v>
      </c>
      <c r="D11">
        <v>7.5150432982756005E-2</v>
      </c>
      <c r="E11">
        <v>0.13483778749945799</v>
      </c>
      <c r="F11">
        <v>3.8275662091628998E-2</v>
      </c>
      <c r="G11">
        <v>2.2523697381722E-2</v>
      </c>
      <c r="H11">
        <v>-2.0600039752223E-2</v>
      </c>
      <c r="I11">
        <v>0.61781737730447106</v>
      </c>
    </row>
    <row r="12" spans="1:9" x14ac:dyDescent="0.3">
      <c r="A12" s="1" t="s">
        <v>25</v>
      </c>
      <c r="B12" t="str">
        <f>HYPERLINK("https://www.suredividend.com/sure-analysis-CL/","Colgate-Palmolive Co.")</f>
        <v>Colgate-Palmolive Co.</v>
      </c>
      <c r="C12">
        <v>4.3799403913437E-2</v>
      </c>
      <c r="D12">
        <v>0.16681128076912399</v>
      </c>
      <c r="E12">
        <v>7.5165479379647002E-2</v>
      </c>
      <c r="F12">
        <v>1.0538200978547E-2</v>
      </c>
      <c r="G12">
        <v>5.5192253277579997E-2</v>
      </c>
      <c r="H12">
        <v>1.1018913772825999E-2</v>
      </c>
      <c r="I12">
        <v>0.46998976208247611</v>
      </c>
    </row>
    <row r="13" spans="1:9" x14ac:dyDescent="0.3">
      <c r="A13" s="1" t="s">
        <v>26</v>
      </c>
      <c r="B13" t="str">
        <f>HYPERLINK("https://www.suredividend.com/sure-analysis-CWT/","California Water Service Group")</f>
        <v>California Water Service Group</v>
      </c>
      <c r="C13">
        <v>-5.0257978215172007E-2</v>
      </c>
      <c r="D13">
        <v>2.7900146842878001E-2</v>
      </c>
      <c r="E13">
        <v>1.8496887129232E-2</v>
      </c>
      <c r="F13">
        <v>-4.1835357624831003E-2</v>
      </c>
      <c r="G13">
        <v>-0.18058058421142001</v>
      </c>
      <c r="H13">
        <v>-0.221227733694357</v>
      </c>
      <c r="I13">
        <v>0.17673242477909601</v>
      </c>
    </row>
    <row r="14" spans="1:9" x14ac:dyDescent="0.3">
      <c r="A14" s="1" t="s">
        <v>27</v>
      </c>
      <c r="B14" t="str">
        <f>HYPERLINK("https://www.suredividend.com/sure-analysis-DOV/","Dover Corp.")</f>
        <v>Dover Corp.</v>
      </c>
      <c r="C14">
        <v>2.4718005848766999E-2</v>
      </c>
      <c r="D14">
        <v>4.7349565816422003E-2</v>
      </c>
      <c r="E14">
        <v>-1.5265103972319999E-3</v>
      </c>
      <c r="F14">
        <v>-4.3170144984071013E-2</v>
      </c>
      <c r="G14">
        <v>7.1641299804705003E-2</v>
      </c>
      <c r="H14">
        <v>-0.15542973688454101</v>
      </c>
      <c r="I14">
        <v>1.0582900123214889</v>
      </c>
    </row>
    <row r="15" spans="1:9" x14ac:dyDescent="0.3">
      <c r="A15" s="1" t="s">
        <v>28</v>
      </c>
      <c r="B15" t="str">
        <f>HYPERLINK("https://www.suredividend.com/sure-analysis-EMR/","Emerson Electric Co.")</f>
        <v>Emerson Electric Co.</v>
      </c>
      <c r="C15">
        <v>5.8291457286432008E-2</v>
      </c>
      <c r="D15">
        <v>-1.0725749628120999E-2</v>
      </c>
      <c r="E15">
        <v>7.1847848952807006E-2</v>
      </c>
      <c r="F15">
        <v>-2.6302270625706E-2</v>
      </c>
      <c r="G15">
        <v>-7.9317307964070008E-3</v>
      </c>
      <c r="H15">
        <v>4.8120417168957007E-2</v>
      </c>
      <c r="I15">
        <v>0.74518816432059709</v>
      </c>
    </row>
    <row r="16" spans="1:9" x14ac:dyDescent="0.3">
      <c r="A16" s="1" t="s">
        <v>29</v>
      </c>
      <c r="B16" t="str">
        <f>HYPERLINK("https://www.suredividend.com/sure-analysis-FMCB/","Farmers &amp; Merchants Bancorp")</f>
        <v>Farmers &amp; Merchants Bancorp</v>
      </c>
      <c r="C16">
        <v>0.110413573700954</v>
      </c>
      <c r="D16">
        <v>0.112406468173204</v>
      </c>
      <c r="E16">
        <v>8.9481661765427004E-2</v>
      </c>
      <c r="F16">
        <v>-9.8156028368790015E-3</v>
      </c>
      <c r="G16">
        <v>3.9792994683661001E-2</v>
      </c>
      <c r="H16">
        <v>0.13512228484011299</v>
      </c>
      <c r="I16">
        <v>0.64235311093788405</v>
      </c>
    </row>
    <row r="17" spans="1:9" x14ac:dyDescent="0.3">
      <c r="A17" s="1" t="s">
        <v>30</v>
      </c>
      <c r="B17" t="str">
        <f>HYPERLINK("https://www.suredividend.com/sure-analysis-FRT/","Federal Realty Investment Trust.")</f>
        <v>Federal Realty Investment Trust.</v>
      </c>
      <c r="C17">
        <v>5.2558609419711001E-2</v>
      </c>
      <c r="D17">
        <v>0.16948399987314</v>
      </c>
      <c r="E17">
        <v>8.7601136372015012E-2</v>
      </c>
      <c r="F17">
        <v>1.9408054342550001E-3</v>
      </c>
      <c r="G17">
        <v>5.9302471124389002E-2</v>
      </c>
      <c r="H17">
        <v>-0.161120856282331</v>
      </c>
      <c r="I17">
        <v>-0.17234800662121499</v>
      </c>
    </row>
    <row r="18" spans="1:9" x14ac:dyDescent="0.3">
      <c r="A18" s="1" t="s">
        <v>31</v>
      </c>
      <c r="B18" t="str">
        <f>HYPERLINK("https://www.suredividend.com/sure-analysis-FTS/","Fortis Inc.")</f>
        <v>Fortis Inc.</v>
      </c>
      <c r="C18">
        <v>2.6037828543354999E-2</v>
      </c>
      <c r="D18">
        <v>5.8392773435024997E-2</v>
      </c>
      <c r="E18">
        <v>2.8336492774317001E-2</v>
      </c>
      <c r="F18">
        <v>1.5560418186238E-2</v>
      </c>
      <c r="G18">
        <v>5.6430645340778997E-2</v>
      </c>
      <c r="H18">
        <v>-3.3450883477262001E-2</v>
      </c>
      <c r="I18">
        <v>0.46513079896455212</v>
      </c>
    </row>
    <row r="19" spans="1:9" x14ac:dyDescent="0.3">
      <c r="A19" s="1" t="s">
        <v>32</v>
      </c>
      <c r="B19" t="str">
        <f>HYPERLINK("https://www.suredividend.com/sure-analysis-FUL/","H.B. Fuller Company")</f>
        <v>H.B. Fuller Company</v>
      </c>
      <c r="C19">
        <v>-7.737189244038001E-3</v>
      </c>
      <c r="D19">
        <v>0.105977623144804</v>
      </c>
      <c r="E19">
        <v>0.130930954373882</v>
      </c>
      <c r="F19">
        <v>-3.9061540351308002E-2</v>
      </c>
      <c r="G19">
        <v>8.4906445367755004E-2</v>
      </c>
      <c r="H19">
        <v>4.3627442479091998E-2</v>
      </c>
      <c r="I19">
        <v>0.85702586258056102</v>
      </c>
    </row>
    <row r="20" spans="1:9" x14ac:dyDescent="0.3">
      <c r="A20" s="1" t="s">
        <v>33</v>
      </c>
      <c r="B20" t="str">
        <f>HYPERLINK("https://www.suredividend.com/sure-analysis-GPC/","Genuine Parts Co.")</f>
        <v>Genuine Parts Co.</v>
      </c>
      <c r="C20">
        <v>3.5268461422770001E-2</v>
      </c>
      <c r="D20">
        <v>-6.0864084173646013E-2</v>
      </c>
      <c r="E20">
        <v>-0.16390640999012501</v>
      </c>
      <c r="F20">
        <v>-5.9927797833930008E-3</v>
      </c>
      <c r="G20">
        <v>-0.16812493051090699</v>
      </c>
      <c r="H20">
        <v>4.8288906503777013E-2</v>
      </c>
      <c r="I20">
        <v>0.63315807954750303</v>
      </c>
    </row>
    <row r="21" spans="1:9" x14ac:dyDescent="0.3">
      <c r="A21" s="1" t="s">
        <v>34</v>
      </c>
      <c r="B21" t="str">
        <f>HYPERLINK("https://www.suredividend.com/sure-analysis-GRC/","Gorman-Rupp Co.")</f>
        <v>Gorman-Rupp Co.</v>
      </c>
      <c r="C21">
        <v>-2.7425538189324E-2</v>
      </c>
      <c r="D21">
        <v>2.7167937908974E-2</v>
      </c>
      <c r="E21">
        <v>0.186676693568989</v>
      </c>
      <c r="F21">
        <v>-7.1770334928228999E-2</v>
      </c>
      <c r="G21">
        <v>0.27714613216022799</v>
      </c>
      <c r="H21">
        <v>-0.18609500823036099</v>
      </c>
      <c r="I21">
        <v>6.8943275996745004E-2</v>
      </c>
    </row>
    <row r="22" spans="1:9" x14ac:dyDescent="0.3">
      <c r="A22" s="1" t="s">
        <v>35</v>
      </c>
      <c r="B22" t="str">
        <f>HYPERLINK("https://www.suredividend.com/sure-analysis-GWW/","W.W. Grainger Inc.")</f>
        <v>W.W. Grainger Inc.</v>
      </c>
      <c r="C22">
        <v>3.3306386418755003E-2</v>
      </c>
      <c r="D22">
        <v>0.17152193365770399</v>
      </c>
      <c r="E22">
        <v>4.8010598803913007E-2</v>
      </c>
      <c r="F22">
        <v>2.582389071908E-3</v>
      </c>
      <c r="G22">
        <v>0.48870280576659803</v>
      </c>
      <c r="H22">
        <v>0.70560386009297904</v>
      </c>
      <c r="I22">
        <v>2.159818358840174</v>
      </c>
    </row>
    <row r="23" spans="1:9" x14ac:dyDescent="0.3">
      <c r="A23" s="1" t="s">
        <v>36</v>
      </c>
      <c r="B23" t="str">
        <f>HYPERLINK("https://www.suredividend.com/sure-analysis-HRL/","Hormel Foods Corp.")</f>
        <v>Hormel Foods Corp.</v>
      </c>
      <c r="C23">
        <v>1.6252390057361E-2</v>
      </c>
      <c r="D23">
        <v>-0.12630615722653499</v>
      </c>
      <c r="E23">
        <v>-0.17132240209962801</v>
      </c>
      <c r="F23">
        <v>-6.8514481469940007E-3</v>
      </c>
      <c r="G23">
        <v>-0.28551744533838702</v>
      </c>
      <c r="H23">
        <v>-0.32785188713644597</v>
      </c>
      <c r="I23">
        <v>-0.17624144985637799</v>
      </c>
    </row>
    <row r="24" spans="1:9" x14ac:dyDescent="0.3">
      <c r="A24" s="1" t="s">
        <v>37</v>
      </c>
      <c r="B24" t="str">
        <f>HYPERLINK("https://www.suredividend.com/sure-analysis-ITW/","Illinois Tool Works, Inc.")</f>
        <v>Illinois Tool Works, Inc.</v>
      </c>
      <c r="C24">
        <v>1.7507311405791998E-2</v>
      </c>
      <c r="D24">
        <v>8.0857945357051E-2</v>
      </c>
      <c r="E24">
        <v>2.8867682463189E-2</v>
      </c>
      <c r="F24">
        <v>-3.0388638619530998E-2</v>
      </c>
      <c r="G24">
        <v>0.135435484974189</v>
      </c>
      <c r="H24">
        <v>8.6312158843319997E-2</v>
      </c>
      <c r="I24">
        <v>1.1674402648240261</v>
      </c>
    </row>
    <row r="25" spans="1:9" x14ac:dyDescent="0.3">
      <c r="A25" s="1" t="s">
        <v>38</v>
      </c>
      <c r="B25" t="str">
        <f>HYPERLINK("https://www.suredividend.com/sure-analysis-JNJ/","Johnson &amp; Johnson")</f>
        <v>Johnson &amp; Johnson</v>
      </c>
      <c r="C25">
        <v>4.8245045978499997E-2</v>
      </c>
      <c r="D25">
        <v>3.0350364954211E-2</v>
      </c>
      <c r="E25">
        <v>3.0349053258995E-2</v>
      </c>
      <c r="F25">
        <v>3.2729360724767002E-2</v>
      </c>
      <c r="G25">
        <v>-4.7830810705564997E-2</v>
      </c>
      <c r="H25">
        <v>-1.1127639492581E-2</v>
      </c>
      <c r="I25">
        <v>0.42879588176310202</v>
      </c>
    </row>
    <row r="26" spans="1:9" x14ac:dyDescent="0.3">
      <c r="A26" s="1" t="s">
        <v>39</v>
      </c>
      <c r="B26" t="str">
        <f>HYPERLINK("https://www.suredividend.com/sure-analysis-KMB/","Kimberly-Clark Corp.")</f>
        <v>Kimberly-Clark Corp.</v>
      </c>
      <c r="C26">
        <v>2.7763881940970001E-2</v>
      </c>
      <c r="D26">
        <v>3.9758292255836998E-2</v>
      </c>
      <c r="E26">
        <v>-7.0568064094385999E-2</v>
      </c>
      <c r="F26">
        <v>1.4484404575755E-2</v>
      </c>
      <c r="G26">
        <v>-5.8087291399229003E-2</v>
      </c>
      <c r="H26">
        <v>-8.2929863142514007E-2</v>
      </c>
      <c r="I26">
        <v>0.24971866883215599</v>
      </c>
    </row>
    <row r="27" spans="1:9" x14ac:dyDescent="0.3">
      <c r="A27" s="1" t="s">
        <v>40</v>
      </c>
      <c r="B27" t="str">
        <f>HYPERLINK("https://www.suredividend.com/sure-analysis-KO/","Coca-Cola Co")</f>
        <v>Coca-Cola Co</v>
      </c>
      <c r="C27">
        <v>2.712847636922E-2</v>
      </c>
      <c r="D27">
        <v>0.12306727956539899</v>
      </c>
      <c r="E27">
        <v>3.1205088192015999E-2</v>
      </c>
      <c r="F27">
        <v>2.1550992703207001E-2</v>
      </c>
      <c r="G27">
        <v>-4.9477169108900002E-4</v>
      </c>
      <c r="H27">
        <v>5.8026236238628001E-2</v>
      </c>
      <c r="I27">
        <v>0.49501702382341911</v>
      </c>
    </row>
    <row r="28" spans="1:9" x14ac:dyDescent="0.3">
      <c r="A28" s="1" t="s">
        <v>41</v>
      </c>
      <c r="B28" t="str">
        <f>HYPERLINK("https://www.suredividend.com/sure-analysis-KVUE/","Kenvue Inc")</f>
        <v>Kenvue Inc</v>
      </c>
      <c r="C28">
        <v>5.6283357593401001E-2</v>
      </c>
      <c r="D28">
        <v>0.105637379380395</v>
      </c>
      <c r="E28">
        <v>-0.13047298754623199</v>
      </c>
      <c r="F28">
        <v>1.1147236414305E-2</v>
      </c>
      <c r="G28">
        <v>-0.18380660303082499</v>
      </c>
      <c r="H28">
        <v>-0.18380660303082499</v>
      </c>
      <c r="I28">
        <v>-0.18380660303082499</v>
      </c>
    </row>
    <row r="29" spans="1:9" x14ac:dyDescent="0.3">
      <c r="A29" s="1" t="s">
        <v>42</v>
      </c>
      <c r="B29" t="str">
        <f>HYPERLINK("https://www.suredividend.com/sure-analysis-LANC/","Lancaster Colony Corp.")</f>
        <v>Lancaster Colony Corp.</v>
      </c>
      <c r="C29">
        <v>9.193606537675E-3</v>
      </c>
      <c r="D29">
        <v>-2.3955088567575999E-2</v>
      </c>
      <c r="E29">
        <v>-9.0748644920427002E-2</v>
      </c>
      <c r="F29">
        <v>9.375563435302001E-3</v>
      </c>
      <c r="G29">
        <v>-0.12356734963531101</v>
      </c>
      <c r="H29">
        <v>4.3655173099484003E-2</v>
      </c>
      <c r="I29">
        <v>7.1821963320012006E-2</v>
      </c>
    </row>
    <row r="30" spans="1:9" x14ac:dyDescent="0.3">
      <c r="A30" s="1" t="s">
        <v>43</v>
      </c>
      <c r="B30" t="str">
        <f>HYPERLINK("https://www.suredividend.com/sure-analysis-LEG/","Leggett &amp; Platt, Inc.")</f>
        <v>Leggett &amp; Platt, Inc.</v>
      </c>
      <c r="C30">
        <v>1.1993857278930001E-2</v>
      </c>
      <c r="D30">
        <v>5.8087069631315012E-2</v>
      </c>
      <c r="E30">
        <v>-8.8416267724752001E-2</v>
      </c>
      <c r="F30">
        <v>-5.3496369889180001E-3</v>
      </c>
      <c r="G30">
        <v>-0.192302202473671</v>
      </c>
      <c r="H30">
        <v>-0.30293901051081201</v>
      </c>
      <c r="I30">
        <v>-0.14729824906229</v>
      </c>
    </row>
    <row r="31" spans="1:9" x14ac:dyDescent="0.3">
      <c r="A31" s="1" t="s">
        <v>44</v>
      </c>
      <c r="B31" t="str">
        <f>HYPERLINK("https://www.suredividend.com/sure-analysis-LOW/","Lowe`s Cos., Inc.")</f>
        <v>Lowe`s Cos., Inc.</v>
      </c>
      <c r="C31">
        <v>5.9567916085261997E-2</v>
      </c>
      <c r="D31">
        <v>9.2495216209471001E-2</v>
      </c>
      <c r="E31">
        <v>-2.8676559130488E-2</v>
      </c>
      <c r="F31">
        <v>-1.0514491125589E-2</v>
      </c>
      <c r="G31">
        <v>0.11625223924629501</v>
      </c>
      <c r="H31">
        <v>-7.5348145846498002E-2</v>
      </c>
      <c r="I31">
        <v>1.5120348611713159</v>
      </c>
    </row>
    <row r="32" spans="1:9" x14ac:dyDescent="0.3">
      <c r="A32" s="1" t="s">
        <v>45</v>
      </c>
      <c r="B32" t="str">
        <f>HYPERLINK("https://www.suredividend.com/sure-analysis-MMM/","3M Co.")</f>
        <v>3M Co.</v>
      </c>
      <c r="C32">
        <v>4.7692754183999E-2</v>
      </c>
      <c r="D32">
        <v>0.21363983248856599</v>
      </c>
      <c r="E32">
        <v>0.14877421654234799</v>
      </c>
      <c r="F32">
        <v>-9.3304061470910003E-3</v>
      </c>
      <c r="G32">
        <v>-0.103666030763373</v>
      </c>
      <c r="H32">
        <v>-0.32519664629587097</v>
      </c>
      <c r="I32">
        <v>-0.31594585171373502</v>
      </c>
    </row>
    <row r="33" spans="1:9" x14ac:dyDescent="0.3">
      <c r="A33" s="1" t="s">
        <v>46</v>
      </c>
      <c r="B33" t="str">
        <f>HYPERLINK("https://www.suredividend.com/sure-analysis-MO/","Altria Group Inc.")</f>
        <v>Altria Group Inc.</v>
      </c>
      <c r="C33">
        <v>1.7689354414159E-2</v>
      </c>
      <c r="D33">
        <v>-1.0812165131249E-2</v>
      </c>
      <c r="E33">
        <v>-4.4013559827149003E-2</v>
      </c>
      <c r="F33">
        <v>1.7848289538919E-2</v>
      </c>
      <c r="G33">
        <v>-2.5751388648318E-2</v>
      </c>
      <c r="H33">
        <v>-4.0687826361224998E-2</v>
      </c>
      <c r="I33">
        <v>0.24389564121517601</v>
      </c>
    </row>
    <row r="34" spans="1:9" x14ac:dyDescent="0.3">
      <c r="A34" s="1" t="s">
        <v>47</v>
      </c>
      <c r="B34" t="str">
        <f>HYPERLINK("https://www.suredividend.com/sure-analysis-MSA/","MSA Safety Inc")</f>
        <v>MSA Safety Inc</v>
      </c>
      <c r="C34">
        <v>-3.1763673588768013E-2</v>
      </c>
      <c r="D34">
        <v>6.5600208072732008E-2</v>
      </c>
      <c r="E34">
        <v>-4.3897797170280002E-3</v>
      </c>
      <c r="F34">
        <v>-1.960552034591E-2</v>
      </c>
      <c r="G34">
        <v>0.257956277051342</v>
      </c>
      <c r="H34">
        <v>0.17709640072480401</v>
      </c>
      <c r="I34">
        <v>0.79547508170865211</v>
      </c>
    </row>
    <row r="35" spans="1:9" x14ac:dyDescent="0.3">
      <c r="A35" s="1" t="s">
        <v>48</v>
      </c>
      <c r="B35" t="str">
        <f>HYPERLINK("https://www.suredividend.com/sure-analysis-MSEX/","Middlesex Water Co.")</f>
        <v>Middlesex Water Co.</v>
      </c>
      <c r="C35">
        <v>-5.8736499482171002E-2</v>
      </c>
      <c r="D35">
        <v>-4.8291502239402012E-2</v>
      </c>
      <c r="E35">
        <v>-0.16504803401753301</v>
      </c>
      <c r="F35">
        <v>-3.0478512648582E-2</v>
      </c>
      <c r="G35">
        <v>-0.19655384491039199</v>
      </c>
      <c r="H35">
        <v>-0.39682617937452702</v>
      </c>
      <c r="I35">
        <v>0.24005925463901401</v>
      </c>
    </row>
    <row r="36" spans="1:9" x14ac:dyDescent="0.3">
      <c r="A36" s="1" t="s">
        <v>49</v>
      </c>
      <c r="B36" t="str">
        <f>HYPERLINK("https://www.suredividend.com/sure-analysis-NDSN/","Nordson Corp.")</f>
        <v>Nordson Corp.</v>
      </c>
      <c r="C36">
        <v>5.3597605758086003E-2</v>
      </c>
      <c r="D36">
        <v>0.11145702783033</v>
      </c>
      <c r="E36">
        <v>2.9196288947000999E-2</v>
      </c>
      <c r="F36">
        <v>-5.1256814052088998E-2</v>
      </c>
      <c r="G36">
        <v>5.8895853270548013E-2</v>
      </c>
      <c r="H36">
        <v>8.3681559685074E-2</v>
      </c>
      <c r="I36">
        <v>1.132175845379392</v>
      </c>
    </row>
    <row r="37" spans="1:9" x14ac:dyDescent="0.3">
      <c r="A37" s="1" t="s">
        <v>50</v>
      </c>
      <c r="B37" t="str">
        <f>HYPERLINK("https://www.suredividend.com/sure-analysis-NFG/","National Fuel Gas Co.")</f>
        <v>National Fuel Gas Co.</v>
      </c>
      <c r="C37">
        <v>7.3635708340460014E-3</v>
      </c>
      <c r="D37">
        <v>-5.5922458371200003E-2</v>
      </c>
      <c r="E37">
        <v>3.3628159471723998E-2</v>
      </c>
      <c r="F37">
        <v>8.3715367749650008E-3</v>
      </c>
      <c r="G37">
        <v>-0.137126746341871</v>
      </c>
      <c r="H37">
        <v>-0.13884377989534699</v>
      </c>
      <c r="I37">
        <v>0.11325541939075701</v>
      </c>
    </row>
    <row r="38" spans="1:9" x14ac:dyDescent="0.3">
      <c r="A38" s="1" t="s">
        <v>51</v>
      </c>
      <c r="B38" t="str">
        <f>HYPERLINK("https://www.suredividend.com/sure-analysis-NUE/","Nucor Corp.")</f>
        <v>Nucor Corp.</v>
      </c>
      <c r="C38">
        <v>4.4939321612471002E-2</v>
      </c>
      <c r="D38">
        <v>8.6428522255185006E-2</v>
      </c>
      <c r="E38">
        <v>3.5153280662261997E-2</v>
      </c>
      <c r="F38">
        <v>-2.9763272810848E-2</v>
      </c>
      <c r="G38">
        <v>0.13159727038848601</v>
      </c>
      <c r="H38">
        <v>0.55454963078755803</v>
      </c>
      <c r="I38">
        <v>2.3531312240736</v>
      </c>
    </row>
    <row r="39" spans="1:9" x14ac:dyDescent="0.3">
      <c r="A39" s="1" t="s">
        <v>52</v>
      </c>
      <c r="B39" t="str">
        <f>HYPERLINK("https://www.suredividend.com/sure-analysis-NWN/","Northwest Natural Holding Co")</f>
        <v>Northwest Natural Holding Co</v>
      </c>
      <c r="C39">
        <v>1.4496505306756001E-2</v>
      </c>
      <c r="D39">
        <v>1.4887958337541E-2</v>
      </c>
      <c r="E39">
        <v>-4.6571769863493012E-2</v>
      </c>
      <c r="F39">
        <v>6.4201335387770002E-3</v>
      </c>
      <c r="G39">
        <v>-0.159827806505278</v>
      </c>
      <c r="H39">
        <v>-0.13676892984898401</v>
      </c>
      <c r="I39">
        <v>-0.20543362562724901</v>
      </c>
    </row>
    <row r="40" spans="1:9" x14ac:dyDescent="0.3">
      <c r="A40" s="1" t="s">
        <v>53</v>
      </c>
      <c r="B40" t="str">
        <f>HYPERLINK("https://www.suredividend.com/sure-analysis-PEP/","PepsiCo Inc")</f>
        <v>PepsiCo Inc</v>
      </c>
      <c r="C40">
        <v>7.4843070980200009E-3</v>
      </c>
      <c r="D40">
        <v>3.0871170130179999E-2</v>
      </c>
      <c r="E40">
        <v>-6.7452691045936E-2</v>
      </c>
      <c r="F40">
        <v>-1.7192651907676999E-2</v>
      </c>
      <c r="G40">
        <v>-2.0305822818094E-2</v>
      </c>
      <c r="H40">
        <v>2.7158913643454002E-2</v>
      </c>
      <c r="I40">
        <v>0.80408220614222303</v>
      </c>
    </row>
    <row r="41" spans="1:9" x14ac:dyDescent="0.3">
      <c r="A41" s="1" t="s">
        <v>54</v>
      </c>
      <c r="B41" t="str">
        <f>HYPERLINK("https://www.suredividend.com/sure-analysis-PG/","Procter &amp; Gamble Co.")</f>
        <v>Procter &amp; Gamble Co.</v>
      </c>
      <c r="C41">
        <v>3.3000344471236003E-2</v>
      </c>
      <c r="D41">
        <v>4.2174930250597001E-2</v>
      </c>
      <c r="E41">
        <v>1.9995142880272002E-2</v>
      </c>
      <c r="F41">
        <v>2.3201856148491001E-2</v>
      </c>
      <c r="G41">
        <v>1.2218313496041E-2</v>
      </c>
      <c r="H41">
        <v>-1.8418563240775999E-2</v>
      </c>
      <c r="I41">
        <v>0.86649471446141202</v>
      </c>
    </row>
    <row r="42" spans="1:9" x14ac:dyDescent="0.3">
      <c r="A42" s="1" t="s">
        <v>55</v>
      </c>
      <c r="B42" t="str">
        <f>HYPERLINK("https://www.suredividend.com/sure-analysis-PPG/","PPG Industries, Inc.")</f>
        <v>PPG Industries, Inc.</v>
      </c>
      <c r="C42">
        <v>2.2989304070009001E-2</v>
      </c>
      <c r="D42">
        <v>0.13626632866941299</v>
      </c>
      <c r="E42">
        <v>5.4570054324300007E-3</v>
      </c>
      <c r="F42">
        <v>-1.5112002674689999E-2</v>
      </c>
      <c r="G42">
        <v>0.15645740406758299</v>
      </c>
      <c r="H42">
        <v>-7.9882606788964999E-2</v>
      </c>
      <c r="I42">
        <v>0.56575223929465102</v>
      </c>
    </row>
    <row r="43" spans="1:9" x14ac:dyDescent="0.3">
      <c r="A43" s="1" t="s">
        <v>56</v>
      </c>
      <c r="B43" t="str">
        <f>HYPERLINK("https://www.suredividend.com/sure-analysis-PH/","Parker-Hannifin Corp.")</f>
        <v>Parker-Hannifin Corp.</v>
      </c>
      <c r="C43">
        <v>5.0498141941955003E-2</v>
      </c>
      <c r="D43">
        <v>0.16406853548870501</v>
      </c>
      <c r="E43">
        <v>0.18215797836054101</v>
      </c>
      <c r="F43">
        <v>1.7364879531099999E-4</v>
      </c>
      <c r="G43">
        <v>0.50738201066924704</v>
      </c>
      <c r="H43">
        <v>0.50699451761163705</v>
      </c>
      <c r="I43">
        <v>2.1866321617617959</v>
      </c>
    </row>
    <row r="44" spans="1:9" x14ac:dyDescent="0.3">
      <c r="A44" s="1" t="s">
        <v>57</v>
      </c>
      <c r="B44" t="str">
        <f>HYPERLINK("https://www.suredividend.com/sure-analysis-RPM/","RPM International, Inc.")</f>
        <v>RPM International, Inc.</v>
      </c>
      <c r="C44">
        <v>3.7376191366100001E-4</v>
      </c>
      <c r="D44">
        <v>9.2397703781251006E-2</v>
      </c>
      <c r="E44">
        <v>0.21000463386792301</v>
      </c>
      <c r="F44">
        <v>-4.0938815730538002E-2</v>
      </c>
      <c r="G44">
        <v>0.25741695128654402</v>
      </c>
      <c r="H44">
        <v>0.20947971811191901</v>
      </c>
      <c r="I44">
        <v>1.144906398256186</v>
      </c>
    </row>
    <row r="45" spans="1:9" x14ac:dyDescent="0.3">
      <c r="A45" s="1" t="s">
        <v>58</v>
      </c>
      <c r="B45" t="str">
        <f>HYPERLINK("https://www.suredividend.com/sure-analysis-SCL/","Stepan Co.")</f>
        <v>Stepan Co.</v>
      </c>
      <c r="C45">
        <v>6.4552661381650006E-3</v>
      </c>
      <c r="D45">
        <v>0.30885387287902211</v>
      </c>
      <c r="E45">
        <v>-5.8672513409650006E-3</v>
      </c>
      <c r="F45">
        <v>-6.0074034902168012E-2</v>
      </c>
      <c r="G45">
        <v>-0.170471898533787</v>
      </c>
      <c r="H45">
        <v>-0.24538138935755899</v>
      </c>
      <c r="I45">
        <v>0.20587209641549201</v>
      </c>
    </row>
    <row r="46" spans="1:9" x14ac:dyDescent="0.3">
      <c r="A46" s="1" t="s">
        <v>59</v>
      </c>
      <c r="B46" t="str">
        <f>HYPERLINK("https://www.suredividend.com/sure-analysis-SJW/","SJW Group")</f>
        <v>SJW Group</v>
      </c>
      <c r="C46">
        <v>-4.3516873889874998E-2</v>
      </c>
      <c r="D46">
        <v>6.2743298648628001E-2</v>
      </c>
      <c r="E46">
        <v>-1.8483555574457002E-2</v>
      </c>
      <c r="F46">
        <v>-1.1170619739861999E-2</v>
      </c>
      <c r="G46">
        <v>-0.185809755163342</v>
      </c>
      <c r="H46">
        <v>-2.6772052001879001E-2</v>
      </c>
      <c r="I46">
        <v>0.244216472871575</v>
      </c>
    </row>
    <row r="47" spans="1:9" x14ac:dyDescent="0.3">
      <c r="A47" s="1" t="s">
        <v>60</v>
      </c>
      <c r="B47" t="str">
        <f>HYPERLINK("https://www.suredividend.com/sure-analysis-SPGI/","S&amp;P Global Inc")</f>
        <v>S&amp;P Global Inc</v>
      </c>
      <c r="C47">
        <v>4.2731956280995007E-2</v>
      </c>
      <c r="D47">
        <v>0.17449841869934399</v>
      </c>
      <c r="E47">
        <v>9.199337638815501E-2</v>
      </c>
      <c r="F47">
        <v>-1.6775628802324E-2</v>
      </c>
      <c r="G47">
        <v>0.234013213938739</v>
      </c>
      <c r="H47">
        <v>1.3534225880562E-2</v>
      </c>
      <c r="I47">
        <v>1.5565247365444981</v>
      </c>
    </row>
    <row r="48" spans="1:9" x14ac:dyDescent="0.3">
      <c r="A48" s="1" t="s">
        <v>61</v>
      </c>
      <c r="B48" t="str">
        <f>HYPERLINK("https://www.suredividend.com/sure-analysis-SWK/","Stanley Black &amp; Decker Inc")</f>
        <v>Stanley Black &amp; Decker Inc</v>
      </c>
      <c r="C48">
        <v>5.7296715131932997E-2</v>
      </c>
      <c r="D48">
        <v>0.21366545015774999</v>
      </c>
      <c r="E48">
        <v>6.6559760809008009E-2</v>
      </c>
      <c r="F48">
        <v>7.1355759429100006E-4</v>
      </c>
      <c r="G48">
        <v>0.21265799017718601</v>
      </c>
      <c r="H48">
        <v>-0.44119736428672202</v>
      </c>
      <c r="I48">
        <v>-0.16016781244973999</v>
      </c>
    </row>
    <row r="49" spans="1:9" x14ac:dyDescent="0.3">
      <c r="A49" s="1" t="s">
        <v>62</v>
      </c>
      <c r="B49" t="str">
        <f>HYPERLINK("https://www.suredividend.com/sure-analysis-TGT/","Target Corp")</f>
        <v>Target Corp</v>
      </c>
      <c r="C49">
        <v>6.5833271691693007E-2</v>
      </c>
      <c r="D49">
        <v>0.32794377458963098</v>
      </c>
      <c r="E49">
        <v>0.114547204079169</v>
      </c>
      <c r="F49">
        <v>1.1725881196461001E-2</v>
      </c>
      <c r="G49">
        <v>-4.6280766364269997E-2</v>
      </c>
      <c r="H49">
        <v>-0.32768600150709498</v>
      </c>
      <c r="I49">
        <v>1.3893422302848999</v>
      </c>
    </row>
    <row r="50" spans="1:9" x14ac:dyDescent="0.3">
      <c r="A50" s="1" t="s">
        <v>63</v>
      </c>
      <c r="B50" t="str">
        <f>HYPERLINK("https://www.suredividend.com/sure-analysis-TNC/","Tennant Co.")</f>
        <v>Tennant Co.</v>
      </c>
      <c r="C50">
        <v>5.0580526497290001E-3</v>
      </c>
      <c r="D50">
        <v>0.1410680072878</v>
      </c>
      <c r="E50">
        <v>0.13325279716291399</v>
      </c>
      <c r="F50">
        <v>-5.6748300787571003E-2</v>
      </c>
      <c r="G50">
        <v>0.35903948566969501</v>
      </c>
      <c r="H50">
        <v>0.114584316015185</v>
      </c>
      <c r="I50">
        <v>0.66284381858779007</v>
      </c>
    </row>
    <row r="51" spans="1:9" x14ac:dyDescent="0.3">
      <c r="A51" s="1" t="s">
        <v>64</v>
      </c>
      <c r="B51" t="str">
        <f>HYPERLINK("https://www.suredividend.com/sure-analysis-TR/","Tootsie Roll Industries, Inc.")</f>
        <v>Tootsie Roll Industries, Inc.</v>
      </c>
      <c r="C51">
        <v>1.2980372219593E-2</v>
      </c>
      <c r="D51">
        <v>0.12619456015682401</v>
      </c>
      <c r="E51">
        <v>4.4393542757416013E-2</v>
      </c>
      <c r="F51">
        <v>3.7003610108302998E-2</v>
      </c>
      <c r="G51">
        <v>-0.21869333430042801</v>
      </c>
      <c r="H51">
        <v>2.8184852543318002E-2</v>
      </c>
      <c r="I51">
        <v>0.23029809833818701</v>
      </c>
    </row>
    <row r="52" spans="1:9" x14ac:dyDescent="0.3">
      <c r="A52" s="1" t="s">
        <v>65</v>
      </c>
      <c r="B52" t="str">
        <f>HYPERLINK("https://www.suredividend.com/sure-analysis-SYY/","Sysco Corp.")</f>
        <v>Sysco Corp.</v>
      </c>
      <c r="C52">
        <v>2.3075444144007001E-2</v>
      </c>
      <c r="D52">
        <v>0.17525618172533799</v>
      </c>
      <c r="E52">
        <v>2.7666035247177999E-2</v>
      </c>
      <c r="F52">
        <v>3.2869278643435001E-2</v>
      </c>
      <c r="G52">
        <v>-3.5502456557117E-2</v>
      </c>
      <c r="H52">
        <v>-3.6174145843950001E-3</v>
      </c>
      <c r="I52">
        <v>0.34955994956462599</v>
      </c>
    </row>
    <row r="53" spans="1:9" x14ac:dyDescent="0.3">
      <c r="A53" s="1" t="s">
        <v>66</v>
      </c>
      <c r="B53" t="str">
        <f>HYPERLINK("https://www.suredividend.com/sure-analysis-UBSI/","United Bankshares, Inc.")</f>
        <v>United Bankshares, Inc.</v>
      </c>
      <c r="C53">
        <v>5.3167420814479012E-2</v>
      </c>
      <c r="D53">
        <v>0.36758414278107199</v>
      </c>
      <c r="E53">
        <v>0.37013517391592199</v>
      </c>
      <c r="F53">
        <v>-8.2556591211710006E-3</v>
      </c>
      <c r="G53">
        <v>2.490073356215E-3</v>
      </c>
      <c r="H53">
        <v>6.2385174534707002E-2</v>
      </c>
      <c r="I53">
        <v>0.41982957469927701</v>
      </c>
    </row>
    <row r="54" spans="1:9" x14ac:dyDescent="0.3">
      <c r="A54" s="1" t="s">
        <v>67</v>
      </c>
      <c r="B54" t="str">
        <f>HYPERLINK("https://www.suredividend.com/sure-analysis-UVV/","Universal Corp.")</f>
        <v>Universal Corp.</v>
      </c>
      <c r="C54">
        <v>2.2178325108233001E-2</v>
      </c>
      <c r="D54">
        <v>0.29674139027753399</v>
      </c>
      <c r="E54">
        <v>0.25666081948765401</v>
      </c>
      <c r="F54">
        <v>-8.638648182849E-2</v>
      </c>
      <c r="G54">
        <v>0.23048192356225999</v>
      </c>
      <c r="H54">
        <v>0.221569601315876</v>
      </c>
      <c r="I54">
        <v>0.50039640102446803</v>
      </c>
    </row>
    <row r="55" spans="1:9" x14ac:dyDescent="0.3">
      <c r="A55" s="1" t="s">
        <v>68</v>
      </c>
      <c r="B55" t="str">
        <f>HYPERLINK("https://www.suredividend.com/sure-analysis-WMT/","Walmart Inc")</f>
        <v>Walmart Inc</v>
      </c>
      <c r="C55">
        <v>6.9136948163859999E-2</v>
      </c>
      <c r="D55">
        <v>2.7214922224882001E-2</v>
      </c>
      <c r="E55">
        <v>4.8970377919397012E-2</v>
      </c>
      <c r="F55">
        <v>2.3089121471613998E-2</v>
      </c>
      <c r="G55">
        <v>0.13040242158004001</v>
      </c>
      <c r="H55">
        <v>0.15015641813523301</v>
      </c>
      <c r="I55">
        <v>0.84571476960893111</v>
      </c>
    </row>
  </sheetData>
  <autoFilter ref="A1:I55" xr:uid="{00000000-0009-0000-0000-000001000000}"/>
  <phoneticPr fontId="2" type="noConversion"/>
  <conditionalFormatting sqref="A1:I1">
    <cfRule type="cellIs" dxfId="9" priority="10" operator="notEqual">
      <formula>-13.345</formula>
    </cfRule>
  </conditionalFormatting>
  <conditionalFormatting sqref="A2:A55">
    <cfRule type="cellIs" dxfId="8" priority="1" operator="notEqual">
      <formula>"None"</formula>
    </cfRule>
  </conditionalFormatting>
  <conditionalFormatting sqref="B2:B55">
    <cfRule type="cellIs" dxfId="7" priority="2" operator="notEqual">
      <formula>"None"</formula>
    </cfRule>
  </conditionalFormatting>
  <conditionalFormatting sqref="C2:C55">
    <cfRule type="cellIs" dxfId="6" priority="3" operator="notEqual">
      <formula>"None"</formula>
    </cfRule>
  </conditionalFormatting>
  <conditionalFormatting sqref="D2:D55">
    <cfRule type="cellIs" dxfId="5" priority="4" operator="notEqual">
      <formula>"None"</formula>
    </cfRule>
  </conditionalFormatting>
  <conditionalFormatting sqref="E2:E55">
    <cfRule type="cellIs" dxfId="4" priority="5" operator="notEqual">
      <formula>"None"</formula>
    </cfRule>
  </conditionalFormatting>
  <conditionalFormatting sqref="F2:F55">
    <cfRule type="cellIs" dxfId="3" priority="6" operator="notEqual">
      <formula>"None"</formula>
    </cfRule>
  </conditionalFormatting>
  <conditionalFormatting sqref="G2:G55">
    <cfRule type="cellIs" dxfId="2" priority="7" operator="notEqual">
      <formula>"None"</formula>
    </cfRule>
  </conditionalFormatting>
  <conditionalFormatting sqref="H2:H55">
    <cfRule type="cellIs" dxfId="1" priority="8" operator="notEqual">
      <formula>"None"</formula>
    </cfRule>
  </conditionalFormatting>
  <conditionalFormatting sqref="I2:I55">
    <cfRule type="cellIs" dxfId="0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6.5" x14ac:dyDescent="0.3"/>
  <cols>
    <col min="1" max="1" width="25.75" customWidth="1"/>
    <col min="2" max="2" width="0" hidden="1" customWidth="1"/>
  </cols>
  <sheetData>
    <row r="1" spans="1:2" x14ac:dyDescent="0.3">
      <c r="A1" s="1" t="s">
        <v>86</v>
      </c>
      <c r="B1" s="1"/>
    </row>
    <row r="2" spans="1:2" x14ac:dyDescent="0.3">
      <c r="A2" s="1" t="s">
        <v>87</v>
      </c>
    </row>
    <row r="3" spans="1:2" x14ac:dyDescent="0.3">
      <c r="A3" s="1" t="s">
        <v>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오 지환</cp:lastModifiedBy>
  <dcterms:created xsi:type="dcterms:W3CDTF">2024-01-11T12:50:03Z</dcterms:created>
  <dcterms:modified xsi:type="dcterms:W3CDTF">2024-01-12T05:53:53Z</dcterms:modified>
</cp:coreProperties>
</file>