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erinh\Desktop\Paul\"/>
    </mc:Choice>
  </mc:AlternateContent>
  <xr:revisionPtr revIDLastSave="0" documentId="13_ncr:1_{EA8AD858-7295-42D3-A699-B2DF8FF94CB0}" xr6:coauthVersionLast="47" xr6:coauthVersionMax="47" xr10:uidLastSave="{00000000-0000-0000-0000-000000000000}"/>
  <bookViews>
    <workbookView xWindow="-120" yWindow="-120" windowWidth="29040" windowHeight="15720" xr2:uid="{1695188F-F34C-4563-ACA7-588D84715910}"/>
  </bookViews>
  <sheets>
    <sheet name="dashboard" sheetId="3" r:id="rId1"/>
    <sheet name="pivot tables" sheetId="7" r:id="rId2"/>
    <sheet name="data source" sheetId="4" r:id="rId3"/>
  </sheets>
  <definedNames>
    <definedName name="_xlcn.WorksheetConnection_golfstatsbackup.xlsxTable11" hidden="1">Table1[]</definedName>
    <definedName name="Slicer_Date1">#N/A</definedName>
    <definedName name="Slicer_Name">#N/A</definedName>
    <definedName name="Slicer_Par">#N/A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golf stats-backup.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8" i="4" l="1"/>
  <c r="O112" i="4"/>
  <c r="O113" i="4"/>
  <c r="O114" i="4"/>
  <c r="O115" i="4"/>
  <c r="O116" i="4"/>
  <c r="O117" i="4"/>
  <c r="O118" i="4"/>
  <c r="O119" i="4"/>
  <c r="O120" i="4"/>
  <c r="O121" i="4"/>
  <c r="O122" i="4"/>
  <c r="O123" i="4"/>
  <c r="O124" i="4"/>
  <c r="O125" i="4"/>
  <c r="O126" i="4"/>
  <c r="O127" i="4"/>
  <c r="P3" i="4"/>
  <c r="P4" i="4"/>
  <c r="P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2" i="4"/>
  <c r="O110" i="4"/>
  <c r="O111" i="4"/>
  <c r="L110" i="4"/>
  <c r="L111" i="4"/>
  <c r="L112" i="4"/>
  <c r="L113" i="4"/>
  <c r="L114" i="4"/>
  <c r="L115" i="4"/>
  <c r="L116" i="4"/>
  <c r="L117" i="4"/>
  <c r="L118" i="4"/>
  <c r="L119" i="4"/>
  <c r="L120" i="4"/>
  <c r="L121" i="4"/>
  <c r="L122" i="4"/>
  <c r="L123" i="4"/>
  <c r="L124" i="4"/>
  <c r="L125" i="4"/>
  <c r="L126" i="4"/>
  <c r="L127" i="4"/>
  <c r="M110" i="4"/>
  <c r="M111" i="4"/>
  <c r="M112" i="4"/>
  <c r="M113" i="4"/>
  <c r="M114" i="4"/>
  <c r="M115" i="4"/>
  <c r="M116" i="4"/>
  <c r="M117" i="4"/>
  <c r="M118" i="4"/>
  <c r="M119" i="4"/>
  <c r="M120" i="4"/>
  <c r="M121" i="4"/>
  <c r="M122" i="4"/>
  <c r="M123" i="4"/>
  <c r="M124" i="4"/>
  <c r="M125" i="4"/>
  <c r="M126" i="4"/>
  <c r="M127" i="4"/>
  <c r="N110" i="4"/>
  <c r="N111" i="4"/>
  <c r="N112" i="4"/>
  <c r="N113" i="4"/>
  <c r="N114" i="4"/>
  <c r="N115" i="4"/>
  <c r="N116" i="4"/>
  <c r="N117" i="4"/>
  <c r="N118" i="4"/>
  <c r="N119" i="4"/>
  <c r="N120" i="4"/>
  <c r="N121" i="4"/>
  <c r="N122" i="4"/>
  <c r="N123" i="4"/>
  <c r="N124" i="4"/>
  <c r="N125" i="4"/>
  <c r="N126" i="4"/>
  <c r="N127" i="4"/>
  <c r="Q110" i="4"/>
  <c r="Q111" i="4"/>
  <c r="Q112" i="4"/>
  <c r="Q113" i="4"/>
  <c r="Q114" i="4"/>
  <c r="Q115" i="4"/>
  <c r="Q116" i="4"/>
  <c r="Q117" i="4"/>
  <c r="Q118" i="4"/>
  <c r="Q119" i="4"/>
  <c r="Q120" i="4"/>
  <c r="Q121" i="4"/>
  <c r="Q122" i="4"/>
  <c r="Q123" i="4"/>
  <c r="Q124" i="4"/>
  <c r="Q125" i="4"/>
  <c r="Q126" i="4"/>
  <c r="Q127" i="4"/>
  <c r="R110" i="4"/>
  <c r="R111" i="4"/>
  <c r="R112" i="4"/>
  <c r="R113" i="4"/>
  <c r="R114" i="4"/>
  <c r="R115" i="4"/>
  <c r="R116" i="4"/>
  <c r="R117" i="4"/>
  <c r="R118" i="4"/>
  <c r="R119" i="4"/>
  <c r="R120" i="4"/>
  <c r="R121" i="4"/>
  <c r="R122" i="4"/>
  <c r="R123" i="4"/>
  <c r="R124" i="4"/>
  <c r="R125" i="4"/>
  <c r="R126" i="4"/>
  <c r="R127" i="4"/>
  <c r="S110" i="4"/>
  <c r="S111" i="4"/>
  <c r="S112" i="4"/>
  <c r="S113" i="4"/>
  <c r="S114" i="4"/>
  <c r="S115" i="4"/>
  <c r="S116" i="4"/>
  <c r="S117" i="4"/>
  <c r="S118" i="4"/>
  <c r="S119" i="4"/>
  <c r="S120" i="4"/>
  <c r="S121" i="4"/>
  <c r="S122" i="4"/>
  <c r="S123" i="4"/>
  <c r="S124" i="4"/>
  <c r="S125" i="4"/>
  <c r="S126" i="4"/>
  <c r="S127" i="4"/>
  <c r="T110" i="4"/>
  <c r="T111" i="4"/>
  <c r="T112" i="4"/>
  <c r="T113" i="4"/>
  <c r="T114" i="4"/>
  <c r="T115" i="4"/>
  <c r="T116" i="4"/>
  <c r="T117" i="4"/>
  <c r="T118" i="4"/>
  <c r="T119" i="4"/>
  <c r="T120" i="4"/>
  <c r="T121" i="4"/>
  <c r="T122" i="4"/>
  <c r="T123" i="4"/>
  <c r="T124" i="4"/>
  <c r="T125" i="4"/>
  <c r="T126" i="4"/>
  <c r="T127" i="4"/>
  <c r="O92" i="4"/>
  <c r="O93" i="4"/>
  <c r="O94" i="4"/>
  <c r="O95" i="4"/>
  <c r="O96" i="4"/>
  <c r="O97" i="4"/>
  <c r="O98" i="4"/>
  <c r="O99" i="4"/>
  <c r="O100" i="4"/>
  <c r="O101" i="4"/>
  <c r="O102" i="4"/>
  <c r="O103" i="4"/>
  <c r="O104" i="4"/>
  <c r="O105" i="4"/>
  <c r="O106" i="4"/>
  <c r="O107" i="4"/>
  <c r="O109" i="4"/>
  <c r="L92" i="4"/>
  <c r="L93" i="4"/>
  <c r="L94" i="4"/>
  <c r="L95" i="4"/>
  <c r="L96" i="4"/>
  <c r="L97" i="4"/>
  <c r="L98" i="4"/>
  <c r="L99" i="4"/>
  <c r="L100" i="4"/>
  <c r="L101" i="4"/>
  <c r="L102" i="4"/>
  <c r="L103" i="4"/>
  <c r="L104" i="4"/>
  <c r="L105" i="4"/>
  <c r="L106" i="4"/>
  <c r="L107" i="4"/>
  <c r="L108" i="4"/>
  <c r="L109" i="4"/>
  <c r="M92" i="4"/>
  <c r="M93" i="4"/>
  <c r="M94" i="4"/>
  <c r="M95" i="4"/>
  <c r="M96" i="4"/>
  <c r="M97" i="4"/>
  <c r="M98" i="4"/>
  <c r="M99" i="4"/>
  <c r="M100" i="4"/>
  <c r="M101" i="4"/>
  <c r="M102" i="4"/>
  <c r="M103" i="4"/>
  <c r="M104" i="4"/>
  <c r="M105" i="4"/>
  <c r="M106" i="4"/>
  <c r="M107" i="4"/>
  <c r="M108" i="4"/>
  <c r="M109" i="4"/>
  <c r="N92" i="4"/>
  <c r="N93" i="4"/>
  <c r="N94" i="4"/>
  <c r="N95" i="4"/>
  <c r="N96" i="4"/>
  <c r="N97" i="4"/>
  <c r="N98" i="4"/>
  <c r="N99" i="4"/>
  <c r="N100" i="4"/>
  <c r="N101" i="4"/>
  <c r="N102" i="4"/>
  <c r="N103" i="4"/>
  <c r="N104" i="4"/>
  <c r="N105" i="4"/>
  <c r="N106" i="4"/>
  <c r="N107" i="4"/>
  <c r="N108" i="4"/>
  <c r="N109" i="4"/>
  <c r="Q92" i="4"/>
  <c r="Q93" i="4"/>
  <c r="Q94" i="4"/>
  <c r="Q95" i="4"/>
  <c r="Q96" i="4"/>
  <c r="Q97" i="4"/>
  <c r="Q98" i="4"/>
  <c r="Q99" i="4"/>
  <c r="Q100" i="4"/>
  <c r="Q101" i="4"/>
  <c r="Q102" i="4"/>
  <c r="Q103" i="4"/>
  <c r="Q104" i="4"/>
  <c r="Q105" i="4"/>
  <c r="Q106" i="4"/>
  <c r="Q107" i="4"/>
  <c r="Q108" i="4"/>
  <c r="Q109" i="4"/>
  <c r="R92" i="4"/>
  <c r="R93" i="4"/>
  <c r="R94" i="4"/>
  <c r="R95" i="4"/>
  <c r="R96" i="4"/>
  <c r="R97" i="4"/>
  <c r="R98" i="4"/>
  <c r="R99" i="4"/>
  <c r="R100" i="4"/>
  <c r="R101" i="4"/>
  <c r="R102" i="4"/>
  <c r="R103" i="4"/>
  <c r="R104" i="4"/>
  <c r="R105" i="4"/>
  <c r="R106" i="4"/>
  <c r="R107" i="4"/>
  <c r="R108" i="4"/>
  <c r="R109" i="4"/>
  <c r="S92" i="4"/>
  <c r="S93" i="4"/>
  <c r="S94" i="4"/>
  <c r="S95" i="4"/>
  <c r="S96" i="4"/>
  <c r="S97" i="4"/>
  <c r="S98" i="4"/>
  <c r="S99" i="4"/>
  <c r="S100" i="4"/>
  <c r="S101" i="4"/>
  <c r="S102" i="4"/>
  <c r="S103" i="4"/>
  <c r="S104" i="4"/>
  <c r="S105" i="4"/>
  <c r="S106" i="4"/>
  <c r="S107" i="4"/>
  <c r="S108" i="4"/>
  <c r="S109" i="4"/>
  <c r="T92" i="4"/>
  <c r="T93" i="4"/>
  <c r="T94" i="4"/>
  <c r="T95" i="4"/>
  <c r="T96" i="4"/>
  <c r="T97" i="4"/>
  <c r="T98" i="4"/>
  <c r="T99" i="4"/>
  <c r="T100" i="4"/>
  <c r="T101" i="4"/>
  <c r="T102" i="4"/>
  <c r="T103" i="4"/>
  <c r="T104" i="4"/>
  <c r="T105" i="4"/>
  <c r="T106" i="4"/>
  <c r="T107" i="4"/>
  <c r="T108" i="4"/>
  <c r="T109" i="4"/>
  <c r="O74" i="4"/>
  <c r="O75" i="4"/>
  <c r="O76" i="4"/>
  <c r="O77" i="4"/>
  <c r="O78" i="4"/>
  <c r="O79" i="4"/>
  <c r="O80" i="4"/>
  <c r="O81" i="4"/>
  <c r="O82" i="4"/>
  <c r="O83" i="4"/>
  <c r="O84" i="4"/>
  <c r="O85" i="4"/>
  <c r="O86" i="4"/>
  <c r="O87" i="4"/>
  <c r="O88" i="4"/>
  <c r="O89" i="4"/>
  <c r="O90" i="4"/>
  <c r="O91" i="4"/>
  <c r="L74" i="4"/>
  <c r="L75" i="4"/>
  <c r="L76" i="4"/>
  <c r="L77" i="4"/>
  <c r="L78" i="4"/>
  <c r="L79" i="4"/>
  <c r="L80" i="4"/>
  <c r="L81" i="4"/>
  <c r="L82" i="4"/>
  <c r="L83" i="4"/>
  <c r="L84" i="4"/>
  <c r="L85" i="4"/>
  <c r="L86" i="4"/>
  <c r="L87" i="4"/>
  <c r="L88" i="4"/>
  <c r="L89" i="4"/>
  <c r="L90" i="4"/>
  <c r="L91" i="4"/>
  <c r="M74" i="4"/>
  <c r="M75" i="4"/>
  <c r="M76" i="4"/>
  <c r="M77" i="4"/>
  <c r="M78" i="4"/>
  <c r="M79" i="4"/>
  <c r="M80" i="4"/>
  <c r="M81" i="4"/>
  <c r="M82" i="4"/>
  <c r="M83" i="4"/>
  <c r="M84" i="4"/>
  <c r="M85" i="4"/>
  <c r="M86" i="4"/>
  <c r="M87" i="4"/>
  <c r="M88" i="4"/>
  <c r="M89" i="4"/>
  <c r="M90" i="4"/>
  <c r="M91" i="4"/>
  <c r="N74" i="4"/>
  <c r="N75" i="4"/>
  <c r="N76" i="4"/>
  <c r="N77" i="4"/>
  <c r="N78" i="4"/>
  <c r="N79" i="4"/>
  <c r="N80" i="4"/>
  <c r="N81" i="4"/>
  <c r="N82" i="4"/>
  <c r="N83" i="4"/>
  <c r="N84" i="4"/>
  <c r="N85" i="4"/>
  <c r="N86" i="4"/>
  <c r="N87" i="4"/>
  <c r="N88" i="4"/>
  <c r="N89" i="4"/>
  <c r="N90" i="4"/>
  <c r="N91" i="4"/>
  <c r="Q74" i="4"/>
  <c r="Q75" i="4"/>
  <c r="Q76" i="4"/>
  <c r="Q77" i="4"/>
  <c r="Q78" i="4"/>
  <c r="Q79" i="4"/>
  <c r="Q80" i="4"/>
  <c r="Q81" i="4"/>
  <c r="Q82" i="4"/>
  <c r="Q83" i="4"/>
  <c r="Q84" i="4"/>
  <c r="Q85" i="4"/>
  <c r="Q86" i="4"/>
  <c r="Q87" i="4"/>
  <c r="Q88" i="4"/>
  <c r="Q89" i="4"/>
  <c r="Q90" i="4"/>
  <c r="Q91" i="4"/>
  <c r="R74" i="4"/>
  <c r="R75" i="4"/>
  <c r="R76" i="4"/>
  <c r="R77" i="4"/>
  <c r="R78" i="4"/>
  <c r="R79" i="4"/>
  <c r="R80" i="4"/>
  <c r="R81" i="4"/>
  <c r="R82" i="4"/>
  <c r="R83" i="4"/>
  <c r="R84" i="4"/>
  <c r="R85" i="4"/>
  <c r="R86" i="4"/>
  <c r="R87" i="4"/>
  <c r="R88" i="4"/>
  <c r="R89" i="4"/>
  <c r="R90" i="4"/>
  <c r="R91" i="4"/>
  <c r="S74" i="4"/>
  <c r="S75" i="4"/>
  <c r="S76" i="4"/>
  <c r="S77" i="4"/>
  <c r="S78" i="4"/>
  <c r="S79" i="4"/>
  <c r="S80" i="4"/>
  <c r="S81" i="4"/>
  <c r="S82" i="4"/>
  <c r="S83" i="4"/>
  <c r="S84" i="4"/>
  <c r="S85" i="4"/>
  <c r="S86" i="4"/>
  <c r="S87" i="4"/>
  <c r="S88" i="4"/>
  <c r="S89" i="4"/>
  <c r="S90" i="4"/>
  <c r="S91" i="4"/>
  <c r="T74" i="4"/>
  <c r="T75" i="4"/>
  <c r="T76" i="4"/>
  <c r="T77" i="4"/>
  <c r="T78" i="4"/>
  <c r="T79" i="4"/>
  <c r="T80" i="4"/>
  <c r="T81" i="4"/>
  <c r="T82" i="4"/>
  <c r="T83" i="4"/>
  <c r="T84" i="4"/>
  <c r="T85" i="4"/>
  <c r="T86" i="4"/>
  <c r="T87" i="4"/>
  <c r="T88" i="4"/>
  <c r="T89" i="4"/>
  <c r="T90" i="4"/>
  <c r="T91" i="4"/>
  <c r="Q73" i="4"/>
  <c r="Q72" i="4"/>
  <c r="Q71" i="4"/>
  <c r="Q70" i="4"/>
  <c r="Q69" i="4"/>
  <c r="Q68" i="4"/>
  <c r="Q67" i="4"/>
  <c r="Q66" i="4"/>
  <c r="Q65" i="4"/>
  <c r="Q64" i="4"/>
  <c r="Q63" i="4"/>
  <c r="Q62" i="4"/>
  <c r="Q61" i="4"/>
  <c r="Q60" i="4"/>
  <c r="Q59" i="4"/>
  <c r="Q58" i="4"/>
  <c r="Q57" i="4"/>
  <c r="Q56" i="4"/>
  <c r="Q55" i="4"/>
  <c r="Q54" i="4"/>
  <c r="Q53" i="4"/>
  <c r="Q52" i="4"/>
  <c r="Q51" i="4"/>
  <c r="Q50" i="4"/>
  <c r="Q49" i="4"/>
  <c r="Q48" i="4"/>
  <c r="Q47" i="4"/>
  <c r="Q46" i="4"/>
  <c r="Q45" i="4"/>
  <c r="Q44" i="4"/>
  <c r="Q43" i="4"/>
  <c r="Q42" i="4"/>
  <c r="Q41" i="4"/>
  <c r="Q40" i="4"/>
  <c r="Q39" i="4"/>
  <c r="Q38" i="4"/>
  <c r="Q37" i="4"/>
  <c r="Q36" i="4"/>
  <c r="Q35" i="4"/>
  <c r="Q34" i="4"/>
  <c r="Q33" i="4"/>
  <c r="Q32" i="4"/>
  <c r="Q31" i="4"/>
  <c r="Q30" i="4"/>
  <c r="Q29" i="4"/>
  <c r="Q28" i="4"/>
  <c r="Q27" i="4"/>
  <c r="Q26" i="4"/>
  <c r="Q25" i="4"/>
  <c r="Q24" i="4"/>
  <c r="Q23" i="4"/>
  <c r="Q22" i="4"/>
  <c r="Q21" i="4"/>
  <c r="Q20" i="4"/>
  <c r="Q19" i="4"/>
  <c r="Q18" i="4"/>
  <c r="Q17" i="4"/>
  <c r="Q16" i="4"/>
  <c r="Q15" i="4"/>
  <c r="Q14" i="4"/>
  <c r="Q13" i="4"/>
  <c r="Q12" i="4"/>
  <c r="Q11" i="4"/>
  <c r="Q10" i="4"/>
  <c r="Q9" i="4"/>
  <c r="Q8" i="4"/>
  <c r="Q7" i="4"/>
  <c r="Q6" i="4"/>
  <c r="Q5" i="4"/>
  <c r="Q4" i="4"/>
  <c r="Q3" i="4"/>
  <c r="Q2"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S2" i="4"/>
  <c r="S3" i="4"/>
  <c r="S4" i="4"/>
  <c r="S5" i="4"/>
  <c r="S6" i="4"/>
  <c r="S7" i="4"/>
  <c r="S8" i="4"/>
  <c r="S9" i="4"/>
  <c r="S10" i="4"/>
  <c r="S11" i="4"/>
  <c r="S12" i="4"/>
  <c r="S13" i="4"/>
  <c r="S14" i="4"/>
  <c r="S15" i="4"/>
  <c r="S16" i="4"/>
  <c r="S17" i="4"/>
  <c r="S18" i="4"/>
  <c r="S19" i="4"/>
  <c r="S20" i="4"/>
  <c r="S21" i="4"/>
  <c r="S22" i="4"/>
  <c r="S23" i="4"/>
  <c r="S24" i="4"/>
  <c r="S25" i="4"/>
  <c r="S26" i="4"/>
  <c r="S27" i="4"/>
  <c r="S28" i="4"/>
  <c r="S29" i="4"/>
  <c r="S30" i="4"/>
  <c r="S31" i="4"/>
  <c r="S32" i="4"/>
  <c r="S33" i="4"/>
  <c r="S34" i="4"/>
  <c r="S35" i="4"/>
  <c r="S36" i="4"/>
  <c r="S37" i="4"/>
  <c r="S38" i="4"/>
  <c r="S39" i="4"/>
  <c r="S40" i="4"/>
  <c r="S41" i="4"/>
  <c r="S42" i="4"/>
  <c r="S43" i="4"/>
  <c r="S44" i="4"/>
  <c r="S45" i="4"/>
  <c r="S46" i="4"/>
  <c r="S47" i="4"/>
  <c r="S48" i="4"/>
  <c r="S49" i="4"/>
  <c r="S50" i="4"/>
  <c r="S51" i="4"/>
  <c r="S52" i="4"/>
  <c r="S53" i="4"/>
  <c r="S54" i="4"/>
  <c r="S55" i="4"/>
  <c r="S56" i="4"/>
  <c r="S57" i="4"/>
  <c r="S58" i="4"/>
  <c r="S59" i="4"/>
  <c r="S60" i="4"/>
  <c r="S61" i="4"/>
  <c r="S62" i="4"/>
  <c r="S63" i="4"/>
  <c r="S64" i="4"/>
  <c r="S65" i="4"/>
  <c r="S66" i="4"/>
  <c r="S67" i="4"/>
  <c r="S68" i="4"/>
  <c r="S69" i="4"/>
  <c r="S70" i="4"/>
  <c r="S71" i="4"/>
  <c r="S72" i="4"/>
  <c r="S73" i="4"/>
  <c r="R2" i="4"/>
  <c r="R3" i="4"/>
  <c r="R4" i="4"/>
  <c r="R5" i="4"/>
  <c r="R6" i="4"/>
  <c r="R7" i="4"/>
  <c r="R8" i="4"/>
  <c r="R9" i="4"/>
  <c r="R10" i="4"/>
  <c r="R11" i="4"/>
  <c r="R12" i="4"/>
  <c r="R13" i="4"/>
  <c r="R14" i="4"/>
  <c r="R15" i="4"/>
  <c r="R16" i="4"/>
  <c r="R17" i="4"/>
  <c r="R18" i="4"/>
  <c r="R19" i="4"/>
  <c r="R20" i="4"/>
  <c r="R21" i="4"/>
  <c r="R22" i="4"/>
  <c r="R23" i="4"/>
  <c r="R24" i="4"/>
  <c r="R25" i="4"/>
  <c r="R26" i="4"/>
  <c r="R27" i="4"/>
  <c r="R28" i="4"/>
  <c r="R29" i="4"/>
  <c r="R30" i="4"/>
  <c r="R31" i="4"/>
  <c r="R32" i="4"/>
  <c r="R33" i="4"/>
  <c r="R34" i="4"/>
  <c r="R35" i="4"/>
  <c r="R36" i="4"/>
  <c r="R37" i="4"/>
  <c r="R38" i="4"/>
  <c r="R39" i="4"/>
  <c r="R40" i="4"/>
  <c r="R41" i="4"/>
  <c r="R42" i="4"/>
  <c r="R43" i="4"/>
  <c r="R44" i="4"/>
  <c r="R45" i="4"/>
  <c r="R46" i="4"/>
  <c r="R47" i="4"/>
  <c r="R48" i="4"/>
  <c r="R49" i="4"/>
  <c r="R50" i="4"/>
  <c r="R51" i="4"/>
  <c r="R52" i="4"/>
  <c r="R53" i="4"/>
  <c r="R54" i="4"/>
  <c r="R55" i="4"/>
  <c r="R56" i="4"/>
  <c r="R57" i="4"/>
  <c r="R58" i="4"/>
  <c r="R59" i="4"/>
  <c r="R60" i="4"/>
  <c r="R61" i="4"/>
  <c r="R62" i="4"/>
  <c r="R63" i="4"/>
  <c r="R64" i="4"/>
  <c r="R65" i="4"/>
  <c r="R66" i="4"/>
  <c r="R67" i="4"/>
  <c r="R68" i="4"/>
  <c r="R69" i="4"/>
  <c r="R70" i="4"/>
  <c r="R71" i="4"/>
  <c r="R72" i="4"/>
  <c r="R73" i="4"/>
  <c r="O56" i="4"/>
  <c r="O57" i="4"/>
  <c r="O58" i="4"/>
  <c r="O59" i="4"/>
  <c r="O60" i="4"/>
  <c r="O61" i="4"/>
  <c r="O62" i="4"/>
  <c r="O63" i="4"/>
  <c r="O64" i="4"/>
  <c r="O65" i="4"/>
  <c r="O66" i="4"/>
  <c r="O67" i="4"/>
  <c r="O68" i="4"/>
  <c r="O69" i="4"/>
  <c r="O70" i="4"/>
  <c r="O71" i="4"/>
  <c r="O72" i="4"/>
  <c r="O73" i="4"/>
  <c r="L56" i="4"/>
  <c r="L57" i="4"/>
  <c r="L58" i="4"/>
  <c r="L59" i="4"/>
  <c r="L60" i="4"/>
  <c r="L61" i="4"/>
  <c r="L62" i="4"/>
  <c r="L63" i="4"/>
  <c r="L64" i="4"/>
  <c r="L65" i="4"/>
  <c r="L66" i="4"/>
  <c r="L67" i="4"/>
  <c r="L68" i="4"/>
  <c r="L69" i="4"/>
  <c r="L70" i="4"/>
  <c r="L71" i="4"/>
  <c r="L72" i="4"/>
  <c r="L73" i="4"/>
  <c r="M56" i="4"/>
  <c r="M57" i="4"/>
  <c r="M58" i="4"/>
  <c r="M59" i="4"/>
  <c r="M60" i="4"/>
  <c r="M61" i="4"/>
  <c r="M62" i="4"/>
  <c r="M63" i="4"/>
  <c r="M64" i="4"/>
  <c r="M65" i="4"/>
  <c r="M66" i="4"/>
  <c r="M67" i="4"/>
  <c r="M68" i="4"/>
  <c r="M69" i="4"/>
  <c r="M70" i="4"/>
  <c r="M71" i="4"/>
  <c r="M72" i="4"/>
  <c r="M73" i="4"/>
  <c r="N56" i="4"/>
  <c r="N57" i="4"/>
  <c r="N58" i="4"/>
  <c r="N59" i="4"/>
  <c r="N60" i="4"/>
  <c r="N61" i="4"/>
  <c r="N62" i="4"/>
  <c r="N63" i="4"/>
  <c r="N64" i="4"/>
  <c r="N65" i="4"/>
  <c r="N66" i="4"/>
  <c r="N67" i="4"/>
  <c r="N68" i="4"/>
  <c r="N69" i="4"/>
  <c r="N70" i="4"/>
  <c r="N71" i="4"/>
  <c r="N72" i="4"/>
  <c r="N73" i="4"/>
  <c r="AB10" i="4"/>
  <c r="AB7" i="4"/>
  <c r="O38" i="4"/>
  <c r="O39" i="4"/>
  <c r="O40" i="4"/>
  <c r="O41" i="4"/>
  <c r="O42" i="4"/>
  <c r="O43" i="4"/>
  <c r="O44" i="4"/>
  <c r="O45" i="4"/>
  <c r="O46" i="4"/>
  <c r="O47" i="4"/>
  <c r="O48" i="4"/>
  <c r="O49" i="4"/>
  <c r="O50" i="4"/>
  <c r="O51" i="4"/>
  <c r="O52" i="4"/>
  <c r="O53" i="4"/>
  <c r="O54" i="4"/>
  <c r="O55" i="4"/>
  <c r="L38" i="4"/>
  <c r="L39" i="4"/>
  <c r="L40" i="4"/>
  <c r="L41" i="4"/>
  <c r="L42" i="4"/>
  <c r="L43" i="4"/>
  <c r="L44" i="4"/>
  <c r="L45" i="4"/>
  <c r="L46" i="4"/>
  <c r="L47" i="4"/>
  <c r="L48" i="4"/>
  <c r="L49" i="4"/>
  <c r="L50" i="4"/>
  <c r="L51" i="4"/>
  <c r="L52" i="4"/>
  <c r="L53" i="4"/>
  <c r="L54" i="4"/>
  <c r="L55" i="4"/>
  <c r="M38" i="4"/>
  <c r="M39" i="4"/>
  <c r="M40" i="4"/>
  <c r="M41" i="4"/>
  <c r="M42" i="4"/>
  <c r="M43" i="4"/>
  <c r="M44" i="4"/>
  <c r="M45" i="4"/>
  <c r="M46" i="4"/>
  <c r="M47" i="4"/>
  <c r="M48" i="4"/>
  <c r="M49" i="4"/>
  <c r="M50" i="4"/>
  <c r="M51" i="4"/>
  <c r="M52" i="4"/>
  <c r="M53" i="4"/>
  <c r="M54" i="4"/>
  <c r="M55" i="4"/>
  <c r="N38" i="4"/>
  <c r="N39" i="4"/>
  <c r="N40" i="4"/>
  <c r="N41" i="4"/>
  <c r="N42" i="4"/>
  <c r="N43" i="4"/>
  <c r="N44" i="4"/>
  <c r="N45" i="4"/>
  <c r="N46" i="4"/>
  <c r="N47" i="4"/>
  <c r="N48" i="4"/>
  <c r="N49" i="4"/>
  <c r="N50" i="4"/>
  <c r="N51" i="4"/>
  <c r="N52" i="4"/>
  <c r="N53" i="4"/>
  <c r="N54" i="4"/>
  <c r="N55" i="4"/>
  <c r="O21" i="4"/>
  <c r="O22" i="4"/>
  <c r="O23" i="4"/>
  <c r="O24" i="4"/>
  <c r="O25" i="4"/>
  <c r="O26" i="4"/>
  <c r="O27" i="4"/>
  <c r="O28" i="4"/>
  <c r="O29" i="4"/>
  <c r="O30" i="4"/>
  <c r="O31" i="4"/>
  <c r="O32" i="4"/>
  <c r="O33" i="4"/>
  <c r="O34" i="4"/>
  <c r="O35" i="4"/>
  <c r="O36" i="4"/>
  <c r="O37" i="4"/>
  <c r="L21" i="4"/>
  <c r="L22" i="4"/>
  <c r="L23" i="4"/>
  <c r="L24" i="4"/>
  <c r="L25" i="4"/>
  <c r="L26" i="4"/>
  <c r="L27" i="4"/>
  <c r="L28" i="4"/>
  <c r="L29" i="4"/>
  <c r="L30" i="4"/>
  <c r="L31" i="4"/>
  <c r="L32" i="4"/>
  <c r="L33" i="4"/>
  <c r="L34" i="4"/>
  <c r="L35" i="4"/>
  <c r="L36" i="4"/>
  <c r="L37" i="4"/>
  <c r="M21" i="4"/>
  <c r="M22" i="4"/>
  <c r="M23" i="4"/>
  <c r="M24" i="4"/>
  <c r="M25" i="4"/>
  <c r="M26" i="4"/>
  <c r="M27" i="4"/>
  <c r="M28" i="4"/>
  <c r="M29" i="4"/>
  <c r="M30" i="4"/>
  <c r="M31" i="4"/>
  <c r="M32" i="4"/>
  <c r="M33" i="4"/>
  <c r="M34" i="4"/>
  <c r="M35" i="4"/>
  <c r="M36" i="4"/>
  <c r="M37" i="4"/>
  <c r="N21" i="4"/>
  <c r="N22" i="4"/>
  <c r="N23" i="4"/>
  <c r="N24" i="4"/>
  <c r="N25" i="4"/>
  <c r="N26" i="4"/>
  <c r="N27" i="4"/>
  <c r="N28" i="4"/>
  <c r="N29" i="4"/>
  <c r="N30" i="4"/>
  <c r="N31" i="4"/>
  <c r="N32" i="4"/>
  <c r="N33" i="4"/>
  <c r="N34" i="4"/>
  <c r="N35" i="4"/>
  <c r="N36" i="4"/>
  <c r="N37" i="4"/>
  <c r="O20" i="4"/>
  <c r="L20" i="4"/>
  <c r="M20" i="4"/>
  <c r="N20" i="4"/>
  <c r="N2" i="4"/>
  <c r="N3" i="4"/>
  <c r="N4" i="4"/>
  <c r="N5" i="4"/>
  <c r="N6" i="4"/>
  <c r="N7" i="4"/>
  <c r="N8" i="4"/>
  <c r="N9" i="4"/>
  <c r="N10" i="4"/>
  <c r="N11" i="4"/>
  <c r="N12" i="4"/>
  <c r="N13" i="4"/>
  <c r="N14" i="4"/>
  <c r="N15" i="4"/>
  <c r="N16" i="4"/>
  <c r="N17" i="4"/>
  <c r="N18" i="4"/>
  <c r="N19" i="4"/>
  <c r="M2" i="4"/>
  <c r="M3" i="4"/>
  <c r="M4" i="4"/>
  <c r="M5" i="4"/>
  <c r="M6" i="4"/>
  <c r="M7" i="4"/>
  <c r="M8" i="4"/>
  <c r="M9" i="4"/>
  <c r="M10" i="4"/>
  <c r="M11" i="4"/>
  <c r="M12" i="4"/>
  <c r="M13" i="4"/>
  <c r="M14" i="4"/>
  <c r="M15" i="4"/>
  <c r="M16" i="4"/>
  <c r="M17" i="4"/>
  <c r="M18" i="4"/>
  <c r="M19" i="4"/>
  <c r="L2" i="4"/>
  <c r="L3" i="4"/>
  <c r="L4" i="4"/>
  <c r="L5" i="4"/>
  <c r="L6" i="4"/>
  <c r="L7" i="4"/>
  <c r="L8" i="4"/>
  <c r="L9" i="4"/>
  <c r="L10" i="4"/>
  <c r="L11" i="4"/>
  <c r="L12" i="4"/>
  <c r="L13" i="4"/>
  <c r="L14" i="4"/>
  <c r="L15" i="4"/>
  <c r="L16" i="4"/>
  <c r="L18" i="4"/>
  <c r="L19" i="4"/>
  <c r="O2" i="4"/>
  <c r="O3" i="4"/>
  <c r="O4" i="4"/>
  <c r="O5" i="4"/>
  <c r="O6" i="4"/>
  <c r="O7" i="4"/>
  <c r="O8" i="4"/>
  <c r="O9" i="4"/>
  <c r="O10" i="4"/>
  <c r="O11" i="4"/>
  <c r="O12" i="4"/>
  <c r="O13" i="4"/>
  <c r="O14" i="4"/>
  <c r="O15" i="4"/>
  <c r="O16" i="4"/>
  <c r="O17" i="4"/>
  <c r="O18" i="4"/>
  <c r="O19" i="4"/>
  <c r="L28" i="7"/>
  <c r="K28" i="7"/>
  <c r="J28" i="7"/>
  <c r="AB4" i="7"/>
  <c r="T4" i="7"/>
  <c r="S4" i="7"/>
  <c r="R4" i="7"/>
  <c r="X4" i="7"/>
  <c r="AA4" i="7"/>
  <c r="Y4" i="7"/>
  <c r="V4" i="7"/>
  <c r="I49" i="7"/>
  <c r="Z4" i="7"/>
  <c r="AE4" i="7"/>
  <c r="AD4" i="7"/>
  <c r="U4" i="7"/>
  <c r="W4" i="7"/>
  <c r="AC4"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F214B9-A1CA-4529-8F13-2DF03F81A7A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D4BA486-25E0-41A5-8302-EE95B7293B1F}" name="WorksheetConnection_golf stats-backup.xlsx!Table1" type="102" refreshedVersion="8" minRefreshableVersion="5">
    <extLst>
      <ext xmlns:x15="http://schemas.microsoft.com/office/spreadsheetml/2010/11/main" uri="{DE250136-89BD-433C-8126-D09CA5730AF9}">
        <x15:connection id="Table1">
          <x15:rangePr sourceName="_xlcn.WorksheetConnection_golfstatsbackup.xlsxTable11"/>
        </x15:connection>
      </ext>
    </extLst>
  </connection>
</connections>
</file>

<file path=xl/sharedStrings.xml><?xml version="1.0" encoding="utf-8"?>
<sst xmlns="http://schemas.openxmlformats.org/spreadsheetml/2006/main" count="568" uniqueCount="77">
  <si>
    <t>Course</t>
  </si>
  <si>
    <t>Tees</t>
  </si>
  <si>
    <t>Hole</t>
  </si>
  <si>
    <t>Fairway</t>
  </si>
  <si>
    <t>Chips</t>
  </si>
  <si>
    <t>Putts</t>
  </si>
  <si>
    <t>Penalty</t>
  </si>
  <si>
    <t>Date</t>
  </si>
  <si>
    <t>Eisenhower White</t>
  </si>
  <si>
    <t>White</t>
  </si>
  <si>
    <t>Score</t>
  </si>
  <si>
    <t>na</t>
  </si>
  <si>
    <t>Par</t>
  </si>
  <si>
    <t>NA</t>
  </si>
  <si>
    <t>Specifically Why I Suck At Golf</t>
  </si>
  <si>
    <t>Name</t>
  </si>
  <si>
    <t>Grand Total</t>
  </si>
  <si>
    <t>Average of Score</t>
  </si>
  <si>
    <t>Paul</t>
  </si>
  <si>
    <t>Paul Total</t>
  </si>
  <si>
    <t>multiple chips</t>
  </si>
  <si>
    <t>3 putts</t>
  </si>
  <si>
    <t>1 putts</t>
  </si>
  <si>
    <t>2 putts</t>
  </si>
  <si>
    <t>GIR</t>
  </si>
  <si>
    <t>Eisenhower Blue</t>
  </si>
  <si>
    <t>Blue</t>
  </si>
  <si>
    <t>DATE</t>
  </si>
  <si>
    <t>COMPLEX</t>
  </si>
  <si>
    <t>COURSE</t>
  </si>
  <si>
    <t>TEES</t>
  </si>
  <si>
    <t>OVER PAR</t>
  </si>
  <si>
    <t>eisenhower</t>
  </si>
  <si>
    <t>white</t>
  </si>
  <si>
    <t>blue</t>
  </si>
  <si>
    <t>bethpage</t>
  </si>
  <si>
    <t>green</t>
  </si>
  <si>
    <t>yello</t>
  </si>
  <si>
    <t>xtra long shots</t>
  </si>
  <si>
    <t>xtra putts</t>
  </si>
  <si>
    <t xml:space="preserve"> </t>
  </si>
  <si>
    <t>xtra chips</t>
  </si>
  <si>
    <t>holesWchips</t>
  </si>
  <si>
    <t xml:space="preserve"> strokes_over_par</t>
  </si>
  <si>
    <t xml:space="preserve"> Fairway</t>
  </si>
  <si>
    <t xml:space="preserve"> fairway_pct</t>
  </si>
  <si>
    <t xml:space="preserve"> GIR</t>
  </si>
  <si>
    <t xml:space="preserve"> Chips</t>
  </si>
  <si>
    <t xml:space="preserve"> holesWchips</t>
  </si>
  <si>
    <t xml:space="preserve"> multiple chips</t>
  </si>
  <si>
    <t xml:space="preserve"> Putts</t>
  </si>
  <si>
    <t xml:space="preserve"> 3 putts</t>
  </si>
  <si>
    <t xml:space="preserve"> 1 putts</t>
  </si>
  <si>
    <t xml:space="preserve"> Penalty</t>
  </si>
  <si>
    <t xml:space="preserve"> xtra long shots</t>
  </si>
  <si>
    <t xml:space="preserve"> xtra chips</t>
  </si>
  <si>
    <t xml:space="preserve"> xtra putts</t>
  </si>
  <si>
    <t>Sum of Score</t>
  </si>
  <si>
    <t>Eisenhower White Total</t>
  </si>
  <si>
    <t>6/17/23 Total</t>
  </si>
  <si>
    <t>Eisenhower Blue Total</t>
  </si>
  <si>
    <t>6/25/23 Total</t>
  </si>
  <si>
    <t>7/4/23 Total</t>
  </si>
  <si>
    <t>7/16/23 Total</t>
  </si>
  <si>
    <t>Sum of strokes_over_par</t>
  </si>
  <si>
    <t>Fairways Hit</t>
  </si>
  <si>
    <t>Fairway %</t>
  </si>
  <si>
    <t>Sum of Chips</t>
  </si>
  <si>
    <t>Sum of multiple chips</t>
  </si>
  <si>
    <t>Sum of GIR</t>
  </si>
  <si>
    <t>Extra Putts</t>
  </si>
  <si>
    <t>Extra Chips</t>
  </si>
  <si>
    <t>Extra Tee/Approach</t>
  </si>
  <si>
    <t>Penalties</t>
  </si>
  <si>
    <t>7/22/23 Total</t>
  </si>
  <si>
    <t>7/29/23 Total</t>
  </si>
  <si>
    <t>8/6/23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</si>
</sst>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5" x14ac:knownFonts="1">
    <font>
      <sz val="11"/>
      <color theme="1"/>
      <name val="Calibri"/>
      <family val="2"/>
      <scheme val="minor"/>
    </font>
    <font>
      <sz val="24"/>
      <color theme="0"/>
      <name val="Arial Rounded MT Bold"/>
      <family val="2"/>
    </font>
    <font>
      <sz val="8"/>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015338"/>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13">
    <xf numFmtId="0" fontId="0" fillId="0" borderId="0" xfId="0"/>
    <xf numFmtId="164" fontId="0" fillId="0" borderId="0" xfId="0" applyNumberFormat="1"/>
    <xf numFmtId="0" fontId="0" fillId="0" borderId="0" xfId="0" pivotButton="1"/>
    <xf numFmtId="14" fontId="0" fillId="0" borderId="0" xfId="0" applyNumberFormat="1"/>
    <xf numFmtId="2" fontId="0" fillId="0" borderId="0" xfId="0" applyNumberFormat="1"/>
    <xf numFmtId="10" fontId="0" fillId="0" borderId="0" xfId="0" applyNumberFormat="1"/>
    <xf numFmtId="0" fontId="4" fillId="2" borderId="1" xfId="0" applyFont="1" applyFill="1" applyBorder="1"/>
    <xf numFmtId="0" fontId="4" fillId="0" borderId="1" xfId="0" applyFont="1" applyBorder="1"/>
    <xf numFmtId="9" fontId="0" fillId="0" borderId="0" xfId="1" applyFont="1"/>
    <xf numFmtId="9" fontId="0" fillId="0" borderId="0" xfId="0" applyNumberFormat="1"/>
    <xf numFmtId="0" fontId="1" fillId="3" borderId="0" xfId="0" applyFont="1" applyFill="1"/>
    <xf numFmtId="0" fontId="0" fillId="3" borderId="0" xfId="0" applyFill="1"/>
    <xf numFmtId="0" fontId="0" fillId="0" borderId="0" xfId="0" applyNumberFormat="1"/>
  </cellXfs>
  <cellStyles count="2">
    <cellStyle name="Normal" xfId="0" builtinId="0"/>
    <cellStyle name="Percent" xfId="1" builtinId="5"/>
  </cellStyles>
  <dxfs count="18">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dxf>
    <dxf>
      <numFmt numFmtId="13" formatCode="0%"/>
    </dxf>
  </dxfs>
  <tableStyles count="0" defaultTableStyle="TableStyleMedium2" defaultPivotStyle="PivotStyleLight16"/>
  <colors>
    <mruColors>
      <color rgb="FF7F3A0B"/>
      <color rgb="FF036134"/>
      <color rgb="FF035930"/>
      <color rgb="FF06881F"/>
      <color rgb="FF028C5E"/>
      <color rgb="FF015338"/>
      <color rgb="FF005446"/>
      <color rgb="FFEFAA2F"/>
      <color rgb="FFEE5D30"/>
      <color rgb="FF9242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lotArea>
      <c:layout/>
      <c:doughnutChart>
        <c:varyColors val="1"/>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tables!byPar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Par 3, 4, 5 Avg.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tables'!$B$26:$B$27</c:f>
              <c:strCache>
                <c:ptCount val="1"/>
                <c:pt idx="0">
                  <c:v>3</c:v>
                </c:pt>
              </c:strCache>
            </c:strRef>
          </c:tx>
          <c:spPr>
            <a:solidFill>
              <a:schemeClr val="accent1"/>
            </a:solidFill>
            <a:ln>
              <a:noFill/>
            </a:ln>
            <a:effectLst/>
          </c:spPr>
          <c:invertIfNegative val="0"/>
          <c:cat>
            <c:strRef>
              <c:f>'pivot tables'!$A$28:$A$35</c:f>
              <c:strCache>
                <c:ptCount val="7"/>
                <c:pt idx="0">
                  <c:v>8/6/23</c:v>
                </c:pt>
                <c:pt idx="1">
                  <c:v>7/29/23</c:v>
                </c:pt>
                <c:pt idx="2">
                  <c:v>7/22/23</c:v>
                </c:pt>
                <c:pt idx="3">
                  <c:v>7/16/23</c:v>
                </c:pt>
                <c:pt idx="4">
                  <c:v>7/4/23</c:v>
                </c:pt>
                <c:pt idx="5">
                  <c:v>6/25/23</c:v>
                </c:pt>
                <c:pt idx="6">
                  <c:v>6/17/23</c:v>
                </c:pt>
              </c:strCache>
            </c:strRef>
          </c:cat>
          <c:val>
            <c:numRef>
              <c:f>'pivot tables'!$B$28:$B$35</c:f>
              <c:numCache>
                <c:formatCode>0.00</c:formatCode>
                <c:ptCount val="7"/>
                <c:pt idx="0">
                  <c:v>3.5</c:v>
                </c:pt>
                <c:pt idx="1">
                  <c:v>4.75</c:v>
                </c:pt>
                <c:pt idx="2">
                  <c:v>3.5</c:v>
                </c:pt>
                <c:pt idx="3">
                  <c:v>4</c:v>
                </c:pt>
                <c:pt idx="4">
                  <c:v>4.25</c:v>
                </c:pt>
                <c:pt idx="5">
                  <c:v>4.25</c:v>
                </c:pt>
                <c:pt idx="6">
                  <c:v>3.5</c:v>
                </c:pt>
              </c:numCache>
            </c:numRef>
          </c:val>
          <c:extLst>
            <c:ext xmlns:c16="http://schemas.microsoft.com/office/drawing/2014/chart" uri="{C3380CC4-5D6E-409C-BE32-E72D297353CC}">
              <c16:uniqueId val="{00000000-AB4F-4368-9018-33B501E0CA9F}"/>
            </c:ext>
          </c:extLst>
        </c:ser>
        <c:ser>
          <c:idx val="1"/>
          <c:order val="1"/>
          <c:tx>
            <c:strRef>
              <c:f>'pivot tables'!$C$26:$C$27</c:f>
              <c:strCache>
                <c:ptCount val="1"/>
                <c:pt idx="0">
                  <c:v>4</c:v>
                </c:pt>
              </c:strCache>
            </c:strRef>
          </c:tx>
          <c:spPr>
            <a:solidFill>
              <a:schemeClr val="accent2"/>
            </a:solidFill>
            <a:ln>
              <a:noFill/>
            </a:ln>
            <a:effectLst/>
          </c:spPr>
          <c:invertIfNegative val="0"/>
          <c:cat>
            <c:strRef>
              <c:f>'pivot tables'!$A$28:$A$35</c:f>
              <c:strCache>
                <c:ptCount val="7"/>
                <c:pt idx="0">
                  <c:v>8/6/23</c:v>
                </c:pt>
                <c:pt idx="1">
                  <c:v>7/29/23</c:v>
                </c:pt>
                <c:pt idx="2">
                  <c:v>7/22/23</c:v>
                </c:pt>
                <c:pt idx="3">
                  <c:v>7/16/23</c:v>
                </c:pt>
                <c:pt idx="4">
                  <c:v>7/4/23</c:v>
                </c:pt>
                <c:pt idx="5">
                  <c:v>6/25/23</c:v>
                </c:pt>
                <c:pt idx="6">
                  <c:v>6/17/23</c:v>
                </c:pt>
              </c:strCache>
            </c:strRef>
          </c:cat>
          <c:val>
            <c:numRef>
              <c:f>'pivot tables'!$C$28:$C$35</c:f>
              <c:numCache>
                <c:formatCode>0.00</c:formatCode>
                <c:ptCount val="7"/>
                <c:pt idx="0">
                  <c:v>5.0999999999999996</c:v>
                </c:pt>
                <c:pt idx="1">
                  <c:v>5.7</c:v>
                </c:pt>
                <c:pt idx="2">
                  <c:v>5.5</c:v>
                </c:pt>
                <c:pt idx="3">
                  <c:v>4.8</c:v>
                </c:pt>
                <c:pt idx="4">
                  <c:v>5.4</c:v>
                </c:pt>
                <c:pt idx="5">
                  <c:v>5.2</c:v>
                </c:pt>
                <c:pt idx="6">
                  <c:v>5.5</c:v>
                </c:pt>
              </c:numCache>
            </c:numRef>
          </c:val>
          <c:extLst>
            <c:ext xmlns:c16="http://schemas.microsoft.com/office/drawing/2014/chart" uri="{C3380CC4-5D6E-409C-BE32-E72D297353CC}">
              <c16:uniqueId val="{0000000A-AB4F-4368-9018-33B501E0CA9F}"/>
            </c:ext>
          </c:extLst>
        </c:ser>
        <c:ser>
          <c:idx val="2"/>
          <c:order val="2"/>
          <c:tx>
            <c:strRef>
              <c:f>'pivot tables'!$D$26:$D$27</c:f>
              <c:strCache>
                <c:ptCount val="1"/>
                <c:pt idx="0">
                  <c:v>5</c:v>
                </c:pt>
              </c:strCache>
            </c:strRef>
          </c:tx>
          <c:spPr>
            <a:solidFill>
              <a:schemeClr val="accent3"/>
            </a:solidFill>
            <a:ln>
              <a:noFill/>
            </a:ln>
            <a:effectLst/>
          </c:spPr>
          <c:invertIfNegative val="0"/>
          <c:cat>
            <c:strRef>
              <c:f>'pivot tables'!$A$28:$A$35</c:f>
              <c:strCache>
                <c:ptCount val="7"/>
                <c:pt idx="0">
                  <c:v>8/6/23</c:v>
                </c:pt>
                <c:pt idx="1">
                  <c:v>7/29/23</c:v>
                </c:pt>
                <c:pt idx="2">
                  <c:v>7/22/23</c:v>
                </c:pt>
                <c:pt idx="3">
                  <c:v>7/16/23</c:v>
                </c:pt>
                <c:pt idx="4">
                  <c:v>7/4/23</c:v>
                </c:pt>
                <c:pt idx="5">
                  <c:v>6/25/23</c:v>
                </c:pt>
                <c:pt idx="6">
                  <c:v>6/17/23</c:v>
                </c:pt>
              </c:strCache>
            </c:strRef>
          </c:cat>
          <c:val>
            <c:numRef>
              <c:f>'pivot tables'!$D$28:$D$35</c:f>
              <c:numCache>
                <c:formatCode>0.00</c:formatCode>
                <c:ptCount val="7"/>
                <c:pt idx="0">
                  <c:v>5</c:v>
                </c:pt>
                <c:pt idx="1">
                  <c:v>5</c:v>
                </c:pt>
                <c:pt idx="2">
                  <c:v>5.25</c:v>
                </c:pt>
                <c:pt idx="3">
                  <c:v>6.25</c:v>
                </c:pt>
                <c:pt idx="4">
                  <c:v>6.25</c:v>
                </c:pt>
                <c:pt idx="5">
                  <c:v>5.5</c:v>
                </c:pt>
                <c:pt idx="6">
                  <c:v>5.75</c:v>
                </c:pt>
              </c:numCache>
            </c:numRef>
          </c:val>
          <c:extLst>
            <c:ext xmlns:c16="http://schemas.microsoft.com/office/drawing/2014/chart" uri="{C3380CC4-5D6E-409C-BE32-E72D297353CC}">
              <c16:uniqueId val="{0000000B-AB4F-4368-9018-33B501E0CA9F}"/>
            </c:ext>
          </c:extLst>
        </c:ser>
        <c:dLbls>
          <c:showLegendKey val="0"/>
          <c:showVal val="0"/>
          <c:showCatName val="0"/>
          <c:showSerName val="0"/>
          <c:showPercent val="0"/>
          <c:showBubbleSize val="0"/>
        </c:dLbls>
        <c:gapWidth val="182"/>
        <c:axId val="588128176"/>
        <c:axId val="829214816"/>
      </c:barChart>
      <c:catAx>
        <c:axId val="5881281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9214816"/>
        <c:crosses val="autoZero"/>
        <c:auto val="0"/>
        <c:lblAlgn val="ctr"/>
        <c:lblOffset val="100"/>
        <c:noMultiLvlLbl val="0"/>
      </c:catAx>
      <c:valAx>
        <c:axId val="829214816"/>
        <c:scaling>
          <c:orientation val="minMax"/>
        </c:scaling>
        <c:delete val="1"/>
        <c:axPos val="b"/>
        <c:numFmt formatCode="0.00" sourceLinked="1"/>
        <c:majorTickMark val="out"/>
        <c:minorTickMark val="none"/>
        <c:tickLblPos val="nextTo"/>
        <c:crossAx val="58812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Fairway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tables'!$J$85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tables'!$I$86:$I$93</c:f>
              <c:strCache>
                <c:ptCount val="7"/>
                <c:pt idx="0">
                  <c:v>8/6/23</c:v>
                </c:pt>
                <c:pt idx="1">
                  <c:v>7/29/23</c:v>
                </c:pt>
                <c:pt idx="2">
                  <c:v>7/22/23</c:v>
                </c:pt>
                <c:pt idx="3">
                  <c:v>7/16/23</c:v>
                </c:pt>
                <c:pt idx="4">
                  <c:v>7/4/23</c:v>
                </c:pt>
                <c:pt idx="5">
                  <c:v>6/25/23</c:v>
                </c:pt>
                <c:pt idx="6">
                  <c:v>6/17/23</c:v>
                </c:pt>
              </c:strCache>
            </c:strRef>
          </c:cat>
          <c:val>
            <c:numRef>
              <c:f>'pivot tables'!$J$86:$J$93</c:f>
              <c:numCache>
                <c:formatCode>0%</c:formatCode>
                <c:ptCount val="7"/>
                <c:pt idx="0">
                  <c:v>0.2857142857142857</c:v>
                </c:pt>
                <c:pt idx="1">
                  <c:v>0.2857142857142857</c:v>
                </c:pt>
                <c:pt idx="2">
                  <c:v>0.21428571428571427</c:v>
                </c:pt>
                <c:pt idx="3">
                  <c:v>0.5</c:v>
                </c:pt>
                <c:pt idx="4">
                  <c:v>0.2857142857142857</c:v>
                </c:pt>
                <c:pt idx="5">
                  <c:v>0.2857142857142857</c:v>
                </c:pt>
                <c:pt idx="6">
                  <c:v>0.21428571428571427</c:v>
                </c:pt>
              </c:numCache>
            </c:numRef>
          </c:val>
          <c:extLst>
            <c:ext xmlns:c16="http://schemas.microsoft.com/office/drawing/2014/chart" uri="{C3380CC4-5D6E-409C-BE32-E72D297353CC}">
              <c16:uniqueId val="{00000000-629E-49A6-B93F-81277EA7EB16}"/>
            </c:ext>
          </c:extLst>
        </c:ser>
        <c:dLbls>
          <c:dLblPos val="outEnd"/>
          <c:showLegendKey val="0"/>
          <c:showVal val="1"/>
          <c:showCatName val="0"/>
          <c:showSerName val="0"/>
          <c:showPercent val="0"/>
          <c:showBubbleSize val="0"/>
        </c:dLbls>
        <c:gapWidth val="182"/>
        <c:axId val="1678737712"/>
        <c:axId val="1678730512"/>
      </c:barChart>
      <c:catAx>
        <c:axId val="167873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30512"/>
        <c:crosses val="autoZero"/>
        <c:auto val="1"/>
        <c:lblAlgn val="ctr"/>
        <c:lblOffset val="100"/>
        <c:noMultiLvlLbl val="0"/>
      </c:catAx>
      <c:valAx>
        <c:axId val="1678730512"/>
        <c:scaling>
          <c:orientation val="minMax"/>
        </c:scaling>
        <c:delete val="1"/>
        <c:axPos val="b"/>
        <c:numFmt formatCode="0%" sourceLinked="1"/>
        <c:majorTickMark val="none"/>
        <c:minorTickMark val="none"/>
        <c:tickLblPos val="nextTo"/>
        <c:crossAx val="167873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Fairways Hit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tables'!$P$87:$P$94</c:f>
              <c:strCache>
                <c:ptCount val="7"/>
                <c:pt idx="0">
                  <c:v>8/6/23</c:v>
                </c:pt>
                <c:pt idx="1">
                  <c:v>7/29/23</c:v>
                </c:pt>
                <c:pt idx="2">
                  <c:v>7/22/23</c:v>
                </c:pt>
                <c:pt idx="3">
                  <c:v>7/16/23</c:v>
                </c:pt>
                <c:pt idx="4">
                  <c:v>7/4/23</c:v>
                </c:pt>
                <c:pt idx="5">
                  <c:v>6/25/23</c:v>
                </c:pt>
                <c:pt idx="6">
                  <c:v>6/17/23</c:v>
                </c:pt>
              </c:strCache>
            </c:strRef>
          </c:cat>
          <c:val>
            <c:numRef>
              <c:f>'pivot tables'!$Q$87:$Q$94</c:f>
              <c:numCache>
                <c:formatCode>General</c:formatCode>
                <c:ptCount val="7"/>
                <c:pt idx="0">
                  <c:v>4</c:v>
                </c:pt>
                <c:pt idx="1">
                  <c:v>4</c:v>
                </c:pt>
                <c:pt idx="2">
                  <c:v>3</c:v>
                </c:pt>
                <c:pt idx="3">
                  <c:v>7</c:v>
                </c:pt>
                <c:pt idx="4">
                  <c:v>4</c:v>
                </c:pt>
                <c:pt idx="5">
                  <c:v>4</c:v>
                </c:pt>
                <c:pt idx="6">
                  <c:v>3</c:v>
                </c:pt>
              </c:numCache>
            </c:numRef>
          </c:val>
          <c:extLst>
            <c:ext xmlns:c16="http://schemas.microsoft.com/office/drawing/2014/chart" uri="{C3380CC4-5D6E-409C-BE32-E72D297353CC}">
              <c16:uniqueId val="{00000000-8AAB-4D99-B1F0-56193D157288}"/>
            </c:ext>
          </c:extLst>
        </c:ser>
        <c:dLbls>
          <c:dLblPos val="inEnd"/>
          <c:showLegendKey val="0"/>
          <c:showVal val="1"/>
          <c:showCatName val="0"/>
          <c:showSerName val="0"/>
          <c:showPercent val="0"/>
          <c:showBubbleSize val="0"/>
        </c:dLbls>
        <c:gapWidth val="75"/>
        <c:axId val="72614575"/>
        <c:axId val="72616015"/>
      </c:barChart>
      <c:catAx>
        <c:axId val="726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16015"/>
        <c:crosses val="autoZero"/>
        <c:auto val="1"/>
        <c:lblAlgn val="ctr"/>
        <c:lblOffset val="100"/>
        <c:noMultiLvlLbl val="0"/>
      </c:catAx>
      <c:valAx>
        <c:axId val="72616015"/>
        <c:scaling>
          <c:orientation val="minMax"/>
        </c:scaling>
        <c:delete val="1"/>
        <c:axPos val="b"/>
        <c:numFmt formatCode="General" sourceLinked="1"/>
        <c:majorTickMark val="none"/>
        <c:minorTickMark val="none"/>
        <c:tickLblPos val="nextTo"/>
        <c:crossAx val="726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Total Chips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tables'!$X$86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tables'!$W$87:$W$94</c:f>
              <c:strCache>
                <c:ptCount val="7"/>
                <c:pt idx="0">
                  <c:v>8/6/23</c:v>
                </c:pt>
                <c:pt idx="1">
                  <c:v>7/29/23</c:v>
                </c:pt>
                <c:pt idx="2">
                  <c:v>7/22/23</c:v>
                </c:pt>
                <c:pt idx="3">
                  <c:v>7/16/23</c:v>
                </c:pt>
                <c:pt idx="4">
                  <c:v>7/4/23</c:v>
                </c:pt>
                <c:pt idx="5">
                  <c:v>6/25/23</c:v>
                </c:pt>
                <c:pt idx="6">
                  <c:v>6/17/23</c:v>
                </c:pt>
              </c:strCache>
            </c:strRef>
          </c:cat>
          <c:val>
            <c:numRef>
              <c:f>'pivot tables'!$X$87:$X$94</c:f>
              <c:numCache>
                <c:formatCode>General</c:formatCode>
                <c:ptCount val="7"/>
                <c:pt idx="0">
                  <c:v>13</c:v>
                </c:pt>
                <c:pt idx="1">
                  <c:v>22</c:v>
                </c:pt>
                <c:pt idx="2">
                  <c:v>16</c:v>
                </c:pt>
                <c:pt idx="3">
                  <c:v>18</c:v>
                </c:pt>
                <c:pt idx="4">
                  <c:v>20</c:v>
                </c:pt>
                <c:pt idx="5">
                  <c:v>12</c:v>
                </c:pt>
                <c:pt idx="6">
                  <c:v>12</c:v>
                </c:pt>
              </c:numCache>
            </c:numRef>
          </c:val>
          <c:extLst>
            <c:ext xmlns:c16="http://schemas.microsoft.com/office/drawing/2014/chart" uri="{C3380CC4-5D6E-409C-BE32-E72D297353CC}">
              <c16:uniqueId val="{00000000-1280-4C24-B50D-C9B689B028A6}"/>
            </c:ext>
          </c:extLst>
        </c:ser>
        <c:dLbls>
          <c:dLblPos val="inEnd"/>
          <c:showLegendKey val="0"/>
          <c:showVal val="1"/>
          <c:showCatName val="0"/>
          <c:showSerName val="0"/>
          <c:showPercent val="0"/>
          <c:showBubbleSize val="0"/>
        </c:dLbls>
        <c:gapWidth val="75"/>
        <c:axId val="1664762464"/>
        <c:axId val="206645312"/>
      </c:barChart>
      <c:catAx>
        <c:axId val="16647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45312"/>
        <c:crosses val="autoZero"/>
        <c:auto val="1"/>
        <c:lblAlgn val="ctr"/>
        <c:lblOffset val="100"/>
        <c:noMultiLvlLbl val="0"/>
      </c:catAx>
      <c:valAx>
        <c:axId val="206645312"/>
        <c:scaling>
          <c:orientation val="minMax"/>
        </c:scaling>
        <c:delete val="1"/>
        <c:axPos val="b"/>
        <c:numFmt formatCode="General" sourceLinked="1"/>
        <c:majorTickMark val="none"/>
        <c:minorTickMark val="none"/>
        <c:tickLblPos val="nextTo"/>
        <c:crossAx val="166476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rial Rounded MT Bold" panose="020F0704030504030204" pitchFamily="34" charset="0"/>
              </a:rPr>
              <a:t>Multiple Chips</a:t>
            </a:r>
            <a:r>
              <a:rPr lang="en-US" baseline="0">
                <a:latin typeface="Arial Rounded MT Bold" panose="020F0704030504030204" pitchFamily="34" charset="0"/>
              </a:rPr>
              <a:t> on Hole</a:t>
            </a:r>
            <a:endParaRPr lang="en-US">
              <a:latin typeface="Arial Rounded MT Bold" panose="020F070403050403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tables'!$AE$86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tables'!$AD$87:$AD$94</c:f>
              <c:strCache>
                <c:ptCount val="7"/>
                <c:pt idx="0">
                  <c:v>8/6/23</c:v>
                </c:pt>
                <c:pt idx="1">
                  <c:v>7/29/23</c:v>
                </c:pt>
                <c:pt idx="2">
                  <c:v>7/22/23</c:v>
                </c:pt>
                <c:pt idx="3">
                  <c:v>7/16/23</c:v>
                </c:pt>
                <c:pt idx="4">
                  <c:v>7/4/23</c:v>
                </c:pt>
                <c:pt idx="5">
                  <c:v>6/25/23</c:v>
                </c:pt>
                <c:pt idx="6">
                  <c:v>6/17/23</c:v>
                </c:pt>
              </c:strCache>
            </c:strRef>
          </c:cat>
          <c:val>
            <c:numRef>
              <c:f>'pivot tables'!$AE$87:$AE$94</c:f>
              <c:numCache>
                <c:formatCode>General</c:formatCode>
                <c:ptCount val="7"/>
                <c:pt idx="0">
                  <c:v>3</c:v>
                </c:pt>
                <c:pt idx="1">
                  <c:v>5</c:v>
                </c:pt>
                <c:pt idx="2">
                  <c:v>3</c:v>
                </c:pt>
                <c:pt idx="3">
                  <c:v>3</c:v>
                </c:pt>
                <c:pt idx="4">
                  <c:v>6</c:v>
                </c:pt>
                <c:pt idx="5">
                  <c:v>2</c:v>
                </c:pt>
                <c:pt idx="6">
                  <c:v>3</c:v>
                </c:pt>
              </c:numCache>
            </c:numRef>
          </c:val>
          <c:extLst>
            <c:ext xmlns:c16="http://schemas.microsoft.com/office/drawing/2014/chart" uri="{C3380CC4-5D6E-409C-BE32-E72D297353CC}">
              <c16:uniqueId val="{00000000-586A-4A6B-9800-E347D967722E}"/>
            </c:ext>
          </c:extLst>
        </c:ser>
        <c:dLbls>
          <c:dLblPos val="inEnd"/>
          <c:showLegendKey val="0"/>
          <c:showVal val="1"/>
          <c:showCatName val="0"/>
          <c:showSerName val="0"/>
          <c:showPercent val="0"/>
          <c:showBubbleSize val="0"/>
        </c:dLbls>
        <c:gapWidth val="75"/>
        <c:axId val="70533551"/>
        <c:axId val="70537871"/>
      </c:barChart>
      <c:catAx>
        <c:axId val="705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37871"/>
        <c:crosses val="autoZero"/>
        <c:auto val="1"/>
        <c:lblAlgn val="ctr"/>
        <c:lblOffset val="100"/>
        <c:noMultiLvlLbl val="0"/>
      </c:catAx>
      <c:valAx>
        <c:axId val="70537871"/>
        <c:scaling>
          <c:orientation val="minMax"/>
        </c:scaling>
        <c:delete val="1"/>
        <c:axPos val="b"/>
        <c:numFmt formatCode="General" sourceLinked="1"/>
        <c:majorTickMark val="none"/>
        <c:minorTickMark val="none"/>
        <c:tickLblPos val="nextTo"/>
        <c:crossAx val="7053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tables!PivotTable18</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Rounded MT Bold" panose="020F0704030504030204" pitchFamily="34" charset="0"/>
              </a:rPr>
              <a:t>G I 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tables'!$AL$86</c:f>
              <c:strCache>
                <c:ptCount val="1"/>
                <c:pt idx="0">
                  <c:v>Total</c:v>
                </c:pt>
              </c:strCache>
            </c:strRef>
          </c:tx>
          <c:spPr>
            <a:solidFill>
              <a:schemeClr val="accent1"/>
            </a:solidFill>
            <a:ln>
              <a:solidFill>
                <a:schemeClr val="accen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tables'!$AK$87:$AK$94</c:f>
              <c:strCache>
                <c:ptCount val="7"/>
                <c:pt idx="0">
                  <c:v>8/6/23</c:v>
                </c:pt>
                <c:pt idx="1">
                  <c:v>7/29/23</c:v>
                </c:pt>
                <c:pt idx="2">
                  <c:v>7/22/23</c:v>
                </c:pt>
                <c:pt idx="3">
                  <c:v>7/16/23</c:v>
                </c:pt>
                <c:pt idx="4">
                  <c:v>7/4/23</c:v>
                </c:pt>
                <c:pt idx="5">
                  <c:v>6/25/23</c:v>
                </c:pt>
                <c:pt idx="6">
                  <c:v>6/17/23</c:v>
                </c:pt>
              </c:strCache>
            </c:strRef>
          </c:cat>
          <c:val>
            <c:numRef>
              <c:f>'pivot tables'!$AL$87:$AL$94</c:f>
              <c:numCache>
                <c:formatCode>General</c:formatCode>
                <c:ptCount val="7"/>
                <c:pt idx="0">
                  <c:v>6</c:v>
                </c:pt>
                <c:pt idx="1">
                  <c:v>5</c:v>
                </c:pt>
                <c:pt idx="2">
                  <c:v>5</c:v>
                </c:pt>
                <c:pt idx="3">
                  <c:v>5</c:v>
                </c:pt>
                <c:pt idx="4">
                  <c:v>4</c:v>
                </c:pt>
                <c:pt idx="5">
                  <c:v>5</c:v>
                </c:pt>
                <c:pt idx="6">
                  <c:v>7</c:v>
                </c:pt>
              </c:numCache>
            </c:numRef>
          </c:val>
          <c:extLst>
            <c:ext xmlns:c16="http://schemas.microsoft.com/office/drawing/2014/chart" uri="{C3380CC4-5D6E-409C-BE32-E72D297353CC}">
              <c16:uniqueId val="{00000000-BE6E-4D47-8395-267A742A8737}"/>
            </c:ext>
          </c:extLst>
        </c:ser>
        <c:dLbls>
          <c:dLblPos val="inEnd"/>
          <c:showLegendKey val="0"/>
          <c:showVal val="1"/>
          <c:showCatName val="0"/>
          <c:showSerName val="0"/>
          <c:showPercent val="0"/>
          <c:showBubbleSize val="0"/>
        </c:dLbls>
        <c:gapWidth val="75"/>
        <c:axId val="1678735792"/>
        <c:axId val="1678724272"/>
      </c:barChart>
      <c:catAx>
        <c:axId val="167873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8724272"/>
        <c:crosses val="autoZero"/>
        <c:auto val="1"/>
        <c:lblAlgn val="ctr"/>
        <c:lblOffset val="100"/>
        <c:noMultiLvlLbl val="0"/>
      </c:catAx>
      <c:valAx>
        <c:axId val="1678724272"/>
        <c:scaling>
          <c:orientation val="minMax"/>
        </c:scaling>
        <c:delete val="1"/>
        <c:axPos val="b"/>
        <c:numFmt formatCode="General" sourceLinked="1"/>
        <c:majorTickMark val="none"/>
        <c:minorTickMark val="none"/>
        <c:tickLblPos val="nextTo"/>
        <c:crossAx val="16787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tables'!$AQ$86</c:f>
              <c:strCache>
                <c:ptCount val="1"/>
                <c:pt idx="0">
                  <c:v>Penalties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tables'!$AQ$87:$AQ$94</c:f>
              <c:numCache>
                <c:formatCode>General</c:formatCode>
                <c:ptCount val="7"/>
                <c:pt idx="0">
                  <c:v>3</c:v>
                </c:pt>
                <c:pt idx="1">
                  <c:v>2</c:v>
                </c:pt>
                <c:pt idx="2">
                  <c:v>1</c:v>
                </c:pt>
                <c:pt idx="3">
                  <c:v>0</c:v>
                </c:pt>
                <c:pt idx="4">
                  <c:v>1</c:v>
                </c:pt>
                <c:pt idx="5">
                  <c:v>1</c:v>
                </c:pt>
                <c:pt idx="6">
                  <c:v>0</c:v>
                </c:pt>
              </c:numCache>
            </c:numRef>
          </c:val>
          <c:extLst>
            <c:ext xmlns:c16="http://schemas.microsoft.com/office/drawing/2014/chart" uri="{C3380CC4-5D6E-409C-BE32-E72D297353CC}">
              <c16:uniqueId val="{00000000-F427-4D18-959A-720ED714C3A9}"/>
            </c:ext>
          </c:extLst>
        </c:ser>
        <c:ser>
          <c:idx val="1"/>
          <c:order val="1"/>
          <c:tx>
            <c:strRef>
              <c:f>'pivot tables'!$AR$86</c:f>
              <c:strCache>
                <c:ptCount val="1"/>
                <c:pt idx="0">
                  <c:v>Extra Tee/Approach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tables'!$AR$87:$AR$94</c:f>
              <c:numCache>
                <c:formatCode>General</c:formatCode>
                <c:ptCount val="7"/>
                <c:pt idx="0">
                  <c:v>4</c:v>
                </c:pt>
                <c:pt idx="1">
                  <c:v>7</c:v>
                </c:pt>
                <c:pt idx="2">
                  <c:v>2</c:v>
                </c:pt>
                <c:pt idx="3">
                  <c:v>0</c:v>
                </c:pt>
                <c:pt idx="4">
                  <c:v>2</c:v>
                </c:pt>
                <c:pt idx="5">
                  <c:v>2</c:v>
                </c:pt>
                <c:pt idx="6">
                  <c:v>3</c:v>
                </c:pt>
              </c:numCache>
            </c:numRef>
          </c:val>
          <c:extLst>
            <c:ext xmlns:c16="http://schemas.microsoft.com/office/drawing/2014/chart" uri="{C3380CC4-5D6E-409C-BE32-E72D297353CC}">
              <c16:uniqueId val="{00000003-F427-4D18-959A-720ED714C3A9}"/>
            </c:ext>
          </c:extLst>
        </c:ser>
        <c:ser>
          <c:idx val="2"/>
          <c:order val="2"/>
          <c:tx>
            <c:strRef>
              <c:f>'pivot tables'!$AS$86</c:f>
              <c:strCache>
                <c:ptCount val="1"/>
                <c:pt idx="0">
                  <c:v>Extra Chips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tables'!$AS$87:$AS$94</c:f>
              <c:numCache>
                <c:formatCode>General</c:formatCode>
                <c:ptCount val="7"/>
                <c:pt idx="0">
                  <c:v>3</c:v>
                </c:pt>
                <c:pt idx="1">
                  <c:v>3</c:v>
                </c:pt>
                <c:pt idx="2">
                  <c:v>7</c:v>
                </c:pt>
                <c:pt idx="3">
                  <c:v>5</c:v>
                </c:pt>
                <c:pt idx="4">
                  <c:v>3</c:v>
                </c:pt>
                <c:pt idx="5">
                  <c:v>9</c:v>
                </c:pt>
                <c:pt idx="6">
                  <c:v>3</c:v>
                </c:pt>
              </c:numCache>
            </c:numRef>
          </c:val>
          <c:extLst>
            <c:ext xmlns:c16="http://schemas.microsoft.com/office/drawing/2014/chart" uri="{C3380CC4-5D6E-409C-BE32-E72D297353CC}">
              <c16:uniqueId val="{00000004-F427-4D18-959A-720ED714C3A9}"/>
            </c:ext>
          </c:extLst>
        </c:ser>
        <c:ser>
          <c:idx val="3"/>
          <c:order val="3"/>
          <c:tx>
            <c:strRef>
              <c:f>'pivot tables'!$AT$86</c:f>
              <c:strCache>
                <c:ptCount val="1"/>
                <c:pt idx="0">
                  <c:v>Extra Putts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tables'!$AT$87:$AT$94</c:f>
              <c:numCache>
                <c:formatCode>General</c:formatCode>
                <c:ptCount val="7"/>
                <c:pt idx="0">
                  <c:v>3</c:v>
                </c:pt>
                <c:pt idx="1">
                  <c:v>1</c:v>
                </c:pt>
                <c:pt idx="2">
                  <c:v>4</c:v>
                </c:pt>
                <c:pt idx="3">
                  <c:v>2</c:v>
                </c:pt>
                <c:pt idx="4">
                  <c:v>4</c:v>
                </c:pt>
                <c:pt idx="5">
                  <c:v>3</c:v>
                </c:pt>
                <c:pt idx="6">
                  <c:v>3</c:v>
                </c:pt>
              </c:numCache>
            </c:numRef>
          </c:val>
          <c:extLst>
            <c:ext xmlns:c16="http://schemas.microsoft.com/office/drawing/2014/chart" uri="{C3380CC4-5D6E-409C-BE32-E72D297353CC}">
              <c16:uniqueId val="{00000005-F427-4D18-959A-720ED714C3A9}"/>
            </c:ext>
          </c:extLst>
        </c:ser>
        <c:dLbls>
          <c:dLblPos val="inEnd"/>
          <c:showLegendKey val="0"/>
          <c:showVal val="1"/>
          <c:showCatName val="0"/>
          <c:showSerName val="0"/>
          <c:showPercent val="0"/>
          <c:showBubbleSize val="0"/>
        </c:dLbls>
        <c:gapWidth val="75"/>
        <c:axId val="1861790352"/>
        <c:axId val="1861761072"/>
      </c:barChart>
      <c:catAx>
        <c:axId val="1861790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761072"/>
        <c:crosses val="autoZero"/>
        <c:auto val="1"/>
        <c:lblAlgn val="ctr"/>
        <c:lblOffset val="100"/>
        <c:noMultiLvlLbl val="0"/>
      </c:catAx>
      <c:valAx>
        <c:axId val="1861761072"/>
        <c:scaling>
          <c:orientation val="minMax"/>
        </c:scaling>
        <c:delete val="1"/>
        <c:axPos val="b"/>
        <c:numFmt formatCode="General" sourceLinked="1"/>
        <c:majorTickMark val="none"/>
        <c:minorTickMark val="none"/>
        <c:tickLblPos val="nextTo"/>
        <c:crossAx val="18617903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[golf stats.xlsx]pivot tables!PivotTable12</c:name>
    <c:fmtId val="7"/>
  </c:pivotSource>
  <c:chart>
    <c:title>
      <c:tx>
        <c:rich>
          <a:bodyPr rot="0" spcFirstLastPara="1" vertOverflow="ellipsis" vert="horz" wrap="square" anchor="ctr" anchorCtr="1"/>
          <a:lstStyle/>
          <a:p>
            <a:pPr>
              <a:defRPr sz="1400" b="0" i="0" u="none" strike="noStrike" kern="1200" spc="0" baseline="0">
                <a:solidFill>
                  <a:schemeClr val="bg1">
                    <a:alpha val="80000"/>
                  </a:schemeClr>
                </a:solidFill>
                <a:latin typeface="+mn-lt"/>
                <a:ea typeface="+mn-ea"/>
                <a:cs typeface="+mn-cs"/>
              </a:defRPr>
            </a:pPr>
            <a:r>
              <a:rPr lang="en-US">
                <a:solidFill>
                  <a:schemeClr val="bg1">
                    <a:alpha val="80000"/>
                  </a:schemeClr>
                </a:solidFill>
                <a:latin typeface="Arial Rounded MT Bold" panose="020F0704030504030204" pitchFamily="34" charset="0"/>
              </a:rPr>
              <a:t>Strokes Over Par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alpha val="80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tables'!$B$85:$B$86</c:f>
              <c:strCache>
                <c:ptCount val="1"/>
                <c:pt idx="0">
                  <c:v>Paul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tables'!$A$87:$A$94</c:f>
              <c:strCache>
                <c:ptCount val="7"/>
                <c:pt idx="0">
                  <c:v>6/17/23</c:v>
                </c:pt>
                <c:pt idx="1">
                  <c:v>6/25/23</c:v>
                </c:pt>
                <c:pt idx="2">
                  <c:v>7/4/23</c:v>
                </c:pt>
                <c:pt idx="3">
                  <c:v>7/16/23</c:v>
                </c:pt>
                <c:pt idx="4">
                  <c:v>7/22/23</c:v>
                </c:pt>
                <c:pt idx="5">
                  <c:v>7/29/23</c:v>
                </c:pt>
                <c:pt idx="6">
                  <c:v>8/6/23</c:v>
                </c:pt>
              </c:strCache>
            </c:strRef>
          </c:cat>
          <c:val>
            <c:numRef>
              <c:f>'pivot tables'!$B$87:$B$94</c:f>
              <c:numCache>
                <c:formatCode>General</c:formatCode>
                <c:ptCount val="7"/>
                <c:pt idx="0">
                  <c:v>20</c:v>
                </c:pt>
                <c:pt idx="1">
                  <c:v>19</c:v>
                </c:pt>
                <c:pt idx="2">
                  <c:v>24</c:v>
                </c:pt>
                <c:pt idx="3">
                  <c:v>17</c:v>
                </c:pt>
                <c:pt idx="4">
                  <c:v>18</c:v>
                </c:pt>
                <c:pt idx="5">
                  <c:v>24</c:v>
                </c:pt>
                <c:pt idx="6">
                  <c:v>13</c:v>
                </c:pt>
              </c:numCache>
            </c:numRef>
          </c:val>
          <c:smooth val="0"/>
          <c:extLst>
            <c:ext xmlns:c16="http://schemas.microsoft.com/office/drawing/2014/chart" uri="{C3380CC4-5D6E-409C-BE32-E72D297353CC}">
              <c16:uniqueId val="{00000000-55CC-44E7-A79A-4C84EFEF4F8C}"/>
            </c:ext>
          </c:extLst>
        </c:ser>
        <c:dLbls>
          <c:dLblPos val="b"/>
          <c:showLegendKey val="0"/>
          <c:showVal val="1"/>
          <c:showCatName val="0"/>
          <c:showSerName val="0"/>
          <c:showPercent val="0"/>
          <c:showBubbleSize val="0"/>
        </c:dLbls>
        <c:marker val="1"/>
        <c:smooth val="0"/>
        <c:axId val="1674451840"/>
        <c:axId val="1674442720"/>
      </c:lineChart>
      <c:catAx>
        <c:axId val="167445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eaVert" wrap="square" anchor="ctr" anchorCtr="1"/>
          <a:lstStyle/>
          <a:p>
            <a:pPr>
              <a:defRPr sz="900" b="0" i="0" u="none" strike="noStrike" kern="1200" baseline="0">
                <a:solidFill>
                  <a:schemeClr val="bg1"/>
                </a:solidFill>
                <a:latin typeface="+mn-lt"/>
                <a:ea typeface="+mn-ea"/>
                <a:cs typeface="+mn-cs"/>
              </a:defRPr>
            </a:pPr>
            <a:endParaRPr lang="en-US"/>
          </a:p>
        </c:txPr>
        <c:crossAx val="1674442720"/>
        <c:crosses val="autoZero"/>
        <c:auto val="1"/>
        <c:lblAlgn val="ctr"/>
        <c:lblOffset val="100"/>
        <c:noMultiLvlLbl val="0"/>
      </c:catAx>
      <c:valAx>
        <c:axId val="1674442720"/>
        <c:scaling>
          <c:orientation val="minMax"/>
        </c:scaling>
        <c:delete val="1"/>
        <c:axPos val="l"/>
        <c:numFmt formatCode="General" sourceLinked="1"/>
        <c:majorTickMark val="none"/>
        <c:minorTickMark val="none"/>
        <c:tickLblPos val="nextTo"/>
        <c:crossAx val="1674451840"/>
        <c:crosses val="autoZero"/>
        <c:crossBetween val="between"/>
      </c:valAx>
      <c:spPr>
        <a:noFill/>
        <a:ln>
          <a:noFill/>
        </a:ln>
        <a:effectLst/>
      </c:spPr>
    </c:plotArea>
    <c:legend>
      <c:legendPos val="l"/>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[golf stats.xlsx]pivot tables!PivotTable15</c:name>
    <c:fmtId val="1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ysClr val="window" lastClr="FFFFFF">
                    <a:alpha val="80000"/>
                  </a:sysClr>
                </a:solidFill>
                <a:latin typeface="Arial Rounded MT Bold" panose="020F0704030504030204" pitchFamily="34" charset="0"/>
              </a:rPr>
              <a:t>Fairways Hit</a:t>
            </a:r>
          </a:p>
        </c:rich>
      </c:tx>
      <c:layout>
        <c:manualLayout>
          <c:xMode val="edge"/>
          <c:yMode val="edge"/>
          <c:x val="0.28413087934560327"/>
          <c:y val="3.27868852459016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tables'!$Q$86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tables'!$P$87:$P$94</c:f>
              <c:strCache>
                <c:ptCount val="7"/>
                <c:pt idx="0">
                  <c:v>8/6/23</c:v>
                </c:pt>
                <c:pt idx="1">
                  <c:v>7/29/23</c:v>
                </c:pt>
                <c:pt idx="2">
                  <c:v>7/22/23</c:v>
                </c:pt>
                <c:pt idx="3">
                  <c:v>7/16/23</c:v>
                </c:pt>
                <c:pt idx="4">
                  <c:v>7/4/23</c:v>
                </c:pt>
                <c:pt idx="5">
                  <c:v>6/25/23</c:v>
                </c:pt>
                <c:pt idx="6">
                  <c:v>6/17/23</c:v>
                </c:pt>
              </c:strCache>
            </c:strRef>
          </c:cat>
          <c:val>
            <c:numRef>
              <c:f>'pivot tables'!$Q$87:$Q$94</c:f>
              <c:numCache>
                <c:formatCode>General</c:formatCode>
                <c:ptCount val="7"/>
                <c:pt idx="0">
                  <c:v>4</c:v>
                </c:pt>
                <c:pt idx="1">
                  <c:v>4</c:v>
                </c:pt>
                <c:pt idx="2">
                  <c:v>3</c:v>
                </c:pt>
                <c:pt idx="3">
                  <c:v>7</c:v>
                </c:pt>
                <c:pt idx="4">
                  <c:v>4</c:v>
                </c:pt>
                <c:pt idx="5">
                  <c:v>4</c:v>
                </c:pt>
                <c:pt idx="6">
                  <c:v>3</c:v>
                </c:pt>
              </c:numCache>
            </c:numRef>
          </c:val>
          <c:extLst>
            <c:ext xmlns:c16="http://schemas.microsoft.com/office/drawing/2014/chart" uri="{C3380CC4-5D6E-409C-BE32-E72D297353CC}">
              <c16:uniqueId val="{00000000-79A3-479D-A288-D1686E958A02}"/>
            </c:ext>
          </c:extLst>
        </c:ser>
        <c:dLbls>
          <c:dLblPos val="inEnd"/>
          <c:showLegendKey val="0"/>
          <c:showVal val="1"/>
          <c:showCatName val="0"/>
          <c:showSerName val="0"/>
          <c:showPercent val="0"/>
          <c:showBubbleSize val="0"/>
        </c:dLbls>
        <c:gapWidth val="75"/>
        <c:axId val="72614575"/>
        <c:axId val="72616015"/>
      </c:barChart>
      <c:catAx>
        <c:axId val="72614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2616015"/>
        <c:crosses val="autoZero"/>
        <c:auto val="1"/>
        <c:lblAlgn val="ctr"/>
        <c:lblOffset val="100"/>
        <c:noMultiLvlLbl val="0"/>
      </c:catAx>
      <c:valAx>
        <c:axId val="72616015"/>
        <c:scaling>
          <c:orientation val="minMax"/>
        </c:scaling>
        <c:delete val="1"/>
        <c:axPos val="b"/>
        <c:numFmt formatCode="General" sourceLinked="1"/>
        <c:majorTickMark val="none"/>
        <c:minorTickMark val="none"/>
        <c:tickLblPos val="nextTo"/>
        <c:crossAx val="72614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[golf stats.xlsx]pivot tables!PivotTable14</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ysClr val="window" lastClr="FFFFFF">
                    <a:alpha val="80000"/>
                  </a:sysClr>
                </a:solidFill>
                <a:latin typeface="Arial Rounded MT Bold" panose="020F0704030504030204" pitchFamily="34" charset="0"/>
              </a:rPr>
              <a:t>Fairway %</a:t>
            </a:r>
          </a:p>
        </c:rich>
      </c:tx>
      <c:layout>
        <c:manualLayout>
          <c:xMode val="edge"/>
          <c:yMode val="edge"/>
          <c:x val="0.29120936278386872"/>
          <c:y val="3.03030303030303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tables'!$J$85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tables'!$I$86:$I$93</c:f>
              <c:strCache>
                <c:ptCount val="7"/>
                <c:pt idx="0">
                  <c:v>8/6/23</c:v>
                </c:pt>
                <c:pt idx="1">
                  <c:v>7/29/23</c:v>
                </c:pt>
                <c:pt idx="2">
                  <c:v>7/22/23</c:v>
                </c:pt>
                <c:pt idx="3">
                  <c:v>7/16/23</c:v>
                </c:pt>
                <c:pt idx="4">
                  <c:v>7/4/23</c:v>
                </c:pt>
                <c:pt idx="5">
                  <c:v>6/25/23</c:v>
                </c:pt>
                <c:pt idx="6">
                  <c:v>6/17/23</c:v>
                </c:pt>
              </c:strCache>
            </c:strRef>
          </c:cat>
          <c:val>
            <c:numRef>
              <c:f>'pivot tables'!$J$86:$J$93</c:f>
              <c:numCache>
                <c:formatCode>0%</c:formatCode>
                <c:ptCount val="7"/>
                <c:pt idx="0">
                  <c:v>0.2857142857142857</c:v>
                </c:pt>
                <c:pt idx="1">
                  <c:v>0.2857142857142857</c:v>
                </c:pt>
                <c:pt idx="2">
                  <c:v>0.21428571428571427</c:v>
                </c:pt>
                <c:pt idx="3">
                  <c:v>0.5</c:v>
                </c:pt>
                <c:pt idx="4">
                  <c:v>0.2857142857142857</c:v>
                </c:pt>
                <c:pt idx="5">
                  <c:v>0.2857142857142857</c:v>
                </c:pt>
                <c:pt idx="6">
                  <c:v>0.21428571428571427</c:v>
                </c:pt>
              </c:numCache>
            </c:numRef>
          </c:val>
          <c:extLst>
            <c:ext xmlns:c16="http://schemas.microsoft.com/office/drawing/2014/chart" uri="{C3380CC4-5D6E-409C-BE32-E72D297353CC}">
              <c16:uniqueId val="{00000000-1874-4B67-9844-753227001914}"/>
            </c:ext>
          </c:extLst>
        </c:ser>
        <c:dLbls>
          <c:dLblPos val="outEnd"/>
          <c:showLegendKey val="0"/>
          <c:showVal val="1"/>
          <c:showCatName val="0"/>
          <c:showSerName val="0"/>
          <c:showPercent val="0"/>
          <c:showBubbleSize val="0"/>
        </c:dLbls>
        <c:gapWidth val="75"/>
        <c:axId val="1678737712"/>
        <c:axId val="1678730512"/>
      </c:barChart>
      <c:catAx>
        <c:axId val="167873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8730512"/>
        <c:crosses val="autoZero"/>
        <c:auto val="1"/>
        <c:lblAlgn val="ctr"/>
        <c:lblOffset val="100"/>
        <c:noMultiLvlLbl val="0"/>
      </c:catAx>
      <c:valAx>
        <c:axId val="1678730512"/>
        <c:scaling>
          <c:orientation val="minMax"/>
        </c:scaling>
        <c:delete val="1"/>
        <c:axPos val="b"/>
        <c:numFmt formatCode="0%" sourceLinked="1"/>
        <c:majorTickMark val="none"/>
        <c:minorTickMark val="none"/>
        <c:tickLblPos val="nextTo"/>
        <c:crossAx val="167873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[golf stats.xlsx]pivot tables!PivotTable16</c:name>
    <c:fmtId val="1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ysClr val="window" lastClr="FFFFFF">
                    <a:alpha val="80000"/>
                  </a:sysClr>
                </a:solidFill>
                <a:latin typeface="Arial Rounded MT Bold" panose="020F0704030504030204" pitchFamily="34" charset="0"/>
              </a:rPr>
              <a:t>Total Chips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tables'!$X$86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tables'!$W$87:$W$94</c:f>
              <c:strCache>
                <c:ptCount val="7"/>
                <c:pt idx="0">
                  <c:v>8/6/23</c:v>
                </c:pt>
                <c:pt idx="1">
                  <c:v>7/29/23</c:v>
                </c:pt>
                <c:pt idx="2">
                  <c:v>7/22/23</c:v>
                </c:pt>
                <c:pt idx="3">
                  <c:v>7/16/23</c:v>
                </c:pt>
                <c:pt idx="4">
                  <c:v>7/4/23</c:v>
                </c:pt>
                <c:pt idx="5">
                  <c:v>6/25/23</c:v>
                </c:pt>
                <c:pt idx="6">
                  <c:v>6/17/23</c:v>
                </c:pt>
              </c:strCache>
            </c:strRef>
          </c:cat>
          <c:val>
            <c:numRef>
              <c:f>'pivot tables'!$X$87:$X$94</c:f>
              <c:numCache>
                <c:formatCode>General</c:formatCode>
                <c:ptCount val="7"/>
                <c:pt idx="0">
                  <c:v>13</c:v>
                </c:pt>
                <c:pt idx="1">
                  <c:v>22</c:v>
                </c:pt>
                <c:pt idx="2">
                  <c:v>16</c:v>
                </c:pt>
                <c:pt idx="3">
                  <c:v>18</c:v>
                </c:pt>
                <c:pt idx="4">
                  <c:v>20</c:v>
                </c:pt>
                <c:pt idx="5">
                  <c:v>12</c:v>
                </c:pt>
                <c:pt idx="6">
                  <c:v>12</c:v>
                </c:pt>
              </c:numCache>
            </c:numRef>
          </c:val>
          <c:extLst>
            <c:ext xmlns:c16="http://schemas.microsoft.com/office/drawing/2014/chart" uri="{C3380CC4-5D6E-409C-BE32-E72D297353CC}">
              <c16:uniqueId val="{00000000-40B1-46EB-8C81-B3E779A3C0B7}"/>
            </c:ext>
          </c:extLst>
        </c:ser>
        <c:dLbls>
          <c:dLblPos val="inEnd"/>
          <c:showLegendKey val="0"/>
          <c:showVal val="1"/>
          <c:showCatName val="0"/>
          <c:showSerName val="0"/>
          <c:showPercent val="0"/>
          <c:showBubbleSize val="0"/>
        </c:dLbls>
        <c:gapWidth val="75"/>
        <c:axId val="1664762464"/>
        <c:axId val="206645312"/>
      </c:barChart>
      <c:catAx>
        <c:axId val="1664762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645312"/>
        <c:crosses val="autoZero"/>
        <c:auto val="1"/>
        <c:lblAlgn val="ctr"/>
        <c:lblOffset val="100"/>
        <c:noMultiLvlLbl val="0"/>
      </c:catAx>
      <c:valAx>
        <c:axId val="206645312"/>
        <c:scaling>
          <c:orientation val="minMax"/>
        </c:scaling>
        <c:delete val="1"/>
        <c:axPos val="b"/>
        <c:numFmt formatCode="General" sourceLinked="1"/>
        <c:majorTickMark val="none"/>
        <c:minorTickMark val="none"/>
        <c:tickLblPos val="nextTo"/>
        <c:crossAx val="1664762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[golf stats.xlsx]pivot tables!PivotTable17</c:name>
    <c:fmtId val="2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ysClr val="window" lastClr="FFFFFF">
                    <a:alpha val="80000"/>
                  </a:sysClr>
                </a:solidFill>
                <a:latin typeface="Arial Rounded MT Bold" panose="020F0704030504030204" pitchFamily="34" charset="0"/>
              </a:rPr>
              <a:t>Multiple Chips on 1 Hole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tables'!$AE$86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tables'!$AD$87:$AD$94</c:f>
              <c:strCache>
                <c:ptCount val="7"/>
                <c:pt idx="0">
                  <c:v>8/6/23</c:v>
                </c:pt>
                <c:pt idx="1">
                  <c:v>7/29/23</c:v>
                </c:pt>
                <c:pt idx="2">
                  <c:v>7/22/23</c:v>
                </c:pt>
                <c:pt idx="3">
                  <c:v>7/16/23</c:v>
                </c:pt>
                <c:pt idx="4">
                  <c:v>7/4/23</c:v>
                </c:pt>
                <c:pt idx="5">
                  <c:v>6/25/23</c:v>
                </c:pt>
                <c:pt idx="6">
                  <c:v>6/17/23</c:v>
                </c:pt>
              </c:strCache>
            </c:strRef>
          </c:cat>
          <c:val>
            <c:numRef>
              <c:f>'pivot tables'!$AE$87:$AE$94</c:f>
              <c:numCache>
                <c:formatCode>General</c:formatCode>
                <c:ptCount val="7"/>
                <c:pt idx="0">
                  <c:v>3</c:v>
                </c:pt>
                <c:pt idx="1">
                  <c:v>5</c:v>
                </c:pt>
                <c:pt idx="2">
                  <c:v>3</c:v>
                </c:pt>
                <c:pt idx="3">
                  <c:v>3</c:v>
                </c:pt>
                <c:pt idx="4">
                  <c:v>6</c:v>
                </c:pt>
                <c:pt idx="5">
                  <c:v>2</c:v>
                </c:pt>
                <c:pt idx="6">
                  <c:v>3</c:v>
                </c:pt>
              </c:numCache>
            </c:numRef>
          </c:val>
          <c:extLst>
            <c:ext xmlns:c16="http://schemas.microsoft.com/office/drawing/2014/chart" uri="{C3380CC4-5D6E-409C-BE32-E72D297353CC}">
              <c16:uniqueId val="{00000000-BE2B-42EC-8CF9-55CFDD8E5216}"/>
            </c:ext>
          </c:extLst>
        </c:ser>
        <c:dLbls>
          <c:dLblPos val="inEnd"/>
          <c:showLegendKey val="0"/>
          <c:showVal val="1"/>
          <c:showCatName val="0"/>
          <c:showSerName val="0"/>
          <c:showPercent val="0"/>
          <c:showBubbleSize val="0"/>
        </c:dLbls>
        <c:gapWidth val="75"/>
        <c:axId val="70533551"/>
        <c:axId val="70537871"/>
      </c:barChart>
      <c:catAx>
        <c:axId val="705335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0537871"/>
        <c:crosses val="autoZero"/>
        <c:auto val="1"/>
        <c:lblAlgn val="ctr"/>
        <c:lblOffset val="100"/>
        <c:noMultiLvlLbl val="0"/>
      </c:catAx>
      <c:valAx>
        <c:axId val="70537871"/>
        <c:scaling>
          <c:orientation val="minMax"/>
        </c:scaling>
        <c:delete val="1"/>
        <c:axPos val="b"/>
        <c:numFmt formatCode="General" sourceLinked="1"/>
        <c:majorTickMark val="none"/>
        <c:minorTickMark val="none"/>
        <c:tickLblPos val="nextTo"/>
        <c:crossAx val="70533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[golf stats.xlsx]pivot tables!PivotTable18</c:name>
    <c:fmtId val="2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ysClr val="window" lastClr="FFFFFF">
                    <a:alpha val="80000"/>
                  </a:sysClr>
                </a:solidFill>
                <a:latin typeface="Arial Rounded MT Bold" panose="020F0704030504030204" pitchFamily="34" charset="0"/>
              </a:rPr>
              <a:t>G I R</a:t>
            </a:r>
          </a:p>
        </c:rich>
      </c:tx>
      <c:layout>
        <c:manualLayout>
          <c:xMode val="edge"/>
          <c:yMode val="edge"/>
          <c:x val="0.34558024691358025"/>
          <c:y val="2.74914089347079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tables'!$AL$86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tables'!$AK$87:$AK$94</c:f>
              <c:strCache>
                <c:ptCount val="7"/>
                <c:pt idx="0">
                  <c:v>8/6/23</c:v>
                </c:pt>
                <c:pt idx="1">
                  <c:v>7/29/23</c:v>
                </c:pt>
                <c:pt idx="2">
                  <c:v>7/22/23</c:v>
                </c:pt>
                <c:pt idx="3">
                  <c:v>7/16/23</c:v>
                </c:pt>
                <c:pt idx="4">
                  <c:v>7/4/23</c:v>
                </c:pt>
                <c:pt idx="5">
                  <c:v>6/25/23</c:v>
                </c:pt>
                <c:pt idx="6">
                  <c:v>6/17/23</c:v>
                </c:pt>
              </c:strCache>
            </c:strRef>
          </c:cat>
          <c:val>
            <c:numRef>
              <c:f>'pivot tables'!$AL$87:$AL$94</c:f>
              <c:numCache>
                <c:formatCode>General</c:formatCode>
                <c:ptCount val="7"/>
                <c:pt idx="0">
                  <c:v>6</c:v>
                </c:pt>
                <c:pt idx="1">
                  <c:v>5</c:v>
                </c:pt>
                <c:pt idx="2">
                  <c:v>5</c:v>
                </c:pt>
                <c:pt idx="3">
                  <c:v>5</c:v>
                </c:pt>
                <c:pt idx="4">
                  <c:v>4</c:v>
                </c:pt>
                <c:pt idx="5">
                  <c:v>5</c:v>
                </c:pt>
                <c:pt idx="6">
                  <c:v>7</c:v>
                </c:pt>
              </c:numCache>
            </c:numRef>
          </c:val>
          <c:extLst>
            <c:ext xmlns:c16="http://schemas.microsoft.com/office/drawing/2014/chart" uri="{C3380CC4-5D6E-409C-BE32-E72D297353CC}">
              <c16:uniqueId val="{00000000-6C54-4944-B144-FBBAE52DCE48}"/>
            </c:ext>
          </c:extLst>
        </c:ser>
        <c:dLbls>
          <c:dLblPos val="inEnd"/>
          <c:showLegendKey val="0"/>
          <c:showVal val="1"/>
          <c:showCatName val="0"/>
          <c:showSerName val="0"/>
          <c:showPercent val="0"/>
          <c:showBubbleSize val="0"/>
        </c:dLbls>
        <c:gapWidth val="75"/>
        <c:axId val="1678735792"/>
        <c:axId val="1678724272"/>
      </c:barChart>
      <c:catAx>
        <c:axId val="16787357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78724272"/>
        <c:crosses val="autoZero"/>
        <c:auto val="1"/>
        <c:lblAlgn val="ctr"/>
        <c:lblOffset val="100"/>
        <c:noMultiLvlLbl val="0"/>
      </c:catAx>
      <c:valAx>
        <c:axId val="1678724272"/>
        <c:scaling>
          <c:orientation val="minMax"/>
        </c:scaling>
        <c:delete val="1"/>
        <c:axPos val="b"/>
        <c:numFmt formatCode="General" sourceLinked="1"/>
        <c:majorTickMark val="none"/>
        <c:minorTickMark val="none"/>
        <c:tickLblPos val="nextTo"/>
        <c:crossAx val="1678735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[golf stats.xlsx]pivot tables!PivotTable19</c:name>
    <c:fmtId val="29"/>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tables'!$AQ$86</c:f>
              <c:strCache>
                <c:ptCount val="1"/>
                <c:pt idx="0">
                  <c:v>Penalties</c:v>
                </c:pt>
              </c:strCache>
            </c:strRef>
          </c:tx>
          <c:spPr>
            <a:solidFill>
              <a:schemeClr val="accent6">
                <a:shade val="58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tables'!$AQ$87:$AQ$94</c:f>
              <c:numCache>
                <c:formatCode>General</c:formatCode>
                <c:ptCount val="7"/>
                <c:pt idx="0">
                  <c:v>3</c:v>
                </c:pt>
                <c:pt idx="1">
                  <c:v>2</c:v>
                </c:pt>
                <c:pt idx="2">
                  <c:v>1</c:v>
                </c:pt>
                <c:pt idx="3">
                  <c:v>0</c:v>
                </c:pt>
                <c:pt idx="4">
                  <c:v>1</c:v>
                </c:pt>
                <c:pt idx="5">
                  <c:v>1</c:v>
                </c:pt>
                <c:pt idx="6">
                  <c:v>0</c:v>
                </c:pt>
              </c:numCache>
            </c:numRef>
          </c:val>
          <c:extLst>
            <c:ext xmlns:c16="http://schemas.microsoft.com/office/drawing/2014/chart" uri="{C3380CC4-5D6E-409C-BE32-E72D297353CC}">
              <c16:uniqueId val="{00000000-7ED6-4CDF-9AAF-0F32EB4C4D0C}"/>
            </c:ext>
          </c:extLst>
        </c:ser>
        <c:ser>
          <c:idx val="1"/>
          <c:order val="1"/>
          <c:tx>
            <c:strRef>
              <c:f>'pivot tables'!$AR$86</c:f>
              <c:strCache>
                <c:ptCount val="1"/>
                <c:pt idx="0">
                  <c:v>Extra Tee/Approach</c:v>
                </c:pt>
              </c:strCache>
            </c:strRef>
          </c:tx>
          <c:spPr>
            <a:solidFill>
              <a:schemeClr val="accent6">
                <a:shade val="8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tables'!$AR$87:$AR$94</c:f>
              <c:numCache>
                <c:formatCode>General</c:formatCode>
                <c:ptCount val="7"/>
                <c:pt idx="0">
                  <c:v>4</c:v>
                </c:pt>
                <c:pt idx="1">
                  <c:v>7</c:v>
                </c:pt>
                <c:pt idx="2">
                  <c:v>2</c:v>
                </c:pt>
                <c:pt idx="3">
                  <c:v>0</c:v>
                </c:pt>
                <c:pt idx="4">
                  <c:v>2</c:v>
                </c:pt>
                <c:pt idx="5">
                  <c:v>2</c:v>
                </c:pt>
                <c:pt idx="6">
                  <c:v>3</c:v>
                </c:pt>
              </c:numCache>
            </c:numRef>
          </c:val>
          <c:extLst>
            <c:ext xmlns:c16="http://schemas.microsoft.com/office/drawing/2014/chart" uri="{C3380CC4-5D6E-409C-BE32-E72D297353CC}">
              <c16:uniqueId val="{00000001-7ED6-4CDF-9AAF-0F32EB4C4D0C}"/>
            </c:ext>
          </c:extLst>
        </c:ser>
        <c:ser>
          <c:idx val="2"/>
          <c:order val="2"/>
          <c:tx>
            <c:strRef>
              <c:f>'pivot tables'!$AS$86</c:f>
              <c:strCache>
                <c:ptCount val="1"/>
                <c:pt idx="0">
                  <c:v>Extra Chips</c:v>
                </c:pt>
              </c:strCache>
            </c:strRef>
          </c:tx>
          <c:spPr>
            <a:solidFill>
              <a:schemeClr val="accent6">
                <a:tint val="86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tables'!$AS$87:$AS$94</c:f>
              <c:numCache>
                <c:formatCode>General</c:formatCode>
                <c:ptCount val="7"/>
                <c:pt idx="0">
                  <c:v>3</c:v>
                </c:pt>
                <c:pt idx="1">
                  <c:v>3</c:v>
                </c:pt>
                <c:pt idx="2">
                  <c:v>7</c:v>
                </c:pt>
                <c:pt idx="3">
                  <c:v>5</c:v>
                </c:pt>
                <c:pt idx="4">
                  <c:v>3</c:v>
                </c:pt>
                <c:pt idx="5">
                  <c:v>9</c:v>
                </c:pt>
                <c:pt idx="6">
                  <c:v>3</c:v>
                </c:pt>
              </c:numCache>
            </c:numRef>
          </c:val>
          <c:extLst>
            <c:ext xmlns:c16="http://schemas.microsoft.com/office/drawing/2014/chart" uri="{C3380CC4-5D6E-409C-BE32-E72D297353CC}">
              <c16:uniqueId val="{00000002-7ED6-4CDF-9AAF-0F32EB4C4D0C}"/>
            </c:ext>
          </c:extLst>
        </c:ser>
        <c:ser>
          <c:idx val="3"/>
          <c:order val="3"/>
          <c:tx>
            <c:strRef>
              <c:f>'pivot tables'!$AT$86</c:f>
              <c:strCache>
                <c:ptCount val="1"/>
                <c:pt idx="0">
                  <c:v>Extra Putts</c:v>
                </c:pt>
              </c:strCache>
            </c:strRef>
          </c:tx>
          <c:spPr>
            <a:solidFill>
              <a:schemeClr val="accent6">
                <a:tint val="58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tables'!$AP$87:$AP$94</c:f>
              <c:strCache>
                <c:ptCount val="7"/>
                <c:pt idx="0">
                  <c:v>6/17/23</c:v>
                </c:pt>
                <c:pt idx="1">
                  <c:v>6/25/23</c:v>
                </c:pt>
                <c:pt idx="2">
                  <c:v>7/4/23</c:v>
                </c:pt>
                <c:pt idx="3">
                  <c:v>7/16/23</c:v>
                </c:pt>
                <c:pt idx="4">
                  <c:v>7/22/23</c:v>
                </c:pt>
                <c:pt idx="5">
                  <c:v>7/29/23</c:v>
                </c:pt>
                <c:pt idx="6">
                  <c:v>8/6/23</c:v>
                </c:pt>
              </c:strCache>
            </c:strRef>
          </c:cat>
          <c:val>
            <c:numRef>
              <c:f>'pivot tables'!$AT$87:$AT$94</c:f>
              <c:numCache>
                <c:formatCode>General</c:formatCode>
                <c:ptCount val="7"/>
                <c:pt idx="0">
                  <c:v>3</c:v>
                </c:pt>
                <c:pt idx="1">
                  <c:v>1</c:v>
                </c:pt>
                <c:pt idx="2">
                  <c:v>4</c:v>
                </c:pt>
                <c:pt idx="3">
                  <c:v>2</c:v>
                </c:pt>
                <c:pt idx="4">
                  <c:v>4</c:v>
                </c:pt>
                <c:pt idx="5">
                  <c:v>3</c:v>
                </c:pt>
                <c:pt idx="6">
                  <c:v>3</c:v>
                </c:pt>
              </c:numCache>
            </c:numRef>
          </c:val>
          <c:extLst>
            <c:ext xmlns:c16="http://schemas.microsoft.com/office/drawing/2014/chart" uri="{C3380CC4-5D6E-409C-BE32-E72D297353CC}">
              <c16:uniqueId val="{00000003-7ED6-4CDF-9AAF-0F32EB4C4D0C}"/>
            </c:ext>
          </c:extLst>
        </c:ser>
        <c:dLbls>
          <c:dLblPos val="inEnd"/>
          <c:showLegendKey val="0"/>
          <c:showVal val="1"/>
          <c:showCatName val="0"/>
          <c:showSerName val="0"/>
          <c:showPercent val="0"/>
          <c:showBubbleSize val="0"/>
        </c:dLbls>
        <c:gapWidth val="75"/>
        <c:axId val="1861790352"/>
        <c:axId val="1861761072"/>
      </c:barChart>
      <c:catAx>
        <c:axId val="1861790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761072"/>
        <c:crosses val="autoZero"/>
        <c:auto val="1"/>
        <c:lblAlgn val="ctr"/>
        <c:lblOffset val="100"/>
        <c:noMultiLvlLbl val="0"/>
      </c:catAx>
      <c:valAx>
        <c:axId val="1861761072"/>
        <c:scaling>
          <c:orientation val="minMax"/>
        </c:scaling>
        <c:delete val="1"/>
        <c:axPos val="l"/>
        <c:numFmt formatCode="General" sourceLinked="1"/>
        <c:majorTickMark val="none"/>
        <c:minorTickMark val="none"/>
        <c:tickLblPos val="nextTo"/>
        <c:crossAx val="1861790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[golf stats.xlsx]pivot tables!PivotTable12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tables'!$B$85:$B$86</c:f>
              <c:strCache>
                <c:ptCount val="1"/>
                <c:pt idx="0">
                  <c:v>Paul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tables'!$A$87:$A$94</c:f>
              <c:strCache>
                <c:ptCount val="7"/>
                <c:pt idx="0">
                  <c:v>6/17/23</c:v>
                </c:pt>
                <c:pt idx="1">
                  <c:v>6/25/23</c:v>
                </c:pt>
                <c:pt idx="2">
                  <c:v>7/4/23</c:v>
                </c:pt>
                <c:pt idx="3">
                  <c:v>7/16/23</c:v>
                </c:pt>
                <c:pt idx="4">
                  <c:v>7/22/23</c:v>
                </c:pt>
                <c:pt idx="5">
                  <c:v>7/29/23</c:v>
                </c:pt>
                <c:pt idx="6">
                  <c:v>8/6/23</c:v>
                </c:pt>
              </c:strCache>
            </c:strRef>
          </c:cat>
          <c:val>
            <c:numRef>
              <c:f>'pivot tables'!$B$87:$B$94</c:f>
              <c:numCache>
                <c:formatCode>General</c:formatCode>
                <c:ptCount val="7"/>
                <c:pt idx="0">
                  <c:v>20</c:v>
                </c:pt>
                <c:pt idx="1">
                  <c:v>19</c:v>
                </c:pt>
                <c:pt idx="2">
                  <c:v>24</c:v>
                </c:pt>
                <c:pt idx="3">
                  <c:v>17</c:v>
                </c:pt>
                <c:pt idx="4">
                  <c:v>18</c:v>
                </c:pt>
                <c:pt idx="5">
                  <c:v>24</c:v>
                </c:pt>
                <c:pt idx="6">
                  <c:v>13</c:v>
                </c:pt>
              </c:numCache>
            </c:numRef>
          </c:val>
          <c:extLst>
            <c:ext xmlns:c16="http://schemas.microsoft.com/office/drawing/2014/chart" uri="{C3380CC4-5D6E-409C-BE32-E72D297353CC}">
              <c16:uniqueId val="{00000000-B57E-42A6-8827-20E2CF62383A}"/>
            </c:ext>
          </c:extLst>
        </c:ser>
        <c:dLbls>
          <c:dLblPos val="inEnd"/>
          <c:showLegendKey val="0"/>
          <c:showVal val="1"/>
          <c:showCatName val="0"/>
          <c:showSerName val="0"/>
          <c:showPercent val="0"/>
          <c:showBubbleSize val="0"/>
        </c:dLbls>
        <c:gapWidth val="50"/>
        <c:axId val="1674451840"/>
        <c:axId val="1674442720"/>
      </c:barChart>
      <c:catAx>
        <c:axId val="167445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442720"/>
        <c:crosses val="autoZero"/>
        <c:auto val="1"/>
        <c:lblAlgn val="ctr"/>
        <c:lblOffset val="100"/>
        <c:noMultiLvlLbl val="0"/>
      </c:catAx>
      <c:valAx>
        <c:axId val="1674442720"/>
        <c:scaling>
          <c:orientation val="minMax"/>
        </c:scaling>
        <c:delete val="1"/>
        <c:axPos val="b"/>
        <c:numFmt formatCode="General" sourceLinked="1"/>
        <c:majorTickMark val="none"/>
        <c:minorTickMark val="none"/>
        <c:tickLblPos val="nextTo"/>
        <c:crossAx val="167445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4.png"/><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chart" Target="../charts/chart8.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chart" Target="../charts/chart7.xml"/><Relationship Id="rId5" Type="http://schemas.microsoft.com/office/2007/relationships/hdphoto" Target="../media/hdphoto1.wdp"/><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17</xdr:col>
      <xdr:colOff>57150</xdr:colOff>
      <xdr:row>15</xdr:row>
      <xdr:rowOff>100770</xdr:rowOff>
    </xdr:from>
    <xdr:to>
      <xdr:col>22</xdr:col>
      <xdr:colOff>104775</xdr:colOff>
      <xdr:row>28</xdr:row>
      <xdr:rowOff>47625</xdr:rowOff>
    </xdr:to>
    <xdr:sp macro="" textlink="">
      <xdr:nvSpPr>
        <xdr:cNvPr id="56" name="Rectangle: Rounded Corners 55">
          <a:extLst>
            <a:ext uri="{FF2B5EF4-FFF2-40B4-BE49-F238E27FC236}">
              <a16:creationId xmlns:a16="http://schemas.microsoft.com/office/drawing/2014/main" id="{C6EEF174-19FB-444E-BCFF-9360E4420FA8}"/>
            </a:ext>
          </a:extLst>
        </xdr:cNvPr>
        <xdr:cNvSpPr/>
      </xdr:nvSpPr>
      <xdr:spPr>
        <a:xfrm>
          <a:off x="9429750" y="3148770"/>
          <a:ext cx="3095625" cy="2423355"/>
        </a:xfrm>
        <a:prstGeom prst="roundRect">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28575</xdr:colOff>
      <xdr:row>1</xdr:row>
      <xdr:rowOff>176970</xdr:rowOff>
    </xdr:from>
    <xdr:to>
      <xdr:col>22</xdr:col>
      <xdr:colOff>76200</xdr:colOff>
      <xdr:row>14</xdr:row>
      <xdr:rowOff>123825</xdr:rowOff>
    </xdr:to>
    <xdr:sp macro="" textlink="">
      <xdr:nvSpPr>
        <xdr:cNvPr id="55" name="Rectangle: Rounded Corners 54">
          <a:extLst>
            <a:ext uri="{FF2B5EF4-FFF2-40B4-BE49-F238E27FC236}">
              <a16:creationId xmlns:a16="http://schemas.microsoft.com/office/drawing/2014/main" id="{F198DD95-4373-45C0-80B6-3661A108F2AF}"/>
            </a:ext>
          </a:extLst>
        </xdr:cNvPr>
        <xdr:cNvSpPr/>
      </xdr:nvSpPr>
      <xdr:spPr>
        <a:xfrm>
          <a:off x="9401175" y="557970"/>
          <a:ext cx="3095625" cy="2423355"/>
        </a:xfrm>
        <a:prstGeom prst="roundRect">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228599</xdr:colOff>
      <xdr:row>12</xdr:row>
      <xdr:rowOff>28575</xdr:rowOff>
    </xdr:from>
    <xdr:to>
      <xdr:col>10</xdr:col>
      <xdr:colOff>257174</xdr:colOff>
      <xdr:row>28</xdr:row>
      <xdr:rowOff>47624</xdr:rowOff>
    </xdr:to>
    <xdr:sp macro="" textlink="">
      <xdr:nvSpPr>
        <xdr:cNvPr id="21" name="Rectangle: Rounded Corners 20">
          <a:extLst>
            <a:ext uri="{FF2B5EF4-FFF2-40B4-BE49-F238E27FC236}">
              <a16:creationId xmlns:a16="http://schemas.microsoft.com/office/drawing/2014/main" id="{236CA289-D835-4AC0-BADB-B7DF6B0C48AF}"/>
            </a:ext>
          </a:extLst>
        </xdr:cNvPr>
        <xdr:cNvSpPr/>
      </xdr:nvSpPr>
      <xdr:spPr>
        <a:xfrm>
          <a:off x="2419349" y="2524125"/>
          <a:ext cx="3076575" cy="3067049"/>
        </a:xfrm>
        <a:prstGeom prst="roundRect">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1</xdr:row>
      <xdr:rowOff>176970</xdr:rowOff>
    </xdr:from>
    <xdr:to>
      <xdr:col>10</xdr:col>
      <xdr:colOff>190500</xdr:colOff>
      <xdr:row>11</xdr:row>
      <xdr:rowOff>47625</xdr:rowOff>
    </xdr:to>
    <xdr:sp macro="" textlink="">
      <xdr:nvSpPr>
        <xdr:cNvPr id="68" name="Rectangle: Rounded Corners 67">
          <a:extLst>
            <a:ext uri="{FF2B5EF4-FFF2-40B4-BE49-F238E27FC236}">
              <a16:creationId xmlns:a16="http://schemas.microsoft.com/office/drawing/2014/main" id="{6CD3D841-801F-4843-1A9B-F39F77AA941F}"/>
            </a:ext>
          </a:extLst>
        </xdr:cNvPr>
        <xdr:cNvSpPr/>
      </xdr:nvSpPr>
      <xdr:spPr>
        <a:xfrm>
          <a:off x="2419350" y="577020"/>
          <a:ext cx="3009900" cy="1775655"/>
        </a:xfrm>
        <a:prstGeom prst="roundRect">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47625</xdr:colOff>
      <xdr:row>1</xdr:row>
      <xdr:rowOff>85726</xdr:rowOff>
    </xdr:from>
    <xdr:to>
      <xdr:col>4</xdr:col>
      <xdr:colOff>76199</xdr:colOff>
      <xdr:row>35</xdr:row>
      <xdr:rowOff>76200</xdr:rowOff>
    </xdr:to>
    <xdr:sp macro="" textlink="">
      <xdr:nvSpPr>
        <xdr:cNvPr id="3" name="Rectangle: Rounded Corners 2">
          <a:extLst>
            <a:ext uri="{FF2B5EF4-FFF2-40B4-BE49-F238E27FC236}">
              <a16:creationId xmlns:a16="http://schemas.microsoft.com/office/drawing/2014/main" id="{38018360-4595-48E5-8095-B3DFC5716A79}"/>
            </a:ext>
          </a:extLst>
        </xdr:cNvPr>
        <xdr:cNvSpPr/>
      </xdr:nvSpPr>
      <xdr:spPr>
        <a:xfrm>
          <a:off x="228600" y="485776"/>
          <a:ext cx="1428749" cy="6467474"/>
        </a:xfrm>
        <a:prstGeom prst="roundRect">
          <a:avLst>
            <a:gd name="adj" fmla="val 8902"/>
          </a:avLst>
        </a:prstGeom>
        <a:solidFill>
          <a:srgbClr val="7F3A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119062</xdr:colOff>
      <xdr:row>23</xdr:row>
      <xdr:rowOff>61913</xdr:rowOff>
    </xdr:from>
    <xdr:to>
      <xdr:col>4</xdr:col>
      <xdr:colOff>4762</xdr:colOff>
      <xdr:row>35</xdr:row>
      <xdr:rowOff>123825</xdr:rowOff>
    </xdr:to>
    <xdr:grpSp>
      <xdr:nvGrpSpPr>
        <xdr:cNvPr id="66" name="Group 65">
          <a:extLst>
            <a:ext uri="{FF2B5EF4-FFF2-40B4-BE49-F238E27FC236}">
              <a16:creationId xmlns:a16="http://schemas.microsoft.com/office/drawing/2014/main" id="{B8D54F6E-9777-98D7-C9D1-C2EBC857DC04}"/>
            </a:ext>
          </a:extLst>
        </xdr:cNvPr>
        <xdr:cNvGrpSpPr/>
      </xdr:nvGrpSpPr>
      <xdr:grpSpPr>
        <a:xfrm>
          <a:off x="300037" y="4652963"/>
          <a:ext cx="1285875" cy="2347912"/>
          <a:chOff x="171450" y="4633913"/>
          <a:chExt cx="1219200" cy="2347912"/>
        </a:xfrm>
      </xdr:grpSpPr>
      <xdr:sp macro="" textlink="">
        <xdr:nvSpPr>
          <xdr:cNvPr id="5" name="TextBox 4">
            <a:extLst>
              <a:ext uri="{FF2B5EF4-FFF2-40B4-BE49-F238E27FC236}">
                <a16:creationId xmlns:a16="http://schemas.microsoft.com/office/drawing/2014/main" id="{C655F9BA-1253-4DDE-8224-117EE189FB72}"/>
              </a:ext>
            </a:extLst>
          </xdr:cNvPr>
          <xdr:cNvSpPr txBox="1"/>
        </xdr:nvSpPr>
        <xdr:spPr>
          <a:xfrm>
            <a:off x="228600" y="4633913"/>
            <a:ext cx="1104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u="sng">
                <a:ln>
                  <a:noFill/>
                </a:ln>
                <a:solidFill>
                  <a:schemeClr val="accent5">
                    <a:lumMod val="20000"/>
                    <a:lumOff val="80000"/>
                  </a:schemeClr>
                </a:solidFill>
                <a:latin typeface="Arial Rounded MT Bold" panose="020F0704030504030204" pitchFamily="34" charset="0"/>
              </a:rPr>
              <a:t>Course</a:t>
            </a:r>
          </a:p>
        </xdr:txBody>
      </xdr:sp>
      <xdr:sp macro="" textlink="">
        <xdr:nvSpPr>
          <xdr:cNvPr id="7" name="TextBox 6">
            <a:extLst>
              <a:ext uri="{FF2B5EF4-FFF2-40B4-BE49-F238E27FC236}">
                <a16:creationId xmlns:a16="http://schemas.microsoft.com/office/drawing/2014/main" id="{55C0AE8C-966C-4A99-A12B-7C98F3BCB559}"/>
              </a:ext>
            </a:extLst>
          </xdr:cNvPr>
          <xdr:cNvSpPr txBox="1"/>
        </xdr:nvSpPr>
        <xdr:spPr>
          <a:xfrm>
            <a:off x="228600" y="5488782"/>
            <a:ext cx="1104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u="sng">
                <a:ln>
                  <a:noFill/>
                </a:ln>
                <a:solidFill>
                  <a:schemeClr val="accent5">
                    <a:lumMod val="20000"/>
                    <a:lumOff val="80000"/>
                  </a:schemeClr>
                </a:solidFill>
                <a:latin typeface="Arial Rounded MT Bold" panose="020F0704030504030204" pitchFamily="34" charset="0"/>
                <a:ea typeface="+mn-ea"/>
                <a:cs typeface="+mn-cs"/>
              </a:rPr>
              <a:t>Tees</a:t>
            </a:r>
          </a:p>
        </xdr:txBody>
      </xdr:sp>
      <xdr:sp macro="" textlink="'pivot tables'!C49">
        <xdr:nvSpPr>
          <xdr:cNvPr id="8" name="TextBox 7">
            <a:extLst>
              <a:ext uri="{FF2B5EF4-FFF2-40B4-BE49-F238E27FC236}">
                <a16:creationId xmlns:a16="http://schemas.microsoft.com/office/drawing/2014/main" id="{0EEC851B-C600-44AA-9073-937BF2E93EDE}"/>
              </a:ext>
            </a:extLst>
          </xdr:cNvPr>
          <xdr:cNvSpPr txBox="1"/>
        </xdr:nvSpPr>
        <xdr:spPr>
          <a:xfrm>
            <a:off x="228600" y="5005388"/>
            <a:ext cx="1104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CFCA9BF-97CB-44E0-9573-2287D1953004}" type="TxLink">
              <a:rPr lang="en-US" sz="1200" b="0" i="0" u="none" strike="noStrike">
                <a:ln>
                  <a:noFill/>
                </a:ln>
                <a:solidFill>
                  <a:schemeClr val="bg1"/>
                </a:solidFill>
                <a:latin typeface="Arial Rounded MT Bold" panose="020F0704030504030204" pitchFamily="34" charset="0"/>
                <a:ea typeface="Calibri"/>
                <a:cs typeface="Calibri"/>
              </a:rPr>
              <a:pPr marL="0" indent="0" algn="ctr"/>
              <a:t>Eisenhower White</a:t>
            </a:fld>
            <a:endParaRPr lang="en-US" sz="1200" b="0" i="0" u="none" strike="noStrike">
              <a:ln>
                <a:noFill/>
              </a:ln>
              <a:solidFill>
                <a:schemeClr val="bg1"/>
              </a:solidFill>
              <a:latin typeface="Arial Rounded MT Bold" panose="020F0704030504030204" pitchFamily="34" charset="0"/>
              <a:ea typeface="Calibri"/>
              <a:cs typeface="Calibri"/>
            </a:endParaRPr>
          </a:p>
        </xdr:txBody>
      </xdr:sp>
      <xdr:sp macro="" textlink="">
        <xdr:nvSpPr>
          <xdr:cNvPr id="9" name="TextBox 8">
            <a:extLst>
              <a:ext uri="{FF2B5EF4-FFF2-40B4-BE49-F238E27FC236}">
                <a16:creationId xmlns:a16="http://schemas.microsoft.com/office/drawing/2014/main" id="{8D0D7AA6-616D-42CF-90B4-43DF8112FCFC}"/>
              </a:ext>
            </a:extLst>
          </xdr:cNvPr>
          <xdr:cNvSpPr txBox="1"/>
        </xdr:nvSpPr>
        <xdr:spPr>
          <a:xfrm>
            <a:off x="171450" y="6172200"/>
            <a:ext cx="1219200" cy="619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u="sng">
                <a:ln>
                  <a:noFill/>
                </a:ln>
                <a:solidFill>
                  <a:schemeClr val="accent5">
                    <a:lumMod val="20000"/>
                    <a:lumOff val="80000"/>
                  </a:schemeClr>
                </a:solidFill>
                <a:latin typeface="Arial Rounded MT Bold" panose="020F0704030504030204" pitchFamily="34" charset="0"/>
                <a:ea typeface="+mn-ea"/>
                <a:cs typeface="+mn-cs"/>
              </a:rPr>
              <a:t>Total Strokes</a:t>
            </a:r>
          </a:p>
        </xdr:txBody>
      </xdr:sp>
      <xdr:sp macro="" textlink="'pivot tables'!D49">
        <xdr:nvSpPr>
          <xdr:cNvPr id="11" name="TextBox 10">
            <a:extLst>
              <a:ext uri="{FF2B5EF4-FFF2-40B4-BE49-F238E27FC236}">
                <a16:creationId xmlns:a16="http://schemas.microsoft.com/office/drawing/2014/main" id="{EAA30D12-1172-42C4-82F8-E282988B7755}"/>
              </a:ext>
            </a:extLst>
          </xdr:cNvPr>
          <xdr:cNvSpPr txBox="1"/>
        </xdr:nvSpPr>
        <xdr:spPr>
          <a:xfrm>
            <a:off x="228600" y="5817394"/>
            <a:ext cx="1104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22C974-5A0A-49F5-A0D1-FC0059B87229}" type="TxLink">
              <a:rPr lang="en-US" sz="1200" b="0" i="0" u="none" strike="noStrike">
                <a:ln>
                  <a:noFill/>
                </a:ln>
                <a:solidFill>
                  <a:schemeClr val="bg1"/>
                </a:solidFill>
                <a:latin typeface="Arial Rounded MT Bold" panose="020F0704030504030204" pitchFamily="34" charset="0"/>
                <a:ea typeface="Calibri"/>
                <a:cs typeface="Calibri"/>
              </a:rPr>
              <a:pPr marL="0" indent="0" algn="ctr"/>
              <a:t>White</a:t>
            </a:fld>
            <a:endParaRPr lang="en-US" sz="1200" b="0" i="0" u="none" strike="noStrike">
              <a:ln>
                <a:noFill/>
              </a:ln>
              <a:solidFill>
                <a:schemeClr val="bg1"/>
              </a:solidFill>
              <a:latin typeface="Arial Rounded MT Bold" panose="020F0704030504030204" pitchFamily="34" charset="0"/>
              <a:ea typeface="Calibri"/>
              <a:cs typeface="Calibri"/>
            </a:endParaRPr>
          </a:p>
        </xdr:txBody>
      </xdr:sp>
      <xdr:sp macro="" textlink="'pivot tables'!I49">
        <xdr:nvSpPr>
          <xdr:cNvPr id="12" name="TextBox 11">
            <a:extLst>
              <a:ext uri="{FF2B5EF4-FFF2-40B4-BE49-F238E27FC236}">
                <a16:creationId xmlns:a16="http://schemas.microsoft.com/office/drawing/2014/main" id="{28A3850D-0778-4E3B-B446-5F91C1C1CD85}"/>
              </a:ext>
            </a:extLst>
          </xdr:cNvPr>
          <xdr:cNvSpPr txBox="1"/>
        </xdr:nvSpPr>
        <xdr:spPr>
          <a:xfrm>
            <a:off x="228600" y="6457950"/>
            <a:ext cx="11049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360DDA7-57D1-4A55-BD06-8C8BC2535A9F}" type="TxLink">
              <a:rPr lang="en-US" sz="1200" b="0" i="0" u="none" strike="noStrike">
                <a:ln>
                  <a:noFill/>
                </a:ln>
                <a:solidFill>
                  <a:schemeClr val="bg1"/>
                </a:solidFill>
                <a:latin typeface="Arial Rounded MT Bold" panose="020F0704030504030204" pitchFamily="34" charset="0"/>
                <a:ea typeface="Calibri"/>
                <a:cs typeface="Calibri"/>
              </a:rPr>
              <a:pPr marL="0" indent="0" algn="ctr"/>
              <a:t>639</a:t>
            </a:fld>
            <a:endParaRPr lang="en-US" sz="1200" b="0" i="0" u="none" strike="noStrike">
              <a:ln>
                <a:noFill/>
              </a:ln>
              <a:solidFill>
                <a:schemeClr val="bg1"/>
              </a:solidFill>
              <a:latin typeface="Arial Rounded MT Bold" panose="020F0704030504030204" pitchFamily="34" charset="0"/>
              <a:ea typeface="Calibri"/>
              <a:cs typeface="Calibri"/>
            </a:endParaRPr>
          </a:p>
        </xdr:txBody>
      </xdr:sp>
    </xdr:grpSp>
    <xdr:clientData/>
  </xdr:twoCellAnchor>
  <xdr:twoCellAnchor>
    <xdr:from>
      <xdr:col>9</xdr:col>
      <xdr:colOff>457200</xdr:colOff>
      <xdr:row>2</xdr:row>
      <xdr:rowOff>0</xdr:rowOff>
    </xdr:from>
    <xdr:to>
      <xdr:col>14</xdr:col>
      <xdr:colOff>190500</xdr:colOff>
      <xdr:row>11</xdr:row>
      <xdr:rowOff>38100</xdr:rowOff>
    </xdr:to>
    <xdr:graphicFrame macro="">
      <xdr:nvGraphicFramePr>
        <xdr:cNvPr id="15" name="Chart 14">
          <a:extLst>
            <a:ext uri="{FF2B5EF4-FFF2-40B4-BE49-F238E27FC236}">
              <a16:creationId xmlns:a16="http://schemas.microsoft.com/office/drawing/2014/main" id="{17E2A80C-0E93-4C24-B5F5-FAD00666FD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519113</xdr:colOff>
      <xdr:row>19</xdr:row>
      <xdr:rowOff>14863</xdr:rowOff>
    </xdr:from>
    <xdr:to>
      <xdr:col>25</xdr:col>
      <xdr:colOff>164</xdr:colOff>
      <xdr:row>25</xdr:row>
      <xdr:rowOff>133350</xdr:rowOff>
    </xdr:to>
    <xdr:grpSp>
      <xdr:nvGrpSpPr>
        <xdr:cNvPr id="1032" name="Group 1031">
          <a:extLst>
            <a:ext uri="{FF2B5EF4-FFF2-40B4-BE49-F238E27FC236}">
              <a16:creationId xmlns:a16="http://schemas.microsoft.com/office/drawing/2014/main" id="{31D19583-2150-FA97-61B9-DB2AAAD01EBA}"/>
            </a:ext>
          </a:extLst>
        </xdr:cNvPr>
        <xdr:cNvGrpSpPr/>
      </xdr:nvGrpSpPr>
      <xdr:grpSpPr>
        <a:xfrm>
          <a:off x="13073063" y="3843913"/>
          <a:ext cx="1309851" cy="1261487"/>
          <a:chOff x="5472113" y="4215388"/>
          <a:chExt cx="1309851" cy="1261487"/>
        </a:xfrm>
      </xdr:grpSpPr>
      <xdr:pic>
        <xdr:nvPicPr>
          <xdr:cNvPr id="127" name="Picture 126" descr="Download Free GOLF BALL PNG transparent background and clipart">
            <a:extLst>
              <a:ext uri="{FF2B5EF4-FFF2-40B4-BE49-F238E27FC236}">
                <a16:creationId xmlns:a16="http://schemas.microsoft.com/office/drawing/2014/main" id="{B13FC14E-EF9E-42A2-AC21-C88E1E404053}"/>
              </a:ext>
            </a:extLst>
          </xdr:cNvPr>
          <xdr:cNvPicPr>
            <a:picLocks noChangeAspect="1" noChangeArrowheads="1"/>
          </xdr:cNvPicPr>
        </xdr:nvPicPr>
        <xdr:blipFill>
          <a:blip xmlns:r="http://schemas.openxmlformats.org/officeDocument/2006/relationships" r:embed="rId2" cstate="print">
            <a:duotone>
              <a:prstClr val="black"/>
              <a:schemeClr val="accent1">
                <a:tint val="45000"/>
                <a:satMod val="400000"/>
              </a:schemeClr>
            </a:duotone>
            <a:alphaModFix amt="65000"/>
            <a:extLst>
              <a:ext uri="{28A0092B-C50C-407E-A947-70E740481C1C}">
                <a14:useLocalDpi xmlns:a14="http://schemas.microsoft.com/office/drawing/2010/main" val="0"/>
              </a:ext>
            </a:extLst>
          </a:blip>
          <a:srcRect/>
          <a:stretch>
            <a:fillRect/>
          </a:stretch>
        </xdr:blipFill>
        <xdr:spPr bwMode="auto">
          <a:xfrm>
            <a:off x="5524091" y="4215388"/>
            <a:ext cx="1257873" cy="1261487"/>
          </a:xfrm>
          <a:prstGeom prst="rect">
            <a:avLst/>
          </a:prstGeom>
          <a:noFill/>
          <a:ln w="9525" cmpd="sng">
            <a:noFill/>
          </a:ln>
          <a:extLst>
            <a:ext uri="{909E8E84-426E-40DD-AFC4-6F175D3DCCD1}">
              <a14:hiddenFill xmlns:a14="http://schemas.microsoft.com/office/drawing/2010/main">
                <a:solidFill>
                  <a:srgbClr val="FFFFFF"/>
                </a:solidFill>
              </a14:hiddenFill>
            </a:ext>
          </a:extLst>
        </xdr:spPr>
      </xdr:pic>
      <xdr:sp macro="" textlink="">
        <xdr:nvSpPr>
          <xdr:cNvPr id="36" name="TextBox 35">
            <a:extLst>
              <a:ext uri="{FF2B5EF4-FFF2-40B4-BE49-F238E27FC236}">
                <a16:creationId xmlns:a16="http://schemas.microsoft.com/office/drawing/2014/main" id="{E897BA85-90D2-495B-A292-AEEFAE852C54}"/>
              </a:ext>
            </a:extLst>
          </xdr:cNvPr>
          <xdr:cNvSpPr txBox="1"/>
        </xdr:nvSpPr>
        <xdr:spPr>
          <a:xfrm>
            <a:off x="5472113" y="4462335"/>
            <a:ext cx="1309687" cy="495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u="none">
                <a:ln>
                  <a:noFill/>
                </a:ln>
                <a:solidFill>
                  <a:schemeClr val="accent4">
                    <a:lumMod val="60000"/>
                    <a:lumOff val="40000"/>
                  </a:schemeClr>
                </a:solidFill>
                <a:latin typeface="+mn-lt"/>
                <a:ea typeface="+mn-ea"/>
                <a:cs typeface="+mn-cs"/>
              </a:rPr>
              <a:t>3 Putts</a:t>
            </a:r>
          </a:p>
        </xdr:txBody>
      </xdr:sp>
      <xdr:sp macro="" textlink="'pivot tables'!Z4">
        <xdr:nvSpPr>
          <xdr:cNvPr id="39" name="TextBox 38">
            <a:extLst>
              <a:ext uri="{FF2B5EF4-FFF2-40B4-BE49-F238E27FC236}">
                <a16:creationId xmlns:a16="http://schemas.microsoft.com/office/drawing/2014/main" id="{390D17B4-B386-4D4B-A964-DEF5B4F8A3DC}"/>
              </a:ext>
            </a:extLst>
          </xdr:cNvPr>
          <xdr:cNvSpPr txBox="1"/>
        </xdr:nvSpPr>
        <xdr:spPr>
          <a:xfrm>
            <a:off x="5674519" y="4835080"/>
            <a:ext cx="926306" cy="495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C1D55E0-6112-4BAD-9607-0646EB9587A2}" type="TxLink">
              <a:rPr lang="en-US" sz="2000" b="1" i="0" u="none" strike="noStrike">
                <a:ln>
                  <a:noFill/>
                </a:ln>
                <a:solidFill>
                  <a:schemeClr val="accent4">
                    <a:lumMod val="60000"/>
                    <a:lumOff val="40000"/>
                  </a:schemeClr>
                </a:solidFill>
                <a:latin typeface="Arial Rounded MT Bold" panose="020F0704030504030204" pitchFamily="34" charset="0"/>
                <a:ea typeface="Calibri"/>
                <a:cs typeface="Calibri"/>
              </a:rPr>
              <a:pPr marL="0" indent="0" algn="ctr"/>
              <a:t>19</a:t>
            </a:fld>
            <a:endParaRPr lang="en-US" sz="2000" b="1" i="0" u="none" strike="noStrike">
              <a:ln>
                <a:noFill/>
              </a:ln>
              <a:solidFill>
                <a:schemeClr val="accent4">
                  <a:lumMod val="60000"/>
                  <a:lumOff val="40000"/>
                </a:schemeClr>
              </a:solidFill>
              <a:latin typeface="Arial Rounded MT Bold" panose="020F0704030504030204" pitchFamily="34" charset="0"/>
              <a:ea typeface="Calibri"/>
              <a:cs typeface="Calibri"/>
            </a:endParaRPr>
          </a:p>
        </xdr:txBody>
      </xdr:sp>
    </xdr:grpSp>
    <xdr:clientData/>
  </xdr:twoCellAnchor>
  <xdr:twoCellAnchor>
    <xdr:from>
      <xdr:col>26</xdr:col>
      <xdr:colOff>32147</xdr:colOff>
      <xdr:row>19</xdr:row>
      <xdr:rowOff>5338</xdr:rowOff>
    </xdr:from>
    <xdr:to>
      <xdr:col>30</xdr:col>
      <xdr:colOff>479822</xdr:colOff>
      <xdr:row>25</xdr:row>
      <xdr:rowOff>123825</xdr:rowOff>
    </xdr:to>
    <xdr:grpSp>
      <xdr:nvGrpSpPr>
        <xdr:cNvPr id="1025" name="Group 1024">
          <a:extLst>
            <a:ext uri="{FF2B5EF4-FFF2-40B4-BE49-F238E27FC236}">
              <a16:creationId xmlns:a16="http://schemas.microsoft.com/office/drawing/2014/main" id="{CF95158B-FE85-BC32-1EF7-B2BB8069CDE5}"/>
            </a:ext>
          </a:extLst>
        </xdr:cNvPr>
        <xdr:cNvGrpSpPr/>
      </xdr:nvGrpSpPr>
      <xdr:grpSpPr>
        <a:xfrm>
          <a:off x="15024497" y="3834388"/>
          <a:ext cx="2886075" cy="1261487"/>
          <a:chOff x="6004322" y="4062988"/>
          <a:chExt cx="2886075" cy="1261487"/>
        </a:xfrm>
      </xdr:grpSpPr>
      <xdr:pic>
        <xdr:nvPicPr>
          <xdr:cNvPr id="124" name="Picture 123" descr="Download Free GOLF BALL PNG transparent background and clipart">
            <a:extLst>
              <a:ext uri="{FF2B5EF4-FFF2-40B4-BE49-F238E27FC236}">
                <a16:creationId xmlns:a16="http://schemas.microsoft.com/office/drawing/2014/main" id="{CEC3530F-0B84-F8E8-5406-FA0B029A0EB1}"/>
              </a:ext>
            </a:extLst>
          </xdr:cNvPr>
          <xdr:cNvPicPr>
            <a:picLocks noChangeAspect="1" noChangeArrowheads="1"/>
          </xdr:cNvPicPr>
        </xdr:nvPicPr>
        <xdr:blipFill>
          <a:blip xmlns:r="http://schemas.openxmlformats.org/officeDocument/2006/relationships" r:embed="rId3" cstate="print">
            <a:duotone>
              <a:prstClr val="black"/>
              <a:schemeClr val="accent1">
                <a:tint val="45000"/>
                <a:satMod val="400000"/>
              </a:schemeClr>
            </a:duotone>
            <a:alphaModFix amt="65000"/>
            <a:extLst>
              <a:ext uri="{28A0092B-C50C-407E-A947-70E740481C1C}">
                <a14:useLocalDpi xmlns:a14="http://schemas.microsoft.com/office/drawing/2010/main" val="0"/>
              </a:ext>
            </a:extLst>
          </a:blip>
          <a:srcRect/>
          <a:stretch>
            <a:fillRect/>
          </a:stretch>
        </xdr:blipFill>
        <xdr:spPr bwMode="auto">
          <a:xfrm>
            <a:off x="6809966" y="4062988"/>
            <a:ext cx="1257873" cy="126148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2" name="TextBox 21">
            <a:extLst>
              <a:ext uri="{FF2B5EF4-FFF2-40B4-BE49-F238E27FC236}">
                <a16:creationId xmlns:a16="http://schemas.microsoft.com/office/drawing/2014/main" id="{2EB51085-4BCE-40A1-84A3-A94C3C0BAEAF}"/>
              </a:ext>
            </a:extLst>
          </xdr:cNvPr>
          <xdr:cNvSpPr txBox="1"/>
        </xdr:nvSpPr>
        <xdr:spPr>
          <a:xfrm>
            <a:off x="6042422" y="4244722"/>
            <a:ext cx="2847975" cy="57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u="none">
                <a:ln>
                  <a:noFill/>
                </a:ln>
                <a:solidFill>
                  <a:schemeClr val="accent4">
                    <a:lumMod val="60000"/>
                    <a:lumOff val="40000"/>
                  </a:schemeClr>
                </a:solidFill>
                <a:latin typeface="+mn-lt"/>
                <a:ea typeface="+mn-ea"/>
                <a:cs typeface="+mn-cs"/>
              </a:rPr>
              <a:t>Total Putts</a:t>
            </a:r>
          </a:p>
        </xdr:txBody>
      </xdr:sp>
      <xdr:sp macro="" textlink="'pivot tables'!Y4">
        <xdr:nvSpPr>
          <xdr:cNvPr id="23" name="TextBox 22">
            <a:extLst>
              <a:ext uri="{FF2B5EF4-FFF2-40B4-BE49-F238E27FC236}">
                <a16:creationId xmlns:a16="http://schemas.microsoft.com/office/drawing/2014/main" id="{BF673BC5-5853-4985-BB8B-B35CD373B90D}"/>
              </a:ext>
            </a:extLst>
          </xdr:cNvPr>
          <xdr:cNvSpPr txBox="1"/>
        </xdr:nvSpPr>
        <xdr:spPr>
          <a:xfrm>
            <a:off x="6004322" y="4678666"/>
            <a:ext cx="2847975" cy="579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6190293-477A-49EB-B1FB-78093A81E1D9}" type="TxLink">
              <a:rPr lang="en-US" sz="2000" b="1" i="0" u="none" strike="noStrike">
                <a:ln>
                  <a:noFill/>
                </a:ln>
                <a:solidFill>
                  <a:schemeClr val="accent4">
                    <a:lumMod val="60000"/>
                    <a:lumOff val="40000"/>
                  </a:schemeClr>
                </a:solidFill>
                <a:latin typeface="Arial Rounded MT Bold" panose="020F0704030504030204" pitchFamily="34" charset="0"/>
                <a:ea typeface="Calibri"/>
                <a:cs typeface="Calibri"/>
              </a:rPr>
              <a:pPr marL="0" indent="0" algn="ctr"/>
              <a:t>249</a:t>
            </a:fld>
            <a:endParaRPr lang="en-US" sz="2000" b="1" i="0" u="none" strike="noStrike">
              <a:ln>
                <a:noFill/>
              </a:ln>
              <a:solidFill>
                <a:schemeClr val="accent4">
                  <a:lumMod val="60000"/>
                  <a:lumOff val="40000"/>
                </a:schemeClr>
              </a:solidFill>
              <a:latin typeface="Arial Rounded MT Bold" panose="020F0704030504030204" pitchFamily="34" charset="0"/>
              <a:ea typeface="Calibri"/>
              <a:cs typeface="Calibri"/>
            </a:endParaRPr>
          </a:p>
        </xdr:txBody>
      </xdr:sp>
    </xdr:grpSp>
    <xdr:clientData/>
  </xdr:twoCellAnchor>
  <xdr:twoCellAnchor>
    <xdr:from>
      <xdr:col>25</xdr:col>
      <xdr:colOff>71438</xdr:colOff>
      <xdr:row>19</xdr:row>
      <xdr:rowOff>14863</xdr:rowOff>
    </xdr:from>
    <xdr:to>
      <xdr:col>27</xdr:col>
      <xdr:colOff>161925</xdr:colOff>
      <xdr:row>25</xdr:row>
      <xdr:rowOff>133350</xdr:rowOff>
    </xdr:to>
    <xdr:grpSp>
      <xdr:nvGrpSpPr>
        <xdr:cNvPr id="1026" name="Group 1025">
          <a:extLst>
            <a:ext uri="{FF2B5EF4-FFF2-40B4-BE49-F238E27FC236}">
              <a16:creationId xmlns:a16="http://schemas.microsoft.com/office/drawing/2014/main" id="{14654AF3-6FD6-8863-3AEF-BE5E41BB576D}"/>
            </a:ext>
          </a:extLst>
        </xdr:cNvPr>
        <xdr:cNvGrpSpPr/>
      </xdr:nvGrpSpPr>
      <xdr:grpSpPr>
        <a:xfrm>
          <a:off x="14454188" y="3843913"/>
          <a:ext cx="1309687" cy="1261487"/>
          <a:chOff x="8396288" y="4501138"/>
          <a:chExt cx="1309687" cy="1261487"/>
        </a:xfrm>
      </xdr:grpSpPr>
      <xdr:pic>
        <xdr:nvPicPr>
          <xdr:cNvPr id="1024" name="Picture 1023" descr="Download Free GOLF BALL PNG transparent background and clipart">
            <a:extLst>
              <a:ext uri="{FF2B5EF4-FFF2-40B4-BE49-F238E27FC236}">
                <a16:creationId xmlns:a16="http://schemas.microsoft.com/office/drawing/2014/main" id="{ACE4F460-9AA3-4226-85BA-5A4C88EA9C6F}"/>
              </a:ext>
            </a:extLst>
          </xdr:cNvPr>
          <xdr:cNvPicPr>
            <a:picLocks noChangeAspect="1" noChangeArrowheads="1"/>
          </xdr:cNvPicPr>
        </xdr:nvPicPr>
        <xdr:blipFill>
          <a:blip xmlns:r="http://schemas.openxmlformats.org/officeDocument/2006/relationships" r:embed="rId3" cstate="print">
            <a:duotone>
              <a:prstClr val="black"/>
              <a:schemeClr val="accent1">
                <a:tint val="45000"/>
                <a:satMod val="400000"/>
              </a:schemeClr>
            </a:duotone>
            <a:alphaModFix amt="65000"/>
            <a:extLst>
              <a:ext uri="{28A0092B-C50C-407E-A947-70E740481C1C}">
                <a14:useLocalDpi xmlns:a14="http://schemas.microsoft.com/office/drawing/2010/main" val="0"/>
              </a:ext>
            </a:extLst>
          </a:blip>
          <a:srcRect/>
          <a:stretch>
            <a:fillRect/>
          </a:stretch>
        </xdr:blipFill>
        <xdr:spPr bwMode="auto">
          <a:xfrm>
            <a:off x="8429216" y="4501138"/>
            <a:ext cx="1257873" cy="1261487"/>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TextBox 30">
            <a:extLst>
              <a:ext uri="{FF2B5EF4-FFF2-40B4-BE49-F238E27FC236}">
                <a16:creationId xmlns:a16="http://schemas.microsoft.com/office/drawing/2014/main" id="{EE74AED6-5802-4904-A68B-EDFCD33D0BC2}"/>
              </a:ext>
            </a:extLst>
          </xdr:cNvPr>
          <xdr:cNvSpPr txBox="1"/>
        </xdr:nvSpPr>
        <xdr:spPr>
          <a:xfrm>
            <a:off x="8396288" y="4757331"/>
            <a:ext cx="1309687" cy="495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u="none">
                <a:ln>
                  <a:noFill/>
                </a:ln>
                <a:solidFill>
                  <a:schemeClr val="accent4">
                    <a:lumMod val="60000"/>
                    <a:lumOff val="40000"/>
                  </a:schemeClr>
                </a:solidFill>
                <a:latin typeface="+mn-lt"/>
                <a:ea typeface="+mn-ea"/>
                <a:cs typeface="+mn-cs"/>
              </a:rPr>
              <a:t>1 Putts</a:t>
            </a:r>
          </a:p>
        </xdr:txBody>
      </xdr:sp>
      <xdr:sp macro="" textlink="'pivot tables'!AA4">
        <xdr:nvSpPr>
          <xdr:cNvPr id="40" name="TextBox 39">
            <a:extLst>
              <a:ext uri="{FF2B5EF4-FFF2-40B4-BE49-F238E27FC236}">
                <a16:creationId xmlns:a16="http://schemas.microsoft.com/office/drawing/2014/main" id="{3AA2A443-E47D-4EF1-9CFF-CE2288957B0F}"/>
              </a:ext>
            </a:extLst>
          </xdr:cNvPr>
          <xdr:cNvSpPr txBox="1"/>
        </xdr:nvSpPr>
        <xdr:spPr>
          <a:xfrm>
            <a:off x="8579644" y="5149523"/>
            <a:ext cx="926306" cy="4953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750FF0-C3C6-4AEC-950C-B12017356D7C}" type="TxLink">
              <a:rPr lang="en-US" sz="2000" b="1" i="0" u="none" strike="noStrike">
                <a:ln>
                  <a:noFill/>
                </a:ln>
                <a:solidFill>
                  <a:schemeClr val="accent4">
                    <a:lumMod val="60000"/>
                    <a:lumOff val="40000"/>
                  </a:schemeClr>
                </a:solidFill>
                <a:latin typeface="Arial Rounded MT Bold" panose="020F0704030504030204" pitchFamily="34" charset="0"/>
                <a:ea typeface="Calibri"/>
                <a:cs typeface="Calibri"/>
              </a:rPr>
              <a:pPr marL="0" indent="0" algn="ctr"/>
              <a:t>23</a:t>
            </a:fld>
            <a:endParaRPr lang="en-US" sz="2000" b="1" i="0" u="none" strike="noStrike">
              <a:ln>
                <a:noFill/>
              </a:ln>
              <a:solidFill>
                <a:schemeClr val="accent4">
                  <a:lumMod val="60000"/>
                  <a:lumOff val="40000"/>
                </a:schemeClr>
              </a:solidFill>
              <a:latin typeface="Arial Rounded MT Bold" panose="020F0704030504030204" pitchFamily="34" charset="0"/>
              <a:ea typeface="Calibri"/>
              <a:cs typeface="Calibri"/>
            </a:endParaRPr>
          </a:p>
        </xdr:txBody>
      </xdr:sp>
    </xdr:grpSp>
    <xdr:clientData/>
  </xdr:twoCellAnchor>
  <xdr:twoCellAnchor>
    <xdr:from>
      <xdr:col>4</xdr:col>
      <xdr:colOff>466725</xdr:colOff>
      <xdr:row>29</xdr:row>
      <xdr:rowOff>85725</xdr:rowOff>
    </xdr:from>
    <xdr:to>
      <xdr:col>29</xdr:col>
      <xdr:colOff>600075</xdr:colOff>
      <xdr:row>35</xdr:row>
      <xdr:rowOff>85725</xdr:rowOff>
    </xdr:to>
    <xdr:sp macro="" textlink="">
      <xdr:nvSpPr>
        <xdr:cNvPr id="30" name="Rectangle: Rounded Corners 29">
          <a:extLst>
            <a:ext uri="{FF2B5EF4-FFF2-40B4-BE49-F238E27FC236}">
              <a16:creationId xmlns:a16="http://schemas.microsoft.com/office/drawing/2014/main" id="{6A6DFFBA-A410-4888-86F6-ACC5A407DEFC}"/>
            </a:ext>
          </a:extLst>
        </xdr:cNvPr>
        <xdr:cNvSpPr/>
      </xdr:nvSpPr>
      <xdr:spPr>
        <a:xfrm>
          <a:off x="2047875" y="5819775"/>
          <a:ext cx="15373350" cy="1143000"/>
        </a:xfrm>
        <a:prstGeom prst="roundRect">
          <a:avLst>
            <a:gd name="adj" fmla="val 9350"/>
          </a:avLst>
        </a:prstGeom>
        <a:solidFill>
          <a:srgbClr val="7F3A0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177</xdr:colOff>
      <xdr:row>31</xdr:row>
      <xdr:rowOff>57149</xdr:rowOff>
    </xdr:from>
    <xdr:to>
      <xdr:col>9</xdr:col>
      <xdr:colOff>485774</xdr:colOff>
      <xdr:row>33</xdr:row>
      <xdr:rowOff>123824</xdr:rowOff>
    </xdr:to>
    <xdr:sp macro="" textlink="">
      <xdr:nvSpPr>
        <xdr:cNvPr id="61" name="TextBox 60">
          <a:extLst>
            <a:ext uri="{FF2B5EF4-FFF2-40B4-BE49-F238E27FC236}">
              <a16:creationId xmlns:a16="http://schemas.microsoft.com/office/drawing/2014/main" id="{B27D606A-F8B3-4734-8D29-4AE0CBD684CE}"/>
            </a:ext>
          </a:extLst>
        </xdr:cNvPr>
        <xdr:cNvSpPr txBox="1"/>
      </xdr:nvSpPr>
      <xdr:spPr>
        <a:xfrm>
          <a:off x="2190927" y="6172199"/>
          <a:ext cx="2923997"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800" b="0" u="none">
              <a:ln>
                <a:noFill/>
              </a:ln>
              <a:gradFill>
                <a:gsLst>
                  <a:gs pos="0">
                    <a:schemeClr val="bg1"/>
                  </a:gs>
                  <a:gs pos="100000">
                    <a:schemeClr val="tx2">
                      <a:lumMod val="60000"/>
                      <a:lumOff val="40000"/>
                    </a:schemeClr>
                  </a:gs>
                </a:gsLst>
                <a:lin ang="16200000" scaled="0"/>
              </a:gradFill>
              <a:latin typeface="Arial Rounded MT Bold" panose="020F0704030504030204" pitchFamily="34" charset="0"/>
              <a:ea typeface="+mn-ea"/>
              <a:cs typeface="+mn-cs"/>
            </a:rPr>
            <a:t>Wasted Strokes</a:t>
          </a:r>
        </a:p>
      </xdr:txBody>
    </xdr:sp>
    <xdr:clientData/>
  </xdr:twoCellAnchor>
  <xdr:twoCellAnchor editAs="oneCell">
    <xdr:from>
      <xdr:col>1</xdr:col>
      <xdr:colOff>147637</xdr:colOff>
      <xdr:row>3</xdr:row>
      <xdr:rowOff>38101</xdr:rowOff>
    </xdr:from>
    <xdr:to>
      <xdr:col>3</xdr:col>
      <xdr:colOff>585786</xdr:colOff>
      <xdr:row>7</xdr:row>
      <xdr:rowOff>76201</xdr:rowOff>
    </xdr:to>
    <mc:AlternateContent xmlns:mc="http://schemas.openxmlformats.org/markup-compatibility/2006" xmlns:a14="http://schemas.microsoft.com/office/drawing/2010/main">
      <mc:Choice Requires="a14">
        <xdr:graphicFrame macro="">
          <xdr:nvGraphicFramePr>
            <xdr:cNvPr id="64" name="Name">
              <a:extLst>
                <a:ext uri="{FF2B5EF4-FFF2-40B4-BE49-F238E27FC236}">
                  <a16:creationId xmlns:a16="http://schemas.microsoft.com/office/drawing/2014/main" id="{9A3345A5-AD3F-4726-82C2-E2B5C279A44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328612" y="819151"/>
              <a:ext cx="1228724" cy="800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142874</xdr:colOff>
      <xdr:row>7</xdr:row>
      <xdr:rowOff>114300</xdr:rowOff>
    </xdr:from>
    <xdr:to>
      <xdr:col>3</xdr:col>
      <xdr:colOff>590549</xdr:colOff>
      <xdr:row>15</xdr:row>
      <xdr:rowOff>171450</xdr:rowOff>
    </xdr:to>
    <mc:AlternateContent xmlns:mc="http://schemas.openxmlformats.org/markup-compatibility/2006" xmlns:a14="http://schemas.microsoft.com/office/drawing/2010/main">
      <mc:Choice Requires="a14">
        <xdr:graphicFrame macro="">
          <xdr:nvGraphicFramePr>
            <xdr:cNvPr id="65" name="Date 1">
              <a:extLst>
                <a:ext uri="{FF2B5EF4-FFF2-40B4-BE49-F238E27FC236}">
                  <a16:creationId xmlns:a16="http://schemas.microsoft.com/office/drawing/2014/main" id="{AEDCFFD4-F77C-4072-980F-BF4BCE7577B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323849" y="1657350"/>
              <a:ext cx="1238250" cy="1581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85725</xdr:colOff>
      <xdr:row>1</xdr:row>
      <xdr:rowOff>176970</xdr:rowOff>
    </xdr:from>
    <xdr:to>
      <xdr:col>16</xdr:col>
      <xdr:colOff>133350</xdr:colOff>
      <xdr:row>14</xdr:row>
      <xdr:rowOff>123825</xdr:rowOff>
    </xdr:to>
    <xdr:sp macro="" textlink="">
      <xdr:nvSpPr>
        <xdr:cNvPr id="94" name="Rectangle: Rounded Corners 93">
          <a:extLst>
            <a:ext uri="{FF2B5EF4-FFF2-40B4-BE49-F238E27FC236}">
              <a16:creationId xmlns:a16="http://schemas.microsoft.com/office/drawing/2014/main" id="{D7A45C1F-F6DE-1104-7DBD-425DFCB7EBE5}"/>
            </a:ext>
          </a:extLst>
        </xdr:cNvPr>
        <xdr:cNvSpPr/>
      </xdr:nvSpPr>
      <xdr:spPr>
        <a:xfrm>
          <a:off x="5934075" y="577020"/>
          <a:ext cx="3095625" cy="2423355"/>
        </a:xfrm>
        <a:prstGeom prst="roundRect">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381000</xdr:colOff>
      <xdr:row>1</xdr:row>
      <xdr:rowOff>171449</xdr:rowOff>
    </xdr:from>
    <xdr:to>
      <xdr:col>28</xdr:col>
      <xdr:colOff>180975</xdr:colOff>
      <xdr:row>17</xdr:row>
      <xdr:rowOff>123824</xdr:rowOff>
    </xdr:to>
    <xdr:sp macro="" textlink="">
      <xdr:nvSpPr>
        <xdr:cNvPr id="81" name="Oval 80">
          <a:extLst>
            <a:ext uri="{FF2B5EF4-FFF2-40B4-BE49-F238E27FC236}">
              <a16:creationId xmlns:a16="http://schemas.microsoft.com/office/drawing/2014/main" id="{150618AB-80ED-6C24-FA94-28C8F22F5217}"/>
            </a:ext>
          </a:extLst>
        </xdr:cNvPr>
        <xdr:cNvSpPr/>
      </xdr:nvSpPr>
      <xdr:spPr>
        <a:xfrm>
          <a:off x="13544550" y="552449"/>
          <a:ext cx="2847975" cy="3000375"/>
        </a:xfrm>
        <a:prstGeom prst="ellipse">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488844</xdr:colOff>
      <xdr:row>3</xdr:row>
      <xdr:rowOff>76200</xdr:rowOff>
    </xdr:from>
    <xdr:to>
      <xdr:col>25</xdr:col>
      <xdr:colOff>419660</xdr:colOff>
      <xdr:row>6</xdr:row>
      <xdr:rowOff>133350</xdr:rowOff>
    </xdr:to>
    <xdr:pic>
      <xdr:nvPicPr>
        <xdr:cNvPr id="84" name="Picture 83" descr="Golf flag with pole - Free Maps and Flags icons">
          <a:extLst>
            <a:ext uri="{FF2B5EF4-FFF2-40B4-BE49-F238E27FC236}">
              <a16:creationId xmlns:a16="http://schemas.microsoft.com/office/drawing/2014/main" id="{23081F19-CD6C-86E8-A30D-5747E76B2828}"/>
            </a:ext>
          </a:extLst>
        </xdr:cNvPr>
        <xdr:cNvPicPr>
          <a:picLocks noChangeAspect="1" noChangeArrowheads="1"/>
        </xdr:cNvPicPr>
      </xdr:nvPicPr>
      <xdr:blipFill>
        <a:blip xmlns:r="http://schemas.openxmlformats.org/officeDocument/2006/relationships" r:embed="rId4" cstate="print">
          <a:alphaModFix amt="48000"/>
          <a:extLst>
            <a:ext uri="{BEBA8EAE-BF5A-486C-A8C5-ECC9F3942E4B}">
              <a14:imgProps xmlns:a14="http://schemas.microsoft.com/office/drawing/2010/main">
                <a14:imgLayer r:embed="rId5">
                  <a14:imgEffect>
                    <a14:saturation sat="63000"/>
                  </a14:imgEffect>
                </a14:imgLayer>
              </a14:imgProps>
            </a:ext>
            <a:ext uri="{28A0092B-C50C-407E-A947-70E740481C1C}">
              <a14:useLocalDpi xmlns:a14="http://schemas.microsoft.com/office/drawing/2010/main" val="0"/>
            </a:ext>
          </a:extLst>
        </a:blip>
        <a:srcRect/>
        <a:stretch>
          <a:fillRect/>
        </a:stretch>
      </xdr:blipFill>
      <xdr:spPr bwMode="auto">
        <a:xfrm>
          <a:off x="14261994" y="857250"/>
          <a:ext cx="540416"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xdr:row>
      <xdr:rowOff>85725</xdr:rowOff>
    </xdr:from>
    <xdr:to>
      <xdr:col>10</xdr:col>
      <xdr:colOff>95251</xdr:colOff>
      <xdr:row>11</xdr:row>
      <xdr:rowOff>37944</xdr:rowOff>
    </xdr:to>
    <xdr:graphicFrame macro="">
      <xdr:nvGraphicFramePr>
        <xdr:cNvPr id="19" name="Chart 18">
          <a:extLst>
            <a:ext uri="{FF2B5EF4-FFF2-40B4-BE49-F238E27FC236}">
              <a16:creationId xmlns:a16="http://schemas.microsoft.com/office/drawing/2014/main" id="{CD254962-9003-43BF-A4E7-6AF421FE0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109537</xdr:colOff>
      <xdr:row>15</xdr:row>
      <xdr:rowOff>85725</xdr:rowOff>
    </xdr:from>
    <xdr:to>
      <xdr:col>16</xdr:col>
      <xdr:colOff>157162</xdr:colOff>
      <xdr:row>28</xdr:row>
      <xdr:rowOff>47625</xdr:rowOff>
    </xdr:to>
    <xdr:sp macro="" textlink="">
      <xdr:nvSpPr>
        <xdr:cNvPr id="27" name="Rectangle: Rounded Corners 26">
          <a:extLst>
            <a:ext uri="{FF2B5EF4-FFF2-40B4-BE49-F238E27FC236}">
              <a16:creationId xmlns:a16="http://schemas.microsoft.com/office/drawing/2014/main" id="{0BC5DE36-182B-4352-B1EE-698447143B62}"/>
            </a:ext>
          </a:extLst>
        </xdr:cNvPr>
        <xdr:cNvSpPr/>
      </xdr:nvSpPr>
      <xdr:spPr>
        <a:xfrm>
          <a:off x="5957887" y="3152775"/>
          <a:ext cx="3095625" cy="2438400"/>
        </a:xfrm>
        <a:prstGeom prst="roundRect">
          <a:avLst/>
        </a:prstGeom>
        <a:solidFill>
          <a:srgbClr val="03613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142875</xdr:colOff>
      <xdr:row>2</xdr:row>
      <xdr:rowOff>76200</xdr:rowOff>
    </xdr:from>
    <xdr:to>
      <xdr:col>16</xdr:col>
      <xdr:colOff>200025</xdr:colOff>
      <xdr:row>15</xdr:row>
      <xdr:rowOff>0</xdr:rowOff>
    </xdr:to>
    <xdr:graphicFrame macro="">
      <xdr:nvGraphicFramePr>
        <xdr:cNvPr id="29" name="Chart 28">
          <a:extLst>
            <a:ext uri="{FF2B5EF4-FFF2-40B4-BE49-F238E27FC236}">
              <a16:creationId xmlns:a16="http://schemas.microsoft.com/office/drawing/2014/main" id="{2EED8946-AF94-40A0-9F10-30EEDFE66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171450</xdr:colOff>
      <xdr:row>16</xdr:row>
      <xdr:rowOff>47624</xdr:rowOff>
    </xdr:from>
    <xdr:to>
      <xdr:col>16</xdr:col>
      <xdr:colOff>247649</xdr:colOff>
      <xdr:row>28</xdr:row>
      <xdr:rowOff>76200</xdr:rowOff>
    </xdr:to>
    <xdr:graphicFrame macro="">
      <xdr:nvGraphicFramePr>
        <xdr:cNvPr id="32" name="Chart 31">
          <a:extLst>
            <a:ext uri="{FF2B5EF4-FFF2-40B4-BE49-F238E27FC236}">
              <a16:creationId xmlns:a16="http://schemas.microsoft.com/office/drawing/2014/main" id="{237C132A-905D-402C-AD18-BA5467A30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85725</xdr:colOff>
      <xdr:row>2</xdr:row>
      <xdr:rowOff>66676</xdr:rowOff>
    </xdr:from>
    <xdr:to>
      <xdr:col>22</xdr:col>
      <xdr:colOff>28575</xdr:colOff>
      <xdr:row>14</xdr:row>
      <xdr:rowOff>161926</xdr:rowOff>
    </xdr:to>
    <xdr:graphicFrame macro="">
      <xdr:nvGraphicFramePr>
        <xdr:cNvPr id="41" name="Chart 40">
          <a:extLst>
            <a:ext uri="{FF2B5EF4-FFF2-40B4-BE49-F238E27FC236}">
              <a16:creationId xmlns:a16="http://schemas.microsoft.com/office/drawing/2014/main" id="{DC579749-D216-4B3F-946A-758004091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17</xdr:col>
      <xdr:colOff>28574</xdr:colOff>
      <xdr:row>15</xdr:row>
      <xdr:rowOff>133350</xdr:rowOff>
    </xdr:from>
    <xdr:to>
      <xdr:col>22</xdr:col>
      <xdr:colOff>171449</xdr:colOff>
      <xdr:row>28</xdr:row>
      <xdr:rowOff>38100</xdr:rowOff>
    </xdr:to>
    <xdr:graphicFrame macro="">
      <xdr:nvGraphicFramePr>
        <xdr:cNvPr id="54" name="Chart 53">
          <a:extLst>
            <a:ext uri="{FF2B5EF4-FFF2-40B4-BE49-F238E27FC236}">
              <a16:creationId xmlns:a16="http://schemas.microsoft.com/office/drawing/2014/main" id="{42E51C78-5916-466D-8001-CE413C272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24</xdr:col>
      <xdr:colOff>19051</xdr:colOff>
      <xdr:row>5</xdr:row>
      <xdr:rowOff>19049</xdr:rowOff>
    </xdr:from>
    <xdr:to>
      <xdr:col>28</xdr:col>
      <xdr:colOff>152401</xdr:colOff>
      <xdr:row>15</xdr:row>
      <xdr:rowOff>85724</xdr:rowOff>
    </xdr:to>
    <xdr:graphicFrame macro="">
      <xdr:nvGraphicFramePr>
        <xdr:cNvPr id="70" name="Chart 69">
          <a:extLst>
            <a:ext uri="{FF2B5EF4-FFF2-40B4-BE49-F238E27FC236}">
              <a16:creationId xmlns:a16="http://schemas.microsoft.com/office/drawing/2014/main" id="{514AE475-AFCB-4063-B6C2-6AF01E660D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104775</xdr:colOff>
      <xdr:row>28</xdr:row>
      <xdr:rowOff>104776</xdr:rowOff>
    </xdr:from>
    <xdr:to>
      <xdr:col>29</xdr:col>
      <xdr:colOff>457201</xdr:colOff>
      <xdr:row>35</xdr:row>
      <xdr:rowOff>152402</xdr:rowOff>
    </xdr:to>
    <xdr:graphicFrame macro="">
      <xdr:nvGraphicFramePr>
        <xdr:cNvPr id="71" name="Chart 70">
          <a:extLst>
            <a:ext uri="{FF2B5EF4-FFF2-40B4-BE49-F238E27FC236}">
              <a16:creationId xmlns:a16="http://schemas.microsoft.com/office/drawing/2014/main" id="{0ACC7913-AE7C-4BB6-AF74-ED6479AAB0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142874</xdr:colOff>
      <xdr:row>16</xdr:row>
      <xdr:rowOff>9525</xdr:rowOff>
    </xdr:from>
    <xdr:to>
      <xdr:col>3</xdr:col>
      <xdr:colOff>581024</xdr:colOff>
      <xdr:row>22</xdr:row>
      <xdr:rowOff>152400</xdr:rowOff>
    </xdr:to>
    <mc:AlternateContent xmlns:mc="http://schemas.openxmlformats.org/markup-compatibility/2006" xmlns:a14="http://schemas.microsoft.com/office/drawing/2010/main">
      <mc:Choice Requires="a14">
        <xdr:graphicFrame macro="">
          <xdr:nvGraphicFramePr>
            <xdr:cNvPr id="72" name="Par">
              <a:extLst>
                <a:ext uri="{FF2B5EF4-FFF2-40B4-BE49-F238E27FC236}">
                  <a16:creationId xmlns:a16="http://schemas.microsoft.com/office/drawing/2014/main" id="{D0B7B750-47F1-413F-8693-3292684B4655}"/>
                </a:ext>
              </a:extLst>
            </xdr:cNvPr>
            <xdr:cNvGraphicFramePr/>
          </xdr:nvGraphicFramePr>
          <xdr:xfrm>
            <a:off x="0" y="0"/>
            <a:ext cx="0" cy="0"/>
          </xdr:xfrm>
          <a:graphic>
            <a:graphicData uri="http://schemas.microsoft.com/office/drawing/2010/slicer">
              <sle:slicer xmlns:sle="http://schemas.microsoft.com/office/drawing/2010/slicer" name="Par"/>
            </a:graphicData>
          </a:graphic>
        </xdr:graphicFrame>
      </mc:Choice>
      <mc:Fallback xmlns="">
        <xdr:sp macro="" textlink="">
          <xdr:nvSpPr>
            <xdr:cNvPr id="0" name=""/>
            <xdr:cNvSpPr>
              <a:spLocks noTextEdit="1"/>
            </xdr:cNvSpPr>
          </xdr:nvSpPr>
          <xdr:spPr>
            <a:xfrm>
              <a:off x="323849" y="3267075"/>
              <a:ext cx="1228725"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185915</xdr:colOff>
      <xdr:row>12</xdr:row>
      <xdr:rowOff>142874</xdr:rowOff>
    </xdr:from>
    <xdr:to>
      <xdr:col>9</xdr:col>
      <xdr:colOff>338138</xdr:colOff>
      <xdr:row>15</xdr:row>
      <xdr:rowOff>19049</xdr:rowOff>
    </xdr:to>
    <xdr:sp macro="" textlink="">
      <xdr:nvSpPr>
        <xdr:cNvPr id="73" name="TextBox 72">
          <a:extLst>
            <a:ext uri="{FF2B5EF4-FFF2-40B4-BE49-F238E27FC236}">
              <a16:creationId xmlns:a16="http://schemas.microsoft.com/office/drawing/2014/main" id="{763363D1-8916-4FA8-A942-2193790A1FBE}"/>
            </a:ext>
          </a:extLst>
        </xdr:cNvPr>
        <xdr:cNvSpPr txBox="1"/>
      </xdr:nvSpPr>
      <xdr:spPr>
        <a:xfrm>
          <a:off x="2986265" y="2638424"/>
          <a:ext cx="198102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u="none">
              <a:ln>
                <a:noFill/>
              </a:ln>
              <a:solidFill>
                <a:schemeClr val="bg1">
                  <a:lumMod val="85000"/>
                  <a:alpha val="80000"/>
                </a:schemeClr>
              </a:solidFill>
              <a:latin typeface="Arial Rounded MT Bold" panose="020F0704030504030204" pitchFamily="34" charset="0"/>
              <a:ea typeface="+mn-ea"/>
              <a:cs typeface="+mn-cs"/>
            </a:rPr>
            <a:t>Par 3 Avg</a:t>
          </a:r>
        </a:p>
      </xdr:txBody>
    </xdr:sp>
    <xdr:clientData/>
  </xdr:twoCellAnchor>
  <xdr:twoCellAnchor>
    <xdr:from>
      <xdr:col>6</xdr:col>
      <xdr:colOff>185915</xdr:colOff>
      <xdr:row>14</xdr:row>
      <xdr:rowOff>171449</xdr:rowOff>
    </xdr:from>
    <xdr:to>
      <xdr:col>9</xdr:col>
      <xdr:colOff>338138</xdr:colOff>
      <xdr:row>17</xdr:row>
      <xdr:rowOff>47624</xdr:rowOff>
    </xdr:to>
    <xdr:sp macro="" textlink="'pivot tables'!J28">
      <xdr:nvSpPr>
        <xdr:cNvPr id="83" name="TextBox 82">
          <a:extLst>
            <a:ext uri="{FF2B5EF4-FFF2-40B4-BE49-F238E27FC236}">
              <a16:creationId xmlns:a16="http://schemas.microsoft.com/office/drawing/2014/main" id="{CF9BCA68-034C-4BED-9D5C-4BB45EC175C7}"/>
            </a:ext>
          </a:extLst>
        </xdr:cNvPr>
        <xdr:cNvSpPr txBox="1"/>
      </xdr:nvSpPr>
      <xdr:spPr>
        <a:xfrm>
          <a:off x="2986265" y="3047999"/>
          <a:ext cx="198102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D021055-EBD0-4A94-8BF4-C71D2904DB92}" type="TxLink">
            <a:rPr lang="en-US" sz="2400" b="0" u="none">
              <a:ln>
                <a:noFill/>
              </a:ln>
              <a:solidFill>
                <a:schemeClr val="bg1">
                  <a:lumMod val="95000"/>
                </a:schemeClr>
              </a:solidFill>
              <a:latin typeface="Arial Rounded MT Bold" panose="020F0704030504030204" pitchFamily="34" charset="0"/>
              <a:ea typeface="+mn-ea"/>
              <a:cs typeface="+mn-cs"/>
            </a:rPr>
            <a:pPr marL="0" indent="0" algn="ctr"/>
            <a:t>3.96</a:t>
          </a:fld>
          <a:endParaRPr lang="en-US" sz="2400" b="0" u="none">
            <a:ln>
              <a:noFill/>
            </a:ln>
            <a:solidFill>
              <a:schemeClr val="bg1">
                <a:lumMod val="95000"/>
              </a:schemeClr>
            </a:solidFill>
            <a:latin typeface="Arial Rounded MT Bold" panose="020F0704030504030204" pitchFamily="34" charset="0"/>
            <a:ea typeface="+mn-ea"/>
            <a:cs typeface="+mn-cs"/>
          </a:endParaRPr>
        </a:p>
      </xdr:txBody>
    </xdr:sp>
    <xdr:clientData/>
  </xdr:twoCellAnchor>
  <xdr:twoCellAnchor>
    <xdr:from>
      <xdr:col>6</xdr:col>
      <xdr:colOff>185915</xdr:colOff>
      <xdr:row>17</xdr:row>
      <xdr:rowOff>171449</xdr:rowOff>
    </xdr:from>
    <xdr:to>
      <xdr:col>9</xdr:col>
      <xdr:colOff>338138</xdr:colOff>
      <xdr:row>20</xdr:row>
      <xdr:rowOff>47624</xdr:rowOff>
    </xdr:to>
    <xdr:sp macro="" textlink="">
      <xdr:nvSpPr>
        <xdr:cNvPr id="85" name="TextBox 84">
          <a:extLst>
            <a:ext uri="{FF2B5EF4-FFF2-40B4-BE49-F238E27FC236}">
              <a16:creationId xmlns:a16="http://schemas.microsoft.com/office/drawing/2014/main" id="{407712EA-AB96-4329-A14B-92096D598636}"/>
            </a:ext>
          </a:extLst>
        </xdr:cNvPr>
        <xdr:cNvSpPr txBox="1"/>
      </xdr:nvSpPr>
      <xdr:spPr>
        <a:xfrm>
          <a:off x="2986265" y="3619499"/>
          <a:ext cx="198102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u="none">
              <a:ln>
                <a:noFill/>
              </a:ln>
              <a:solidFill>
                <a:schemeClr val="bg1">
                  <a:lumMod val="85000"/>
                  <a:alpha val="80000"/>
                </a:schemeClr>
              </a:solidFill>
              <a:latin typeface="Arial Rounded MT Bold" panose="020F0704030504030204" pitchFamily="34" charset="0"/>
              <a:ea typeface="+mn-ea"/>
              <a:cs typeface="+mn-cs"/>
            </a:rPr>
            <a:t>Par 4 Avg</a:t>
          </a:r>
        </a:p>
      </xdr:txBody>
    </xdr:sp>
    <xdr:clientData/>
  </xdr:twoCellAnchor>
  <xdr:twoCellAnchor>
    <xdr:from>
      <xdr:col>6</xdr:col>
      <xdr:colOff>185915</xdr:colOff>
      <xdr:row>20</xdr:row>
      <xdr:rowOff>9524</xdr:rowOff>
    </xdr:from>
    <xdr:to>
      <xdr:col>9</xdr:col>
      <xdr:colOff>338138</xdr:colOff>
      <xdr:row>22</xdr:row>
      <xdr:rowOff>76199</xdr:rowOff>
    </xdr:to>
    <xdr:sp macro="" textlink="'pivot tables'!K28">
      <xdr:nvSpPr>
        <xdr:cNvPr id="88" name="TextBox 87">
          <a:extLst>
            <a:ext uri="{FF2B5EF4-FFF2-40B4-BE49-F238E27FC236}">
              <a16:creationId xmlns:a16="http://schemas.microsoft.com/office/drawing/2014/main" id="{36051749-054A-44BB-8071-52968458BC0E}"/>
            </a:ext>
          </a:extLst>
        </xdr:cNvPr>
        <xdr:cNvSpPr txBox="1"/>
      </xdr:nvSpPr>
      <xdr:spPr>
        <a:xfrm>
          <a:off x="2986265" y="4029074"/>
          <a:ext cx="198102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3C0CC50-DD70-4779-87B5-FDC92F608056}" type="TxLink">
            <a:rPr lang="en-US" sz="2400" b="0" u="none">
              <a:ln>
                <a:noFill/>
              </a:ln>
              <a:solidFill>
                <a:schemeClr val="bg1">
                  <a:lumMod val="95000"/>
                </a:schemeClr>
              </a:solidFill>
              <a:latin typeface="Arial Rounded MT Bold" panose="020F0704030504030204" pitchFamily="34" charset="0"/>
              <a:ea typeface="+mn-ea"/>
              <a:cs typeface="+mn-cs"/>
            </a:rPr>
            <a:pPr marL="0" indent="0" algn="ctr"/>
            <a:t>5.31</a:t>
          </a:fld>
          <a:endParaRPr lang="en-US" sz="2400" b="0" u="none">
            <a:ln>
              <a:noFill/>
            </a:ln>
            <a:solidFill>
              <a:schemeClr val="bg1">
                <a:lumMod val="95000"/>
              </a:schemeClr>
            </a:solidFill>
            <a:latin typeface="Arial Rounded MT Bold" panose="020F0704030504030204" pitchFamily="34" charset="0"/>
            <a:ea typeface="+mn-ea"/>
            <a:cs typeface="+mn-cs"/>
          </a:endParaRPr>
        </a:p>
      </xdr:txBody>
    </xdr:sp>
    <xdr:clientData/>
  </xdr:twoCellAnchor>
  <xdr:twoCellAnchor>
    <xdr:from>
      <xdr:col>6</xdr:col>
      <xdr:colOff>185915</xdr:colOff>
      <xdr:row>23</xdr:row>
      <xdr:rowOff>9524</xdr:rowOff>
    </xdr:from>
    <xdr:to>
      <xdr:col>9</xdr:col>
      <xdr:colOff>338138</xdr:colOff>
      <xdr:row>25</xdr:row>
      <xdr:rowOff>76199</xdr:rowOff>
    </xdr:to>
    <xdr:sp macro="" textlink="">
      <xdr:nvSpPr>
        <xdr:cNvPr id="89" name="TextBox 88">
          <a:extLst>
            <a:ext uri="{FF2B5EF4-FFF2-40B4-BE49-F238E27FC236}">
              <a16:creationId xmlns:a16="http://schemas.microsoft.com/office/drawing/2014/main" id="{3C30FD78-701D-4E1E-A5F3-B726D86B3FD9}"/>
            </a:ext>
          </a:extLst>
        </xdr:cNvPr>
        <xdr:cNvSpPr txBox="1"/>
      </xdr:nvSpPr>
      <xdr:spPr>
        <a:xfrm>
          <a:off x="2986265" y="4600574"/>
          <a:ext cx="198102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800" b="0" u="none">
              <a:ln>
                <a:noFill/>
              </a:ln>
              <a:solidFill>
                <a:schemeClr val="bg1">
                  <a:lumMod val="85000"/>
                  <a:alpha val="80000"/>
                </a:schemeClr>
              </a:solidFill>
              <a:latin typeface="Arial Rounded MT Bold" panose="020F0704030504030204" pitchFamily="34" charset="0"/>
              <a:ea typeface="+mn-ea"/>
              <a:cs typeface="+mn-cs"/>
            </a:rPr>
            <a:t>Par 5 Avg</a:t>
          </a:r>
        </a:p>
      </xdr:txBody>
    </xdr:sp>
    <xdr:clientData/>
  </xdr:twoCellAnchor>
  <xdr:twoCellAnchor>
    <xdr:from>
      <xdr:col>6</xdr:col>
      <xdr:colOff>185915</xdr:colOff>
      <xdr:row>25</xdr:row>
      <xdr:rowOff>38099</xdr:rowOff>
    </xdr:from>
    <xdr:to>
      <xdr:col>9</xdr:col>
      <xdr:colOff>338138</xdr:colOff>
      <xdr:row>27</xdr:row>
      <xdr:rowOff>104774</xdr:rowOff>
    </xdr:to>
    <xdr:sp macro="" textlink="'pivot tables'!L28">
      <xdr:nvSpPr>
        <xdr:cNvPr id="90" name="TextBox 89">
          <a:extLst>
            <a:ext uri="{FF2B5EF4-FFF2-40B4-BE49-F238E27FC236}">
              <a16:creationId xmlns:a16="http://schemas.microsoft.com/office/drawing/2014/main" id="{D54636A2-3E9C-46CF-BF22-97FCFAA1446F}"/>
            </a:ext>
          </a:extLst>
        </xdr:cNvPr>
        <xdr:cNvSpPr txBox="1"/>
      </xdr:nvSpPr>
      <xdr:spPr>
        <a:xfrm>
          <a:off x="2986265" y="5010149"/>
          <a:ext cx="1981023"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F9A3C3C-AD92-4C4E-9996-2EB5D06E02B1}" type="TxLink">
            <a:rPr lang="en-US" sz="2400" b="0" u="none">
              <a:ln>
                <a:noFill/>
              </a:ln>
              <a:solidFill>
                <a:schemeClr val="bg1">
                  <a:lumMod val="95000"/>
                </a:schemeClr>
              </a:solidFill>
              <a:latin typeface="Arial Rounded MT Bold" panose="020F0704030504030204" pitchFamily="34" charset="0"/>
              <a:ea typeface="+mn-ea"/>
              <a:cs typeface="+mn-cs"/>
            </a:rPr>
            <a:pPr marL="0" indent="0" algn="ctr"/>
            <a:t>5.57</a:t>
          </a:fld>
          <a:endParaRPr lang="en-US" sz="2400" b="0" u="none">
            <a:ln>
              <a:noFill/>
            </a:ln>
            <a:solidFill>
              <a:schemeClr val="bg1">
                <a:lumMod val="95000"/>
              </a:schemeClr>
            </a:solidFill>
            <a:latin typeface="Arial Rounded MT Bold" panose="020F0704030504030204" pitchFamily="34" charset="0"/>
            <a:ea typeface="+mn-ea"/>
            <a:cs typeface="+mn-cs"/>
          </a:endParaRPr>
        </a:p>
      </xdr:txBody>
    </xdr:sp>
    <xdr:clientData/>
  </xdr:twoCellAnchor>
  <xdr:twoCellAnchor editAs="oneCell">
    <xdr:from>
      <xdr:col>2</xdr:col>
      <xdr:colOff>295276</xdr:colOff>
      <xdr:row>1</xdr:row>
      <xdr:rowOff>95250</xdr:rowOff>
    </xdr:from>
    <xdr:to>
      <xdr:col>3</xdr:col>
      <xdr:colOff>200026</xdr:colOff>
      <xdr:row>3</xdr:row>
      <xdr:rowOff>28575</xdr:rowOff>
    </xdr:to>
    <xdr:pic>
      <xdr:nvPicPr>
        <xdr:cNvPr id="6" name="Picture 5" descr="Filter Png Icon #181770 - Free Icons Library">
          <a:extLst>
            <a:ext uri="{FF2B5EF4-FFF2-40B4-BE49-F238E27FC236}">
              <a16:creationId xmlns:a16="http://schemas.microsoft.com/office/drawing/2014/main" id="{76A9DEAE-FE16-DC96-12A1-FAB99252B81E}"/>
            </a:ext>
          </a:extLst>
        </xdr:cNvPr>
        <xdr:cNvPicPr>
          <a:picLocks noChangeAspect="1" noChangeArrowheads="1"/>
        </xdr:cNvPicPr>
      </xdr:nvPicPr>
      <xdr:blipFill>
        <a:blip xmlns:r="http://schemas.openxmlformats.org/officeDocument/2006/relationships" r:embed="rId13" cstate="print">
          <a:lum bright="70000" contrast="-70000"/>
          <a:extLst>
            <a:ext uri="{28A0092B-C50C-407E-A947-70E740481C1C}">
              <a14:useLocalDpi xmlns:a14="http://schemas.microsoft.com/office/drawing/2010/main" val="0"/>
            </a:ext>
          </a:extLst>
        </a:blip>
        <a:srcRect/>
        <a:stretch>
          <a:fillRect/>
        </a:stretch>
      </xdr:blipFill>
      <xdr:spPr bwMode="auto">
        <a:xfrm>
          <a:off x="657226" y="495300"/>
          <a:ext cx="514350" cy="314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190499</xdr:colOff>
      <xdr:row>83</xdr:row>
      <xdr:rowOff>95250</xdr:rowOff>
    </xdr:from>
    <xdr:to>
      <xdr:col>7</xdr:col>
      <xdr:colOff>295274</xdr:colOff>
      <xdr:row>91</xdr:row>
      <xdr:rowOff>157162</xdr:rowOff>
    </xdr:to>
    <xdr:graphicFrame macro="">
      <xdr:nvGraphicFramePr>
        <xdr:cNvPr id="4" name="Chart 3">
          <a:extLst>
            <a:ext uri="{FF2B5EF4-FFF2-40B4-BE49-F238E27FC236}">
              <a16:creationId xmlns:a16="http://schemas.microsoft.com/office/drawing/2014/main" id="{F6068900-2B6D-5F1F-5FD4-2BF80BE10F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104775</xdr:colOff>
      <xdr:row>21</xdr:row>
      <xdr:rowOff>61912</xdr:rowOff>
    </xdr:from>
    <xdr:to>
      <xdr:col>18</xdr:col>
      <xdr:colOff>409575</xdr:colOff>
      <xdr:row>32</xdr:row>
      <xdr:rowOff>38100</xdr:rowOff>
    </xdr:to>
    <xdr:graphicFrame macro="">
      <xdr:nvGraphicFramePr>
        <xdr:cNvPr id="6" name="Chart 5">
          <a:extLst>
            <a:ext uri="{FF2B5EF4-FFF2-40B4-BE49-F238E27FC236}">
              <a16:creationId xmlns:a16="http://schemas.microsoft.com/office/drawing/2014/main" id="{E4509AEC-E6AB-A50D-AEDB-EEF2508E26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57150</xdr:colOff>
      <xdr:row>82</xdr:row>
      <xdr:rowOff>109537</xdr:rowOff>
    </xdr:from>
    <xdr:to>
      <xdr:col>13</xdr:col>
      <xdr:colOff>504825</xdr:colOff>
      <xdr:row>91</xdr:row>
      <xdr:rowOff>85725</xdr:rowOff>
    </xdr:to>
    <xdr:graphicFrame macro="">
      <xdr:nvGraphicFramePr>
        <xdr:cNvPr id="7" name="Chart 6">
          <a:extLst>
            <a:ext uri="{FF2B5EF4-FFF2-40B4-BE49-F238E27FC236}">
              <a16:creationId xmlns:a16="http://schemas.microsoft.com/office/drawing/2014/main" id="{B58FDAE3-B3C2-7718-1C89-7F0954327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352424</xdr:colOff>
      <xdr:row>82</xdr:row>
      <xdr:rowOff>123825</xdr:rowOff>
    </xdr:from>
    <xdr:to>
      <xdr:col>21</xdr:col>
      <xdr:colOff>342899</xdr:colOff>
      <xdr:row>92</xdr:row>
      <xdr:rowOff>128587</xdr:rowOff>
    </xdr:to>
    <xdr:graphicFrame macro="">
      <xdr:nvGraphicFramePr>
        <xdr:cNvPr id="8" name="Chart 7">
          <a:extLst>
            <a:ext uri="{FF2B5EF4-FFF2-40B4-BE49-F238E27FC236}">
              <a16:creationId xmlns:a16="http://schemas.microsoft.com/office/drawing/2014/main" id="{03CBFC3D-DDEB-F1B8-54F0-AD7B95B336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219075</xdr:colOff>
      <xdr:row>83</xdr:row>
      <xdr:rowOff>90487</xdr:rowOff>
    </xdr:from>
    <xdr:to>
      <xdr:col>28</xdr:col>
      <xdr:colOff>476250</xdr:colOff>
      <xdr:row>93</xdr:row>
      <xdr:rowOff>19050</xdr:rowOff>
    </xdr:to>
    <xdr:graphicFrame macro="">
      <xdr:nvGraphicFramePr>
        <xdr:cNvPr id="9" name="Chart 8">
          <a:extLst>
            <a:ext uri="{FF2B5EF4-FFF2-40B4-BE49-F238E27FC236}">
              <a16:creationId xmlns:a16="http://schemas.microsoft.com/office/drawing/2014/main" id="{A53A5E29-4A9B-3FEC-B4FA-F66C0DE430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76200</xdr:colOff>
      <xdr:row>84</xdr:row>
      <xdr:rowOff>42862</xdr:rowOff>
    </xdr:from>
    <xdr:to>
      <xdr:col>35</xdr:col>
      <xdr:colOff>200025</xdr:colOff>
      <xdr:row>91</xdr:row>
      <xdr:rowOff>104775</xdr:rowOff>
    </xdr:to>
    <xdr:graphicFrame macro="">
      <xdr:nvGraphicFramePr>
        <xdr:cNvPr id="10" name="Chart 9">
          <a:extLst>
            <a:ext uri="{FF2B5EF4-FFF2-40B4-BE49-F238E27FC236}">
              <a16:creationId xmlns:a16="http://schemas.microsoft.com/office/drawing/2014/main" id="{ED97C5EA-4C23-38DA-9A47-C2747604D7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104775</xdr:colOff>
      <xdr:row>84</xdr:row>
      <xdr:rowOff>119062</xdr:rowOff>
    </xdr:from>
    <xdr:to>
      <xdr:col>40</xdr:col>
      <xdr:colOff>485775</xdr:colOff>
      <xdr:row>91</xdr:row>
      <xdr:rowOff>19050</xdr:rowOff>
    </xdr:to>
    <xdr:graphicFrame macro="">
      <xdr:nvGraphicFramePr>
        <xdr:cNvPr id="11" name="Chart 10">
          <a:extLst>
            <a:ext uri="{FF2B5EF4-FFF2-40B4-BE49-F238E27FC236}">
              <a16:creationId xmlns:a16="http://schemas.microsoft.com/office/drawing/2014/main" id="{BC6805BC-CD92-A5AF-52AD-5FAE995D7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46</xdr:col>
      <xdr:colOff>266700</xdr:colOff>
      <xdr:row>83</xdr:row>
      <xdr:rowOff>176212</xdr:rowOff>
    </xdr:from>
    <xdr:to>
      <xdr:col>52</xdr:col>
      <xdr:colOff>447675</xdr:colOff>
      <xdr:row>91</xdr:row>
      <xdr:rowOff>171450</xdr:rowOff>
    </xdr:to>
    <xdr:graphicFrame macro="">
      <xdr:nvGraphicFramePr>
        <xdr:cNvPr id="12" name="Chart 11">
          <a:extLst>
            <a:ext uri="{FF2B5EF4-FFF2-40B4-BE49-F238E27FC236}">
              <a16:creationId xmlns:a16="http://schemas.microsoft.com/office/drawing/2014/main" id="{1F5E5576-4560-0C6C-B2DB-452225A39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ulR" refreshedDate="45145.452832060182" createdVersion="8" refreshedVersion="8" minRefreshableVersion="3" recordCount="126" xr:uid="{1A26261B-CFD5-445D-ACC8-EC32F0F7A308}">
  <cacheSource type="worksheet">
    <worksheetSource name="Table1"/>
  </cacheSource>
  <cacheFields count="24">
    <cacheField name="Name" numFmtId="0">
      <sharedItems count="1">
        <s v="Paul"/>
      </sharedItems>
    </cacheField>
    <cacheField name="Date" numFmtId="164">
      <sharedItems containsSemiMixedTypes="0" containsNonDate="0" containsDate="1" containsString="0" minDate="2023-06-17T00:00:00" maxDate="2023-08-07T00:00:00" count="7">
        <d v="2023-06-17T00:00:00"/>
        <d v="2023-06-25T00:00:00"/>
        <d v="2023-07-04T00:00:00"/>
        <d v="2023-07-16T00:00:00"/>
        <d v="2023-07-22T00:00:00"/>
        <d v="2023-07-29T00:00:00"/>
        <d v="2023-08-06T00:00:00"/>
      </sharedItems>
      <fieldGroup par="21"/>
    </cacheField>
    <cacheField name="Course" numFmtId="0">
      <sharedItems count="2">
        <s v="Eisenhower White"/>
        <s v="Eisenhower Blue"/>
      </sharedItems>
    </cacheField>
    <cacheField name="Tees" numFmtId="0">
      <sharedItems count="2">
        <s v="White"/>
        <s v="Blue"/>
      </sharedItems>
    </cacheField>
    <cacheField name="Hole" numFmtId="0">
      <sharedItems containsSemiMixedTypes="0" containsString="0" containsNumber="1" containsInteger="1" minValue="1" maxValue="18"/>
    </cacheField>
    <cacheField name="Par" numFmtId="0">
      <sharedItems containsSemiMixedTypes="0" containsString="0" containsNumber="1" containsInteger="1" minValue="3" maxValue="5" count="3">
        <n v="4"/>
        <n v="5"/>
        <n v="3"/>
      </sharedItems>
    </cacheField>
    <cacheField name="Score" numFmtId="0">
      <sharedItems containsSemiMixedTypes="0" containsString="0" containsNumber="1" containsInteger="1" minValue="3" maxValue="8"/>
    </cacheField>
    <cacheField name="Fairway" numFmtId="0">
      <sharedItems containsMixedTypes="1" containsNumber="1" containsInteger="1" minValue="0" maxValue="1"/>
    </cacheField>
    <cacheField name="Penalty" numFmtId="0">
      <sharedItems containsSemiMixedTypes="0" containsString="0" containsNumber="1" containsInteger="1" minValue="0" maxValue="1"/>
    </cacheField>
    <cacheField name="Chips" numFmtId="0">
      <sharedItems containsSemiMixedTypes="0" containsString="0" containsNumber="1" containsInteger="1" minValue="0" maxValue="4"/>
    </cacheField>
    <cacheField name="Putts" numFmtId="0">
      <sharedItems containsSemiMixedTypes="0" containsString="0" containsNumber="1" containsInteger="1" minValue="1" maxValue="4"/>
    </cacheField>
    <cacheField name="multiple chips" numFmtId="0">
      <sharedItems containsSemiMixedTypes="0" containsString="0" containsNumber="1" containsInteger="1" minValue="0" maxValue="1"/>
    </cacheField>
    <cacheField name="3 putts" numFmtId="0">
      <sharedItems containsMixedTypes="1" containsNumber="1" containsInteger="1" minValue="0" maxValue="1"/>
    </cacheField>
    <cacheField name="1 putts" numFmtId="0">
      <sharedItems containsSemiMixedTypes="0" containsString="0" containsNumber="1" containsInteger="1" minValue="0" maxValue="1"/>
    </cacheField>
    <cacheField name="2 putts" numFmtId="0">
      <sharedItems containsSemiMixedTypes="0" containsString="0" containsNumber="1" containsInteger="1" minValue="0" maxValue="0"/>
    </cacheField>
    <cacheField name="GIR" numFmtId="0">
      <sharedItems containsSemiMixedTypes="0" containsString="0" containsNumber="1" containsInteger="1" minValue="0" maxValue="1"/>
    </cacheField>
    <cacheField name="xtra long shots" numFmtId="0">
      <sharedItems containsSemiMixedTypes="0" containsString="0" containsNumber="1" containsInteger="1" minValue="0" maxValue="2"/>
    </cacheField>
    <cacheField name="xtra putts" numFmtId="0">
      <sharedItems containsSemiMixedTypes="0" containsString="0" containsNumber="1" containsInteger="1" minValue="0" maxValue="2"/>
    </cacheField>
    <cacheField name="xtra chips" numFmtId="0">
      <sharedItems containsSemiMixedTypes="0" containsString="0" containsNumber="1" containsInteger="1" minValue="0" maxValue="3"/>
    </cacheField>
    <cacheField name="holesWchips" numFmtId="0">
      <sharedItems containsSemiMixedTypes="0" containsString="0" containsNumber="1" containsInteger="1" minValue="0" maxValue="1"/>
    </cacheField>
    <cacheField name="Days (Date)" numFmtId="0" databaseField="0">
      <fieldGroup base="1">
        <rangePr groupBy="days" startDate="2023-06-17T00:00:00" endDate="2023-08-07T00:00:00"/>
        <groupItems count="368">
          <s v="&lt;6/17/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8/7/2023"/>
        </groupItems>
      </fieldGroup>
    </cacheField>
    <cacheField name="Months (Date)" numFmtId="0" databaseField="0">
      <fieldGroup base="1">
        <rangePr groupBy="months" startDate="2023-06-17T00:00:00" endDate="2023-08-07T00:00:00"/>
        <groupItems count="14">
          <s v="&lt;6/17/2023"/>
          <s v="Jan"/>
          <s v="Feb"/>
          <s v="Mar"/>
          <s v="Apr"/>
          <s v="May"/>
          <s v="Jun"/>
          <s v="Jul"/>
          <s v="Aug"/>
          <s v="Sep"/>
          <s v="Oct"/>
          <s v="Nov"/>
          <s v="Dec"/>
          <s v="&gt;8/7/2023"/>
        </groupItems>
      </fieldGroup>
    </cacheField>
    <cacheField name="fairway_pct" numFmtId="0" formula=" SUM(Fairway)/14" databaseField="0"/>
    <cacheField name="strokes_over_par" numFmtId="0" formula="SUM(Score-Par)" databaseField="0"/>
  </cacheFields>
  <extLst>
    <ext xmlns:x14="http://schemas.microsoft.com/office/spreadsheetml/2009/9/main" uri="{725AE2AE-9491-48be-B2B4-4EB974FC3084}">
      <x14:pivotCacheDefinition pivotCacheId="11024985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x v="0"/>
    <x v="0"/>
    <n v="1"/>
    <x v="0"/>
    <n v="5"/>
    <n v="1"/>
    <n v="0"/>
    <n v="2"/>
    <n v="1"/>
    <n v="1"/>
    <n v="0"/>
    <n v="1"/>
    <n v="0"/>
    <n v="0"/>
    <n v="0"/>
    <n v="0"/>
    <n v="1"/>
    <n v="1"/>
  </r>
  <r>
    <x v="0"/>
    <x v="0"/>
    <x v="0"/>
    <x v="0"/>
    <n v="2"/>
    <x v="0"/>
    <n v="7"/>
    <n v="0"/>
    <n v="1"/>
    <n v="2"/>
    <n v="2"/>
    <n v="1"/>
    <n v="0"/>
    <n v="0"/>
    <n v="0"/>
    <n v="0"/>
    <n v="0"/>
    <n v="0"/>
    <n v="1"/>
    <n v="1"/>
  </r>
  <r>
    <x v="0"/>
    <x v="0"/>
    <x v="0"/>
    <x v="0"/>
    <n v="3"/>
    <x v="1"/>
    <n v="6"/>
    <n v="1"/>
    <n v="0"/>
    <n v="0"/>
    <n v="3"/>
    <n v="0"/>
    <n v="1"/>
    <n v="0"/>
    <n v="0"/>
    <n v="1"/>
    <n v="0"/>
    <n v="1"/>
    <n v="0"/>
    <n v="0"/>
  </r>
  <r>
    <x v="0"/>
    <x v="0"/>
    <x v="0"/>
    <x v="0"/>
    <n v="4"/>
    <x v="0"/>
    <n v="6"/>
    <n v="0"/>
    <n v="1"/>
    <n v="0"/>
    <n v="2"/>
    <n v="0"/>
    <n v="0"/>
    <n v="0"/>
    <n v="0"/>
    <n v="0"/>
    <n v="1"/>
    <n v="0"/>
    <n v="0"/>
    <n v="0"/>
  </r>
  <r>
    <x v="0"/>
    <x v="0"/>
    <x v="0"/>
    <x v="0"/>
    <n v="5"/>
    <x v="2"/>
    <n v="4"/>
    <s v="na"/>
    <n v="0"/>
    <n v="0"/>
    <n v="2"/>
    <n v="0"/>
    <n v="0"/>
    <n v="0"/>
    <n v="0"/>
    <n v="0"/>
    <n v="1"/>
    <n v="0"/>
    <n v="0"/>
    <n v="0"/>
  </r>
  <r>
    <x v="0"/>
    <x v="0"/>
    <x v="0"/>
    <x v="0"/>
    <n v="6"/>
    <x v="0"/>
    <n v="7"/>
    <n v="0"/>
    <n v="1"/>
    <n v="1"/>
    <n v="2"/>
    <n v="0"/>
    <n v="0"/>
    <n v="0"/>
    <n v="0"/>
    <n v="0"/>
    <n v="1"/>
    <n v="0"/>
    <n v="0"/>
    <n v="1"/>
  </r>
  <r>
    <x v="0"/>
    <x v="0"/>
    <x v="0"/>
    <x v="0"/>
    <n v="7"/>
    <x v="1"/>
    <n v="6"/>
    <n v="0"/>
    <n v="0"/>
    <n v="1"/>
    <n v="2"/>
    <n v="0"/>
    <n v="0"/>
    <n v="0"/>
    <n v="0"/>
    <n v="0"/>
    <n v="0"/>
    <n v="0"/>
    <n v="0"/>
    <n v="1"/>
  </r>
  <r>
    <x v="0"/>
    <x v="0"/>
    <x v="0"/>
    <x v="0"/>
    <n v="8"/>
    <x v="2"/>
    <n v="4"/>
    <s v="na"/>
    <n v="0"/>
    <n v="1"/>
    <n v="2"/>
    <n v="0"/>
    <n v="0"/>
    <n v="0"/>
    <n v="0"/>
    <n v="0"/>
    <n v="0"/>
    <n v="0"/>
    <n v="0"/>
    <n v="1"/>
  </r>
  <r>
    <x v="0"/>
    <x v="0"/>
    <x v="0"/>
    <x v="0"/>
    <n v="9"/>
    <x v="0"/>
    <n v="6"/>
    <n v="0"/>
    <n v="0"/>
    <n v="1"/>
    <n v="2"/>
    <n v="0"/>
    <n v="0"/>
    <n v="0"/>
    <n v="0"/>
    <n v="0"/>
    <n v="1"/>
    <n v="0"/>
    <n v="0"/>
    <n v="1"/>
  </r>
  <r>
    <x v="0"/>
    <x v="0"/>
    <x v="0"/>
    <x v="0"/>
    <n v="10"/>
    <x v="0"/>
    <n v="5"/>
    <n v="0"/>
    <n v="0"/>
    <n v="0"/>
    <n v="3"/>
    <n v="0"/>
    <n v="1"/>
    <n v="0"/>
    <n v="0"/>
    <n v="1"/>
    <n v="0"/>
    <n v="1"/>
    <n v="0"/>
    <n v="0"/>
  </r>
  <r>
    <x v="0"/>
    <x v="0"/>
    <x v="0"/>
    <x v="0"/>
    <n v="11"/>
    <x v="0"/>
    <n v="4"/>
    <n v="0"/>
    <n v="0"/>
    <n v="0"/>
    <n v="2"/>
    <n v="0"/>
    <n v="0"/>
    <n v="0"/>
    <n v="0"/>
    <n v="1"/>
    <n v="0"/>
    <n v="0"/>
    <n v="0"/>
    <n v="0"/>
  </r>
  <r>
    <x v="0"/>
    <x v="0"/>
    <x v="0"/>
    <x v="0"/>
    <n v="12"/>
    <x v="1"/>
    <n v="5"/>
    <n v="1"/>
    <n v="0"/>
    <n v="0"/>
    <n v="2"/>
    <n v="0"/>
    <n v="0"/>
    <n v="0"/>
    <n v="0"/>
    <n v="1"/>
    <n v="0"/>
    <n v="0"/>
    <n v="0"/>
    <n v="0"/>
  </r>
  <r>
    <x v="0"/>
    <x v="0"/>
    <x v="0"/>
    <x v="0"/>
    <n v="13"/>
    <x v="0"/>
    <n v="5"/>
    <n v="0"/>
    <n v="0"/>
    <n v="1"/>
    <n v="2"/>
    <n v="0"/>
    <n v="0"/>
    <n v="0"/>
    <n v="0"/>
    <n v="0"/>
    <n v="0"/>
    <n v="0"/>
    <n v="0"/>
    <n v="1"/>
  </r>
  <r>
    <x v="0"/>
    <x v="0"/>
    <x v="0"/>
    <x v="0"/>
    <n v="14"/>
    <x v="2"/>
    <n v="3"/>
    <s v="na"/>
    <n v="0"/>
    <n v="0"/>
    <n v="2"/>
    <n v="0"/>
    <n v="0"/>
    <n v="0"/>
    <n v="0"/>
    <n v="1"/>
    <n v="0"/>
    <n v="0"/>
    <n v="0"/>
    <n v="0"/>
  </r>
  <r>
    <x v="0"/>
    <x v="0"/>
    <x v="0"/>
    <x v="0"/>
    <n v="15"/>
    <x v="0"/>
    <n v="5"/>
    <n v="0"/>
    <n v="0"/>
    <n v="2"/>
    <n v="1"/>
    <n v="1"/>
    <n v="0"/>
    <n v="1"/>
    <n v="0"/>
    <n v="0"/>
    <n v="0"/>
    <n v="0"/>
    <n v="1"/>
    <n v="1"/>
  </r>
  <r>
    <x v="0"/>
    <x v="0"/>
    <x v="0"/>
    <x v="0"/>
    <n v="16"/>
    <x v="0"/>
    <n v="5"/>
    <n v="0"/>
    <n v="0"/>
    <n v="1"/>
    <n v="2"/>
    <n v="0"/>
    <s v=" "/>
    <n v="0"/>
    <n v="0"/>
    <n v="0"/>
    <n v="0"/>
    <n v="0"/>
    <n v="0"/>
    <n v="1"/>
  </r>
  <r>
    <x v="0"/>
    <x v="0"/>
    <x v="0"/>
    <x v="0"/>
    <n v="17"/>
    <x v="2"/>
    <n v="3"/>
    <s v="na"/>
    <n v="0"/>
    <n v="0"/>
    <n v="2"/>
    <n v="0"/>
    <n v="0"/>
    <n v="0"/>
    <n v="0"/>
    <n v="1"/>
    <n v="0"/>
    <n v="0"/>
    <n v="0"/>
    <n v="0"/>
  </r>
  <r>
    <x v="0"/>
    <x v="0"/>
    <x v="0"/>
    <x v="0"/>
    <n v="18"/>
    <x v="1"/>
    <n v="6"/>
    <n v="0"/>
    <n v="0"/>
    <n v="0"/>
    <n v="3"/>
    <n v="0"/>
    <n v="1"/>
    <n v="0"/>
    <n v="0"/>
    <n v="1"/>
    <n v="0"/>
    <n v="1"/>
    <n v="0"/>
    <n v="0"/>
  </r>
  <r>
    <x v="0"/>
    <x v="1"/>
    <x v="1"/>
    <x v="1"/>
    <n v="1"/>
    <x v="1"/>
    <n v="6"/>
    <n v="0"/>
    <n v="1"/>
    <n v="0"/>
    <n v="2"/>
    <n v="0"/>
    <n v="0"/>
    <n v="0"/>
    <n v="0"/>
    <n v="0"/>
    <n v="0"/>
    <n v="0"/>
    <n v="0"/>
    <n v="0"/>
  </r>
  <r>
    <x v="0"/>
    <x v="1"/>
    <x v="1"/>
    <x v="1"/>
    <n v="2"/>
    <x v="0"/>
    <n v="6"/>
    <n v="0"/>
    <n v="1"/>
    <n v="0"/>
    <n v="2"/>
    <n v="0"/>
    <n v="0"/>
    <n v="0"/>
    <n v="0"/>
    <n v="0"/>
    <n v="1"/>
    <n v="0"/>
    <n v="0"/>
    <n v="0"/>
  </r>
  <r>
    <x v="0"/>
    <x v="1"/>
    <x v="1"/>
    <x v="1"/>
    <n v="3"/>
    <x v="0"/>
    <n v="5"/>
    <n v="0"/>
    <n v="0"/>
    <n v="0"/>
    <n v="2"/>
    <n v="0"/>
    <n v="0"/>
    <n v="0"/>
    <n v="0"/>
    <n v="0"/>
    <n v="1"/>
    <n v="0"/>
    <n v="0"/>
    <n v="0"/>
  </r>
  <r>
    <x v="0"/>
    <x v="1"/>
    <x v="1"/>
    <x v="1"/>
    <n v="4"/>
    <x v="2"/>
    <n v="5"/>
    <s v="na"/>
    <n v="0"/>
    <n v="2"/>
    <n v="2"/>
    <n v="1"/>
    <n v="0"/>
    <n v="0"/>
    <n v="0"/>
    <n v="0"/>
    <n v="0"/>
    <n v="0"/>
    <n v="1"/>
    <n v="1"/>
  </r>
  <r>
    <x v="0"/>
    <x v="1"/>
    <x v="1"/>
    <x v="1"/>
    <n v="5"/>
    <x v="0"/>
    <n v="4"/>
    <n v="0"/>
    <n v="0"/>
    <n v="0"/>
    <n v="2"/>
    <n v="0"/>
    <n v="0"/>
    <n v="0"/>
    <n v="0"/>
    <n v="1"/>
    <n v="0"/>
    <n v="0"/>
    <n v="0"/>
    <n v="0"/>
  </r>
  <r>
    <x v="0"/>
    <x v="1"/>
    <x v="1"/>
    <x v="1"/>
    <n v="6"/>
    <x v="1"/>
    <n v="7"/>
    <n v="0"/>
    <n v="0"/>
    <n v="1"/>
    <n v="2"/>
    <n v="0"/>
    <n v="0"/>
    <n v="0"/>
    <n v="0"/>
    <n v="0"/>
    <n v="1"/>
    <n v="0"/>
    <n v="0"/>
    <n v="1"/>
  </r>
  <r>
    <x v="0"/>
    <x v="1"/>
    <x v="1"/>
    <x v="1"/>
    <n v="7"/>
    <x v="0"/>
    <n v="4"/>
    <n v="1"/>
    <n v="0"/>
    <n v="0"/>
    <n v="2"/>
    <n v="0"/>
    <n v="0"/>
    <n v="0"/>
    <n v="0"/>
    <n v="1"/>
    <n v="0"/>
    <n v="0"/>
    <n v="0"/>
    <n v="0"/>
  </r>
  <r>
    <x v="0"/>
    <x v="1"/>
    <x v="1"/>
    <x v="1"/>
    <n v="8"/>
    <x v="2"/>
    <n v="4"/>
    <s v="na"/>
    <n v="0"/>
    <n v="1"/>
    <n v="2"/>
    <n v="0"/>
    <n v="0"/>
    <n v="0"/>
    <n v="0"/>
    <n v="0"/>
    <n v="0"/>
    <n v="0"/>
    <n v="0"/>
    <n v="1"/>
  </r>
  <r>
    <x v="0"/>
    <x v="1"/>
    <x v="1"/>
    <x v="1"/>
    <n v="9"/>
    <x v="0"/>
    <n v="4"/>
    <n v="1"/>
    <n v="0"/>
    <n v="0"/>
    <n v="2"/>
    <n v="0"/>
    <n v="0"/>
    <n v="0"/>
    <n v="0"/>
    <n v="1"/>
    <n v="0"/>
    <n v="0"/>
    <n v="0"/>
    <n v="0"/>
  </r>
  <r>
    <x v="0"/>
    <x v="1"/>
    <x v="1"/>
    <x v="1"/>
    <n v="10"/>
    <x v="0"/>
    <n v="5"/>
    <n v="1"/>
    <n v="0"/>
    <n v="1"/>
    <n v="2"/>
    <n v="0"/>
    <n v="0"/>
    <n v="0"/>
    <n v="0"/>
    <n v="0"/>
    <n v="0"/>
    <n v="0"/>
    <n v="0"/>
    <n v="1"/>
  </r>
  <r>
    <x v="0"/>
    <x v="1"/>
    <x v="1"/>
    <x v="1"/>
    <n v="11"/>
    <x v="1"/>
    <n v="5"/>
    <n v="0"/>
    <n v="0"/>
    <n v="1"/>
    <n v="1"/>
    <n v="0"/>
    <n v="0"/>
    <n v="1"/>
    <n v="0"/>
    <n v="0"/>
    <n v="0"/>
    <n v="0"/>
    <n v="0"/>
    <n v="1"/>
  </r>
  <r>
    <x v="0"/>
    <x v="1"/>
    <x v="1"/>
    <x v="1"/>
    <n v="12"/>
    <x v="0"/>
    <n v="5"/>
    <n v="0"/>
    <n v="0"/>
    <n v="0"/>
    <n v="2"/>
    <n v="0"/>
    <n v="0"/>
    <n v="0"/>
    <n v="0"/>
    <n v="0"/>
    <n v="1"/>
    <n v="0"/>
    <n v="0"/>
    <n v="0"/>
  </r>
  <r>
    <x v="0"/>
    <x v="1"/>
    <x v="1"/>
    <x v="1"/>
    <n v="13"/>
    <x v="0"/>
    <n v="4"/>
    <n v="1"/>
    <n v="0"/>
    <n v="0"/>
    <n v="2"/>
    <n v="0"/>
    <n v="0"/>
    <n v="0"/>
    <n v="0"/>
    <n v="1"/>
    <n v="0"/>
    <n v="0"/>
    <n v="0"/>
    <n v="0"/>
  </r>
  <r>
    <x v="0"/>
    <x v="1"/>
    <x v="1"/>
    <x v="1"/>
    <n v="14"/>
    <x v="0"/>
    <n v="8"/>
    <n v="0"/>
    <n v="0"/>
    <n v="3"/>
    <n v="2"/>
    <n v="1"/>
    <n v="0"/>
    <n v="0"/>
    <n v="0"/>
    <n v="0"/>
    <n v="1"/>
    <n v="0"/>
    <n v="2"/>
    <n v="1"/>
  </r>
  <r>
    <x v="0"/>
    <x v="1"/>
    <x v="1"/>
    <x v="1"/>
    <n v="15"/>
    <x v="2"/>
    <n v="5"/>
    <s v="na"/>
    <n v="0"/>
    <n v="1"/>
    <n v="3"/>
    <n v="0"/>
    <n v="1"/>
    <n v="0"/>
    <n v="0"/>
    <n v="0"/>
    <n v="0"/>
    <n v="1"/>
    <n v="0"/>
    <n v="1"/>
  </r>
  <r>
    <x v="0"/>
    <x v="1"/>
    <x v="1"/>
    <x v="1"/>
    <n v="16"/>
    <x v="0"/>
    <n v="7"/>
    <n v="0"/>
    <n v="0"/>
    <n v="1"/>
    <n v="2"/>
    <n v="0"/>
    <n v="0"/>
    <n v="0"/>
    <n v="0"/>
    <n v="0"/>
    <n v="2"/>
    <n v="0"/>
    <n v="0"/>
    <n v="1"/>
  </r>
  <r>
    <x v="0"/>
    <x v="1"/>
    <x v="1"/>
    <x v="1"/>
    <n v="17"/>
    <x v="2"/>
    <n v="3"/>
    <s v="na"/>
    <n v="0"/>
    <n v="0"/>
    <n v="2"/>
    <n v="0"/>
    <n v="0"/>
    <n v="0"/>
    <n v="0"/>
    <n v="1"/>
    <n v="0"/>
    <n v="0"/>
    <n v="0"/>
    <n v="0"/>
  </r>
  <r>
    <x v="0"/>
    <x v="1"/>
    <x v="1"/>
    <x v="1"/>
    <n v="18"/>
    <x v="1"/>
    <n v="4"/>
    <n v="0"/>
    <n v="0"/>
    <n v="1"/>
    <n v="1"/>
    <n v="0"/>
    <n v="0"/>
    <n v="1"/>
    <n v="0"/>
    <n v="0"/>
    <n v="0"/>
    <n v="0"/>
    <n v="0"/>
    <n v="1"/>
  </r>
  <r>
    <x v="0"/>
    <x v="2"/>
    <x v="1"/>
    <x v="1"/>
    <n v="1"/>
    <x v="1"/>
    <n v="5"/>
    <n v="0"/>
    <n v="0"/>
    <n v="0"/>
    <n v="2"/>
    <n v="0"/>
    <n v="0"/>
    <n v="0"/>
    <n v="0"/>
    <n v="1"/>
    <n v="0"/>
    <n v="0"/>
    <n v="0"/>
    <n v="0"/>
  </r>
  <r>
    <x v="0"/>
    <x v="2"/>
    <x v="1"/>
    <x v="1"/>
    <n v="2"/>
    <x v="0"/>
    <n v="6"/>
    <n v="0"/>
    <n v="0"/>
    <n v="1"/>
    <n v="3"/>
    <n v="0"/>
    <n v="1"/>
    <n v="0"/>
    <n v="0"/>
    <n v="0"/>
    <n v="0"/>
    <n v="1"/>
    <n v="0"/>
    <n v="1"/>
  </r>
  <r>
    <x v="0"/>
    <x v="2"/>
    <x v="1"/>
    <x v="1"/>
    <n v="3"/>
    <x v="0"/>
    <n v="6"/>
    <n v="1"/>
    <n v="0"/>
    <n v="2"/>
    <n v="2"/>
    <n v="1"/>
    <n v="0"/>
    <n v="0"/>
    <n v="0"/>
    <n v="0"/>
    <n v="0"/>
    <n v="0"/>
    <n v="1"/>
    <n v="1"/>
  </r>
  <r>
    <x v="0"/>
    <x v="2"/>
    <x v="1"/>
    <x v="1"/>
    <n v="4"/>
    <x v="2"/>
    <n v="5"/>
    <s v="na"/>
    <n v="0"/>
    <n v="2"/>
    <n v="2"/>
    <n v="1"/>
    <n v="0"/>
    <n v="0"/>
    <n v="0"/>
    <n v="0"/>
    <n v="0"/>
    <n v="0"/>
    <n v="1"/>
    <n v="1"/>
  </r>
  <r>
    <x v="0"/>
    <x v="2"/>
    <x v="1"/>
    <x v="1"/>
    <n v="5"/>
    <x v="0"/>
    <n v="7"/>
    <n v="0"/>
    <n v="1"/>
    <n v="1"/>
    <n v="3"/>
    <n v="0"/>
    <n v="1"/>
    <n v="0"/>
    <n v="0"/>
    <n v="0"/>
    <n v="0"/>
    <n v="1"/>
    <n v="0"/>
    <n v="1"/>
  </r>
  <r>
    <x v="0"/>
    <x v="2"/>
    <x v="1"/>
    <x v="1"/>
    <n v="6"/>
    <x v="1"/>
    <n v="6"/>
    <n v="1"/>
    <n v="0"/>
    <n v="2"/>
    <n v="2"/>
    <n v="1"/>
    <n v="0"/>
    <n v="0"/>
    <n v="0"/>
    <n v="0"/>
    <n v="0"/>
    <n v="0"/>
    <n v="1"/>
    <n v="1"/>
  </r>
  <r>
    <x v="0"/>
    <x v="2"/>
    <x v="1"/>
    <x v="1"/>
    <n v="7"/>
    <x v="0"/>
    <n v="4"/>
    <n v="0"/>
    <n v="0"/>
    <n v="0"/>
    <n v="2"/>
    <n v="0"/>
    <n v="0"/>
    <n v="0"/>
    <n v="0"/>
    <n v="1"/>
    <n v="0"/>
    <n v="0"/>
    <n v="0"/>
    <n v="0"/>
  </r>
  <r>
    <x v="0"/>
    <x v="2"/>
    <x v="1"/>
    <x v="1"/>
    <n v="8"/>
    <x v="2"/>
    <n v="4"/>
    <s v="na"/>
    <n v="0"/>
    <n v="1"/>
    <n v="2"/>
    <n v="0"/>
    <n v="0"/>
    <n v="0"/>
    <n v="0"/>
    <n v="0"/>
    <n v="0"/>
    <n v="0"/>
    <n v="0"/>
    <n v="1"/>
  </r>
  <r>
    <x v="0"/>
    <x v="2"/>
    <x v="1"/>
    <x v="1"/>
    <n v="9"/>
    <x v="0"/>
    <n v="5"/>
    <n v="0"/>
    <n v="0"/>
    <n v="2"/>
    <n v="1"/>
    <n v="1"/>
    <n v="0"/>
    <n v="1"/>
    <n v="0"/>
    <n v="0"/>
    <n v="0"/>
    <n v="0"/>
    <n v="1"/>
    <n v="1"/>
  </r>
  <r>
    <x v="0"/>
    <x v="2"/>
    <x v="1"/>
    <x v="1"/>
    <n v="10"/>
    <x v="0"/>
    <n v="5"/>
    <n v="1"/>
    <n v="0"/>
    <n v="1"/>
    <n v="2"/>
    <n v="0"/>
    <n v="0"/>
    <n v="0"/>
    <n v="0"/>
    <n v="0"/>
    <n v="0"/>
    <n v="0"/>
    <n v="0"/>
    <n v="1"/>
  </r>
  <r>
    <x v="0"/>
    <x v="2"/>
    <x v="1"/>
    <x v="1"/>
    <n v="11"/>
    <x v="1"/>
    <n v="6"/>
    <n v="1"/>
    <n v="0"/>
    <n v="1"/>
    <n v="2"/>
    <n v="0"/>
    <n v="0"/>
    <n v="0"/>
    <n v="0"/>
    <n v="0"/>
    <n v="0"/>
    <n v="0"/>
    <n v="0"/>
    <n v="1"/>
  </r>
  <r>
    <x v="0"/>
    <x v="2"/>
    <x v="1"/>
    <x v="1"/>
    <n v="12"/>
    <x v="0"/>
    <n v="5"/>
    <n v="0"/>
    <n v="0"/>
    <n v="1"/>
    <n v="2"/>
    <n v="0"/>
    <n v="0"/>
    <n v="0"/>
    <n v="0"/>
    <n v="0"/>
    <n v="0"/>
    <n v="0"/>
    <n v="0"/>
    <n v="1"/>
  </r>
  <r>
    <x v="0"/>
    <x v="2"/>
    <x v="1"/>
    <x v="1"/>
    <n v="13"/>
    <x v="0"/>
    <n v="5"/>
    <n v="0"/>
    <n v="0"/>
    <n v="0"/>
    <n v="3"/>
    <n v="0"/>
    <n v="1"/>
    <n v="0"/>
    <n v="0"/>
    <n v="1"/>
    <n v="0"/>
    <n v="1"/>
    <n v="0"/>
    <n v="0"/>
  </r>
  <r>
    <x v="0"/>
    <x v="2"/>
    <x v="1"/>
    <x v="1"/>
    <n v="14"/>
    <x v="0"/>
    <n v="6"/>
    <n v="0"/>
    <n v="0"/>
    <n v="2"/>
    <n v="1"/>
    <n v="1"/>
    <n v="0"/>
    <n v="1"/>
    <n v="0"/>
    <n v="0"/>
    <n v="1"/>
    <n v="0"/>
    <n v="1"/>
    <n v="1"/>
  </r>
  <r>
    <x v="0"/>
    <x v="2"/>
    <x v="1"/>
    <x v="1"/>
    <n v="15"/>
    <x v="2"/>
    <n v="4"/>
    <s v="na"/>
    <n v="0"/>
    <n v="0"/>
    <n v="3"/>
    <n v="0"/>
    <n v="1"/>
    <n v="0"/>
    <n v="0"/>
    <n v="1"/>
    <n v="0"/>
    <n v="1"/>
    <n v="0"/>
    <n v="0"/>
  </r>
  <r>
    <x v="0"/>
    <x v="2"/>
    <x v="1"/>
    <x v="1"/>
    <n v="16"/>
    <x v="0"/>
    <n v="5"/>
    <n v="0"/>
    <n v="0"/>
    <n v="0"/>
    <n v="2"/>
    <n v="0"/>
    <n v="0"/>
    <n v="0"/>
    <n v="0"/>
    <n v="0"/>
    <n v="1"/>
    <n v="0"/>
    <n v="0"/>
    <n v="0"/>
  </r>
  <r>
    <x v="0"/>
    <x v="2"/>
    <x v="1"/>
    <x v="1"/>
    <n v="17"/>
    <x v="2"/>
    <n v="4"/>
    <s v="na"/>
    <n v="0"/>
    <n v="1"/>
    <n v="2"/>
    <n v="0"/>
    <n v="0"/>
    <n v="0"/>
    <n v="0"/>
    <n v="0"/>
    <n v="0"/>
    <n v="0"/>
    <n v="0"/>
    <n v="1"/>
  </r>
  <r>
    <x v="0"/>
    <x v="2"/>
    <x v="1"/>
    <x v="1"/>
    <n v="18"/>
    <x v="1"/>
    <n v="8"/>
    <n v="0"/>
    <n v="0"/>
    <n v="3"/>
    <n v="2"/>
    <n v="1"/>
    <n v="0"/>
    <n v="0"/>
    <n v="0"/>
    <n v="0"/>
    <n v="0"/>
    <n v="0"/>
    <n v="2"/>
    <n v="1"/>
  </r>
  <r>
    <x v="0"/>
    <x v="3"/>
    <x v="0"/>
    <x v="0"/>
    <n v="1"/>
    <x v="0"/>
    <n v="4"/>
    <n v="1"/>
    <n v="0"/>
    <n v="0"/>
    <n v="2"/>
    <n v="0"/>
    <n v="0"/>
    <n v="0"/>
    <n v="0"/>
    <n v="1"/>
    <n v="0"/>
    <n v="0"/>
    <n v="0"/>
    <n v="0"/>
  </r>
  <r>
    <x v="0"/>
    <x v="3"/>
    <x v="0"/>
    <x v="0"/>
    <n v="2"/>
    <x v="0"/>
    <n v="5"/>
    <n v="1"/>
    <n v="0"/>
    <n v="1"/>
    <n v="2"/>
    <n v="0"/>
    <n v="0"/>
    <n v="0"/>
    <n v="0"/>
    <n v="0"/>
    <n v="0"/>
    <n v="0"/>
    <n v="0"/>
    <n v="1"/>
  </r>
  <r>
    <x v="0"/>
    <x v="3"/>
    <x v="0"/>
    <x v="0"/>
    <n v="3"/>
    <x v="1"/>
    <n v="7"/>
    <n v="1"/>
    <n v="0"/>
    <n v="2"/>
    <n v="2"/>
    <n v="1"/>
    <n v="0"/>
    <n v="0"/>
    <n v="0"/>
    <n v="0"/>
    <n v="0"/>
    <n v="0"/>
    <n v="1"/>
    <n v="1"/>
  </r>
  <r>
    <x v="0"/>
    <x v="3"/>
    <x v="0"/>
    <x v="0"/>
    <n v="4"/>
    <x v="0"/>
    <n v="5"/>
    <n v="1"/>
    <n v="0"/>
    <n v="1"/>
    <n v="2"/>
    <n v="0"/>
    <n v="0"/>
    <n v="0"/>
    <n v="0"/>
    <n v="0"/>
    <n v="0"/>
    <n v="0"/>
    <n v="0"/>
    <n v="1"/>
  </r>
  <r>
    <x v="0"/>
    <x v="3"/>
    <x v="0"/>
    <x v="0"/>
    <n v="5"/>
    <x v="2"/>
    <n v="3"/>
    <s v="na"/>
    <n v="0"/>
    <n v="0"/>
    <n v="2"/>
    <n v="0"/>
    <n v="0"/>
    <n v="0"/>
    <n v="0"/>
    <n v="1"/>
    <n v="0"/>
    <n v="0"/>
    <n v="0"/>
    <n v="0"/>
  </r>
  <r>
    <x v="0"/>
    <x v="3"/>
    <x v="0"/>
    <x v="0"/>
    <n v="6"/>
    <x v="0"/>
    <n v="5"/>
    <n v="0"/>
    <n v="0"/>
    <n v="1"/>
    <n v="2"/>
    <n v="0"/>
    <n v="0"/>
    <n v="0"/>
    <n v="0"/>
    <n v="0"/>
    <n v="0"/>
    <n v="0"/>
    <n v="0"/>
    <n v="1"/>
  </r>
  <r>
    <x v="0"/>
    <x v="3"/>
    <x v="0"/>
    <x v="0"/>
    <n v="7"/>
    <x v="1"/>
    <n v="6"/>
    <n v="0"/>
    <n v="0"/>
    <n v="1"/>
    <n v="2"/>
    <n v="0"/>
    <n v="0"/>
    <n v="0"/>
    <n v="0"/>
    <n v="0"/>
    <n v="0"/>
    <n v="0"/>
    <n v="0"/>
    <n v="1"/>
  </r>
  <r>
    <x v="0"/>
    <x v="3"/>
    <x v="0"/>
    <x v="0"/>
    <n v="8"/>
    <x v="2"/>
    <n v="3"/>
    <s v="na"/>
    <n v="0"/>
    <n v="0"/>
    <n v="2"/>
    <n v="0"/>
    <n v="0"/>
    <n v="0"/>
    <n v="0"/>
    <n v="1"/>
    <n v="0"/>
    <n v="0"/>
    <n v="0"/>
    <n v="0"/>
  </r>
  <r>
    <x v="0"/>
    <x v="3"/>
    <x v="0"/>
    <x v="0"/>
    <n v="9"/>
    <x v="0"/>
    <n v="5"/>
    <n v="0"/>
    <n v="0"/>
    <n v="1"/>
    <n v="2"/>
    <n v="0"/>
    <n v="0"/>
    <n v="0"/>
    <n v="0"/>
    <n v="0"/>
    <n v="0"/>
    <n v="0"/>
    <n v="0"/>
    <n v="1"/>
  </r>
  <r>
    <x v="0"/>
    <x v="3"/>
    <x v="0"/>
    <x v="0"/>
    <n v="10"/>
    <x v="0"/>
    <n v="5"/>
    <n v="0"/>
    <n v="0"/>
    <n v="2"/>
    <n v="1"/>
    <n v="1"/>
    <n v="0"/>
    <n v="1"/>
    <n v="0"/>
    <n v="0"/>
    <n v="0"/>
    <n v="0"/>
    <n v="1"/>
    <n v="1"/>
  </r>
  <r>
    <x v="0"/>
    <x v="3"/>
    <x v="0"/>
    <x v="0"/>
    <n v="11"/>
    <x v="0"/>
    <n v="5"/>
    <n v="1"/>
    <n v="0"/>
    <n v="0"/>
    <n v="3"/>
    <n v="0"/>
    <n v="1"/>
    <n v="0"/>
    <n v="0"/>
    <n v="1"/>
    <n v="0"/>
    <n v="1"/>
    <n v="0"/>
    <n v="0"/>
  </r>
  <r>
    <x v="0"/>
    <x v="3"/>
    <x v="0"/>
    <x v="0"/>
    <n v="12"/>
    <x v="1"/>
    <n v="6"/>
    <n v="0"/>
    <n v="0"/>
    <n v="1"/>
    <n v="2"/>
    <n v="0"/>
    <n v="0"/>
    <n v="0"/>
    <n v="0"/>
    <n v="0"/>
    <n v="0"/>
    <n v="0"/>
    <n v="0"/>
    <n v="1"/>
  </r>
  <r>
    <x v="0"/>
    <x v="3"/>
    <x v="0"/>
    <x v="0"/>
    <n v="13"/>
    <x v="0"/>
    <n v="5"/>
    <n v="0"/>
    <n v="0"/>
    <n v="1"/>
    <n v="2"/>
    <n v="0"/>
    <n v="0"/>
    <n v="0"/>
    <n v="0"/>
    <n v="0"/>
    <n v="0"/>
    <n v="0"/>
    <n v="0"/>
    <n v="1"/>
  </r>
  <r>
    <x v="0"/>
    <x v="3"/>
    <x v="0"/>
    <x v="0"/>
    <n v="14"/>
    <x v="2"/>
    <n v="6"/>
    <s v="na"/>
    <n v="0"/>
    <n v="4"/>
    <n v="1"/>
    <n v="1"/>
    <n v="0"/>
    <n v="1"/>
    <n v="0"/>
    <n v="0"/>
    <n v="0"/>
    <n v="0"/>
    <n v="3"/>
    <n v="1"/>
  </r>
  <r>
    <x v="0"/>
    <x v="3"/>
    <x v="0"/>
    <x v="0"/>
    <n v="15"/>
    <x v="0"/>
    <n v="4"/>
    <n v="1"/>
    <n v="0"/>
    <n v="1"/>
    <n v="1"/>
    <n v="0"/>
    <n v="0"/>
    <n v="1"/>
    <n v="0"/>
    <n v="0"/>
    <n v="0"/>
    <n v="0"/>
    <n v="0"/>
    <n v="1"/>
  </r>
  <r>
    <x v="0"/>
    <x v="3"/>
    <x v="0"/>
    <x v="0"/>
    <n v="16"/>
    <x v="0"/>
    <n v="5"/>
    <n v="1"/>
    <n v="0"/>
    <n v="0"/>
    <n v="3"/>
    <n v="0"/>
    <n v="1"/>
    <n v="0"/>
    <n v="0"/>
    <n v="1"/>
    <n v="0"/>
    <n v="1"/>
    <n v="0"/>
    <n v="0"/>
  </r>
  <r>
    <x v="0"/>
    <x v="3"/>
    <x v="0"/>
    <x v="0"/>
    <n v="17"/>
    <x v="2"/>
    <n v="4"/>
    <s v="na"/>
    <n v="0"/>
    <n v="1"/>
    <n v="2"/>
    <n v="0"/>
    <n v="0"/>
    <n v="0"/>
    <n v="0"/>
    <n v="0"/>
    <n v="0"/>
    <n v="0"/>
    <n v="0"/>
    <n v="1"/>
  </r>
  <r>
    <x v="0"/>
    <x v="3"/>
    <x v="0"/>
    <x v="0"/>
    <n v="18"/>
    <x v="1"/>
    <n v="6"/>
    <n v="0"/>
    <n v="0"/>
    <n v="1"/>
    <n v="2"/>
    <n v="0"/>
    <n v="0"/>
    <n v="0"/>
    <n v="0"/>
    <n v="0"/>
    <n v="0"/>
    <n v="0"/>
    <n v="0"/>
    <n v="1"/>
  </r>
  <r>
    <x v="0"/>
    <x v="4"/>
    <x v="1"/>
    <x v="1"/>
    <n v="1"/>
    <x v="1"/>
    <n v="6"/>
    <n v="0"/>
    <n v="0"/>
    <n v="0"/>
    <n v="3"/>
    <n v="0"/>
    <n v="1"/>
    <n v="0"/>
    <n v="0"/>
    <n v="1"/>
    <n v="0"/>
    <n v="1"/>
    <n v="0"/>
    <n v="0"/>
  </r>
  <r>
    <x v="0"/>
    <x v="4"/>
    <x v="1"/>
    <x v="1"/>
    <n v="2"/>
    <x v="0"/>
    <n v="6"/>
    <n v="0"/>
    <n v="0"/>
    <n v="1"/>
    <n v="2"/>
    <n v="0"/>
    <n v="0"/>
    <n v="0"/>
    <n v="0"/>
    <n v="0"/>
    <n v="1"/>
    <n v="0"/>
    <n v="0"/>
    <n v="1"/>
  </r>
  <r>
    <x v="0"/>
    <x v="4"/>
    <x v="1"/>
    <x v="1"/>
    <n v="3"/>
    <x v="0"/>
    <n v="6"/>
    <n v="1"/>
    <n v="0"/>
    <n v="1"/>
    <n v="3"/>
    <n v="0"/>
    <n v="1"/>
    <n v="0"/>
    <n v="0"/>
    <n v="0"/>
    <n v="0"/>
    <n v="1"/>
    <n v="0"/>
    <n v="1"/>
  </r>
  <r>
    <x v="0"/>
    <x v="4"/>
    <x v="1"/>
    <x v="1"/>
    <n v="4"/>
    <x v="2"/>
    <n v="4"/>
    <s v="na"/>
    <n v="0"/>
    <n v="2"/>
    <n v="1"/>
    <n v="1"/>
    <n v="0"/>
    <n v="1"/>
    <n v="0"/>
    <n v="0"/>
    <n v="0"/>
    <n v="0"/>
    <n v="1"/>
    <n v="1"/>
  </r>
  <r>
    <x v="0"/>
    <x v="4"/>
    <x v="1"/>
    <x v="1"/>
    <n v="5"/>
    <x v="0"/>
    <n v="6"/>
    <n v="1"/>
    <n v="0"/>
    <n v="1"/>
    <n v="3"/>
    <n v="0"/>
    <n v="1"/>
    <n v="0"/>
    <n v="0"/>
    <n v="0"/>
    <n v="0"/>
    <n v="1"/>
    <n v="0"/>
    <n v="1"/>
  </r>
  <r>
    <x v="0"/>
    <x v="4"/>
    <x v="1"/>
    <x v="1"/>
    <n v="6"/>
    <x v="1"/>
    <n v="5"/>
    <n v="1"/>
    <n v="0"/>
    <n v="0"/>
    <n v="2"/>
    <n v="0"/>
    <n v="0"/>
    <n v="0"/>
    <n v="0"/>
    <n v="1"/>
    <n v="0"/>
    <n v="0"/>
    <n v="0"/>
    <n v="0"/>
  </r>
  <r>
    <x v="0"/>
    <x v="4"/>
    <x v="1"/>
    <x v="1"/>
    <n v="7"/>
    <x v="0"/>
    <n v="4"/>
    <n v="0"/>
    <n v="0"/>
    <n v="1"/>
    <n v="1"/>
    <n v="0"/>
    <n v="0"/>
    <n v="1"/>
    <n v="0"/>
    <n v="0"/>
    <n v="0"/>
    <n v="0"/>
    <n v="0"/>
    <n v="1"/>
  </r>
  <r>
    <x v="0"/>
    <x v="4"/>
    <x v="1"/>
    <x v="1"/>
    <n v="8"/>
    <x v="2"/>
    <n v="3"/>
    <s v="na"/>
    <n v="0"/>
    <n v="0"/>
    <n v="2"/>
    <n v="0"/>
    <n v="0"/>
    <n v="0"/>
    <n v="0"/>
    <n v="1"/>
    <n v="0"/>
    <n v="0"/>
    <n v="0"/>
    <n v="0"/>
  </r>
  <r>
    <x v="0"/>
    <x v="4"/>
    <x v="1"/>
    <x v="1"/>
    <n v="9"/>
    <x v="0"/>
    <n v="4"/>
    <n v="0"/>
    <n v="0"/>
    <n v="1"/>
    <n v="1"/>
    <n v="0"/>
    <n v="0"/>
    <n v="1"/>
    <n v="0"/>
    <n v="0"/>
    <n v="0"/>
    <n v="0"/>
    <n v="0"/>
    <n v="1"/>
  </r>
  <r>
    <x v="0"/>
    <x v="4"/>
    <x v="1"/>
    <x v="1"/>
    <n v="10"/>
    <x v="0"/>
    <n v="7"/>
    <n v="0"/>
    <n v="0"/>
    <n v="2"/>
    <n v="3"/>
    <n v="1"/>
    <n v="1"/>
    <n v="0"/>
    <n v="0"/>
    <n v="0"/>
    <n v="0"/>
    <n v="1"/>
    <n v="1"/>
    <n v="1"/>
  </r>
  <r>
    <x v="0"/>
    <x v="4"/>
    <x v="1"/>
    <x v="1"/>
    <n v="11"/>
    <x v="1"/>
    <n v="5"/>
    <n v="0"/>
    <n v="0"/>
    <n v="1"/>
    <n v="1"/>
    <n v="0"/>
    <n v="0"/>
    <n v="1"/>
    <n v="0"/>
    <n v="0"/>
    <n v="0"/>
    <n v="0"/>
    <n v="0"/>
    <n v="1"/>
  </r>
  <r>
    <x v="0"/>
    <x v="4"/>
    <x v="1"/>
    <x v="1"/>
    <n v="12"/>
    <x v="0"/>
    <n v="5"/>
    <n v="0"/>
    <n v="0"/>
    <n v="1"/>
    <n v="2"/>
    <n v="0"/>
    <n v="0"/>
    <n v="0"/>
    <n v="0"/>
    <n v="0"/>
    <n v="0"/>
    <n v="0"/>
    <n v="0"/>
    <n v="1"/>
  </r>
  <r>
    <x v="0"/>
    <x v="4"/>
    <x v="1"/>
    <x v="1"/>
    <n v="13"/>
    <x v="0"/>
    <n v="5"/>
    <n v="0"/>
    <n v="0"/>
    <n v="1"/>
    <n v="2"/>
    <n v="0"/>
    <n v="0"/>
    <n v="0"/>
    <n v="0"/>
    <n v="0"/>
    <n v="0"/>
    <n v="0"/>
    <n v="0"/>
    <n v="1"/>
  </r>
  <r>
    <x v="0"/>
    <x v="4"/>
    <x v="1"/>
    <x v="1"/>
    <n v="14"/>
    <x v="0"/>
    <n v="5"/>
    <n v="0"/>
    <n v="0"/>
    <n v="1"/>
    <n v="2"/>
    <n v="0"/>
    <n v="0"/>
    <n v="0"/>
    <n v="0"/>
    <n v="0"/>
    <n v="0"/>
    <n v="0"/>
    <n v="0"/>
    <n v="1"/>
  </r>
  <r>
    <x v="0"/>
    <x v="4"/>
    <x v="1"/>
    <x v="1"/>
    <n v="15"/>
    <x v="2"/>
    <n v="3"/>
    <s v="na"/>
    <n v="0"/>
    <n v="0"/>
    <n v="2"/>
    <n v="0"/>
    <n v="0"/>
    <n v="0"/>
    <n v="0"/>
    <n v="1"/>
    <n v="0"/>
    <n v="0"/>
    <n v="0"/>
    <n v="0"/>
  </r>
  <r>
    <x v="0"/>
    <x v="4"/>
    <x v="1"/>
    <x v="1"/>
    <n v="16"/>
    <x v="0"/>
    <n v="7"/>
    <n v="0"/>
    <n v="1"/>
    <n v="1"/>
    <n v="2"/>
    <n v="0"/>
    <n v="0"/>
    <n v="0"/>
    <n v="0"/>
    <n v="0"/>
    <n v="1"/>
    <n v="0"/>
    <n v="0"/>
    <n v="1"/>
  </r>
  <r>
    <x v="0"/>
    <x v="4"/>
    <x v="1"/>
    <x v="1"/>
    <n v="17"/>
    <x v="2"/>
    <n v="4"/>
    <s v="na"/>
    <n v="0"/>
    <n v="2"/>
    <n v="1"/>
    <n v="1"/>
    <n v="0"/>
    <n v="1"/>
    <n v="0"/>
    <n v="0"/>
    <n v="0"/>
    <n v="0"/>
    <n v="1"/>
    <n v="1"/>
  </r>
  <r>
    <x v="0"/>
    <x v="4"/>
    <x v="1"/>
    <x v="1"/>
    <n v="18"/>
    <x v="1"/>
    <n v="5"/>
    <n v="0"/>
    <n v="0"/>
    <n v="0"/>
    <n v="2"/>
    <n v="0"/>
    <n v="0"/>
    <n v="0"/>
    <n v="0"/>
    <n v="1"/>
    <n v="0"/>
    <n v="0"/>
    <n v="0"/>
    <n v="0"/>
  </r>
  <r>
    <x v="0"/>
    <x v="5"/>
    <x v="0"/>
    <x v="0"/>
    <n v="1"/>
    <x v="0"/>
    <n v="6"/>
    <n v="1"/>
    <n v="0"/>
    <n v="1"/>
    <n v="3"/>
    <n v="0"/>
    <n v="1"/>
    <n v="0"/>
    <n v="0"/>
    <n v="0"/>
    <n v="0"/>
    <n v="1"/>
    <n v="0"/>
    <n v="1"/>
  </r>
  <r>
    <x v="0"/>
    <x v="5"/>
    <x v="0"/>
    <x v="0"/>
    <n v="2"/>
    <x v="0"/>
    <n v="8"/>
    <n v="0"/>
    <n v="1"/>
    <n v="3"/>
    <n v="2"/>
    <n v="1"/>
    <n v="0"/>
    <n v="0"/>
    <n v="0"/>
    <n v="0"/>
    <n v="0"/>
    <n v="0"/>
    <n v="2"/>
    <n v="1"/>
  </r>
  <r>
    <x v="0"/>
    <x v="5"/>
    <x v="0"/>
    <x v="0"/>
    <n v="3"/>
    <x v="1"/>
    <n v="5"/>
    <n v="0"/>
    <n v="0"/>
    <n v="0"/>
    <n v="2"/>
    <n v="0"/>
    <n v="0"/>
    <n v="0"/>
    <n v="0"/>
    <n v="1"/>
    <n v="0"/>
    <n v="0"/>
    <n v="0"/>
    <n v="0"/>
  </r>
  <r>
    <x v="0"/>
    <x v="5"/>
    <x v="0"/>
    <x v="0"/>
    <n v="4"/>
    <x v="0"/>
    <n v="7"/>
    <n v="0"/>
    <n v="0"/>
    <n v="3"/>
    <n v="1"/>
    <n v="1"/>
    <n v="0"/>
    <n v="1"/>
    <n v="0"/>
    <n v="0"/>
    <n v="1"/>
    <n v="0"/>
    <n v="2"/>
    <n v="1"/>
  </r>
  <r>
    <x v="0"/>
    <x v="5"/>
    <x v="0"/>
    <x v="0"/>
    <n v="5"/>
    <x v="2"/>
    <n v="4"/>
    <s v="na"/>
    <n v="0"/>
    <n v="1"/>
    <n v="2"/>
    <n v="0"/>
    <n v="0"/>
    <n v="0"/>
    <n v="0"/>
    <n v="0"/>
    <n v="0"/>
    <n v="0"/>
    <n v="0"/>
    <n v="1"/>
  </r>
  <r>
    <x v="0"/>
    <x v="5"/>
    <x v="0"/>
    <x v="0"/>
    <n v="6"/>
    <x v="0"/>
    <n v="6"/>
    <n v="1"/>
    <n v="0"/>
    <n v="0"/>
    <n v="4"/>
    <n v="0"/>
    <n v="1"/>
    <n v="0"/>
    <n v="0"/>
    <n v="1"/>
    <n v="0"/>
    <n v="2"/>
    <n v="0"/>
    <n v="0"/>
  </r>
  <r>
    <x v="0"/>
    <x v="5"/>
    <x v="0"/>
    <x v="0"/>
    <n v="7"/>
    <x v="1"/>
    <n v="5"/>
    <n v="0"/>
    <n v="0"/>
    <n v="1"/>
    <n v="1"/>
    <n v="0"/>
    <n v="0"/>
    <n v="1"/>
    <n v="0"/>
    <n v="0"/>
    <n v="0"/>
    <n v="0"/>
    <n v="0"/>
    <n v="1"/>
  </r>
  <r>
    <x v="0"/>
    <x v="5"/>
    <x v="0"/>
    <x v="0"/>
    <n v="8"/>
    <x v="2"/>
    <n v="3"/>
    <s v="na"/>
    <n v="0"/>
    <n v="1"/>
    <n v="1"/>
    <n v="0"/>
    <n v="0"/>
    <n v="1"/>
    <n v="0"/>
    <n v="0"/>
    <n v="0"/>
    <n v="0"/>
    <n v="0"/>
    <n v="1"/>
  </r>
  <r>
    <x v="0"/>
    <x v="5"/>
    <x v="0"/>
    <x v="0"/>
    <n v="9"/>
    <x v="0"/>
    <n v="5"/>
    <n v="1"/>
    <n v="0"/>
    <n v="1"/>
    <n v="2"/>
    <n v="0"/>
    <n v="0"/>
    <n v="0"/>
    <n v="0"/>
    <n v="0"/>
    <n v="0"/>
    <n v="0"/>
    <n v="0"/>
    <n v="1"/>
  </r>
  <r>
    <x v="0"/>
    <x v="5"/>
    <x v="0"/>
    <x v="0"/>
    <n v="10"/>
    <x v="0"/>
    <n v="5"/>
    <n v="0"/>
    <n v="0"/>
    <n v="1"/>
    <n v="2"/>
    <n v="0"/>
    <n v="0"/>
    <n v="0"/>
    <n v="0"/>
    <n v="0"/>
    <n v="0"/>
    <n v="0"/>
    <n v="0"/>
    <n v="1"/>
  </r>
  <r>
    <x v="0"/>
    <x v="5"/>
    <x v="0"/>
    <x v="0"/>
    <n v="11"/>
    <x v="0"/>
    <n v="4"/>
    <n v="0"/>
    <n v="0"/>
    <n v="0"/>
    <n v="2"/>
    <n v="0"/>
    <n v="0"/>
    <n v="0"/>
    <n v="0"/>
    <n v="1"/>
    <n v="0"/>
    <n v="0"/>
    <n v="0"/>
    <n v="0"/>
  </r>
  <r>
    <x v="0"/>
    <x v="5"/>
    <x v="0"/>
    <x v="0"/>
    <n v="12"/>
    <x v="1"/>
    <n v="5"/>
    <n v="0"/>
    <n v="0"/>
    <n v="0"/>
    <n v="2"/>
    <n v="0"/>
    <n v="0"/>
    <n v="0"/>
    <n v="0"/>
    <n v="1"/>
    <n v="0"/>
    <n v="0"/>
    <n v="0"/>
    <n v="0"/>
  </r>
  <r>
    <x v="0"/>
    <x v="5"/>
    <x v="0"/>
    <x v="0"/>
    <n v="13"/>
    <x v="0"/>
    <n v="5"/>
    <n v="0"/>
    <n v="0"/>
    <n v="2"/>
    <n v="1"/>
    <n v="1"/>
    <n v="0"/>
    <n v="1"/>
    <n v="0"/>
    <n v="0"/>
    <n v="0"/>
    <n v="0"/>
    <n v="1"/>
    <n v="1"/>
  </r>
  <r>
    <x v="0"/>
    <x v="5"/>
    <x v="0"/>
    <x v="0"/>
    <n v="14"/>
    <x v="2"/>
    <n v="7"/>
    <s v="na"/>
    <n v="0"/>
    <n v="4"/>
    <n v="2"/>
    <n v="1"/>
    <n v="0"/>
    <n v="0"/>
    <n v="0"/>
    <n v="0"/>
    <n v="0"/>
    <n v="0"/>
    <n v="3"/>
    <n v="1"/>
  </r>
  <r>
    <x v="0"/>
    <x v="5"/>
    <x v="0"/>
    <x v="0"/>
    <n v="15"/>
    <x v="0"/>
    <n v="6"/>
    <n v="0"/>
    <n v="0"/>
    <n v="1"/>
    <n v="2"/>
    <n v="0"/>
    <n v="0"/>
    <n v="0"/>
    <n v="0"/>
    <n v="0"/>
    <n v="1"/>
    <n v="0"/>
    <n v="0"/>
    <n v="1"/>
  </r>
  <r>
    <x v="0"/>
    <x v="5"/>
    <x v="0"/>
    <x v="0"/>
    <n v="16"/>
    <x v="0"/>
    <n v="5"/>
    <n v="0"/>
    <n v="0"/>
    <n v="1"/>
    <n v="2"/>
    <n v="0"/>
    <n v="0"/>
    <n v="0"/>
    <n v="0"/>
    <n v="0"/>
    <n v="0"/>
    <n v="0"/>
    <n v="0"/>
    <n v="1"/>
  </r>
  <r>
    <x v="0"/>
    <x v="5"/>
    <x v="0"/>
    <x v="0"/>
    <n v="17"/>
    <x v="2"/>
    <n v="5"/>
    <s v="na"/>
    <n v="0"/>
    <n v="2"/>
    <n v="2"/>
    <n v="1"/>
    <n v="0"/>
    <n v="0"/>
    <n v="0"/>
    <n v="0"/>
    <n v="0"/>
    <n v="0"/>
    <n v="1"/>
    <n v="1"/>
  </r>
  <r>
    <x v="0"/>
    <x v="5"/>
    <x v="0"/>
    <x v="0"/>
    <n v="18"/>
    <x v="1"/>
    <n v="5"/>
    <n v="1"/>
    <n v="0"/>
    <n v="0"/>
    <n v="2"/>
    <n v="0"/>
    <n v="0"/>
    <n v="0"/>
    <n v="0"/>
    <n v="1"/>
    <n v="0"/>
    <n v="0"/>
    <n v="0"/>
    <n v="0"/>
  </r>
  <r>
    <x v="0"/>
    <x v="6"/>
    <x v="1"/>
    <x v="1"/>
    <n v="1"/>
    <x v="1"/>
    <n v="4"/>
    <n v="0"/>
    <n v="0"/>
    <n v="1"/>
    <n v="1"/>
    <n v="0"/>
    <n v="0"/>
    <n v="1"/>
    <n v="0"/>
    <n v="0"/>
    <n v="0"/>
    <n v="0"/>
    <n v="0"/>
    <n v="1"/>
  </r>
  <r>
    <x v="0"/>
    <x v="6"/>
    <x v="1"/>
    <x v="1"/>
    <n v="2"/>
    <x v="0"/>
    <n v="5"/>
    <n v="1"/>
    <n v="0"/>
    <n v="0"/>
    <n v="3"/>
    <n v="0"/>
    <n v="1"/>
    <n v="0"/>
    <n v="0"/>
    <n v="1"/>
    <n v="0"/>
    <n v="1"/>
    <n v="0"/>
    <n v="0"/>
  </r>
  <r>
    <x v="0"/>
    <x v="6"/>
    <x v="1"/>
    <x v="1"/>
    <n v="3"/>
    <x v="0"/>
    <n v="6"/>
    <n v="0"/>
    <n v="0"/>
    <n v="0"/>
    <n v="3"/>
    <n v="0"/>
    <n v="1"/>
    <n v="0"/>
    <n v="0"/>
    <n v="0"/>
    <n v="1"/>
    <n v="1"/>
    <n v="0"/>
    <n v="0"/>
  </r>
  <r>
    <x v="0"/>
    <x v="6"/>
    <x v="1"/>
    <x v="1"/>
    <n v="4"/>
    <x v="2"/>
    <n v="3"/>
    <s v="na"/>
    <n v="0"/>
    <n v="1"/>
    <n v="1"/>
    <n v="0"/>
    <n v="0"/>
    <n v="1"/>
    <n v="0"/>
    <n v="0"/>
    <n v="0"/>
    <n v="0"/>
    <n v="0"/>
    <n v="1"/>
  </r>
  <r>
    <x v="0"/>
    <x v="6"/>
    <x v="1"/>
    <x v="1"/>
    <n v="5"/>
    <x v="0"/>
    <n v="5"/>
    <n v="0"/>
    <n v="0"/>
    <n v="1"/>
    <n v="2"/>
    <n v="0"/>
    <n v="0"/>
    <n v="0"/>
    <n v="0"/>
    <n v="0"/>
    <n v="0"/>
    <n v="0"/>
    <n v="0"/>
    <n v="1"/>
  </r>
  <r>
    <x v="0"/>
    <x v="6"/>
    <x v="1"/>
    <x v="1"/>
    <n v="6"/>
    <x v="1"/>
    <n v="7"/>
    <n v="0"/>
    <n v="0"/>
    <n v="0"/>
    <n v="2"/>
    <n v="0"/>
    <n v="0"/>
    <n v="0"/>
    <n v="0"/>
    <n v="0"/>
    <n v="2"/>
    <n v="0"/>
    <n v="0"/>
    <n v="0"/>
  </r>
  <r>
    <x v="0"/>
    <x v="6"/>
    <x v="1"/>
    <x v="1"/>
    <n v="7"/>
    <x v="0"/>
    <n v="6"/>
    <n v="0"/>
    <n v="0"/>
    <n v="2"/>
    <n v="2"/>
    <n v="1"/>
    <n v="0"/>
    <n v="0"/>
    <n v="0"/>
    <n v="0"/>
    <n v="0"/>
    <n v="0"/>
    <n v="1"/>
    <n v="1"/>
  </r>
  <r>
    <x v="0"/>
    <x v="6"/>
    <x v="1"/>
    <x v="1"/>
    <n v="8"/>
    <x v="2"/>
    <n v="3"/>
    <s v="na"/>
    <n v="0"/>
    <n v="0"/>
    <n v="2"/>
    <n v="0"/>
    <n v="0"/>
    <n v="0"/>
    <n v="0"/>
    <n v="1"/>
    <n v="0"/>
    <n v="0"/>
    <n v="0"/>
    <n v="0"/>
  </r>
  <r>
    <x v="0"/>
    <x v="6"/>
    <x v="1"/>
    <x v="1"/>
    <n v="9"/>
    <x v="0"/>
    <n v="6"/>
    <n v="0"/>
    <n v="0"/>
    <n v="1"/>
    <n v="3"/>
    <n v="0"/>
    <n v="1"/>
    <n v="0"/>
    <n v="0"/>
    <n v="0"/>
    <n v="0"/>
    <n v="1"/>
    <n v="0"/>
    <n v="1"/>
  </r>
  <r>
    <x v="0"/>
    <x v="6"/>
    <x v="1"/>
    <x v="1"/>
    <n v="10"/>
    <x v="0"/>
    <n v="5"/>
    <n v="1"/>
    <n v="0"/>
    <n v="1"/>
    <n v="2"/>
    <n v="0"/>
    <n v="0"/>
    <n v="0"/>
    <n v="0"/>
    <n v="0"/>
    <n v="0"/>
    <n v="0"/>
    <n v="0"/>
    <n v="1"/>
  </r>
  <r>
    <x v="0"/>
    <x v="6"/>
    <x v="1"/>
    <x v="1"/>
    <n v="11"/>
    <x v="1"/>
    <n v="4"/>
    <n v="0"/>
    <n v="0"/>
    <n v="0"/>
    <n v="1"/>
    <n v="0"/>
    <n v="0"/>
    <n v="1"/>
    <n v="0"/>
    <n v="1"/>
    <n v="0"/>
    <n v="0"/>
    <n v="0"/>
    <n v="0"/>
  </r>
  <r>
    <x v="0"/>
    <x v="6"/>
    <x v="1"/>
    <x v="1"/>
    <n v="12"/>
    <x v="0"/>
    <n v="6"/>
    <n v="0"/>
    <n v="0"/>
    <n v="2"/>
    <n v="2"/>
    <n v="1"/>
    <n v="0"/>
    <n v="0"/>
    <n v="0"/>
    <n v="0"/>
    <n v="0"/>
    <n v="0"/>
    <n v="1"/>
    <n v="1"/>
  </r>
  <r>
    <x v="0"/>
    <x v="6"/>
    <x v="1"/>
    <x v="1"/>
    <n v="13"/>
    <x v="0"/>
    <n v="3"/>
    <n v="1"/>
    <n v="0"/>
    <n v="0"/>
    <n v="1"/>
    <n v="0"/>
    <n v="0"/>
    <n v="1"/>
    <n v="0"/>
    <n v="1"/>
    <n v="0"/>
    <n v="0"/>
    <n v="0"/>
    <n v="0"/>
  </r>
  <r>
    <x v="0"/>
    <x v="6"/>
    <x v="1"/>
    <x v="1"/>
    <n v="14"/>
    <x v="0"/>
    <n v="4"/>
    <n v="0"/>
    <n v="0"/>
    <n v="1"/>
    <n v="1"/>
    <n v="0"/>
    <n v="0"/>
    <n v="1"/>
    <n v="0"/>
    <n v="0"/>
    <n v="0"/>
    <n v="0"/>
    <n v="0"/>
    <n v="1"/>
  </r>
  <r>
    <x v="0"/>
    <x v="6"/>
    <x v="1"/>
    <x v="1"/>
    <n v="15"/>
    <x v="2"/>
    <n v="5"/>
    <s v="na"/>
    <n v="0"/>
    <n v="2"/>
    <n v="2"/>
    <n v="1"/>
    <n v="0"/>
    <n v="0"/>
    <n v="0"/>
    <n v="0"/>
    <n v="0"/>
    <n v="0"/>
    <n v="1"/>
    <n v="1"/>
  </r>
  <r>
    <x v="0"/>
    <x v="6"/>
    <x v="1"/>
    <x v="1"/>
    <n v="16"/>
    <x v="0"/>
    <n v="5"/>
    <n v="1"/>
    <n v="0"/>
    <n v="1"/>
    <n v="2"/>
    <n v="0"/>
    <n v="0"/>
    <n v="0"/>
    <n v="0"/>
    <n v="0"/>
    <n v="0"/>
    <n v="0"/>
    <n v="0"/>
    <n v="1"/>
  </r>
  <r>
    <x v="0"/>
    <x v="6"/>
    <x v="1"/>
    <x v="1"/>
    <n v="17"/>
    <x v="2"/>
    <n v="3"/>
    <s v="na"/>
    <n v="0"/>
    <n v="0"/>
    <n v="2"/>
    <n v="0"/>
    <n v="0"/>
    <n v="0"/>
    <n v="0"/>
    <n v="1"/>
    <n v="0"/>
    <n v="0"/>
    <n v="0"/>
    <n v="0"/>
  </r>
  <r>
    <x v="0"/>
    <x v="6"/>
    <x v="1"/>
    <x v="1"/>
    <n v="18"/>
    <x v="1"/>
    <n v="5"/>
    <n v="0"/>
    <n v="0"/>
    <n v="0"/>
    <n v="2"/>
    <n v="0"/>
    <n v="0"/>
    <n v="0"/>
    <n v="0"/>
    <n v="1"/>
    <n v="0"/>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6DE785-3656-4C3A-9EE8-05FFDF06B179}" name="PivotTable19"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30">
  <location ref="AP86:AT94" firstHeaderRow="0" firstDataRow="1" firstDataCol="1"/>
  <pivotFields count="24">
    <pivotField compact="0" outline="0" showAll="0">
      <items count="2">
        <item x="0"/>
        <item t="default"/>
      </items>
    </pivotField>
    <pivotField axis="axisRow" compact="0" numFmtId="164" outline="0" showAll="0">
      <items count="8">
        <item x="0"/>
        <item x="1"/>
        <item x="2"/>
        <item x="3"/>
        <item x="4"/>
        <item x="5"/>
        <item x="6"/>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Fields count="1">
    <field x="-2"/>
  </colFields>
  <colItems count="4">
    <i>
      <x/>
    </i>
    <i i="1">
      <x v="1"/>
    </i>
    <i i="2">
      <x v="2"/>
    </i>
    <i i="3">
      <x v="3"/>
    </i>
  </colItems>
  <dataFields count="4">
    <dataField name="Penalties" fld="8" baseField="1" baseItem="0"/>
    <dataField name="Extra Tee/Approach" fld="16" baseField="1" baseItem="0"/>
    <dataField name="Extra Chips" fld="18" baseField="1" baseItem="0"/>
    <dataField name="Extra Putts" fld="17" baseField="1" baseItem="0"/>
  </dataFields>
  <chartFormats count="8">
    <chartFormat chart="25"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1"/>
          </reference>
        </references>
      </pivotArea>
    </chartFormat>
    <chartFormat chart="25" format="3" series="1">
      <pivotArea type="data" outline="0" fieldPosition="0">
        <references count="1">
          <reference field="4294967294" count="1" selected="0">
            <x v="2"/>
          </reference>
        </references>
      </pivotArea>
    </chartFormat>
    <chartFormat chart="25" format="4" series="1">
      <pivotArea type="data" outline="0" fieldPosition="0">
        <references count="1">
          <reference field="4294967294" count="1" selected="0">
            <x v="3"/>
          </reference>
        </references>
      </pivotArea>
    </chartFormat>
    <chartFormat chart="29" format="9" series="1">
      <pivotArea type="data" outline="0" fieldPosition="0">
        <references count="1">
          <reference field="4294967294" count="1" selected="0">
            <x v="0"/>
          </reference>
        </references>
      </pivotArea>
    </chartFormat>
    <chartFormat chart="29" format="10" series="1">
      <pivotArea type="data" outline="0" fieldPosition="0">
        <references count="1">
          <reference field="4294967294" count="1" selected="0">
            <x v="1"/>
          </reference>
        </references>
      </pivotArea>
    </chartFormat>
    <chartFormat chart="29" format="11" series="1">
      <pivotArea type="data" outline="0" fieldPosition="0">
        <references count="1">
          <reference field="4294967294" count="1" selected="0">
            <x v="2"/>
          </reference>
        </references>
      </pivotArea>
    </chartFormat>
    <chartFormat chart="29" format="12"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84836A5-DD82-44D0-B00B-BA0C8F98F663}" name="PivotTable14"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1">
  <location ref="I85:J93" firstHeaderRow="1" firstDataRow="1" firstDataCol="1"/>
  <pivotFields count="24">
    <pivotField compact="0" outline="0" showAll="0">
      <items count="2">
        <item x="0"/>
        <item t="default"/>
      </items>
    </pivotField>
    <pivotField axis="axisRow" compact="0" numFmtId="164" outline="0" showAll="0" sortType="descending">
      <items count="8">
        <item x="6"/>
        <item x="5"/>
        <item x="4"/>
        <item x="3"/>
        <item x="2"/>
        <item x="1"/>
        <item x="0"/>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dataField="1"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Items count="1">
    <i/>
  </colItems>
  <dataFields count="1">
    <dataField name="Fairway %" fld="22" subtotal="average" baseField="1" baseItem="0"/>
  </dataFields>
  <formats count="1">
    <format dxfId="17">
      <pivotArea outline="0" fieldPosition="0">
        <references count="1">
          <reference field="1" count="0" selected="0"/>
        </references>
      </pivotArea>
    </format>
  </formats>
  <chartFormats count="2">
    <chartFormat chart="8" format="4"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BDE100-26C6-4D7A-BEE9-924A9EE6A37D}" name="PivotTable18"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5">
  <location ref="AK86:AL94" firstHeaderRow="1" firstDataRow="1" firstDataCol="1"/>
  <pivotFields count="24">
    <pivotField compact="0" outline="0" showAll="0">
      <items count="2">
        <item x="0"/>
        <item t="default"/>
      </items>
    </pivotField>
    <pivotField axis="axisRow" compact="0" numFmtId="164" outline="0" showAll="0" sortType="descending">
      <items count="8">
        <item x="6"/>
        <item x="5"/>
        <item x="4"/>
        <item x="3"/>
        <item x="2"/>
        <item x="1"/>
        <item x="0"/>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Items count="1">
    <i/>
  </colItems>
  <dataFields count="1">
    <dataField name="Sum of GIR" fld="15" baseField="0" baseItem="0"/>
  </dataFields>
  <chartFormats count="2">
    <chartFormat chart="22"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BDB00ED-827B-41E7-8AEB-AE6D30386CA2}" name="PivotTable15"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P86:Q94" firstHeaderRow="1" firstDataRow="1" firstDataCol="1"/>
  <pivotFields count="24">
    <pivotField compact="0" outline="0" showAll="0">
      <items count="2">
        <item x="0"/>
        <item t="default"/>
      </items>
    </pivotField>
    <pivotField axis="axisRow" compact="0" numFmtId="164" outline="0" showAll="0" sortType="descending">
      <items count="8">
        <item x="6"/>
        <item x="5"/>
        <item x="4"/>
        <item x="3"/>
        <item x="2"/>
        <item x="1"/>
        <item x="0"/>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Items count="1">
    <i/>
  </colItems>
  <dataFields count="1">
    <dataField name="Fairways Hit" fld="7" baseField="1" baseItem="0"/>
  </dataField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FF9538-64D7-45CC-8807-4E7DE74F1D0F}" name="PivotTable16"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9">
  <location ref="W86:X94" firstHeaderRow="1" firstDataRow="1" firstDataCol="1"/>
  <pivotFields count="24">
    <pivotField compact="0" outline="0" showAll="0">
      <items count="2">
        <item x="0"/>
        <item t="default"/>
      </items>
    </pivotField>
    <pivotField axis="axisRow" compact="0" numFmtId="164" outline="0" showAll="0" sortType="descending">
      <items count="8">
        <item x="6"/>
        <item x="5"/>
        <item x="4"/>
        <item x="3"/>
        <item x="2"/>
        <item x="1"/>
        <item x="0"/>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Items count="1">
    <i/>
  </colItems>
  <dataFields count="1">
    <dataField name="Sum of Chips" fld="9" baseField="0" baseItem="0"/>
  </dataField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307FD0-C6B3-42E7-BEFF-7D44122F6A39}" name="byPar"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4">
  <location ref="A26:E35" firstHeaderRow="1" firstDataRow="2" firstDataCol="1"/>
  <pivotFields count="24">
    <pivotField compact="0" outline="0" subtotalTop="0" showAll="0">
      <items count="2">
        <item x="0"/>
        <item t="default"/>
      </items>
    </pivotField>
    <pivotField axis="axisRow" compact="0" numFmtId="164" outline="0" subtotalTop="0" showAll="0" sortType="descending">
      <items count="8">
        <item x="6"/>
        <item x="5"/>
        <item x="4"/>
        <item x="3"/>
        <item x="2"/>
        <item x="1"/>
        <item x="0"/>
        <item t="default"/>
      </items>
    </pivotField>
    <pivotField compact="0" outline="0" subtotalTop="0" showAll="0"/>
    <pivotField compact="0" outline="0" subtotalTop="0" showAll="0"/>
    <pivotField compact="0" outline="0" subtotalTop="0" showAll="0"/>
    <pivotField axis="axisCol" compact="0" outline="0" subtotalTop="0" showAll="0">
      <items count="4">
        <item sd="0" x="2"/>
        <item sd="0" x="0"/>
        <item sd="0" x="1"/>
        <item t="default"/>
      </items>
    </pivotField>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Fields count="1">
    <field x="5"/>
  </colFields>
  <colItems count="4">
    <i>
      <x/>
    </i>
    <i>
      <x v="1"/>
    </i>
    <i>
      <x v="2"/>
    </i>
    <i t="grand">
      <x/>
    </i>
  </colItems>
  <dataFields count="1">
    <dataField name="Average of Score" fld="6" subtotal="average" baseField="1" baseItem="1" numFmtId="2"/>
  </dataFields>
  <chartFormats count="3">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F2F869E-4540-4D72-9E19-80FFA0127671}" name="PivotTable1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85:C94" firstHeaderRow="1" firstDataRow="2" firstDataCol="1"/>
  <pivotFields count="24">
    <pivotField axis="axisCol" compact="0" outline="0" showAll="0">
      <items count="2">
        <item x="0"/>
        <item t="default"/>
      </items>
    </pivotField>
    <pivotField axis="axisRow" compact="0" numFmtId="164" outline="0" showAll="0">
      <items count="8">
        <item x="0"/>
        <item x="1"/>
        <item x="2"/>
        <item x="3"/>
        <item x="4"/>
        <item x="5"/>
        <item x="6"/>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dataField="1" compact="0" outline="0" subtotalTop="0" dragToRow="0" dragToCol="0" dragToPage="0" showAll="0" defaultSubtotal="0"/>
  </pivotFields>
  <rowFields count="1">
    <field x="1"/>
  </rowFields>
  <rowItems count="8">
    <i>
      <x/>
    </i>
    <i>
      <x v="1"/>
    </i>
    <i>
      <x v="2"/>
    </i>
    <i>
      <x v="3"/>
    </i>
    <i>
      <x v="4"/>
    </i>
    <i>
      <x v="5"/>
    </i>
    <i>
      <x v="6"/>
    </i>
    <i t="grand">
      <x/>
    </i>
  </rowItems>
  <colFields count="1">
    <field x="0"/>
  </colFields>
  <colItems count="2">
    <i>
      <x/>
    </i>
    <i t="grand">
      <x/>
    </i>
  </colItems>
  <dataFields count="1">
    <dataField name="Sum of strokes_over_par" fld="23" baseField="0" baseItem="0"/>
  </dataFields>
  <chartFormats count="2">
    <chartFormat chart="1" format="18" series="1">
      <pivotArea type="data" outline="0" fieldPosition="0">
        <references count="2">
          <reference field="4294967294" count="1" selected="0">
            <x v="0"/>
          </reference>
          <reference field="0" count="1" selected="0">
            <x v="0"/>
          </reference>
        </references>
      </pivotArea>
    </chartFormat>
    <chartFormat chart="7" format="2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0A281E-8A20-4095-908F-01B922A01A7A}" name="PivotTable11"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48:E71" firstHeaderRow="1" firstDataRow="1" firstDataCol="4"/>
  <pivotFields count="24">
    <pivotField axis="axisRow" compact="0" outline="0" subtotalTop="0" showAll="0">
      <items count="2">
        <item x="0"/>
        <item t="default"/>
      </items>
    </pivotField>
    <pivotField axis="axisRow" compact="0" numFmtId="164" outline="0" subtotalTop="0" showAll="0">
      <items count="8">
        <item x="0"/>
        <item x="1"/>
        <item x="2"/>
        <item x="3"/>
        <item x="4"/>
        <item x="5"/>
        <item x="6"/>
        <item t="default"/>
      </items>
    </pivotField>
    <pivotField axis="axisRow" compact="0" outline="0" subtotalTop="0" showAll="0">
      <items count="3">
        <item x="1"/>
        <item x="0"/>
        <item t="default"/>
      </items>
    </pivotField>
    <pivotField axis="axisRow" compact="0" outline="0" subtotalTop="0" showAll="0">
      <items count="3">
        <item x="1"/>
        <item x="0"/>
        <item t="default"/>
      </items>
    </pivotField>
    <pivotField compact="0" outline="0" subtotalTop="0" showAll="0"/>
    <pivotField compact="0" outline="0" subtotalTop="0" showAll="0">
      <items count="4">
        <item x="2"/>
        <item x="0"/>
        <item x="1"/>
        <item t="default"/>
      </items>
    </pivotField>
    <pivotField dataField="1"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4">
    <field x="0"/>
    <field x="1"/>
    <field x="2"/>
    <field x="3"/>
  </rowFields>
  <rowItems count="23">
    <i>
      <x/>
      <x/>
      <x v="1"/>
      <x v="1"/>
    </i>
    <i t="default" r="2">
      <x v="1"/>
    </i>
    <i t="default" r="1">
      <x/>
    </i>
    <i r="1">
      <x v="1"/>
      <x/>
      <x/>
    </i>
    <i t="default" r="2">
      <x/>
    </i>
    <i t="default" r="1">
      <x v="1"/>
    </i>
    <i r="1">
      <x v="2"/>
      <x/>
      <x/>
    </i>
    <i t="default" r="2">
      <x/>
    </i>
    <i t="default" r="1">
      <x v="2"/>
    </i>
    <i r="1">
      <x v="3"/>
      <x v="1"/>
      <x v="1"/>
    </i>
    <i t="default" r="2">
      <x v="1"/>
    </i>
    <i t="default" r="1">
      <x v="3"/>
    </i>
    <i r="1">
      <x v="4"/>
      <x/>
      <x/>
    </i>
    <i t="default" r="2">
      <x/>
    </i>
    <i t="default" r="1">
      <x v="4"/>
    </i>
    <i r="1">
      <x v="5"/>
      <x v="1"/>
      <x v="1"/>
    </i>
    <i t="default" r="2">
      <x v="1"/>
    </i>
    <i t="default" r="1">
      <x v="5"/>
    </i>
    <i r="1">
      <x v="6"/>
      <x/>
      <x/>
    </i>
    <i t="default" r="2">
      <x/>
    </i>
    <i t="default" r="1">
      <x v="6"/>
    </i>
    <i t="default">
      <x/>
    </i>
    <i t="grand">
      <x/>
    </i>
  </rowItems>
  <colItems count="1">
    <i/>
  </colItems>
  <dataFields count="1">
    <dataField name="Sum of Score" fld="6"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3B6F70F-1BA1-43B9-B964-7EA9C1E84BF3}" name="PivotTable17"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D86:AE94" firstHeaderRow="1" firstDataRow="1" firstDataCol="1"/>
  <pivotFields count="24">
    <pivotField compact="0" outline="0" showAll="0">
      <items count="2">
        <item x="0"/>
        <item t="default"/>
      </items>
    </pivotField>
    <pivotField axis="axisRow" compact="0" numFmtId="164" outline="0" showAll="0" sortType="descending">
      <items count="8">
        <item x="6"/>
        <item x="5"/>
        <item x="4"/>
        <item x="3"/>
        <item x="2"/>
        <item x="1"/>
        <item x="0"/>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compact="0" outline="0" subtotalTop="0" dragToRow="0" dragToCol="0" dragToPage="0" showAll="0" defaultSubtotal="0"/>
    <pivotField compact="0" outline="0" subtotalTop="0" dragToRow="0" dragToCol="0" dragToPage="0" showAll="0" defaultSubtotal="0"/>
  </pivotFields>
  <rowFields count="1">
    <field x="1"/>
  </rowFields>
  <rowItems count="8">
    <i>
      <x/>
    </i>
    <i>
      <x v="1"/>
    </i>
    <i>
      <x v="2"/>
    </i>
    <i>
      <x v="3"/>
    </i>
    <i>
      <x v="4"/>
    </i>
    <i>
      <x v="5"/>
    </i>
    <i>
      <x v="6"/>
    </i>
    <i t="grand">
      <x/>
    </i>
  </rowItems>
  <colItems count="1">
    <i/>
  </colItems>
  <dataFields count="1">
    <dataField name="Sum of multiple chips" fld="11" baseField="0" baseItem="0"/>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651E641-206E-47B7-9C6D-898EF5DEDC8C}" name="main"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1:P10" firstHeaderRow="0" firstDataRow="1" firstDataCol="2"/>
  <pivotFields count="24">
    <pivotField axis="axisRow" compact="0" outline="0" showAll="0">
      <items count="2">
        <item x="0"/>
        <item t="default"/>
      </items>
    </pivotField>
    <pivotField axis="axisRow" compact="0" numFmtId="164" outline="0" showAll="0" sortType="descending">
      <items count="8">
        <item x="6"/>
        <item x="5"/>
        <item x="4"/>
        <item x="3"/>
        <item x="2"/>
        <item x="1"/>
        <item x="0"/>
        <item t="default"/>
      </items>
    </pivotField>
    <pivotField compact="0" outline="0" showAll="0"/>
    <pivotField compact="0" outline="0" showAll="0"/>
    <pivotField compact="0" outline="0" showAll="0"/>
    <pivotField compact="0" outline="0" showAll="0">
      <items count="4">
        <item x="2"/>
        <item x="0"/>
        <item x="1"/>
        <item t="default"/>
      </items>
    </pivotField>
    <pivotField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dataField="1" compact="0" outline="0" showAll="0"/>
    <pivotField compact="0" outline="0" showAll="0"/>
    <pivotField dataField="1" compact="0" outline="0" showAll="0"/>
    <pivotField dataField="1" compact="0" outline="0" showAll="0"/>
    <pivotField dataField="1" compact="0" outline="0" showAll="0"/>
    <pivotField dataField="1" compact="0" outline="0" showAll="0"/>
    <pivotField dataField="1" compact="0" outline="0" subtotalTop="0" showAll="0"/>
    <pivotField compact="0" outline="0" subtotalTop="0"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compact="0" outline="0" subtotalTop="0" showAll="0">
      <items count="15">
        <item sd="0" x="0"/>
        <item sd="0" x="1"/>
        <item sd="0" x="2"/>
        <item sd="0" x="3"/>
        <item sd="0" x="4"/>
        <item sd="0" x="5"/>
        <item sd="0" x="6"/>
        <item sd="0" x="7"/>
        <item sd="0" x="8"/>
        <item sd="0" x="9"/>
        <item sd="0" x="10"/>
        <item sd="0" x="11"/>
        <item sd="0" x="12"/>
        <item sd="0" x="13"/>
        <item t="default"/>
      </items>
    </pivotField>
    <pivotField dataField="1" compact="0" outline="0" subtotalTop="0" dragToRow="0" dragToCol="0" dragToPage="0" showAll="0" defaultSubtotal="0"/>
    <pivotField dataField="1" compact="0" outline="0" subtotalTop="0" dragToRow="0" dragToCol="0" dragToPage="0" showAll="0" defaultSubtotal="0"/>
  </pivotFields>
  <rowFields count="2">
    <field x="0"/>
    <field x="1"/>
  </rowFields>
  <rowItems count="9">
    <i>
      <x/>
      <x/>
    </i>
    <i r="1">
      <x v="1"/>
    </i>
    <i r="1">
      <x v="2"/>
    </i>
    <i r="1">
      <x v="3"/>
    </i>
    <i r="1">
      <x v="4"/>
    </i>
    <i r="1">
      <x v="5"/>
    </i>
    <i r="1">
      <x v="6"/>
    </i>
    <i t="default">
      <x/>
    </i>
    <i t="grand">
      <x/>
    </i>
  </rowItems>
  <colFields count="1">
    <field x="-2"/>
  </colFields>
  <colItems count="14">
    <i>
      <x/>
    </i>
    <i i="1">
      <x v="1"/>
    </i>
    <i i="2">
      <x v="2"/>
    </i>
    <i i="3">
      <x v="3"/>
    </i>
    <i i="4">
      <x v="4"/>
    </i>
    <i i="5">
      <x v="5"/>
    </i>
    <i i="6">
      <x v="6"/>
    </i>
    <i i="7">
      <x v="7"/>
    </i>
    <i i="8">
      <x v="8"/>
    </i>
    <i i="9">
      <x v="9"/>
    </i>
    <i i="10">
      <x v="10"/>
    </i>
    <i i="11">
      <x v="11"/>
    </i>
    <i i="12">
      <x v="12"/>
    </i>
    <i i="13">
      <x v="13"/>
    </i>
  </colItems>
  <dataFields count="14">
    <dataField name=" strokes_over_par" fld="23" baseField="0" baseItem="0"/>
    <dataField name=" Fairway" fld="7" baseField="1" baseItem="2"/>
    <dataField name=" fairway_pct" fld="22" baseField="1" baseItem="1" numFmtId="10"/>
    <dataField name=" GIR" fld="15" baseField="0" baseItem="0"/>
    <dataField name=" Chips" fld="9" baseField="0" baseItem="0"/>
    <dataField name=" holesWchips" fld="19" baseField="0" baseItem="0"/>
    <dataField name=" multiple chips" fld="11" baseField="0" baseItem="0"/>
    <dataField name=" Putts" fld="10" baseField="0" baseItem="0"/>
    <dataField name=" 3 putts" fld="12" baseField="0" baseItem="0"/>
    <dataField name=" 1 putts" fld="13" baseField="0" baseItem="0"/>
    <dataField name=" Penalty" fld="8" baseField="0" baseItem="0"/>
    <dataField name=" xtra long shots" fld="16" baseField="0" baseItem="0"/>
    <dataField name=" xtra chips" fld="18" baseField="0" baseItem="0"/>
    <dataField name=" xtra putts"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821E7E31-4B78-4398-B8EB-4AAEECC850CD}" sourceName="Name">
  <pivotTables>
    <pivotTable tabId="7" name="main"/>
    <pivotTable tabId="7" name="byPar"/>
    <pivotTable tabId="7" name="PivotTable11"/>
    <pivotTable tabId="7" name="PivotTable12"/>
    <pivotTable tabId="7" name="PivotTable14"/>
    <pivotTable tabId="7" name="PivotTable15"/>
    <pivotTable tabId="7" name="PivotTable16"/>
    <pivotTable tabId="7" name="PivotTable17"/>
    <pivotTable tabId="7" name="PivotTable18"/>
    <pivotTable tabId="7" name="PivotTable19"/>
  </pivotTables>
  <data>
    <tabular pivotCacheId="1102498586">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1" xr10:uid="{AC299C5A-9000-4EDB-BD74-9CA56E56B89E}" sourceName="Date">
  <pivotTables>
    <pivotTable tabId="7" name="main"/>
    <pivotTable tabId="7" name="byPar"/>
    <pivotTable tabId="7" name="PivotTable11"/>
    <pivotTable tabId="7" name="PivotTable12"/>
    <pivotTable tabId="7" name="PivotTable14"/>
    <pivotTable tabId="7" name="PivotTable15"/>
    <pivotTable tabId="7" name="PivotTable16"/>
    <pivotTable tabId="7" name="PivotTable17"/>
    <pivotTable tabId="7" name="PivotTable18"/>
    <pivotTable tabId="7" name="PivotTable19"/>
  </pivotTables>
  <data>
    <tabular pivotCacheId="1102498586">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 xr10:uid="{CB43FBFF-1B56-4A0D-A35E-4206E7D9C648}" sourceName="Par">
  <pivotTables>
    <pivotTable tabId="7" name="main"/>
    <pivotTable tabId="7" name="PivotTable11"/>
    <pivotTable tabId="7" name="PivotTable12"/>
    <pivotTable tabId="7" name="PivotTable16"/>
    <pivotTable tabId="7" name="PivotTable17"/>
    <pivotTable tabId="7" name="PivotTable18"/>
    <pivotTable tabId="7" name="PivotTable19"/>
    <pivotTable tabId="7" name="PivotTable14"/>
    <pivotTable tabId="7" name="PivotTable15"/>
  </pivotTables>
  <data>
    <tabular pivotCacheId="11024985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AF458F4E-4428-47E1-885E-D347F9AF4742}" cache="Slicer_Name" caption="Name" style="SlicerStyleLight6" rowHeight="241300"/>
  <slicer name="Date 1" xr10:uid="{581130D6-C3F3-4BDA-9374-CC7F134342D8}" cache="Slicer_Date1" caption="Date" startItem="3" style="SlicerStyleLight6" rowHeight="241300"/>
  <slicer name="Par" xr10:uid="{104B8BE4-B00B-4BEA-8FAD-1701BB989F31}" cache="Slicer_Par" caption="Pa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E219F7-91F4-460D-A454-6F8D9B80C7C5}" name="Table1" displayName="Table1" ref="A1:T127">
  <autoFilter ref="A1:T127" xr:uid="{7FE219F7-91F4-460D-A454-6F8D9B80C7C5}"/>
  <tableColumns count="20">
    <tableColumn id="1" xr3:uid="{46C2583C-41F8-4D33-AA7C-BA435951A81B}" name="Name" totalsRowLabel="Total"/>
    <tableColumn id="2" xr3:uid="{7ED1C856-6A7F-4EEB-BDE9-8004AEFE8D3D}" name="Date" dataDxfId="16"/>
    <tableColumn id="3" xr3:uid="{70CDDD04-F5EF-46D5-96B3-8DA2857BB313}" name="Course"/>
    <tableColumn id="4" xr3:uid="{5E79E598-A4B9-4C42-AF45-0B71AB9F3ACD}" name="Tees"/>
    <tableColumn id="5" xr3:uid="{88C62A17-25BF-4CB9-BE41-0A0C2E719EF7}" name="Hole"/>
    <tableColumn id="6" xr3:uid="{9DBC5F5F-2B65-42D3-9082-110665636D9B}" name="Par"/>
    <tableColumn id="7" xr3:uid="{2BB9E81F-FF34-4B98-8686-60BF837438E6}" name="Score"/>
    <tableColumn id="8" xr3:uid="{D7F8336C-8C21-4CA6-9F7E-3C6B47135002}" name="Fairway"/>
    <tableColumn id="9" xr3:uid="{EEFA9E07-BC1D-4479-A062-20303E2DDF19}" name="Penalty"/>
    <tableColumn id="10" xr3:uid="{25C2FBB8-C369-404D-A407-27C59A69006C}" name="Chips"/>
    <tableColumn id="11" xr3:uid="{8B8F2898-2289-4AD5-94D9-E6DB5B9620D0}" name="Putts" totalsRowFunction="sum"/>
    <tableColumn id="13" xr3:uid="{6218E372-1190-4A3C-B487-EC1235837B9B}" name="3 putts" dataDxfId="15">
      <calculatedColumnFormula>COUNTIF(K2, "&gt;2")</calculatedColumnFormula>
    </tableColumn>
    <tableColumn id="14" xr3:uid="{B4887FEF-B9CC-4938-A2D3-DA9A0C49F9FA}" name="1 putts" dataDxfId="14">
      <calculatedColumnFormula>COUNTIF(K2,"&lt;2")</calculatedColumnFormula>
    </tableColumn>
    <tableColumn id="15" xr3:uid="{9B16474C-50CE-4A2C-B83B-0F675ED720ED}" name="2 putts" dataDxfId="13">
      <calculatedColumnFormula>COUNTIFS(F2:G2, F2=G2)</calculatedColumnFormula>
    </tableColumn>
    <tableColumn id="12" xr3:uid="{FA0E877E-7360-4919-89DD-35DDB3F6CF36}" name="multiple chips" dataDxfId="7">
      <calculatedColumnFormula>COUNTIF(J2, "&gt;1")</calculatedColumnFormula>
    </tableColumn>
    <tableColumn id="16" xr3:uid="{CBCEE99C-4098-4C8B-BF6F-096637D36B13}" name="GIR" dataDxfId="12">
      <calculatedColumnFormula>IF(AND(I2+J2=0,(G2-K2= F2-2)), 1, 0)</calculatedColumnFormula>
    </tableColumn>
    <tableColumn id="17" xr3:uid="{BBA5C446-9D5F-468D-955B-025E36424CB1}" name="xtra long shots" dataDxfId="11">
      <calculatedColumnFormula>IF(((G2-I2-J2-K2)-(F2-2))&gt;0,((G2-I2-J2-K2)-(F2-2)),0)</calculatedColumnFormula>
    </tableColumn>
    <tableColumn id="18" xr3:uid="{9B9ECC06-577C-470B-8263-6C626E88C1FB}" name="xtra putts" dataDxfId="10">
      <calculatedColumnFormula>IF(K2&gt;2, K2-2, 0)</calculatedColumnFormula>
    </tableColumn>
    <tableColumn id="19" xr3:uid="{1720318F-41A2-493C-A9E8-8EF729AFCA43}" name="xtra chips" dataDxfId="9">
      <calculatedColumnFormula>IF(J2&gt;1, J2-1,0)</calculatedColumnFormula>
    </tableColumn>
    <tableColumn id="20" xr3:uid="{690F3C7E-5015-477E-B1F8-9591494F385B}" name="holesWchips" dataDxfId="8">
      <calculatedColumnFormula>IF(J2&gt;0,1,0)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B08B5-2E29-476F-B381-E20B69665CF5}">
  <dimension ref="C1"/>
  <sheetViews>
    <sheetView tabSelected="1" workbookViewId="0">
      <selection activeCell="E12" sqref="E12"/>
    </sheetView>
  </sheetViews>
  <sheetFormatPr defaultRowHeight="15" x14ac:dyDescent="0.25"/>
  <cols>
    <col min="1" max="2" width="2.7109375" style="11" customWidth="1"/>
    <col min="3" max="4" width="9.140625" style="11"/>
    <col min="5" max="5" width="9.140625" style="11" customWidth="1"/>
    <col min="6" max="16384" width="9.140625" style="11"/>
  </cols>
  <sheetData>
    <row r="1" spans="3:3" ht="31.5" customHeight="1" x14ac:dyDescent="0.4">
      <c r="C1" s="10" t="s">
        <v>14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D3994-AEC4-46F1-AB9A-DD0328FD8E12}">
  <dimension ref="A1:AT94"/>
  <sheetViews>
    <sheetView topLeftCell="A76" workbookViewId="0">
      <selection activeCell="J28" sqref="J28"/>
    </sheetView>
  </sheetViews>
  <sheetFormatPr defaultRowHeight="15" x14ac:dyDescent="0.25"/>
  <cols>
    <col min="1" max="1" width="23.28515625" bestFit="1" customWidth="1"/>
    <col min="2" max="2" width="8.5703125" bestFit="1" customWidth="1"/>
    <col min="3" max="3" width="11.28515625" bestFit="1" customWidth="1"/>
    <col min="4" max="4" width="7.42578125" bestFit="1" customWidth="1"/>
    <col min="5" max="5" width="12.42578125" bestFit="1" customWidth="1"/>
    <col min="6" max="6" width="4.5703125" bestFit="1" customWidth="1"/>
    <col min="7" max="7" width="6.28515625" bestFit="1" customWidth="1"/>
    <col min="8" max="8" width="12.85546875" bestFit="1" customWidth="1"/>
    <col min="9" max="9" width="11.28515625" bestFit="1" customWidth="1"/>
    <col min="10" max="10" width="12" bestFit="1" customWidth="1"/>
    <col min="11" max="12" width="7.42578125" bestFit="1" customWidth="1"/>
    <col min="13" max="13" width="8.140625" bestFit="1" customWidth="1"/>
    <col min="14" max="14" width="14.42578125" bestFit="1" customWidth="1"/>
    <col min="15" max="15" width="9.85546875" bestFit="1" customWidth="1"/>
    <col min="16" max="16" width="11.28515625" bestFit="1" customWidth="1"/>
    <col min="17" max="17" width="11.7109375" bestFit="1" customWidth="1"/>
    <col min="18" max="18" width="12" bestFit="1" customWidth="1"/>
    <col min="23" max="23" width="11.28515625" bestFit="1" customWidth="1"/>
    <col min="24" max="24" width="12.42578125" bestFit="1" customWidth="1"/>
    <col min="25" max="25" width="11.7109375" bestFit="1" customWidth="1"/>
    <col min="30" max="30" width="11.28515625" bestFit="1" customWidth="1"/>
    <col min="31" max="31" width="20.42578125" bestFit="1" customWidth="1"/>
    <col min="32" max="32" width="12.42578125" bestFit="1" customWidth="1"/>
    <col min="37" max="37" width="11.28515625" bestFit="1" customWidth="1"/>
    <col min="38" max="38" width="10.7109375" bestFit="1" customWidth="1"/>
    <col min="39" max="39" width="20.42578125" bestFit="1" customWidth="1"/>
    <col min="42" max="42" width="11.28515625" bestFit="1" customWidth="1"/>
    <col min="43" max="43" width="9.28515625" bestFit="1" customWidth="1"/>
    <col min="44" max="44" width="18.7109375" bestFit="1" customWidth="1"/>
    <col min="45" max="45" width="10.7109375" bestFit="1" customWidth="1"/>
    <col min="46" max="46" width="10.42578125" bestFit="1" customWidth="1"/>
  </cols>
  <sheetData>
    <row r="1" spans="1:31" x14ac:dyDescent="0.25">
      <c r="A1" s="2" t="s">
        <v>15</v>
      </c>
      <c r="B1" s="2" t="s">
        <v>7</v>
      </c>
      <c r="C1" t="s">
        <v>43</v>
      </c>
      <c r="D1" t="s">
        <v>44</v>
      </c>
      <c r="E1" t="s">
        <v>45</v>
      </c>
      <c r="F1" t="s">
        <v>46</v>
      </c>
      <c r="G1" t="s">
        <v>47</v>
      </c>
      <c r="H1" t="s">
        <v>48</v>
      </c>
      <c r="I1" t="s">
        <v>49</v>
      </c>
      <c r="J1" t="s">
        <v>50</v>
      </c>
      <c r="K1" t="s">
        <v>51</v>
      </c>
      <c r="L1" t="s">
        <v>52</v>
      </c>
      <c r="M1" t="s">
        <v>53</v>
      </c>
      <c r="N1" t="s">
        <v>54</v>
      </c>
      <c r="O1" t="s">
        <v>55</v>
      </c>
      <c r="P1" t="s">
        <v>56</v>
      </c>
      <c r="R1" s="7" t="s">
        <v>43</v>
      </c>
      <c r="S1" s="7" t="s">
        <v>44</v>
      </c>
      <c r="T1" s="7" t="s">
        <v>45</v>
      </c>
      <c r="U1" s="7" t="s">
        <v>46</v>
      </c>
      <c r="V1" s="7" t="s">
        <v>47</v>
      </c>
      <c r="W1" s="7" t="s">
        <v>48</v>
      </c>
      <c r="X1" s="7" t="s">
        <v>49</v>
      </c>
      <c r="Y1" s="7" t="s">
        <v>50</v>
      </c>
      <c r="Z1" s="7" t="s">
        <v>51</v>
      </c>
      <c r="AA1" s="7" t="s">
        <v>52</v>
      </c>
      <c r="AB1" s="7" t="s">
        <v>53</v>
      </c>
      <c r="AC1" s="7" t="s">
        <v>54</v>
      </c>
      <c r="AD1" s="7" t="s">
        <v>55</v>
      </c>
      <c r="AE1" s="7" t="s">
        <v>56</v>
      </c>
    </row>
    <row r="2" spans="1:31" x14ac:dyDescent="0.25">
      <c r="A2" t="s">
        <v>18</v>
      </c>
      <c r="B2" s="1">
        <v>45144</v>
      </c>
      <c r="C2" s="12">
        <v>13</v>
      </c>
      <c r="D2" s="12">
        <v>4</v>
      </c>
      <c r="E2" s="5">
        <v>0.2857142857142857</v>
      </c>
      <c r="F2" s="12">
        <v>6</v>
      </c>
      <c r="G2" s="12">
        <v>13</v>
      </c>
      <c r="H2" s="12">
        <v>10</v>
      </c>
      <c r="I2" s="12">
        <v>3</v>
      </c>
      <c r="J2" s="12">
        <v>34</v>
      </c>
      <c r="K2" s="12">
        <v>3</v>
      </c>
      <c r="L2" s="12">
        <v>5</v>
      </c>
      <c r="M2" s="12">
        <v>0</v>
      </c>
      <c r="N2" s="12">
        <v>3</v>
      </c>
      <c r="O2" s="12">
        <v>3</v>
      </c>
      <c r="P2" s="12">
        <v>3</v>
      </c>
    </row>
    <row r="3" spans="1:31" x14ac:dyDescent="0.25">
      <c r="B3" s="1">
        <v>45136</v>
      </c>
      <c r="C3" s="12">
        <v>24</v>
      </c>
      <c r="D3" s="12">
        <v>4</v>
      </c>
      <c r="E3" s="5">
        <v>0.2857142857142857</v>
      </c>
      <c r="F3" s="12">
        <v>5</v>
      </c>
      <c r="G3" s="12">
        <v>22</v>
      </c>
      <c r="H3" s="12">
        <v>13</v>
      </c>
      <c r="I3" s="12">
        <v>5</v>
      </c>
      <c r="J3" s="12">
        <v>35</v>
      </c>
      <c r="K3" s="12">
        <v>2</v>
      </c>
      <c r="L3" s="12">
        <v>4</v>
      </c>
      <c r="M3" s="12">
        <v>1</v>
      </c>
      <c r="N3" s="12">
        <v>2</v>
      </c>
      <c r="O3" s="12">
        <v>9</v>
      </c>
      <c r="P3" s="12">
        <v>3</v>
      </c>
    </row>
    <row r="4" spans="1:31" x14ac:dyDescent="0.25">
      <c r="B4" s="1">
        <v>45129</v>
      </c>
      <c r="C4" s="12">
        <v>18</v>
      </c>
      <c r="D4" s="12">
        <v>3</v>
      </c>
      <c r="E4" s="5">
        <v>0.21428571428571427</v>
      </c>
      <c r="F4" s="12">
        <v>5</v>
      </c>
      <c r="G4" s="12">
        <v>16</v>
      </c>
      <c r="H4" s="12">
        <v>13</v>
      </c>
      <c r="I4" s="12">
        <v>3</v>
      </c>
      <c r="J4" s="12">
        <v>35</v>
      </c>
      <c r="K4" s="12">
        <v>4</v>
      </c>
      <c r="L4" s="12">
        <v>5</v>
      </c>
      <c r="M4" s="12">
        <v>1</v>
      </c>
      <c r="N4" s="12">
        <v>2</v>
      </c>
      <c r="O4" s="12">
        <v>3</v>
      </c>
      <c r="P4" s="12">
        <v>4</v>
      </c>
      <c r="R4">
        <f>GETPIVOTDATA(" strokes_over_par",$A$1,"Name","Paul")</f>
        <v>135</v>
      </c>
      <c r="S4">
        <f>GETPIVOTDATA(" Fairway",$A$1,"Name","Paul")</f>
        <v>29</v>
      </c>
      <c r="T4" s="8">
        <f>GETPIVOTDATA(" fairway_pct",$A$1,"Name","Paul")</f>
        <v>2.0714285714285716</v>
      </c>
      <c r="U4">
        <f>GETPIVOTDATA(" GIR",$A$1,"Name","Paul")</f>
        <v>37</v>
      </c>
      <c r="V4">
        <f>GETPIVOTDATA(" Chips",$A$1,"Name","Paul")</f>
        <v>113</v>
      </c>
      <c r="W4">
        <f>GETPIVOTDATA(" holesWchips",$A$1,"Name","Paul")</f>
        <v>80</v>
      </c>
      <c r="X4">
        <f>GETPIVOTDATA(" multiple chips",$A$1,"Name","Paul")</f>
        <v>25</v>
      </c>
      <c r="Y4">
        <f>GETPIVOTDATA(" Putts",$A$1,"Name","Paul")</f>
        <v>249</v>
      </c>
      <c r="Z4">
        <f>GETPIVOTDATA(" 3 putts",$A$1,"Name","Paul")</f>
        <v>19</v>
      </c>
      <c r="AA4">
        <f>GETPIVOTDATA(" 1 putts",$A$1,"Name","Paul")</f>
        <v>23</v>
      </c>
      <c r="AB4">
        <f>GETPIVOTDATA(" Penalty",$A$1,"Name","Paul")</f>
        <v>8</v>
      </c>
      <c r="AC4">
        <f>GETPIVOTDATA(" xtra long shots",$A$1,"Name","Paul")</f>
        <v>20</v>
      </c>
      <c r="AD4">
        <f>GETPIVOTDATA(" xtra chips",$A$1,"Name","Paul")</f>
        <v>33</v>
      </c>
      <c r="AE4">
        <f>GETPIVOTDATA(" xtra putts",$A$1,"Name","Paul")</f>
        <v>20</v>
      </c>
    </row>
    <row r="5" spans="1:31" x14ac:dyDescent="0.25">
      <c r="B5" s="1">
        <v>45123</v>
      </c>
      <c r="C5" s="12">
        <v>17</v>
      </c>
      <c r="D5" s="12">
        <v>7</v>
      </c>
      <c r="E5" s="5">
        <v>0.5</v>
      </c>
      <c r="F5" s="12">
        <v>5</v>
      </c>
      <c r="G5" s="12">
        <v>18</v>
      </c>
      <c r="H5" s="12">
        <v>13</v>
      </c>
      <c r="I5" s="12">
        <v>3</v>
      </c>
      <c r="J5" s="12">
        <v>35</v>
      </c>
      <c r="K5" s="12">
        <v>2</v>
      </c>
      <c r="L5" s="12">
        <v>3</v>
      </c>
      <c r="M5" s="12">
        <v>0</v>
      </c>
      <c r="N5" s="12">
        <v>0</v>
      </c>
      <c r="O5" s="12">
        <v>5</v>
      </c>
      <c r="P5" s="12">
        <v>2</v>
      </c>
    </row>
    <row r="6" spans="1:31" x14ac:dyDescent="0.25">
      <c r="B6" s="1">
        <v>45111</v>
      </c>
      <c r="C6" s="12">
        <v>24</v>
      </c>
      <c r="D6" s="12">
        <v>4</v>
      </c>
      <c r="E6" s="5">
        <v>0.2857142857142857</v>
      </c>
      <c r="F6" s="12">
        <v>4</v>
      </c>
      <c r="G6" s="12">
        <v>20</v>
      </c>
      <c r="H6" s="12">
        <v>13</v>
      </c>
      <c r="I6" s="12">
        <v>6</v>
      </c>
      <c r="J6" s="12">
        <v>38</v>
      </c>
      <c r="K6" s="12">
        <v>4</v>
      </c>
      <c r="L6" s="12">
        <v>2</v>
      </c>
      <c r="M6" s="12">
        <v>1</v>
      </c>
      <c r="N6" s="12">
        <v>2</v>
      </c>
      <c r="O6" s="12">
        <v>7</v>
      </c>
      <c r="P6" s="12">
        <v>4</v>
      </c>
    </row>
    <row r="7" spans="1:31" x14ac:dyDescent="0.25">
      <c r="B7" s="1">
        <v>45102</v>
      </c>
      <c r="C7" s="12">
        <v>19</v>
      </c>
      <c r="D7" s="12">
        <v>4</v>
      </c>
      <c r="E7" s="5">
        <v>0.2857142857142857</v>
      </c>
      <c r="F7" s="12">
        <v>5</v>
      </c>
      <c r="G7" s="12">
        <v>12</v>
      </c>
      <c r="H7" s="12">
        <v>9</v>
      </c>
      <c r="I7" s="12">
        <v>2</v>
      </c>
      <c r="J7" s="12">
        <v>35</v>
      </c>
      <c r="K7" s="12">
        <v>1</v>
      </c>
      <c r="L7" s="12">
        <v>2</v>
      </c>
      <c r="M7" s="12">
        <v>2</v>
      </c>
      <c r="N7" s="12">
        <v>7</v>
      </c>
      <c r="O7" s="12">
        <v>3</v>
      </c>
      <c r="P7" s="12">
        <v>1</v>
      </c>
    </row>
    <row r="8" spans="1:31" x14ac:dyDescent="0.25">
      <c r="B8" s="1">
        <v>45094</v>
      </c>
      <c r="C8" s="12">
        <v>20</v>
      </c>
      <c r="D8" s="12">
        <v>3</v>
      </c>
      <c r="E8" s="5">
        <v>0.21428571428571427</v>
      </c>
      <c r="F8" s="12">
        <v>7</v>
      </c>
      <c r="G8" s="12">
        <v>12</v>
      </c>
      <c r="H8" s="12">
        <v>9</v>
      </c>
      <c r="I8" s="12">
        <v>3</v>
      </c>
      <c r="J8" s="12">
        <v>37</v>
      </c>
      <c r="K8" s="12">
        <v>3</v>
      </c>
      <c r="L8" s="12">
        <v>2</v>
      </c>
      <c r="M8" s="12">
        <v>3</v>
      </c>
      <c r="N8" s="12">
        <v>4</v>
      </c>
      <c r="O8" s="12">
        <v>3</v>
      </c>
      <c r="P8" s="12">
        <v>3</v>
      </c>
    </row>
    <row r="9" spans="1:31" x14ac:dyDescent="0.25">
      <c r="A9" t="s">
        <v>19</v>
      </c>
      <c r="C9" s="12">
        <v>135</v>
      </c>
      <c r="D9" s="12">
        <v>29</v>
      </c>
      <c r="E9" s="5">
        <v>2.0714285714285716</v>
      </c>
      <c r="F9" s="12">
        <v>37</v>
      </c>
      <c r="G9" s="12">
        <v>113</v>
      </c>
      <c r="H9" s="12">
        <v>80</v>
      </c>
      <c r="I9" s="12">
        <v>25</v>
      </c>
      <c r="J9" s="12">
        <v>249</v>
      </c>
      <c r="K9" s="12">
        <v>19</v>
      </c>
      <c r="L9" s="12">
        <v>23</v>
      </c>
      <c r="M9" s="12">
        <v>8</v>
      </c>
      <c r="N9" s="12">
        <v>20</v>
      </c>
      <c r="O9" s="12">
        <v>33</v>
      </c>
      <c r="P9" s="12">
        <v>20</v>
      </c>
    </row>
    <row r="10" spans="1:31" x14ac:dyDescent="0.25">
      <c r="A10" t="s">
        <v>16</v>
      </c>
      <c r="C10" s="12">
        <v>135</v>
      </c>
      <c r="D10" s="12">
        <v>29</v>
      </c>
      <c r="E10" s="5">
        <v>2.0714285714285716</v>
      </c>
      <c r="F10" s="12">
        <v>37</v>
      </c>
      <c r="G10" s="12">
        <v>113</v>
      </c>
      <c r="H10" s="12">
        <v>80</v>
      </c>
      <c r="I10" s="12">
        <v>25</v>
      </c>
      <c r="J10" s="12">
        <v>249</v>
      </c>
      <c r="K10" s="12">
        <v>19</v>
      </c>
      <c r="L10" s="12">
        <v>23</v>
      </c>
      <c r="M10" s="12">
        <v>8</v>
      </c>
      <c r="N10" s="12">
        <v>20</v>
      </c>
      <c r="O10" s="12">
        <v>33</v>
      </c>
      <c r="P10" s="12">
        <v>20</v>
      </c>
    </row>
    <row r="26" spans="1:12" x14ac:dyDescent="0.25">
      <c r="A26" s="2" t="s">
        <v>17</v>
      </c>
      <c r="B26" s="2" t="s">
        <v>12</v>
      </c>
    </row>
    <row r="27" spans="1:12" x14ac:dyDescent="0.25">
      <c r="A27" s="2" t="s">
        <v>7</v>
      </c>
      <c r="B27">
        <v>3</v>
      </c>
      <c r="C27">
        <v>4</v>
      </c>
      <c r="D27">
        <v>5</v>
      </c>
      <c r="E27" t="s">
        <v>16</v>
      </c>
      <c r="J27" s="6">
        <v>3</v>
      </c>
      <c r="K27" s="6">
        <v>4</v>
      </c>
      <c r="L27" s="6">
        <v>5</v>
      </c>
    </row>
    <row r="28" spans="1:12" x14ac:dyDescent="0.25">
      <c r="A28" s="1">
        <v>45144</v>
      </c>
      <c r="B28" s="4">
        <v>3.5</v>
      </c>
      <c r="C28" s="4">
        <v>5.0999999999999996</v>
      </c>
      <c r="D28" s="4">
        <v>5</v>
      </c>
      <c r="E28" s="4">
        <v>4.7222222222222223</v>
      </c>
      <c r="J28" s="4">
        <f>GETPIVOTDATA("Score",$A$26,"Par",3)</f>
        <v>3.9642857142857144</v>
      </c>
      <c r="K28" s="4">
        <f>GETPIVOTDATA("Score",$A$26,"Par",4)</f>
        <v>5.3142857142857141</v>
      </c>
      <c r="L28" s="4">
        <f>GETPIVOTDATA("Score",$A$26,"Par",5)</f>
        <v>5.5714285714285712</v>
      </c>
    </row>
    <row r="29" spans="1:12" x14ac:dyDescent="0.25">
      <c r="A29" s="1">
        <v>45136</v>
      </c>
      <c r="B29" s="4">
        <v>4.75</v>
      </c>
      <c r="C29" s="4">
        <v>5.7</v>
      </c>
      <c r="D29" s="4">
        <v>5</v>
      </c>
      <c r="E29" s="4">
        <v>5.333333333333333</v>
      </c>
    </row>
    <row r="30" spans="1:12" x14ac:dyDescent="0.25">
      <c r="A30" s="1">
        <v>45129</v>
      </c>
      <c r="B30" s="4">
        <v>3.5</v>
      </c>
      <c r="C30" s="4">
        <v>5.5</v>
      </c>
      <c r="D30" s="4">
        <v>5.25</v>
      </c>
      <c r="E30" s="4">
        <v>5</v>
      </c>
    </row>
    <row r="31" spans="1:12" x14ac:dyDescent="0.25">
      <c r="A31" s="1">
        <v>45123</v>
      </c>
      <c r="B31" s="4">
        <v>4</v>
      </c>
      <c r="C31" s="4">
        <v>4.8</v>
      </c>
      <c r="D31" s="4">
        <v>6.25</v>
      </c>
      <c r="E31" s="4">
        <v>4.9444444444444446</v>
      </c>
    </row>
    <row r="32" spans="1:12" x14ac:dyDescent="0.25">
      <c r="A32" s="1">
        <v>45111</v>
      </c>
      <c r="B32" s="4">
        <v>4.25</v>
      </c>
      <c r="C32" s="4">
        <v>5.4</v>
      </c>
      <c r="D32" s="4">
        <v>6.25</v>
      </c>
      <c r="E32" s="4">
        <v>5.333333333333333</v>
      </c>
    </row>
    <row r="33" spans="1:9" x14ac:dyDescent="0.25">
      <c r="A33" s="1">
        <v>45102</v>
      </c>
      <c r="B33" s="4">
        <v>4.25</v>
      </c>
      <c r="C33" s="4">
        <v>5.2</v>
      </c>
      <c r="D33" s="4">
        <v>5.5</v>
      </c>
      <c r="E33" s="4">
        <v>5.0555555555555554</v>
      </c>
    </row>
    <row r="34" spans="1:9" x14ac:dyDescent="0.25">
      <c r="A34" s="1">
        <v>45094</v>
      </c>
      <c r="B34" s="4">
        <v>3.5</v>
      </c>
      <c r="C34" s="4">
        <v>5.5</v>
      </c>
      <c r="D34" s="4">
        <v>5.75</v>
      </c>
      <c r="E34" s="4">
        <v>5.1111111111111107</v>
      </c>
    </row>
    <row r="35" spans="1:9" x14ac:dyDescent="0.25">
      <c r="A35" s="1" t="s">
        <v>16</v>
      </c>
      <c r="B35" s="4">
        <v>3.9642857142857144</v>
      </c>
      <c r="C35" s="4">
        <v>5.3142857142857141</v>
      </c>
      <c r="D35" s="4">
        <v>5.5714285714285712</v>
      </c>
      <c r="E35" s="4">
        <v>5.0714285714285712</v>
      </c>
    </row>
    <row r="48" spans="1:9" x14ac:dyDescent="0.25">
      <c r="A48" s="2" t="s">
        <v>15</v>
      </c>
      <c r="B48" s="2" t="s">
        <v>7</v>
      </c>
      <c r="C48" s="2" t="s">
        <v>0</v>
      </c>
      <c r="D48" s="2" t="s">
        <v>1</v>
      </c>
      <c r="E48" t="s">
        <v>57</v>
      </c>
      <c r="I48" s="6" t="s">
        <v>57</v>
      </c>
    </row>
    <row r="49" spans="1:9" x14ac:dyDescent="0.25">
      <c r="A49" t="s">
        <v>18</v>
      </c>
      <c r="B49" s="1">
        <v>45094</v>
      </c>
      <c r="C49" t="s">
        <v>8</v>
      </c>
      <c r="D49" t="s">
        <v>9</v>
      </c>
      <c r="E49" s="4">
        <v>92</v>
      </c>
      <c r="I49">
        <f>GETPIVOTDATA("Score",$A$48,"Name","Paul")</f>
        <v>639</v>
      </c>
    </row>
    <row r="50" spans="1:9" x14ac:dyDescent="0.25">
      <c r="C50" t="s">
        <v>58</v>
      </c>
      <c r="E50" s="4">
        <v>92</v>
      </c>
    </row>
    <row r="51" spans="1:9" x14ac:dyDescent="0.25">
      <c r="B51" s="1" t="s">
        <v>59</v>
      </c>
      <c r="E51" s="4">
        <v>92</v>
      </c>
    </row>
    <row r="52" spans="1:9" x14ac:dyDescent="0.25">
      <c r="B52" s="1">
        <v>45102</v>
      </c>
      <c r="C52" t="s">
        <v>25</v>
      </c>
      <c r="D52" t="s">
        <v>26</v>
      </c>
      <c r="E52" s="4">
        <v>91</v>
      </c>
    </row>
    <row r="53" spans="1:9" x14ac:dyDescent="0.25">
      <c r="C53" t="s">
        <v>60</v>
      </c>
      <c r="E53" s="4">
        <v>91</v>
      </c>
    </row>
    <row r="54" spans="1:9" x14ac:dyDescent="0.25">
      <c r="B54" s="1" t="s">
        <v>61</v>
      </c>
      <c r="E54" s="4">
        <v>91</v>
      </c>
    </row>
    <row r="55" spans="1:9" x14ac:dyDescent="0.25">
      <c r="B55" s="1">
        <v>45111</v>
      </c>
      <c r="C55" t="s">
        <v>25</v>
      </c>
      <c r="D55" t="s">
        <v>26</v>
      </c>
      <c r="E55" s="4">
        <v>96</v>
      </c>
    </row>
    <row r="56" spans="1:9" x14ac:dyDescent="0.25">
      <c r="C56" t="s">
        <v>60</v>
      </c>
      <c r="E56" s="4">
        <v>96</v>
      </c>
    </row>
    <row r="57" spans="1:9" x14ac:dyDescent="0.25">
      <c r="B57" s="1" t="s">
        <v>62</v>
      </c>
      <c r="E57" s="4">
        <v>96</v>
      </c>
    </row>
    <row r="58" spans="1:9" x14ac:dyDescent="0.25">
      <c r="B58" s="1">
        <v>45123</v>
      </c>
      <c r="C58" t="s">
        <v>8</v>
      </c>
      <c r="D58" t="s">
        <v>9</v>
      </c>
      <c r="E58" s="4">
        <v>89</v>
      </c>
    </row>
    <row r="59" spans="1:9" x14ac:dyDescent="0.25">
      <c r="C59" t="s">
        <v>58</v>
      </c>
      <c r="E59" s="4">
        <v>89</v>
      </c>
    </row>
    <row r="60" spans="1:9" x14ac:dyDescent="0.25">
      <c r="B60" s="1" t="s">
        <v>63</v>
      </c>
      <c r="E60" s="4">
        <v>89</v>
      </c>
    </row>
    <row r="61" spans="1:9" x14ac:dyDescent="0.25">
      <c r="B61" s="1">
        <v>45129</v>
      </c>
      <c r="C61" t="s">
        <v>25</v>
      </c>
      <c r="D61" t="s">
        <v>26</v>
      </c>
      <c r="E61" s="4">
        <v>90</v>
      </c>
    </row>
    <row r="62" spans="1:9" x14ac:dyDescent="0.25">
      <c r="C62" t="s">
        <v>60</v>
      </c>
      <c r="E62" s="4">
        <v>90</v>
      </c>
    </row>
    <row r="63" spans="1:9" x14ac:dyDescent="0.25">
      <c r="B63" s="1" t="s">
        <v>74</v>
      </c>
      <c r="E63" s="4">
        <v>90</v>
      </c>
    </row>
    <row r="64" spans="1:9" x14ac:dyDescent="0.25">
      <c r="B64" s="1">
        <v>45136</v>
      </c>
      <c r="C64" t="s">
        <v>8</v>
      </c>
      <c r="D64" t="s">
        <v>9</v>
      </c>
      <c r="E64" s="4">
        <v>96</v>
      </c>
    </row>
    <row r="65" spans="1:5" x14ac:dyDescent="0.25">
      <c r="C65" t="s">
        <v>58</v>
      </c>
      <c r="E65" s="4">
        <v>96</v>
      </c>
    </row>
    <row r="66" spans="1:5" x14ac:dyDescent="0.25">
      <c r="B66" s="1" t="s">
        <v>75</v>
      </c>
      <c r="E66" s="4">
        <v>96</v>
      </c>
    </row>
    <row r="67" spans="1:5" x14ac:dyDescent="0.25">
      <c r="B67" s="1">
        <v>45144</v>
      </c>
      <c r="C67" t="s">
        <v>25</v>
      </c>
      <c r="D67" t="s">
        <v>26</v>
      </c>
      <c r="E67" s="4">
        <v>85</v>
      </c>
    </row>
    <row r="68" spans="1:5" x14ac:dyDescent="0.25">
      <c r="C68" t="s">
        <v>60</v>
      </c>
      <c r="E68" s="4">
        <v>85</v>
      </c>
    </row>
    <row r="69" spans="1:5" x14ac:dyDescent="0.25">
      <c r="B69" s="1" t="s">
        <v>76</v>
      </c>
      <c r="E69" s="4">
        <v>85</v>
      </c>
    </row>
    <row r="70" spans="1:5" x14ac:dyDescent="0.25">
      <c r="A70" t="s">
        <v>19</v>
      </c>
      <c r="E70" s="4">
        <v>639</v>
      </c>
    </row>
    <row r="71" spans="1:5" x14ac:dyDescent="0.25">
      <c r="A71" t="s">
        <v>16</v>
      </c>
      <c r="E71" s="4">
        <v>639</v>
      </c>
    </row>
    <row r="85" spans="1:46" x14ac:dyDescent="0.25">
      <c r="A85" s="2" t="s">
        <v>64</v>
      </c>
      <c r="B85" s="2" t="s">
        <v>15</v>
      </c>
      <c r="I85" s="2" t="s">
        <v>7</v>
      </c>
      <c r="J85" t="s">
        <v>66</v>
      </c>
    </row>
    <row r="86" spans="1:46" x14ac:dyDescent="0.25">
      <c r="A86" s="2" t="s">
        <v>7</v>
      </c>
      <c r="B86" t="s">
        <v>18</v>
      </c>
      <c r="C86" t="s">
        <v>16</v>
      </c>
      <c r="I86" s="1">
        <v>45144</v>
      </c>
      <c r="J86" s="9">
        <v>0.2857142857142857</v>
      </c>
      <c r="P86" s="2" t="s">
        <v>7</v>
      </c>
      <c r="Q86" t="s">
        <v>65</v>
      </c>
      <c r="W86" s="2" t="s">
        <v>7</v>
      </c>
      <c r="X86" t="s">
        <v>67</v>
      </c>
      <c r="AD86" s="2" t="s">
        <v>7</v>
      </c>
      <c r="AE86" t="s">
        <v>68</v>
      </c>
      <c r="AK86" s="2" t="s">
        <v>7</v>
      </c>
      <c r="AL86" t="s">
        <v>69</v>
      </c>
      <c r="AP86" s="2" t="s">
        <v>7</v>
      </c>
      <c r="AQ86" t="s">
        <v>73</v>
      </c>
      <c r="AR86" t="s">
        <v>72</v>
      </c>
      <c r="AS86" t="s">
        <v>71</v>
      </c>
      <c r="AT86" t="s">
        <v>70</v>
      </c>
    </row>
    <row r="87" spans="1:46" x14ac:dyDescent="0.25">
      <c r="A87" s="1">
        <v>45094</v>
      </c>
      <c r="B87" s="12">
        <v>20</v>
      </c>
      <c r="C87" s="12">
        <v>20</v>
      </c>
      <c r="I87" s="1">
        <v>45136</v>
      </c>
      <c r="J87" s="9">
        <v>0.2857142857142857</v>
      </c>
      <c r="P87" s="1">
        <v>45144</v>
      </c>
      <c r="Q87" s="12">
        <v>4</v>
      </c>
      <c r="W87" s="1">
        <v>45144</v>
      </c>
      <c r="X87" s="12">
        <v>13</v>
      </c>
      <c r="AD87" s="1">
        <v>45144</v>
      </c>
      <c r="AE87" s="12">
        <v>3</v>
      </c>
      <c r="AK87" s="1">
        <v>45144</v>
      </c>
      <c r="AL87" s="12">
        <v>6</v>
      </c>
      <c r="AP87" s="1">
        <v>45094</v>
      </c>
      <c r="AQ87" s="12">
        <v>3</v>
      </c>
      <c r="AR87" s="12">
        <v>4</v>
      </c>
      <c r="AS87" s="12">
        <v>3</v>
      </c>
      <c r="AT87" s="12">
        <v>3</v>
      </c>
    </row>
    <row r="88" spans="1:46" x14ac:dyDescent="0.25">
      <c r="A88" s="1">
        <v>45102</v>
      </c>
      <c r="B88" s="12">
        <v>19</v>
      </c>
      <c r="C88" s="12">
        <v>19</v>
      </c>
      <c r="I88" s="1">
        <v>45129</v>
      </c>
      <c r="J88" s="9">
        <v>0.21428571428571427</v>
      </c>
      <c r="P88" s="1">
        <v>45136</v>
      </c>
      <c r="Q88" s="12">
        <v>4</v>
      </c>
      <c r="W88" s="1">
        <v>45136</v>
      </c>
      <c r="X88" s="12">
        <v>22</v>
      </c>
      <c r="AD88" s="1">
        <v>45136</v>
      </c>
      <c r="AE88" s="12">
        <v>5</v>
      </c>
      <c r="AK88" s="1">
        <v>45136</v>
      </c>
      <c r="AL88" s="12">
        <v>5</v>
      </c>
      <c r="AP88" s="1">
        <v>45102</v>
      </c>
      <c r="AQ88" s="12">
        <v>2</v>
      </c>
      <c r="AR88" s="12">
        <v>7</v>
      </c>
      <c r="AS88" s="12">
        <v>3</v>
      </c>
      <c r="AT88" s="12">
        <v>1</v>
      </c>
    </row>
    <row r="89" spans="1:46" x14ac:dyDescent="0.25">
      <c r="A89" s="1">
        <v>45111</v>
      </c>
      <c r="B89" s="12">
        <v>24</v>
      </c>
      <c r="C89" s="12">
        <v>24</v>
      </c>
      <c r="I89" s="1">
        <v>45123</v>
      </c>
      <c r="J89" s="9">
        <v>0.5</v>
      </c>
      <c r="P89" s="1">
        <v>45129</v>
      </c>
      <c r="Q89" s="12">
        <v>3</v>
      </c>
      <c r="W89" s="1">
        <v>45129</v>
      </c>
      <c r="X89" s="12">
        <v>16</v>
      </c>
      <c r="AD89" s="1">
        <v>45129</v>
      </c>
      <c r="AE89" s="12">
        <v>3</v>
      </c>
      <c r="AK89" s="1">
        <v>45129</v>
      </c>
      <c r="AL89" s="12">
        <v>5</v>
      </c>
      <c r="AP89" s="1">
        <v>45111</v>
      </c>
      <c r="AQ89" s="12">
        <v>1</v>
      </c>
      <c r="AR89" s="12">
        <v>2</v>
      </c>
      <c r="AS89" s="12">
        <v>7</v>
      </c>
      <c r="AT89" s="12">
        <v>4</v>
      </c>
    </row>
    <row r="90" spans="1:46" x14ac:dyDescent="0.25">
      <c r="A90" s="1">
        <v>45123</v>
      </c>
      <c r="B90" s="12">
        <v>17</v>
      </c>
      <c r="C90" s="12">
        <v>17</v>
      </c>
      <c r="I90" s="1">
        <v>45111</v>
      </c>
      <c r="J90" s="9">
        <v>0.2857142857142857</v>
      </c>
      <c r="P90" s="1">
        <v>45123</v>
      </c>
      <c r="Q90" s="12">
        <v>7</v>
      </c>
      <c r="W90" s="1">
        <v>45123</v>
      </c>
      <c r="X90" s="12">
        <v>18</v>
      </c>
      <c r="AD90" s="1">
        <v>45123</v>
      </c>
      <c r="AE90" s="12">
        <v>3</v>
      </c>
      <c r="AK90" s="1">
        <v>45123</v>
      </c>
      <c r="AL90" s="12">
        <v>5</v>
      </c>
      <c r="AP90" s="1">
        <v>45123</v>
      </c>
      <c r="AQ90" s="12">
        <v>0</v>
      </c>
      <c r="AR90" s="12">
        <v>0</v>
      </c>
      <c r="AS90" s="12">
        <v>5</v>
      </c>
      <c r="AT90" s="12">
        <v>2</v>
      </c>
    </row>
    <row r="91" spans="1:46" x14ac:dyDescent="0.25">
      <c r="A91" s="1">
        <v>45129</v>
      </c>
      <c r="B91" s="12">
        <v>18</v>
      </c>
      <c r="C91" s="12">
        <v>18</v>
      </c>
      <c r="I91" s="1">
        <v>45102</v>
      </c>
      <c r="J91" s="9">
        <v>0.2857142857142857</v>
      </c>
      <c r="P91" s="1">
        <v>45111</v>
      </c>
      <c r="Q91" s="12">
        <v>4</v>
      </c>
      <c r="W91" s="1">
        <v>45111</v>
      </c>
      <c r="X91" s="12">
        <v>20</v>
      </c>
      <c r="AD91" s="1">
        <v>45111</v>
      </c>
      <c r="AE91" s="12">
        <v>6</v>
      </c>
      <c r="AK91" s="1">
        <v>45111</v>
      </c>
      <c r="AL91" s="12">
        <v>4</v>
      </c>
      <c r="AP91" s="1">
        <v>45129</v>
      </c>
      <c r="AQ91" s="12">
        <v>1</v>
      </c>
      <c r="AR91" s="12">
        <v>2</v>
      </c>
      <c r="AS91" s="12">
        <v>3</v>
      </c>
      <c r="AT91" s="12">
        <v>4</v>
      </c>
    </row>
    <row r="92" spans="1:46" x14ac:dyDescent="0.25">
      <c r="A92" s="1">
        <v>45136</v>
      </c>
      <c r="B92" s="12">
        <v>24</v>
      </c>
      <c r="C92" s="12">
        <v>24</v>
      </c>
      <c r="I92" s="1">
        <v>45094</v>
      </c>
      <c r="J92" s="9">
        <v>0.21428571428571427</v>
      </c>
      <c r="P92" s="1">
        <v>45102</v>
      </c>
      <c r="Q92" s="12">
        <v>4</v>
      </c>
      <c r="W92" s="1">
        <v>45102</v>
      </c>
      <c r="X92" s="12">
        <v>12</v>
      </c>
      <c r="AD92" s="1">
        <v>45102</v>
      </c>
      <c r="AE92" s="12">
        <v>2</v>
      </c>
      <c r="AK92" s="1">
        <v>45102</v>
      </c>
      <c r="AL92" s="12">
        <v>5</v>
      </c>
      <c r="AP92" s="1">
        <v>45136</v>
      </c>
      <c r="AQ92" s="12">
        <v>1</v>
      </c>
      <c r="AR92" s="12">
        <v>2</v>
      </c>
      <c r="AS92" s="12">
        <v>9</v>
      </c>
      <c r="AT92" s="12">
        <v>3</v>
      </c>
    </row>
    <row r="93" spans="1:46" x14ac:dyDescent="0.25">
      <c r="A93" s="1">
        <v>45144</v>
      </c>
      <c r="B93" s="12">
        <v>13</v>
      </c>
      <c r="C93" s="12">
        <v>13</v>
      </c>
      <c r="I93" s="1" t="s">
        <v>16</v>
      </c>
      <c r="J93" s="12">
        <v>2.0714285714285716</v>
      </c>
      <c r="P93" s="1">
        <v>45094</v>
      </c>
      <c r="Q93" s="12">
        <v>3</v>
      </c>
      <c r="W93" s="1">
        <v>45094</v>
      </c>
      <c r="X93" s="12">
        <v>12</v>
      </c>
      <c r="AD93" s="1">
        <v>45094</v>
      </c>
      <c r="AE93" s="12">
        <v>3</v>
      </c>
      <c r="AK93" s="1">
        <v>45094</v>
      </c>
      <c r="AL93" s="12">
        <v>7</v>
      </c>
      <c r="AP93" s="1">
        <v>45144</v>
      </c>
      <c r="AQ93" s="12">
        <v>0</v>
      </c>
      <c r="AR93" s="12">
        <v>3</v>
      </c>
      <c r="AS93" s="12">
        <v>3</v>
      </c>
      <c r="AT93" s="12">
        <v>3</v>
      </c>
    </row>
    <row r="94" spans="1:46" x14ac:dyDescent="0.25">
      <c r="A94" s="1" t="s">
        <v>16</v>
      </c>
      <c r="B94" s="12">
        <v>135</v>
      </c>
      <c r="C94" s="12">
        <v>135</v>
      </c>
      <c r="P94" s="1" t="s">
        <v>16</v>
      </c>
      <c r="Q94" s="12">
        <v>29</v>
      </c>
      <c r="W94" s="1" t="s">
        <v>16</v>
      </c>
      <c r="X94" s="12">
        <v>113</v>
      </c>
      <c r="AD94" s="1" t="s">
        <v>16</v>
      </c>
      <c r="AE94" s="12">
        <v>25</v>
      </c>
      <c r="AK94" s="1" t="s">
        <v>16</v>
      </c>
      <c r="AL94" s="12">
        <v>37</v>
      </c>
      <c r="AP94" s="1" t="s">
        <v>16</v>
      </c>
      <c r="AQ94" s="12">
        <v>8</v>
      </c>
      <c r="AR94" s="12">
        <v>20</v>
      </c>
      <c r="AS94" s="12">
        <v>33</v>
      </c>
      <c r="AT94" s="12">
        <v>20</v>
      </c>
    </row>
  </sheetData>
  <pageMargins left="0.7" right="0.7" top="0.75" bottom="0.75" header="0.3" footer="0.3"/>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C08FC-3EA7-4ADD-AB1C-665E406CF7E0}">
  <dimension ref="A1:AB127"/>
  <sheetViews>
    <sheetView zoomScale="130" zoomScaleNormal="130" workbookViewId="0">
      <pane ySplit="1" topLeftCell="A56" activePane="bottomLeft" state="frozen"/>
      <selection activeCell="AA18" sqref="AA18"/>
      <selection pane="bottomLeft" activeCell="T2" sqref="T2"/>
    </sheetView>
  </sheetViews>
  <sheetFormatPr defaultRowHeight="15" x14ac:dyDescent="0.25"/>
  <cols>
    <col min="1" max="1" width="12.42578125" bestFit="1" customWidth="1"/>
    <col min="2" max="2" width="15.28515625" bestFit="1" customWidth="1"/>
    <col min="3" max="3" width="9.28515625" customWidth="1"/>
    <col min="8" max="8" width="10" customWidth="1"/>
    <col min="9" max="9" width="9.85546875" customWidth="1"/>
    <col min="26" max="26" width="10.7109375" bestFit="1" customWidth="1"/>
    <col min="27" max="27" width="11.5703125" bestFit="1" customWidth="1"/>
  </cols>
  <sheetData>
    <row r="1" spans="1:28" x14ac:dyDescent="0.25">
      <c r="A1" t="s">
        <v>15</v>
      </c>
      <c r="B1" t="s">
        <v>7</v>
      </c>
      <c r="C1" t="s">
        <v>0</v>
      </c>
      <c r="D1" t="s">
        <v>1</v>
      </c>
      <c r="E1" t="s">
        <v>2</v>
      </c>
      <c r="F1" t="s">
        <v>12</v>
      </c>
      <c r="G1" t="s">
        <v>10</v>
      </c>
      <c r="H1" t="s">
        <v>3</v>
      </c>
      <c r="I1" t="s">
        <v>6</v>
      </c>
      <c r="J1" t="s">
        <v>4</v>
      </c>
      <c r="K1" t="s">
        <v>5</v>
      </c>
      <c r="L1" t="s">
        <v>21</v>
      </c>
      <c r="M1" t="s">
        <v>22</v>
      </c>
      <c r="N1" t="s">
        <v>23</v>
      </c>
      <c r="O1" t="s">
        <v>20</v>
      </c>
      <c r="P1" t="s">
        <v>24</v>
      </c>
      <c r="Q1" t="s">
        <v>38</v>
      </c>
      <c r="R1" t="s">
        <v>39</v>
      </c>
      <c r="S1" t="s">
        <v>41</v>
      </c>
      <c r="T1" t="s">
        <v>42</v>
      </c>
    </row>
    <row r="2" spans="1:28" x14ac:dyDescent="0.25">
      <c r="A2" t="s">
        <v>18</v>
      </c>
      <c r="B2" s="1">
        <v>45094</v>
      </c>
      <c r="C2" t="s">
        <v>8</v>
      </c>
      <c r="D2" t="s">
        <v>9</v>
      </c>
      <c r="E2">
        <v>1</v>
      </c>
      <c r="F2">
        <v>4</v>
      </c>
      <c r="G2">
        <v>5</v>
      </c>
      <c r="H2">
        <v>1</v>
      </c>
      <c r="I2">
        <v>0</v>
      </c>
      <c r="J2">
        <v>2</v>
      </c>
      <c r="K2">
        <v>1</v>
      </c>
      <c r="L2">
        <f t="shared" ref="L2:L19" si="0">COUNTIF(K2, "&gt;2")</f>
        <v>0</v>
      </c>
      <c r="M2">
        <f t="shared" ref="M2:M19" si="1">COUNTIF(K2,"&lt;2")</f>
        <v>1</v>
      </c>
      <c r="N2">
        <f t="shared" ref="N2:N33" si="2">COUNTIFS(F2:G2, F2=G2)</f>
        <v>0</v>
      </c>
      <c r="O2">
        <f>COUNTIF(J2, "&gt;1")</f>
        <v>1</v>
      </c>
      <c r="P2">
        <f t="shared" ref="P2:P33" si="3">IF(AND(I2+J2=0,(G2-K2= F2-2)), 1, 0)</f>
        <v>0</v>
      </c>
      <c r="Q2">
        <f t="shared" ref="Q2:Q33" si="4">IF(((G2-I2-J2-K2)-(F2-2))&gt;0,((G2-I2-J2-K2)-(F2-2)),0)</f>
        <v>0</v>
      </c>
      <c r="R2">
        <f t="shared" ref="R2:R33" si="5">IF(K2&gt;2, K2-2, 0)</f>
        <v>0</v>
      </c>
      <c r="S2">
        <f t="shared" ref="S2:S33" si="6">IF(J2&gt;1, J2-1,0)</f>
        <v>1</v>
      </c>
      <c r="T2">
        <f t="shared" ref="T2:T33" si="7">IF(J2&gt;0,1,0)</f>
        <v>1</v>
      </c>
      <c r="X2" t="s">
        <v>27</v>
      </c>
      <c r="Y2" t="s">
        <v>28</v>
      </c>
      <c r="Z2" t="s">
        <v>29</v>
      </c>
      <c r="AA2" t="s">
        <v>30</v>
      </c>
      <c r="AB2" t="s">
        <v>31</v>
      </c>
    </row>
    <row r="3" spans="1:28" x14ac:dyDescent="0.25">
      <c r="A3" t="s">
        <v>18</v>
      </c>
      <c r="B3" s="1">
        <v>45094</v>
      </c>
      <c r="C3" t="s">
        <v>8</v>
      </c>
      <c r="D3" t="s">
        <v>9</v>
      </c>
      <c r="E3">
        <v>2</v>
      </c>
      <c r="F3">
        <v>4</v>
      </c>
      <c r="G3">
        <v>7</v>
      </c>
      <c r="H3">
        <v>0</v>
      </c>
      <c r="I3">
        <v>1</v>
      </c>
      <c r="J3">
        <v>2</v>
      </c>
      <c r="K3">
        <v>2</v>
      </c>
      <c r="L3">
        <f t="shared" si="0"/>
        <v>0</v>
      </c>
      <c r="M3">
        <f t="shared" si="1"/>
        <v>0</v>
      </c>
      <c r="N3">
        <f t="shared" si="2"/>
        <v>0</v>
      </c>
      <c r="O3">
        <f>COUNTIF(J3, "&gt;1")</f>
        <v>1</v>
      </c>
      <c r="P3">
        <f t="shared" si="3"/>
        <v>0</v>
      </c>
      <c r="Q3">
        <f t="shared" si="4"/>
        <v>0</v>
      </c>
      <c r="R3">
        <f t="shared" si="5"/>
        <v>0</v>
      </c>
      <c r="S3">
        <f t="shared" si="6"/>
        <v>1</v>
      </c>
      <c r="T3">
        <f t="shared" si="7"/>
        <v>1</v>
      </c>
      <c r="X3" s="3">
        <v>45116</v>
      </c>
      <c r="Y3" t="s">
        <v>32</v>
      </c>
      <c r="Z3" t="s">
        <v>33</v>
      </c>
      <c r="AA3" t="s">
        <v>33</v>
      </c>
      <c r="AB3">
        <v>10</v>
      </c>
    </row>
    <row r="4" spans="1:28" x14ac:dyDescent="0.25">
      <c r="A4" t="s">
        <v>18</v>
      </c>
      <c r="B4" s="1">
        <v>45094</v>
      </c>
      <c r="C4" t="s">
        <v>8</v>
      </c>
      <c r="D4" t="s">
        <v>9</v>
      </c>
      <c r="E4">
        <v>3</v>
      </c>
      <c r="F4">
        <v>5</v>
      </c>
      <c r="G4">
        <v>6</v>
      </c>
      <c r="H4">
        <v>1</v>
      </c>
      <c r="I4">
        <v>0</v>
      </c>
      <c r="J4">
        <v>0</v>
      </c>
      <c r="K4">
        <v>3</v>
      </c>
      <c r="L4">
        <f t="shared" si="0"/>
        <v>1</v>
      </c>
      <c r="M4">
        <f t="shared" si="1"/>
        <v>0</v>
      </c>
      <c r="N4">
        <f t="shared" si="2"/>
        <v>0</v>
      </c>
      <c r="O4">
        <f>COUNTIF(J4, "&gt;1")</f>
        <v>0</v>
      </c>
      <c r="P4">
        <f t="shared" si="3"/>
        <v>1</v>
      </c>
      <c r="Q4">
        <f t="shared" si="4"/>
        <v>0</v>
      </c>
      <c r="R4">
        <f t="shared" si="5"/>
        <v>1</v>
      </c>
      <c r="S4">
        <f t="shared" si="6"/>
        <v>0</v>
      </c>
      <c r="T4">
        <f t="shared" si="7"/>
        <v>0</v>
      </c>
      <c r="X4" s="3">
        <v>45111</v>
      </c>
      <c r="Y4" t="s">
        <v>32</v>
      </c>
      <c r="Z4" t="s">
        <v>34</v>
      </c>
      <c r="AA4" t="s">
        <v>34</v>
      </c>
      <c r="AB4">
        <v>24</v>
      </c>
    </row>
    <row r="5" spans="1:28" x14ac:dyDescent="0.25">
      <c r="A5" t="s">
        <v>18</v>
      </c>
      <c r="B5" s="1">
        <v>45094</v>
      </c>
      <c r="C5" t="s">
        <v>8</v>
      </c>
      <c r="D5" t="s">
        <v>9</v>
      </c>
      <c r="E5">
        <v>4</v>
      </c>
      <c r="F5">
        <v>4</v>
      </c>
      <c r="G5">
        <v>6</v>
      </c>
      <c r="H5">
        <v>0</v>
      </c>
      <c r="I5">
        <v>1</v>
      </c>
      <c r="J5">
        <v>0</v>
      </c>
      <c r="K5">
        <v>2</v>
      </c>
      <c r="L5">
        <f t="shared" si="0"/>
        <v>0</v>
      </c>
      <c r="M5">
        <f t="shared" si="1"/>
        <v>0</v>
      </c>
      <c r="N5">
        <f t="shared" si="2"/>
        <v>0</v>
      </c>
      <c r="O5">
        <f>COUNTIF(J5, "&gt;1")</f>
        <v>0</v>
      </c>
      <c r="P5">
        <f t="shared" si="3"/>
        <v>0</v>
      </c>
      <c r="Q5">
        <f t="shared" si="4"/>
        <v>1</v>
      </c>
      <c r="R5">
        <f t="shared" si="5"/>
        <v>0</v>
      </c>
      <c r="S5">
        <f t="shared" si="6"/>
        <v>0</v>
      </c>
      <c r="T5">
        <f t="shared" si="7"/>
        <v>0</v>
      </c>
      <c r="X5" s="3">
        <v>45102</v>
      </c>
      <c r="Y5" t="s">
        <v>32</v>
      </c>
      <c r="Z5" t="s">
        <v>34</v>
      </c>
      <c r="AA5" t="s">
        <v>34</v>
      </c>
      <c r="AB5">
        <v>19</v>
      </c>
    </row>
    <row r="6" spans="1:28" x14ac:dyDescent="0.25">
      <c r="A6" t="s">
        <v>18</v>
      </c>
      <c r="B6" s="1">
        <v>45094</v>
      </c>
      <c r="C6" t="s">
        <v>8</v>
      </c>
      <c r="D6" t="s">
        <v>9</v>
      </c>
      <c r="E6">
        <v>5</v>
      </c>
      <c r="F6">
        <v>3</v>
      </c>
      <c r="G6">
        <v>4</v>
      </c>
      <c r="H6" t="s">
        <v>11</v>
      </c>
      <c r="I6">
        <v>0</v>
      </c>
      <c r="J6">
        <v>0</v>
      </c>
      <c r="K6">
        <v>2</v>
      </c>
      <c r="L6">
        <f t="shared" si="0"/>
        <v>0</v>
      </c>
      <c r="M6">
        <f t="shared" si="1"/>
        <v>0</v>
      </c>
      <c r="N6">
        <f t="shared" si="2"/>
        <v>0</v>
      </c>
      <c r="O6">
        <f>COUNTIF(J6, "&gt;1")</f>
        <v>0</v>
      </c>
      <c r="P6">
        <f t="shared" si="3"/>
        <v>0</v>
      </c>
      <c r="Q6">
        <f t="shared" si="4"/>
        <v>1</v>
      </c>
      <c r="R6">
        <f t="shared" si="5"/>
        <v>0</v>
      </c>
      <c r="S6">
        <f t="shared" si="6"/>
        <v>0</v>
      </c>
      <c r="T6">
        <f t="shared" si="7"/>
        <v>0</v>
      </c>
      <c r="X6" s="3">
        <v>45094</v>
      </c>
      <c r="Y6" t="s">
        <v>32</v>
      </c>
      <c r="Z6" t="s">
        <v>33</v>
      </c>
      <c r="AA6" t="s">
        <v>33</v>
      </c>
      <c r="AB6">
        <v>20</v>
      </c>
    </row>
    <row r="7" spans="1:28" x14ac:dyDescent="0.25">
      <c r="A7" t="s">
        <v>18</v>
      </c>
      <c r="B7" s="1">
        <v>45094</v>
      </c>
      <c r="C7" t="s">
        <v>8</v>
      </c>
      <c r="D7" t="s">
        <v>9</v>
      </c>
      <c r="E7">
        <v>6</v>
      </c>
      <c r="F7">
        <v>4</v>
      </c>
      <c r="G7">
        <v>7</v>
      </c>
      <c r="H7">
        <v>0</v>
      </c>
      <c r="I7">
        <v>1</v>
      </c>
      <c r="J7">
        <v>1</v>
      </c>
      <c r="K7">
        <v>2</v>
      </c>
      <c r="L7">
        <f t="shared" si="0"/>
        <v>0</v>
      </c>
      <c r="M7">
        <f t="shared" si="1"/>
        <v>0</v>
      </c>
      <c r="N7">
        <f t="shared" si="2"/>
        <v>0</v>
      </c>
      <c r="O7">
        <f>COUNTIF(J7, "&gt;1")</f>
        <v>0</v>
      </c>
      <c r="P7">
        <f t="shared" si="3"/>
        <v>0</v>
      </c>
      <c r="Q7">
        <f t="shared" si="4"/>
        <v>1</v>
      </c>
      <c r="R7">
        <f t="shared" si="5"/>
        <v>0</v>
      </c>
      <c r="S7">
        <f t="shared" si="6"/>
        <v>0</v>
      </c>
      <c r="T7">
        <f t="shared" si="7"/>
        <v>1</v>
      </c>
      <c r="X7" s="3">
        <v>45074</v>
      </c>
      <c r="Y7" t="s">
        <v>32</v>
      </c>
      <c r="Z7" t="s">
        <v>33</v>
      </c>
      <c r="AA7" t="s">
        <v>33</v>
      </c>
      <c r="AB7">
        <f>94-72</f>
        <v>22</v>
      </c>
    </row>
    <row r="8" spans="1:28" x14ac:dyDescent="0.25">
      <c r="A8" t="s">
        <v>18</v>
      </c>
      <c r="B8" s="1">
        <v>45094</v>
      </c>
      <c r="C8" t="s">
        <v>8</v>
      </c>
      <c r="D8" t="s">
        <v>9</v>
      </c>
      <c r="E8">
        <v>7</v>
      </c>
      <c r="F8">
        <v>5</v>
      </c>
      <c r="G8">
        <v>6</v>
      </c>
      <c r="H8">
        <v>0</v>
      </c>
      <c r="I8">
        <v>0</v>
      </c>
      <c r="J8">
        <v>1</v>
      </c>
      <c r="K8">
        <v>2</v>
      </c>
      <c r="L8">
        <f t="shared" si="0"/>
        <v>0</v>
      </c>
      <c r="M8">
        <f t="shared" si="1"/>
        <v>0</v>
      </c>
      <c r="N8">
        <f t="shared" si="2"/>
        <v>0</v>
      </c>
      <c r="O8">
        <f>COUNTIF(J8, "&gt;1")</f>
        <v>0</v>
      </c>
      <c r="P8">
        <f t="shared" si="3"/>
        <v>0</v>
      </c>
      <c r="Q8">
        <f t="shared" si="4"/>
        <v>0</v>
      </c>
      <c r="R8">
        <f t="shared" si="5"/>
        <v>0</v>
      </c>
      <c r="S8">
        <f t="shared" si="6"/>
        <v>0</v>
      </c>
      <c r="T8">
        <f t="shared" si="7"/>
        <v>1</v>
      </c>
      <c r="X8" s="3">
        <v>45067</v>
      </c>
      <c r="Y8" t="s">
        <v>35</v>
      </c>
      <c r="Z8" t="s">
        <v>36</v>
      </c>
      <c r="AA8" t="s">
        <v>33</v>
      </c>
      <c r="AB8">
        <v>19</v>
      </c>
    </row>
    <row r="9" spans="1:28" x14ac:dyDescent="0.25">
      <c r="A9" t="s">
        <v>18</v>
      </c>
      <c r="B9" s="1">
        <v>45094</v>
      </c>
      <c r="C9" t="s">
        <v>8</v>
      </c>
      <c r="D9" t="s">
        <v>9</v>
      </c>
      <c r="E9">
        <v>8</v>
      </c>
      <c r="F9">
        <v>3</v>
      </c>
      <c r="G9">
        <v>4</v>
      </c>
      <c r="H9" t="s">
        <v>11</v>
      </c>
      <c r="I9">
        <v>0</v>
      </c>
      <c r="J9">
        <v>1</v>
      </c>
      <c r="K9">
        <v>2</v>
      </c>
      <c r="L9">
        <f t="shared" si="0"/>
        <v>0</v>
      </c>
      <c r="M9">
        <f t="shared" si="1"/>
        <v>0</v>
      </c>
      <c r="N9">
        <f t="shared" si="2"/>
        <v>0</v>
      </c>
      <c r="O9">
        <f>COUNTIF(J9, "&gt;1")</f>
        <v>0</v>
      </c>
      <c r="P9">
        <f t="shared" si="3"/>
        <v>0</v>
      </c>
      <c r="Q9">
        <f t="shared" si="4"/>
        <v>0</v>
      </c>
      <c r="R9">
        <f t="shared" si="5"/>
        <v>0</v>
      </c>
      <c r="S9">
        <f t="shared" si="6"/>
        <v>0</v>
      </c>
      <c r="T9">
        <f t="shared" si="7"/>
        <v>1</v>
      </c>
      <c r="X9" s="3">
        <v>45038</v>
      </c>
      <c r="Y9" t="s">
        <v>32</v>
      </c>
      <c r="Z9" t="s">
        <v>33</v>
      </c>
      <c r="AA9" t="s">
        <v>33</v>
      </c>
      <c r="AB9">
        <v>12</v>
      </c>
    </row>
    <row r="10" spans="1:28" x14ac:dyDescent="0.25">
      <c r="A10" t="s">
        <v>18</v>
      </c>
      <c r="B10" s="1">
        <v>45094</v>
      </c>
      <c r="C10" t="s">
        <v>8</v>
      </c>
      <c r="D10" t="s">
        <v>9</v>
      </c>
      <c r="E10">
        <v>9</v>
      </c>
      <c r="F10">
        <v>4</v>
      </c>
      <c r="G10">
        <v>6</v>
      </c>
      <c r="H10">
        <v>0</v>
      </c>
      <c r="I10">
        <v>0</v>
      </c>
      <c r="J10">
        <v>1</v>
      </c>
      <c r="K10">
        <v>2</v>
      </c>
      <c r="L10">
        <f t="shared" si="0"/>
        <v>0</v>
      </c>
      <c r="M10">
        <f t="shared" si="1"/>
        <v>0</v>
      </c>
      <c r="N10">
        <f t="shared" si="2"/>
        <v>0</v>
      </c>
      <c r="O10">
        <f>COUNTIF(J10, "&gt;1")</f>
        <v>0</v>
      </c>
      <c r="P10">
        <f t="shared" si="3"/>
        <v>0</v>
      </c>
      <c r="Q10">
        <f t="shared" si="4"/>
        <v>1</v>
      </c>
      <c r="R10">
        <f t="shared" si="5"/>
        <v>0</v>
      </c>
      <c r="S10">
        <f t="shared" si="6"/>
        <v>0</v>
      </c>
      <c r="T10">
        <f t="shared" si="7"/>
        <v>1</v>
      </c>
      <c r="X10" s="3">
        <v>45024</v>
      </c>
      <c r="Y10" t="s">
        <v>32</v>
      </c>
      <c r="Z10" t="s">
        <v>33</v>
      </c>
      <c r="AA10" t="s">
        <v>33</v>
      </c>
      <c r="AB10">
        <f>91-72</f>
        <v>19</v>
      </c>
    </row>
    <row r="11" spans="1:28" x14ac:dyDescent="0.25">
      <c r="A11" t="s">
        <v>18</v>
      </c>
      <c r="B11" s="1">
        <v>45094</v>
      </c>
      <c r="C11" t="s">
        <v>8</v>
      </c>
      <c r="D11" t="s">
        <v>9</v>
      </c>
      <c r="E11">
        <v>10</v>
      </c>
      <c r="F11">
        <v>4</v>
      </c>
      <c r="G11">
        <v>5</v>
      </c>
      <c r="H11">
        <v>0</v>
      </c>
      <c r="I11">
        <v>0</v>
      </c>
      <c r="J11">
        <v>0</v>
      </c>
      <c r="K11">
        <v>3</v>
      </c>
      <c r="L11">
        <f t="shared" si="0"/>
        <v>1</v>
      </c>
      <c r="M11">
        <f t="shared" si="1"/>
        <v>0</v>
      </c>
      <c r="N11">
        <f t="shared" si="2"/>
        <v>0</v>
      </c>
      <c r="O11">
        <f>COUNTIF(J11, "&gt;1")</f>
        <v>0</v>
      </c>
      <c r="P11">
        <f t="shared" si="3"/>
        <v>1</v>
      </c>
      <c r="Q11">
        <f t="shared" si="4"/>
        <v>0</v>
      </c>
      <c r="R11">
        <f t="shared" si="5"/>
        <v>1</v>
      </c>
      <c r="S11">
        <f t="shared" si="6"/>
        <v>0</v>
      </c>
      <c r="T11">
        <f t="shared" si="7"/>
        <v>0</v>
      </c>
      <c r="X11" s="3">
        <v>44997</v>
      </c>
      <c r="Y11" t="s">
        <v>32</v>
      </c>
      <c r="Z11" t="s">
        <v>33</v>
      </c>
      <c r="AA11" t="s">
        <v>33</v>
      </c>
      <c r="AB11">
        <v>12</v>
      </c>
    </row>
    <row r="12" spans="1:28" x14ac:dyDescent="0.25">
      <c r="A12" t="s">
        <v>18</v>
      </c>
      <c r="B12" s="1">
        <v>45094</v>
      </c>
      <c r="C12" t="s">
        <v>8</v>
      </c>
      <c r="D12" t="s">
        <v>9</v>
      </c>
      <c r="E12">
        <v>11</v>
      </c>
      <c r="F12">
        <v>4</v>
      </c>
      <c r="G12">
        <v>4</v>
      </c>
      <c r="H12">
        <v>0</v>
      </c>
      <c r="I12">
        <v>0</v>
      </c>
      <c r="J12">
        <v>0</v>
      </c>
      <c r="K12">
        <v>2</v>
      </c>
      <c r="L12">
        <f t="shared" si="0"/>
        <v>0</v>
      </c>
      <c r="M12">
        <f t="shared" si="1"/>
        <v>0</v>
      </c>
      <c r="N12">
        <f t="shared" si="2"/>
        <v>0</v>
      </c>
      <c r="O12">
        <f>COUNTIF(J12, "&gt;1")</f>
        <v>0</v>
      </c>
      <c r="P12">
        <f t="shared" si="3"/>
        <v>1</v>
      </c>
      <c r="Q12">
        <f t="shared" si="4"/>
        <v>0</v>
      </c>
      <c r="R12">
        <f t="shared" si="5"/>
        <v>0</v>
      </c>
      <c r="S12">
        <f t="shared" si="6"/>
        <v>0</v>
      </c>
      <c r="T12">
        <f t="shared" si="7"/>
        <v>0</v>
      </c>
      <c r="X12" s="3">
        <v>44905</v>
      </c>
      <c r="Y12" t="s">
        <v>35</v>
      </c>
      <c r="Z12" t="s">
        <v>37</v>
      </c>
      <c r="AA12" t="s">
        <v>33</v>
      </c>
      <c r="AB12">
        <v>11</v>
      </c>
    </row>
    <row r="13" spans="1:28" x14ac:dyDescent="0.25">
      <c r="A13" t="s">
        <v>18</v>
      </c>
      <c r="B13" s="1">
        <v>45094</v>
      </c>
      <c r="C13" t="s">
        <v>8</v>
      </c>
      <c r="D13" t="s">
        <v>9</v>
      </c>
      <c r="E13">
        <v>12</v>
      </c>
      <c r="F13">
        <v>5</v>
      </c>
      <c r="G13">
        <v>5</v>
      </c>
      <c r="H13">
        <v>1</v>
      </c>
      <c r="I13">
        <v>0</v>
      </c>
      <c r="J13">
        <v>0</v>
      </c>
      <c r="K13">
        <v>2</v>
      </c>
      <c r="L13">
        <f t="shared" si="0"/>
        <v>0</v>
      </c>
      <c r="M13">
        <f t="shared" si="1"/>
        <v>0</v>
      </c>
      <c r="N13">
        <f t="shared" si="2"/>
        <v>0</v>
      </c>
      <c r="O13">
        <f>COUNTIF(J13, "&gt;1")</f>
        <v>0</v>
      </c>
      <c r="P13">
        <f t="shared" si="3"/>
        <v>1</v>
      </c>
      <c r="Q13">
        <f t="shared" si="4"/>
        <v>0</v>
      </c>
      <c r="R13">
        <f t="shared" si="5"/>
        <v>0</v>
      </c>
      <c r="S13">
        <f t="shared" si="6"/>
        <v>0</v>
      </c>
      <c r="T13">
        <f t="shared" si="7"/>
        <v>0</v>
      </c>
      <c r="X13" s="3">
        <v>44878</v>
      </c>
      <c r="Y13" t="s">
        <v>35</v>
      </c>
      <c r="Z13" t="s">
        <v>37</v>
      </c>
      <c r="AA13" t="s">
        <v>33</v>
      </c>
      <c r="AB13">
        <v>18</v>
      </c>
    </row>
    <row r="14" spans="1:28" x14ac:dyDescent="0.25">
      <c r="A14" t="s">
        <v>18</v>
      </c>
      <c r="B14" s="1">
        <v>45094</v>
      </c>
      <c r="C14" t="s">
        <v>8</v>
      </c>
      <c r="D14" t="s">
        <v>9</v>
      </c>
      <c r="E14">
        <v>13</v>
      </c>
      <c r="F14">
        <v>4</v>
      </c>
      <c r="G14">
        <v>5</v>
      </c>
      <c r="H14">
        <v>0</v>
      </c>
      <c r="I14">
        <v>0</v>
      </c>
      <c r="J14">
        <v>1</v>
      </c>
      <c r="K14">
        <v>2</v>
      </c>
      <c r="L14">
        <f t="shared" si="0"/>
        <v>0</v>
      </c>
      <c r="M14">
        <f t="shared" si="1"/>
        <v>0</v>
      </c>
      <c r="N14">
        <f t="shared" si="2"/>
        <v>0</v>
      </c>
      <c r="O14">
        <f>COUNTIF(J14, "&gt;1")</f>
        <v>0</v>
      </c>
      <c r="P14">
        <f t="shared" si="3"/>
        <v>0</v>
      </c>
      <c r="Q14">
        <f t="shared" si="4"/>
        <v>0</v>
      </c>
      <c r="R14">
        <f t="shared" si="5"/>
        <v>0</v>
      </c>
      <c r="S14">
        <f t="shared" si="6"/>
        <v>0</v>
      </c>
      <c r="T14">
        <f t="shared" si="7"/>
        <v>1</v>
      </c>
    </row>
    <row r="15" spans="1:28" x14ac:dyDescent="0.25">
      <c r="A15" t="s">
        <v>18</v>
      </c>
      <c r="B15" s="1">
        <v>45094</v>
      </c>
      <c r="C15" t="s">
        <v>8</v>
      </c>
      <c r="D15" t="s">
        <v>9</v>
      </c>
      <c r="E15">
        <v>14</v>
      </c>
      <c r="F15">
        <v>3</v>
      </c>
      <c r="G15">
        <v>3</v>
      </c>
      <c r="H15" t="s">
        <v>11</v>
      </c>
      <c r="I15">
        <v>0</v>
      </c>
      <c r="J15">
        <v>0</v>
      </c>
      <c r="K15">
        <v>2</v>
      </c>
      <c r="L15">
        <f t="shared" si="0"/>
        <v>0</v>
      </c>
      <c r="M15">
        <f t="shared" si="1"/>
        <v>0</v>
      </c>
      <c r="N15">
        <f t="shared" si="2"/>
        <v>0</v>
      </c>
      <c r="O15">
        <f>COUNTIF(J15, "&gt;1")</f>
        <v>0</v>
      </c>
      <c r="P15">
        <f t="shared" si="3"/>
        <v>1</v>
      </c>
      <c r="Q15">
        <f t="shared" si="4"/>
        <v>0</v>
      </c>
      <c r="R15">
        <f t="shared" si="5"/>
        <v>0</v>
      </c>
      <c r="S15">
        <f t="shared" si="6"/>
        <v>0</v>
      </c>
      <c r="T15">
        <f t="shared" si="7"/>
        <v>0</v>
      </c>
    </row>
    <row r="16" spans="1:28" x14ac:dyDescent="0.25">
      <c r="A16" t="s">
        <v>18</v>
      </c>
      <c r="B16" s="1">
        <v>45094</v>
      </c>
      <c r="C16" t="s">
        <v>8</v>
      </c>
      <c r="D16" t="s">
        <v>9</v>
      </c>
      <c r="E16">
        <v>15</v>
      </c>
      <c r="F16">
        <v>4</v>
      </c>
      <c r="G16">
        <v>5</v>
      </c>
      <c r="H16">
        <v>0</v>
      </c>
      <c r="I16">
        <v>0</v>
      </c>
      <c r="J16">
        <v>2</v>
      </c>
      <c r="K16">
        <v>1</v>
      </c>
      <c r="L16">
        <f t="shared" si="0"/>
        <v>0</v>
      </c>
      <c r="M16">
        <f t="shared" si="1"/>
        <v>1</v>
      </c>
      <c r="N16">
        <f t="shared" si="2"/>
        <v>0</v>
      </c>
      <c r="O16">
        <f>COUNTIF(J16, "&gt;1")</f>
        <v>1</v>
      </c>
      <c r="P16">
        <f t="shared" si="3"/>
        <v>0</v>
      </c>
      <c r="Q16">
        <f t="shared" si="4"/>
        <v>0</v>
      </c>
      <c r="R16">
        <f t="shared" si="5"/>
        <v>0</v>
      </c>
      <c r="S16">
        <f t="shared" si="6"/>
        <v>1</v>
      </c>
      <c r="T16">
        <f t="shared" si="7"/>
        <v>1</v>
      </c>
    </row>
    <row r="17" spans="1:20" x14ac:dyDescent="0.25">
      <c r="A17" t="s">
        <v>18</v>
      </c>
      <c r="B17" s="1">
        <v>45094</v>
      </c>
      <c r="C17" t="s">
        <v>8</v>
      </c>
      <c r="D17" t="s">
        <v>9</v>
      </c>
      <c r="E17">
        <v>16</v>
      </c>
      <c r="F17">
        <v>4</v>
      </c>
      <c r="G17">
        <v>5</v>
      </c>
      <c r="H17">
        <v>0</v>
      </c>
      <c r="I17">
        <v>0</v>
      </c>
      <c r="J17">
        <v>1</v>
      </c>
      <c r="K17">
        <v>2</v>
      </c>
      <c r="L17" t="s">
        <v>40</v>
      </c>
      <c r="M17">
        <f t="shared" si="1"/>
        <v>0</v>
      </c>
      <c r="N17">
        <f t="shared" si="2"/>
        <v>0</v>
      </c>
      <c r="O17">
        <f>COUNTIF(J17, "&gt;1")</f>
        <v>0</v>
      </c>
      <c r="P17">
        <f t="shared" si="3"/>
        <v>0</v>
      </c>
      <c r="Q17">
        <f t="shared" si="4"/>
        <v>0</v>
      </c>
      <c r="R17">
        <f t="shared" si="5"/>
        <v>0</v>
      </c>
      <c r="S17">
        <f t="shared" si="6"/>
        <v>0</v>
      </c>
      <c r="T17">
        <f t="shared" si="7"/>
        <v>1</v>
      </c>
    </row>
    <row r="18" spans="1:20" x14ac:dyDescent="0.25">
      <c r="A18" t="s">
        <v>18</v>
      </c>
      <c r="B18" s="1">
        <v>45094</v>
      </c>
      <c r="C18" t="s">
        <v>8</v>
      </c>
      <c r="D18" t="s">
        <v>9</v>
      </c>
      <c r="E18">
        <v>17</v>
      </c>
      <c r="F18">
        <v>3</v>
      </c>
      <c r="G18">
        <v>3</v>
      </c>
      <c r="H18" t="s">
        <v>13</v>
      </c>
      <c r="I18">
        <v>0</v>
      </c>
      <c r="J18">
        <v>0</v>
      </c>
      <c r="K18">
        <v>2</v>
      </c>
      <c r="L18">
        <f t="shared" si="0"/>
        <v>0</v>
      </c>
      <c r="M18">
        <f t="shared" si="1"/>
        <v>0</v>
      </c>
      <c r="N18">
        <f t="shared" si="2"/>
        <v>0</v>
      </c>
      <c r="O18">
        <f>COUNTIF(J18, "&gt;1")</f>
        <v>0</v>
      </c>
      <c r="P18">
        <f t="shared" si="3"/>
        <v>1</v>
      </c>
      <c r="Q18">
        <f t="shared" si="4"/>
        <v>0</v>
      </c>
      <c r="R18">
        <f t="shared" si="5"/>
        <v>0</v>
      </c>
      <c r="S18">
        <f t="shared" si="6"/>
        <v>0</v>
      </c>
      <c r="T18">
        <f t="shared" si="7"/>
        <v>0</v>
      </c>
    </row>
    <row r="19" spans="1:20" x14ac:dyDescent="0.25">
      <c r="A19" t="s">
        <v>18</v>
      </c>
      <c r="B19" s="1">
        <v>45094</v>
      </c>
      <c r="C19" t="s">
        <v>8</v>
      </c>
      <c r="D19" t="s">
        <v>9</v>
      </c>
      <c r="E19">
        <v>18</v>
      </c>
      <c r="F19">
        <v>5</v>
      </c>
      <c r="G19">
        <v>6</v>
      </c>
      <c r="H19">
        <v>0</v>
      </c>
      <c r="I19">
        <v>0</v>
      </c>
      <c r="J19">
        <v>0</v>
      </c>
      <c r="K19">
        <v>3</v>
      </c>
      <c r="L19">
        <f t="shared" si="0"/>
        <v>1</v>
      </c>
      <c r="M19">
        <f t="shared" si="1"/>
        <v>0</v>
      </c>
      <c r="N19">
        <f t="shared" si="2"/>
        <v>0</v>
      </c>
      <c r="O19">
        <f>COUNTIF(J19, "&gt;1")</f>
        <v>0</v>
      </c>
      <c r="P19">
        <f t="shared" si="3"/>
        <v>1</v>
      </c>
      <c r="Q19">
        <f t="shared" si="4"/>
        <v>0</v>
      </c>
      <c r="R19">
        <f t="shared" si="5"/>
        <v>1</v>
      </c>
      <c r="S19">
        <f t="shared" si="6"/>
        <v>0</v>
      </c>
      <c r="T19">
        <f t="shared" si="7"/>
        <v>0</v>
      </c>
    </row>
    <row r="20" spans="1:20" x14ac:dyDescent="0.25">
      <c r="A20" t="s">
        <v>18</v>
      </c>
      <c r="B20" s="1">
        <v>45102</v>
      </c>
      <c r="C20" t="s">
        <v>25</v>
      </c>
      <c r="D20" t="s">
        <v>26</v>
      </c>
      <c r="E20">
        <v>1</v>
      </c>
      <c r="F20">
        <v>5</v>
      </c>
      <c r="G20">
        <v>6</v>
      </c>
      <c r="H20">
        <v>0</v>
      </c>
      <c r="I20">
        <v>1</v>
      </c>
      <c r="J20">
        <v>0</v>
      </c>
      <c r="K20">
        <v>2</v>
      </c>
      <c r="L20">
        <f>COUNTIF(K20, "&gt;2")</f>
        <v>0</v>
      </c>
      <c r="M20">
        <f>COUNTIF(K20,"&lt;2")</f>
        <v>0</v>
      </c>
      <c r="N20">
        <f t="shared" si="2"/>
        <v>0</v>
      </c>
      <c r="O20">
        <f>COUNTIF(J20, "&gt;1")</f>
        <v>0</v>
      </c>
      <c r="P20">
        <f t="shared" si="3"/>
        <v>0</v>
      </c>
      <c r="Q20">
        <f t="shared" si="4"/>
        <v>0</v>
      </c>
      <c r="R20">
        <f t="shared" si="5"/>
        <v>0</v>
      </c>
      <c r="S20">
        <f t="shared" si="6"/>
        <v>0</v>
      </c>
      <c r="T20">
        <f t="shared" si="7"/>
        <v>0</v>
      </c>
    </row>
    <row r="21" spans="1:20" x14ac:dyDescent="0.25">
      <c r="A21" t="s">
        <v>18</v>
      </c>
      <c r="B21" s="1">
        <v>45102</v>
      </c>
      <c r="C21" t="s">
        <v>25</v>
      </c>
      <c r="D21" t="s">
        <v>26</v>
      </c>
      <c r="E21">
        <v>2</v>
      </c>
      <c r="F21">
        <v>4</v>
      </c>
      <c r="G21">
        <v>6</v>
      </c>
      <c r="H21">
        <v>0</v>
      </c>
      <c r="I21">
        <v>1</v>
      </c>
      <c r="J21">
        <v>0</v>
      </c>
      <c r="K21">
        <v>2</v>
      </c>
      <c r="L21">
        <f t="shared" ref="L21:L37" si="8">COUNTIF(K21, "&gt;2")</f>
        <v>0</v>
      </c>
      <c r="M21">
        <f t="shared" ref="M21:M37" si="9">COUNTIF(K21,"&lt;2")</f>
        <v>0</v>
      </c>
      <c r="N21">
        <f t="shared" si="2"/>
        <v>0</v>
      </c>
      <c r="O21">
        <f>COUNTIF(J21, "&gt;1")</f>
        <v>0</v>
      </c>
      <c r="P21">
        <f t="shared" si="3"/>
        <v>0</v>
      </c>
      <c r="Q21">
        <f t="shared" si="4"/>
        <v>1</v>
      </c>
      <c r="R21">
        <f t="shared" si="5"/>
        <v>0</v>
      </c>
      <c r="S21">
        <f t="shared" si="6"/>
        <v>0</v>
      </c>
      <c r="T21">
        <f t="shared" si="7"/>
        <v>0</v>
      </c>
    </row>
    <row r="22" spans="1:20" x14ac:dyDescent="0.25">
      <c r="A22" t="s">
        <v>18</v>
      </c>
      <c r="B22" s="1">
        <v>45102</v>
      </c>
      <c r="C22" t="s">
        <v>25</v>
      </c>
      <c r="D22" t="s">
        <v>26</v>
      </c>
      <c r="E22">
        <v>3</v>
      </c>
      <c r="F22">
        <v>4</v>
      </c>
      <c r="G22">
        <v>5</v>
      </c>
      <c r="H22">
        <v>0</v>
      </c>
      <c r="I22">
        <v>0</v>
      </c>
      <c r="J22">
        <v>0</v>
      </c>
      <c r="K22">
        <v>2</v>
      </c>
      <c r="L22">
        <f t="shared" si="8"/>
        <v>0</v>
      </c>
      <c r="M22">
        <f t="shared" si="9"/>
        <v>0</v>
      </c>
      <c r="N22">
        <f t="shared" si="2"/>
        <v>0</v>
      </c>
      <c r="O22">
        <f>COUNTIF(J22, "&gt;1")</f>
        <v>0</v>
      </c>
      <c r="P22">
        <f t="shared" si="3"/>
        <v>0</v>
      </c>
      <c r="Q22">
        <f t="shared" si="4"/>
        <v>1</v>
      </c>
      <c r="R22">
        <f t="shared" si="5"/>
        <v>0</v>
      </c>
      <c r="S22">
        <f t="shared" si="6"/>
        <v>0</v>
      </c>
      <c r="T22">
        <f t="shared" si="7"/>
        <v>0</v>
      </c>
    </row>
    <row r="23" spans="1:20" x14ac:dyDescent="0.25">
      <c r="A23" t="s">
        <v>18</v>
      </c>
      <c r="B23" s="1">
        <v>45102</v>
      </c>
      <c r="C23" t="s">
        <v>25</v>
      </c>
      <c r="D23" t="s">
        <v>26</v>
      </c>
      <c r="E23">
        <v>4</v>
      </c>
      <c r="F23">
        <v>3</v>
      </c>
      <c r="G23">
        <v>5</v>
      </c>
      <c r="H23" t="s">
        <v>11</v>
      </c>
      <c r="I23">
        <v>0</v>
      </c>
      <c r="J23">
        <v>2</v>
      </c>
      <c r="K23">
        <v>2</v>
      </c>
      <c r="L23">
        <f t="shared" si="8"/>
        <v>0</v>
      </c>
      <c r="M23">
        <f t="shared" si="9"/>
        <v>0</v>
      </c>
      <c r="N23">
        <f t="shared" si="2"/>
        <v>0</v>
      </c>
      <c r="O23">
        <f>COUNTIF(J23, "&gt;1")</f>
        <v>1</v>
      </c>
      <c r="P23">
        <f t="shared" si="3"/>
        <v>0</v>
      </c>
      <c r="Q23">
        <f t="shared" si="4"/>
        <v>0</v>
      </c>
      <c r="R23">
        <f t="shared" si="5"/>
        <v>0</v>
      </c>
      <c r="S23">
        <f t="shared" si="6"/>
        <v>1</v>
      </c>
      <c r="T23">
        <f t="shared" si="7"/>
        <v>1</v>
      </c>
    </row>
    <row r="24" spans="1:20" x14ac:dyDescent="0.25">
      <c r="A24" t="s">
        <v>18</v>
      </c>
      <c r="B24" s="1">
        <v>45102</v>
      </c>
      <c r="C24" t="s">
        <v>25</v>
      </c>
      <c r="D24" t="s">
        <v>26</v>
      </c>
      <c r="E24">
        <v>5</v>
      </c>
      <c r="F24">
        <v>4</v>
      </c>
      <c r="G24">
        <v>4</v>
      </c>
      <c r="H24">
        <v>0</v>
      </c>
      <c r="I24">
        <v>0</v>
      </c>
      <c r="J24">
        <v>0</v>
      </c>
      <c r="K24">
        <v>2</v>
      </c>
      <c r="L24">
        <f t="shared" si="8"/>
        <v>0</v>
      </c>
      <c r="M24">
        <f t="shared" si="9"/>
        <v>0</v>
      </c>
      <c r="N24">
        <f t="shared" si="2"/>
        <v>0</v>
      </c>
      <c r="O24">
        <f>COUNTIF(J24, "&gt;1")</f>
        <v>0</v>
      </c>
      <c r="P24">
        <f t="shared" si="3"/>
        <v>1</v>
      </c>
      <c r="Q24">
        <f t="shared" si="4"/>
        <v>0</v>
      </c>
      <c r="R24">
        <f t="shared" si="5"/>
        <v>0</v>
      </c>
      <c r="S24">
        <f t="shared" si="6"/>
        <v>0</v>
      </c>
      <c r="T24">
        <f t="shared" si="7"/>
        <v>0</v>
      </c>
    </row>
    <row r="25" spans="1:20" x14ac:dyDescent="0.25">
      <c r="A25" t="s">
        <v>18</v>
      </c>
      <c r="B25" s="1">
        <v>45102</v>
      </c>
      <c r="C25" t="s">
        <v>25</v>
      </c>
      <c r="D25" t="s">
        <v>26</v>
      </c>
      <c r="E25">
        <v>6</v>
      </c>
      <c r="F25">
        <v>5</v>
      </c>
      <c r="G25">
        <v>7</v>
      </c>
      <c r="H25">
        <v>0</v>
      </c>
      <c r="I25">
        <v>0</v>
      </c>
      <c r="J25">
        <v>1</v>
      </c>
      <c r="K25">
        <v>2</v>
      </c>
      <c r="L25">
        <f t="shared" si="8"/>
        <v>0</v>
      </c>
      <c r="M25">
        <f t="shared" si="9"/>
        <v>0</v>
      </c>
      <c r="N25">
        <f t="shared" si="2"/>
        <v>0</v>
      </c>
      <c r="O25">
        <f>COUNTIF(J25, "&gt;1")</f>
        <v>0</v>
      </c>
      <c r="P25">
        <f t="shared" si="3"/>
        <v>0</v>
      </c>
      <c r="Q25">
        <f t="shared" si="4"/>
        <v>1</v>
      </c>
      <c r="R25">
        <f t="shared" si="5"/>
        <v>0</v>
      </c>
      <c r="S25">
        <f t="shared" si="6"/>
        <v>0</v>
      </c>
      <c r="T25">
        <f t="shared" si="7"/>
        <v>1</v>
      </c>
    </row>
    <row r="26" spans="1:20" x14ac:dyDescent="0.25">
      <c r="A26" t="s">
        <v>18</v>
      </c>
      <c r="B26" s="1">
        <v>45102</v>
      </c>
      <c r="C26" t="s">
        <v>25</v>
      </c>
      <c r="D26" t="s">
        <v>26</v>
      </c>
      <c r="E26">
        <v>7</v>
      </c>
      <c r="F26">
        <v>4</v>
      </c>
      <c r="G26">
        <v>4</v>
      </c>
      <c r="H26">
        <v>1</v>
      </c>
      <c r="I26">
        <v>0</v>
      </c>
      <c r="J26">
        <v>0</v>
      </c>
      <c r="K26">
        <v>2</v>
      </c>
      <c r="L26">
        <f t="shared" si="8"/>
        <v>0</v>
      </c>
      <c r="M26">
        <f t="shared" si="9"/>
        <v>0</v>
      </c>
      <c r="N26">
        <f t="shared" si="2"/>
        <v>0</v>
      </c>
      <c r="O26">
        <f>COUNTIF(J26, "&gt;1")</f>
        <v>0</v>
      </c>
      <c r="P26">
        <f t="shared" si="3"/>
        <v>1</v>
      </c>
      <c r="Q26">
        <f t="shared" si="4"/>
        <v>0</v>
      </c>
      <c r="R26">
        <f t="shared" si="5"/>
        <v>0</v>
      </c>
      <c r="S26">
        <f t="shared" si="6"/>
        <v>0</v>
      </c>
      <c r="T26">
        <f t="shared" si="7"/>
        <v>0</v>
      </c>
    </row>
    <row r="27" spans="1:20" x14ac:dyDescent="0.25">
      <c r="A27" t="s">
        <v>18</v>
      </c>
      <c r="B27" s="1">
        <v>45102</v>
      </c>
      <c r="C27" t="s">
        <v>25</v>
      </c>
      <c r="D27" t="s">
        <v>26</v>
      </c>
      <c r="E27">
        <v>8</v>
      </c>
      <c r="F27">
        <v>3</v>
      </c>
      <c r="G27">
        <v>4</v>
      </c>
      <c r="H27" t="s">
        <v>11</v>
      </c>
      <c r="I27">
        <v>0</v>
      </c>
      <c r="J27">
        <v>1</v>
      </c>
      <c r="K27">
        <v>2</v>
      </c>
      <c r="L27">
        <f t="shared" si="8"/>
        <v>0</v>
      </c>
      <c r="M27">
        <f t="shared" si="9"/>
        <v>0</v>
      </c>
      <c r="N27">
        <f t="shared" si="2"/>
        <v>0</v>
      </c>
      <c r="O27">
        <f>COUNTIF(J27, "&gt;1")</f>
        <v>0</v>
      </c>
      <c r="P27">
        <f t="shared" si="3"/>
        <v>0</v>
      </c>
      <c r="Q27">
        <f t="shared" si="4"/>
        <v>0</v>
      </c>
      <c r="R27">
        <f t="shared" si="5"/>
        <v>0</v>
      </c>
      <c r="S27">
        <f t="shared" si="6"/>
        <v>0</v>
      </c>
      <c r="T27">
        <f t="shared" si="7"/>
        <v>1</v>
      </c>
    </row>
    <row r="28" spans="1:20" x14ac:dyDescent="0.25">
      <c r="A28" t="s">
        <v>18</v>
      </c>
      <c r="B28" s="1">
        <v>45102</v>
      </c>
      <c r="C28" t="s">
        <v>25</v>
      </c>
      <c r="D28" t="s">
        <v>26</v>
      </c>
      <c r="E28">
        <v>9</v>
      </c>
      <c r="F28">
        <v>4</v>
      </c>
      <c r="G28">
        <v>4</v>
      </c>
      <c r="H28">
        <v>1</v>
      </c>
      <c r="I28">
        <v>0</v>
      </c>
      <c r="J28">
        <v>0</v>
      </c>
      <c r="K28">
        <v>2</v>
      </c>
      <c r="L28">
        <f t="shared" si="8"/>
        <v>0</v>
      </c>
      <c r="M28">
        <f t="shared" si="9"/>
        <v>0</v>
      </c>
      <c r="N28">
        <f t="shared" si="2"/>
        <v>0</v>
      </c>
      <c r="O28">
        <f>COUNTIF(J28, "&gt;1")</f>
        <v>0</v>
      </c>
      <c r="P28">
        <f t="shared" si="3"/>
        <v>1</v>
      </c>
      <c r="Q28">
        <f t="shared" si="4"/>
        <v>0</v>
      </c>
      <c r="R28">
        <f t="shared" si="5"/>
        <v>0</v>
      </c>
      <c r="S28">
        <f t="shared" si="6"/>
        <v>0</v>
      </c>
      <c r="T28">
        <f t="shared" si="7"/>
        <v>0</v>
      </c>
    </row>
    <row r="29" spans="1:20" x14ac:dyDescent="0.25">
      <c r="A29" t="s">
        <v>18</v>
      </c>
      <c r="B29" s="1">
        <v>45102</v>
      </c>
      <c r="C29" t="s">
        <v>25</v>
      </c>
      <c r="D29" t="s">
        <v>26</v>
      </c>
      <c r="E29">
        <v>10</v>
      </c>
      <c r="F29">
        <v>4</v>
      </c>
      <c r="G29">
        <v>5</v>
      </c>
      <c r="H29">
        <v>1</v>
      </c>
      <c r="I29">
        <v>0</v>
      </c>
      <c r="J29">
        <v>1</v>
      </c>
      <c r="K29">
        <v>2</v>
      </c>
      <c r="L29">
        <f t="shared" si="8"/>
        <v>0</v>
      </c>
      <c r="M29">
        <f t="shared" si="9"/>
        <v>0</v>
      </c>
      <c r="N29">
        <f t="shared" si="2"/>
        <v>0</v>
      </c>
      <c r="O29">
        <f>COUNTIF(J29, "&gt;1")</f>
        <v>0</v>
      </c>
      <c r="P29">
        <f t="shared" si="3"/>
        <v>0</v>
      </c>
      <c r="Q29">
        <f t="shared" si="4"/>
        <v>0</v>
      </c>
      <c r="R29">
        <f t="shared" si="5"/>
        <v>0</v>
      </c>
      <c r="S29">
        <f t="shared" si="6"/>
        <v>0</v>
      </c>
      <c r="T29">
        <f t="shared" si="7"/>
        <v>1</v>
      </c>
    </row>
    <row r="30" spans="1:20" x14ac:dyDescent="0.25">
      <c r="A30" t="s">
        <v>18</v>
      </c>
      <c r="B30" s="1">
        <v>45102</v>
      </c>
      <c r="C30" t="s">
        <v>25</v>
      </c>
      <c r="D30" t="s">
        <v>26</v>
      </c>
      <c r="E30">
        <v>11</v>
      </c>
      <c r="F30">
        <v>5</v>
      </c>
      <c r="G30">
        <v>5</v>
      </c>
      <c r="H30">
        <v>0</v>
      </c>
      <c r="I30">
        <v>0</v>
      </c>
      <c r="J30">
        <v>1</v>
      </c>
      <c r="K30">
        <v>1</v>
      </c>
      <c r="L30">
        <f t="shared" si="8"/>
        <v>0</v>
      </c>
      <c r="M30">
        <f t="shared" si="9"/>
        <v>1</v>
      </c>
      <c r="N30">
        <f t="shared" si="2"/>
        <v>0</v>
      </c>
      <c r="O30">
        <f>COUNTIF(J30, "&gt;1")</f>
        <v>0</v>
      </c>
      <c r="P30">
        <f t="shared" si="3"/>
        <v>0</v>
      </c>
      <c r="Q30">
        <f t="shared" si="4"/>
        <v>0</v>
      </c>
      <c r="R30">
        <f t="shared" si="5"/>
        <v>0</v>
      </c>
      <c r="S30">
        <f t="shared" si="6"/>
        <v>0</v>
      </c>
      <c r="T30">
        <f t="shared" si="7"/>
        <v>1</v>
      </c>
    </row>
    <row r="31" spans="1:20" x14ac:dyDescent="0.25">
      <c r="A31" t="s">
        <v>18</v>
      </c>
      <c r="B31" s="1">
        <v>45102</v>
      </c>
      <c r="C31" t="s">
        <v>25</v>
      </c>
      <c r="D31" t="s">
        <v>26</v>
      </c>
      <c r="E31">
        <v>12</v>
      </c>
      <c r="F31">
        <v>4</v>
      </c>
      <c r="G31">
        <v>5</v>
      </c>
      <c r="H31">
        <v>0</v>
      </c>
      <c r="I31">
        <v>0</v>
      </c>
      <c r="J31">
        <v>0</v>
      </c>
      <c r="K31">
        <v>2</v>
      </c>
      <c r="L31">
        <f t="shared" si="8"/>
        <v>0</v>
      </c>
      <c r="M31">
        <f t="shared" si="9"/>
        <v>0</v>
      </c>
      <c r="N31">
        <f t="shared" si="2"/>
        <v>0</v>
      </c>
      <c r="O31">
        <f>COUNTIF(J31, "&gt;1")</f>
        <v>0</v>
      </c>
      <c r="P31">
        <f t="shared" si="3"/>
        <v>0</v>
      </c>
      <c r="Q31">
        <f t="shared" si="4"/>
        <v>1</v>
      </c>
      <c r="R31">
        <f t="shared" si="5"/>
        <v>0</v>
      </c>
      <c r="S31">
        <f t="shared" si="6"/>
        <v>0</v>
      </c>
      <c r="T31">
        <f t="shared" si="7"/>
        <v>0</v>
      </c>
    </row>
    <row r="32" spans="1:20" x14ac:dyDescent="0.25">
      <c r="A32" t="s">
        <v>18</v>
      </c>
      <c r="B32" s="1">
        <v>45102</v>
      </c>
      <c r="C32" t="s">
        <v>25</v>
      </c>
      <c r="D32" t="s">
        <v>26</v>
      </c>
      <c r="E32">
        <v>13</v>
      </c>
      <c r="F32">
        <v>4</v>
      </c>
      <c r="G32">
        <v>4</v>
      </c>
      <c r="H32">
        <v>1</v>
      </c>
      <c r="I32">
        <v>0</v>
      </c>
      <c r="J32">
        <v>0</v>
      </c>
      <c r="K32">
        <v>2</v>
      </c>
      <c r="L32">
        <f t="shared" si="8"/>
        <v>0</v>
      </c>
      <c r="M32">
        <f t="shared" si="9"/>
        <v>0</v>
      </c>
      <c r="N32">
        <f t="shared" si="2"/>
        <v>0</v>
      </c>
      <c r="O32">
        <f>COUNTIF(J32, "&gt;1")</f>
        <v>0</v>
      </c>
      <c r="P32">
        <f t="shared" si="3"/>
        <v>1</v>
      </c>
      <c r="Q32">
        <f t="shared" si="4"/>
        <v>0</v>
      </c>
      <c r="R32">
        <f t="shared" si="5"/>
        <v>0</v>
      </c>
      <c r="S32">
        <f t="shared" si="6"/>
        <v>0</v>
      </c>
      <c r="T32">
        <f t="shared" si="7"/>
        <v>0</v>
      </c>
    </row>
    <row r="33" spans="1:20" x14ac:dyDescent="0.25">
      <c r="A33" t="s">
        <v>18</v>
      </c>
      <c r="B33" s="1">
        <v>45102</v>
      </c>
      <c r="C33" t="s">
        <v>25</v>
      </c>
      <c r="D33" t="s">
        <v>26</v>
      </c>
      <c r="E33">
        <v>14</v>
      </c>
      <c r="F33">
        <v>4</v>
      </c>
      <c r="G33">
        <v>8</v>
      </c>
      <c r="H33">
        <v>0</v>
      </c>
      <c r="I33">
        <v>0</v>
      </c>
      <c r="J33">
        <v>3</v>
      </c>
      <c r="K33">
        <v>2</v>
      </c>
      <c r="L33">
        <f t="shared" si="8"/>
        <v>0</v>
      </c>
      <c r="M33">
        <f t="shared" si="9"/>
        <v>0</v>
      </c>
      <c r="N33">
        <f t="shared" si="2"/>
        <v>0</v>
      </c>
      <c r="O33">
        <f>COUNTIF(J33, "&gt;1")</f>
        <v>1</v>
      </c>
      <c r="P33">
        <f t="shared" si="3"/>
        <v>0</v>
      </c>
      <c r="Q33">
        <f t="shared" si="4"/>
        <v>1</v>
      </c>
      <c r="R33">
        <f t="shared" si="5"/>
        <v>0</v>
      </c>
      <c r="S33">
        <f t="shared" si="6"/>
        <v>2</v>
      </c>
      <c r="T33">
        <f t="shared" si="7"/>
        <v>1</v>
      </c>
    </row>
    <row r="34" spans="1:20" x14ac:dyDescent="0.25">
      <c r="A34" t="s">
        <v>18</v>
      </c>
      <c r="B34" s="1">
        <v>45102</v>
      </c>
      <c r="C34" t="s">
        <v>25</v>
      </c>
      <c r="D34" t="s">
        <v>26</v>
      </c>
      <c r="E34">
        <v>15</v>
      </c>
      <c r="F34">
        <v>3</v>
      </c>
      <c r="G34">
        <v>5</v>
      </c>
      <c r="H34" t="s">
        <v>11</v>
      </c>
      <c r="I34">
        <v>0</v>
      </c>
      <c r="J34">
        <v>1</v>
      </c>
      <c r="K34">
        <v>3</v>
      </c>
      <c r="L34">
        <f t="shared" si="8"/>
        <v>1</v>
      </c>
      <c r="M34">
        <f t="shared" si="9"/>
        <v>0</v>
      </c>
      <c r="N34">
        <f t="shared" ref="N34:N65" si="10">COUNTIFS(F34:G34, F34=G34)</f>
        <v>0</v>
      </c>
      <c r="O34">
        <f>COUNTIF(J34, "&gt;1")</f>
        <v>0</v>
      </c>
      <c r="P34">
        <f t="shared" ref="P34:P65" si="11">IF(AND(I34+J34=0,(G34-K34= F34-2)), 1, 0)</f>
        <v>0</v>
      </c>
      <c r="Q34">
        <f t="shared" ref="Q34:Q65" si="12">IF(((G34-I34-J34-K34)-(F34-2))&gt;0,((G34-I34-J34-K34)-(F34-2)),0)</f>
        <v>0</v>
      </c>
      <c r="R34">
        <f t="shared" ref="R34:R65" si="13">IF(K34&gt;2, K34-2, 0)</f>
        <v>1</v>
      </c>
      <c r="S34">
        <f t="shared" ref="S34:S65" si="14">IF(J34&gt;1, J34-1,0)</f>
        <v>0</v>
      </c>
      <c r="T34">
        <f t="shared" ref="T34:T65" si="15">IF(J34&gt;0,1,0)</f>
        <v>1</v>
      </c>
    </row>
    <row r="35" spans="1:20" x14ac:dyDescent="0.25">
      <c r="A35" t="s">
        <v>18</v>
      </c>
      <c r="B35" s="1">
        <v>45102</v>
      </c>
      <c r="C35" t="s">
        <v>25</v>
      </c>
      <c r="D35" t="s">
        <v>26</v>
      </c>
      <c r="E35">
        <v>16</v>
      </c>
      <c r="F35">
        <v>4</v>
      </c>
      <c r="G35">
        <v>7</v>
      </c>
      <c r="H35">
        <v>0</v>
      </c>
      <c r="I35">
        <v>0</v>
      </c>
      <c r="J35">
        <v>1</v>
      </c>
      <c r="K35">
        <v>2</v>
      </c>
      <c r="L35">
        <f t="shared" si="8"/>
        <v>0</v>
      </c>
      <c r="M35">
        <f t="shared" si="9"/>
        <v>0</v>
      </c>
      <c r="N35">
        <f t="shared" si="10"/>
        <v>0</v>
      </c>
      <c r="O35">
        <f>COUNTIF(J35, "&gt;1")</f>
        <v>0</v>
      </c>
      <c r="P35">
        <f t="shared" si="11"/>
        <v>0</v>
      </c>
      <c r="Q35">
        <f t="shared" si="12"/>
        <v>2</v>
      </c>
      <c r="R35">
        <f t="shared" si="13"/>
        <v>0</v>
      </c>
      <c r="S35">
        <f t="shared" si="14"/>
        <v>0</v>
      </c>
      <c r="T35">
        <f t="shared" si="15"/>
        <v>1</v>
      </c>
    </row>
    <row r="36" spans="1:20" x14ac:dyDescent="0.25">
      <c r="A36" t="s">
        <v>18</v>
      </c>
      <c r="B36" s="1">
        <v>45102</v>
      </c>
      <c r="C36" t="s">
        <v>25</v>
      </c>
      <c r="D36" t="s">
        <v>26</v>
      </c>
      <c r="E36">
        <v>17</v>
      </c>
      <c r="F36">
        <v>3</v>
      </c>
      <c r="G36">
        <v>3</v>
      </c>
      <c r="H36" t="s">
        <v>11</v>
      </c>
      <c r="I36">
        <v>0</v>
      </c>
      <c r="J36">
        <v>0</v>
      </c>
      <c r="K36">
        <v>2</v>
      </c>
      <c r="L36">
        <f t="shared" si="8"/>
        <v>0</v>
      </c>
      <c r="M36">
        <f t="shared" si="9"/>
        <v>0</v>
      </c>
      <c r="N36">
        <f t="shared" si="10"/>
        <v>0</v>
      </c>
      <c r="O36">
        <f>COUNTIF(J36, "&gt;1")</f>
        <v>0</v>
      </c>
      <c r="P36">
        <f t="shared" si="11"/>
        <v>1</v>
      </c>
      <c r="Q36">
        <f t="shared" si="12"/>
        <v>0</v>
      </c>
      <c r="R36">
        <f t="shared" si="13"/>
        <v>0</v>
      </c>
      <c r="S36">
        <f t="shared" si="14"/>
        <v>0</v>
      </c>
      <c r="T36">
        <f t="shared" si="15"/>
        <v>0</v>
      </c>
    </row>
    <row r="37" spans="1:20" x14ac:dyDescent="0.25">
      <c r="A37" t="s">
        <v>18</v>
      </c>
      <c r="B37" s="1">
        <v>45102</v>
      </c>
      <c r="C37" t="s">
        <v>25</v>
      </c>
      <c r="D37" t="s">
        <v>26</v>
      </c>
      <c r="E37">
        <v>18</v>
      </c>
      <c r="F37">
        <v>5</v>
      </c>
      <c r="G37">
        <v>4</v>
      </c>
      <c r="H37">
        <v>0</v>
      </c>
      <c r="I37">
        <v>0</v>
      </c>
      <c r="J37">
        <v>1</v>
      </c>
      <c r="K37">
        <v>1</v>
      </c>
      <c r="L37">
        <f t="shared" si="8"/>
        <v>0</v>
      </c>
      <c r="M37">
        <f t="shared" si="9"/>
        <v>1</v>
      </c>
      <c r="N37">
        <f t="shared" si="10"/>
        <v>0</v>
      </c>
      <c r="O37">
        <f>COUNTIF(J37, "&gt;1")</f>
        <v>0</v>
      </c>
      <c r="P37">
        <f t="shared" si="11"/>
        <v>0</v>
      </c>
      <c r="Q37">
        <f t="shared" si="12"/>
        <v>0</v>
      </c>
      <c r="R37">
        <f t="shared" si="13"/>
        <v>0</v>
      </c>
      <c r="S37">
        <f t="shared" si="14"/>
        <v>0</v>
      </c>
      <c r="T37">
        <f t="shared" si="15"/>
        <v>1</v>
      </c>
    </row>
    <row r="38" spans="1:20" x14ac:dyDescent="0.25">
      <c r="A38" t="s">
        <v>18</v>
      </c>
      <c r="B38" s="1">
        <v>45111</v>
      </c>
      <c r="C38" t="s">
        <v>25</v>
      </c>
      <c r="D38" t="s">
        <v>26</v>
      </c>
      <c r="E38">
        <v>1</v>
      </c>
      <c r="F38">
        <v>5</v>
      </c>
      <c r="G38">
        <v>5</v>
      </c>
      <c r="H38">
        <v>0</v>
      </c>
      <c r="I38">
        <v>0</v>
      </c>
      <c r="J38">
        <v>0</v>
      </c>
      <c r="K38">
        <v>2</v>
      </c>
      <c r="L38">
        <f t="shared" ref="L38:L55" si="16">COUNTIF(K38, "&gt;2")</f>
        <v>0</v>
      </c>
      <c r="M38">
        <f t="shared" ref="M38:M55" si="17">COUNTIF(K38,"&lt;2")</f>
        <v>0</v>
      </c>
      <c r="N38">
        <f t="shared" si="10"/>
        <v>0</v>
      </c>
      <c r="O38">
        <f>COUNTIF(J38, "&gt;1")</f>
        <v>0</v>
      </c>
      <c r="P38">
        <f t="shared" si="11"/>
        <v>1</v>
      </c>
      <c r="Q38">
        <f t="shared" si="12"/>
        <v>0</v>
      </c>
      <c r="R38">
        <f t="shared" si="13"/>
        <v>0</v>
      </c>
      <c r="S38">
        <f t="shared" si="14"/>
        <v>0</v>
      </c>
      <c r="T38">
        <f t="shared" si="15"/>
        <v>0</v>
      </c>
    </row>
    <row r="39" spans="1:20" x14ac:dyDescent="0.25">
      <c r="A39" t="s">
        <v>18</v>
      </c>
      <c r="B39" s="1">
        <v>45111</v>
      </c>
      <c r="C39" t="s">
        <v>25</v>
      </c>
      <c r="D39" t="s">
        <v>26</v>
      </c>
      <c r="E39">
        <v>2</v>
      </c>
      <c r="F39">
        <v>4</v>
      </c>
      <c r="G39">
        <v>6</v>
      </c>
      <c r="H39">
        <v>0</v>
      </c>
      <c r="I39">
        <v>0</v>
      </c>
      <c r="J39">
        <v>1</v>
      </c>
      <c r="K39">
        <v>3</v>
      </c>
      <c r="L39">
        <f t="shared" si="16"/>
        <v>1</v>
      </c>
      <c r="M39">
        <f t="shared" si="17"/>
        <v>0</v>
      </c>
      <c r="N39">
        <f t="shared" si="10"/>
        <v>0</v>
      </c>
      <c r="O39">
        <f>COUNTIF(J39, "&gt;1")</f>
        <v>0</v>
      </c>
      <c r="P39">
        <f t="shared" si="11"/>
        <v>0</v>
      </c>
      <c r="Q39">
        <f t="shared" si="12"/>
        <v>0</v>
      </c>
      <c r="R39">
        <f t="shared" si="13"/>
        <v>1</v>
      </c>
      <c r="S39">
        <f t="shared" si="14"/>
        <v>0</v>
      </c>
      <c r="T39">
        <f t="shared" si="15"/>
        <v>1</v>
      </c>
    </row>
    <row r="40" spans="1:20" x14ac:dyDescent="0.25">
      <c r="A40" t="s">
        <v>18</v>
      </c>
      <c r="B40" s="1">
        <v>45111</v>
      </c>
      <c r="C40" t="s">
        <v>25</v>
      </c>
      <c r="D40" t="s">
        <v>26</v>
      </c>
      <c r="E40">
        <v>3</v>
      </c>
      <c r="F40">
        <v>4</v>
      </c>
      <c r="G40">
        <v>6</v>
      </c>
      <c r="H40">
        <v>1</v>
      </c>
      <c r="I40">
        <v>0</v>
      </c>
      <c r="J40">
        <v>2</v>
      </c>
      <c r="K40">
        <v>2</v>
      </c>
      <c r="L40">
        <f t="shared" si="16"/>
        <v>0</v>
      </c>
      <c r="M40">
        <f t="shared" si="17"/>
        <v>0</v>
      </c>
      <c r="N40">
        <f t="shared" si="10"/>
        <v>0</v>
      </c>
      <c r="O40">
        <f>COUNTIF(J40, "&gt;1")</f>
        <v>1</v>
      </c>
      <c r="P40">
        <f t="shared" si="11"/>
        <v>0</v>
      </c>
      <c r="Q40">
        <f t="shared" si="12"/>
        <v>0</v>
      </c>
      <c r="R40">
        <f t="shared" si="13"/>
        <v>0</v>
      </c>
      <c r="S40">
        <f t="shared" si="14"/>
        <v>1</v>
      </c>
      <c r="T40">
        <f t="shared" si="15"/>
        <v>1</v>
      </c>
    </row>
    <row r="41" spans="1:20" x14ac:dyDescent="0.25">
      <c r="A41" t="s">
        <v>18</v>
      </c>
      <c r="B41" s="1">
        <v>45111</v>
      </c>
      <c r="C41" t="s">
        <v>25</v>
      </c>
      <c r="D41" t="s">
        <v>26</v>
      </c>
      <c r="E41">
        <v>4</v>
      </c>
      <c r="F41">
        <v>3</v>
      </c>
      <c r="G41">
        <v>5</v>
      </c>
      <c r="H41" t="s">
        <v>11</v>
      </c>
      <c r="I41">
        <v>0</v>
      </c>
      <c r="J41">
        <v>2</v>
      </c>
      <c r="K41">
        <v>2</v>
      </c>
      <c r="L41">
        <f t="shared" si="16"/>
        <v>0</v>
      </c>
      <c r="M41">
        <f t="shared" si="17"/>
        <v>0</v>
      </c>
      <c r="N41">
        <f t="shared" si="10"/>
        <v>0</v>
      </c>
      <c r="O41">
        <f>COUNTIF(J41, "&gt;1")</f>
        <v>1</v>
      </c>
      <c r="P41">
        <f t="shared" si="11"/>
        <v>0</v>
      </c>
      <c r="Q41">
        <f t="shared" si="12"/>
        <v>0</v>
      </c>
      <c r="R41">
        <f t="shared" si="13"/>
        <v>0</v>
      </c>
      <c r="S41">
        <f t="shared" si="14"/>
        <v>1</v>
      </c>
      <c r="T41">
        <f t="shared" si="15"/>
        <v>1</v>
      </c>
    </row>
    <row r="42" spans="1:20" x14ac:dyDescent="0.25">
      <c r="A42" t="s">
        <v>18</v>
      </c>
      <c r="B42" s="1">
        <v>45111</v>
      </c>
      <c r="C42" t="s">
        <v>25</v>
      </c>
      <c r="D42" t="s">
        <v>26</v>
      </c>
      <c r="E42">
        <v>5</v>
      </c>
      <c r="F42">
        <v>4</v>
      </c>
      <c r="G42">
        <v>7</v>
      </c>
      <c r="H42">
        <v>0</v>
      </c>
      <c r="I42">
        <v>1</v>
      </c>
      <c r="J42">
        <v>1</v>
      </c>
      <c r="K42">
        <v>3</v>
      </c>
      <c r="L42">
        <f t="shared" si="16"/>
        <v>1</v>
      </c>
      <c r="M42">
        <f t="shared" si="17"/>
        <v>0</v>
      </c>
      <c r="N42">
        <f t="shared" si="10"/>
        <v>0</v>
      </c>
      <c r="O42">
        <f>COUNTIF(J42, "&gt;1")</f>
        <v>0</v>
      </c>
      <c r="P42">
        <f t="shared" si="11"/>
        <v>0</v>
      </c>
      <c r="Q42">
        <f t="shared" si="12"/>
        <v>0</v>
      </c>
      <c r="R42">
        <f t="shared" si="13"/>
        <v>1</v>
      </c>
      <c r="S42">
        <f t="shared" si="14"/>
        <v>0</v>
      </c>
      <c r="T42">
        <f t="shared" si="15"/>
        <v>1</v>
      </c>
    </row>
    <row r="43" spans="1:20" x14ac:dyDescent="0.25">
      <c r="A43" t="s">
        <v>18</v>
      </c>
      <c r="B43" s="1">
        <v>45111</v>
      </c>
      <c r="C43" t="s">
        <v>25</v>
      </c>
      <c r="D43" t="s">
        <v>26</v>
      </c>
      <c r="E43">
        <v>6</v>
      </c>
      <c r="F43">
        <v>5</v>
      </c>
      <c r="G43">
        <v>6</v>
      </c>
      <c r="H43">
        <v>1</v>
      </c>
      <c r="I43">
        <v>0</v>
      </c>
      <c r="J43">
        <v>2</v>
      </c>
      <c r="K43">
        <v>2</v>
      </c>
      <c r="L43">
        <f t="shared" si="16"/>
        <v>0</v>
      </c>
      <c r="M43">
        <f t="shared" si="17"/>
        <v>0</v>
      </c>
      <c r="N43">
        <f t="shared" si="10"/>
        <v>0</v>
      </c>
      <c r="O43">
        <f>COUNTIF(J43, "&gt;1")</f>
        <v>1</v>
      </c>
      <c r="P43">
        <f t="shared" si="11"/>
        <v>0</v>
      </c>
      <c r="Q43">
        <f t="shared" si="12"/>
        <v>0</v>
      </c>
      <c r="R43">
        <f t="shared" si="13"/>
        <v>0</v>
      </c>
      <c r="S43">
        <f t="shared" si="14"/>
        <v>1</v>
      </c>
      <c r="T43">
        <f t="shared" si="15"/>
        <v>1</v>
      </c>
    </row>
    <row r="44" spans="1:20" x14ac:dyDescent="0.25">
      <c r="A44" t="s">
        <v>18</v>
      </c>
      <c r="B44" s="1">
        <v>45111</v>
      </c>
      <c r="C44" t="s">
        <v>25</v>
      </c>
      <c r="D44" t="s">
        <v>26</v>
      </c>
      <c r="E44">
        <v>7</v>
      </c>
      <c r="F44">
        <v>4</v>
      </c>
      <c r="G44">
        <v>4</v>
      </c>
      <c r="H44">
        <v>0</v>
      </c>
      <c r="I44">
        <v>0</v>
      </c>
      <c r="J44">
        <v>0</v>
      </c>
      <c r="K44">
        <v>2</v>
      </c>
      <c r="L44">
        <f t="shared" si="16"/>
        <v>0</v>
      </c>
      <c r="M44">
        <f t="shared" si="17"/>
        <v>0</v>
      </c>
      <c r="N44">
        <f t="shared" si="10"/>
        <v>0</v>
      </c>
      <c r="O44">
        <f>COUNTIF(J44, "&gt;1")</f>
        <v>0</v>
      </c>
      <c r="P44">
        <f t="shared" si="11"/>
        <v>1</v>
      </c>
      <c r="Q44">
        <f t="shared" si="12"/>
        <v>0</v>
      </c>
      <c r="R44">
        <f t="shared" si="13"/>
        <v>0</v>
      </c>
      <c r="S44">
        <f t="shared" si="14"/>
        <v>0</v>
      </c>
      <c r="T44">
        <f t="shared" si="15"/>
        <v>0</v>
      </c>
    </row>
    <row r="45" spans="1:20" x14ac:dyDescent="0.25">
      <c r="A45" t="s">
        <v>18</v>
      </c>
      <c r="B45" s="1">
        <v>45111</v>
      </c>
      <c r="C45" t="s">
        <v>25</v>
      </c>
      <c r="D45" t="s">
        <v>26</v>
      </c>
      <c r="E45">
        <v>8</v>
      </c>
      <c r="F45">
        <v>3</v>
      </c>
      <c r="G45">
        <v>4</v>
      </c>
      <c r="H45" t="s">
        <v>11</v>
      </c>
      <c r="I45">
        <v>0</v>
      </c>
      <c r="J45">
        <v>1</v>
      </c>
      <c r="K45">
        <v>2</v>
      </c>
      <c r="L45">
        <f t="shared" si="16"/>
        <v>0</v>
      </c>
      <c r="M45">
        <f t="shared" si="17"/>
        <v>0</v>
      </c>
      <c r="N45">
        <f t="shared" si="10"/>
        <v>0</v>
      </c>
      <c r="O45">
        <f>COUNTIF(J45, "&gt;1")</f>
        <v>0</v>
      </c>
      <c r="P45">
        <f t="shared" si="11"/>
        <v>0</v>
      </c>
      <c r="Q45">
        <f t="shared" si="12"/>
        <v>0</v>
      </c>
      <c r="R45">
        <f t="shared" si="13"/>
        <v>0</v>
      </c>
      <c r="S45">
        <f t="shared" si="14"/>
        <v>0</v>
      </c>
      <c r="T45">
        <f t="shared" si="15"/>
        <v>1</v>
      </c>
    </row>
    <row r="46" spans="1:20" x14ac:dyDescent="0.25">
      <c r="A46" t="s">
        <v>18</v>
      </c>
      <c r="B46" s="1">
        <v>45111</v>
      </c>
      <c r="C46" t="s">
        <v>25</v>
      </c>
      <c r="D46" t="s">
        <v>26</v>
      </c>
      <c r="E46">
        <v>9</v>
      </c>
      <c r="F46">
        <v>4</v>
      </c>
      <c r="G46">
        <v>5</v>
      </c>
      <c r="H46">
        <v>0</v>
      </c>
      <c r="I46">
        <v>0</v>
      </c>
      <c r="J46">
        <v>2</v>
      </c>
      <c r="K46">
        <v>1</v>
      </c>
      <c r="L46">
        <f t="shared" si="16"/>
        <v>0</v>
      </c>
      <c r="M46">
        <f t="shared" si="17"/>
        <v>1</v>
      </c>
      <c r="N46">
        <f t="shared" si="10"/>
        <v>0</v>
      </c>
      <c r="O46">
        <f>COUNTIF(J46, "&gt;1")</f>
        <v>1</v>
      </c>
      <c r="P46">
        <f t="shared" si="11"/>
        <v>0</v>
      </c>
      <c r="Q46">
        <f t="shared" si="12"/>
        <v>0</v>
      </c>
      <c r="R46">
        <f t="shared" si="13"/>
        <v>0</v>
      </c>
      <c r="S46">
        <f t="shared" si="14"/>
        <v>1</v>
      </c>
      <c r="T46">
        <f t="shared" si="15"/>
        <v>1</v>
      </c>
    </row>
    <row r="47" spans="1:20" x14ac:dyDescent="0.25">
      <c r="A47" t="s">
        <v>18</v>
      </c>
      <c r="B47" s="1">
        <v>45111</v>
      </c>
      <c r="C47" t="s">
        <v>25</v>
      </c>
      <c r="D47" t="s">
        <v>26</v>
      </c>
      <c r="E47">
        <v>10</v>
      </c>
      <c r="F47">
        <v>4</v>
      </c>
      <c r="G47">
        <v>5</v>
      </c>
      <c r="H47">
        <v>1</v>
      </c>
      <c r="I47">
        <v>0</v>
      </c>
      <c r="J47">
        <v>1</v>
      </c>
      <c r="K47">
        <v>2</v>
      </c>
      <c r="L47">
        <f t="shared" si="16"/>
        <v>0</v>
      </c>
      <c r="M47">
        <f t="shared" si="17"/>
        <v>0</v>
      </c>
      <c r="N47">
        <f t="shared" si="10"/>
        <v>0</v>
      </c>
      <c r="O47">
        <f>COUNTIF(J47, "&gt;1")</f>
        <v>0</v>
      </c>
      <c r="P47">
        <f t="shared" si="11"/>
        <v>0</v>
      </c>
      <c r="Q47">
        <f t="shared" si="12"/>
        <v>0</v>
      </c>
      <c r="R47">
        <f t="shared" si="13"/>
        <v>0</v>
      </c>
      <c r="S47">
        <f t="shared" si="14"/>
        <v>0</v>
      </c>
      <c r="T47">
        <f t="shared" si="15"/>
        <v>1</v>
      </c>
    </row>
    <row r="48" spans="1:20" x14ac:dyDescent="0.25">
      <c r="A48" t="s">
        <v>18</v>
      </c>
      <c r="B48" s="1">
        <v>45111</v>
      </c>
      <c r="C48" t="s">
        <v>25</v>
      </c>
      <c r="D48" t="s">
        <v>26</v>
      </c>
      <c r="E48">
        <v>11</v>
      </c>
      <c r="F48">
        <v>5</v>
      </c>
      <c r="G48">
        <v>6</v>
      </c>
      <c r="H48">
        <v>1</v>
      </c>
      <c r="I48">
        <v>0</v>
      </c>
      <c r="J48">
        <v>1</v>
      </c>
      <c r="K48">
        <v>2</v>
      </c>
      <c r="L48">
        <f t="shared" si="16"/>
        <v>0</v>
      </c>
      <c r="M48">
        <f t="shared" si="17"/>
        <v>0</v>
      </c>
      <c r="N48">
        <f t="shared" si="10"/>
        <v>0</v>
      </c>
      <c r="O48">
        <f>COUNTIF(J48, "&gt;1")</f>
        <v>0</v>
      </c>
      <c r="P48">
        <f t="shared" si="11"/>
        <v>0</v>
      </c>
      <c r="Q48">
        <f t="shared" si="12"/>
        <v>0</v>
      </c>
      <c r="R48">
        <f t="shared" si="13"/>
        <v>0</v>
      </c>
      <c r="S48">
        <f t="shared" si="14"/>
        <v>0</v>
      </c>
      <c r="T48">
        <f t="shared" si="15"/>
        <v>1</v>
      </c>
    </row>
    <row r="49" spans="1:20" x14ac:dyDescent="0.25">
      <c r="A49" t="s">
        <v>18</v>
      </c>
      <c r="B49" s="1">
        <v>45111</v>
      </c>
      <c r="C49" t="s">
        <v>25</v>
      </c>
      <c r="D49" t="s">
        <v>26</v>
      </c>
      <c r="E49">
        <v>12</v>
      </c>
      <c r="F49">
        <v>4</v>
      </c>
      <c r="G49">
        <v>5</v>
      </c>
      <c r="H49">
        <v>0</v>
      </c>
      <c r="I49">
        <v>0</v>
      </c>
      <c r="J49">
        <v>1</v>
      </c>
      <c r="K49">
        <v>2</v>
      </c>
      <c r="L49">
        <f t="shared" si="16"/>
        <v>0</v>
      </c>
      <c r="M49">
        <f t="shared" si="17"/>
        <v>0</v>
      </c>
      <c r="N49">
        <f t="shared" si="10"/>
        <v>0</v>
      </c>
      <c r="O49">
        <f>COUNTIF(J49, "&gt;1")</f>
        <v>0</v>
      </c>
      <c r="P49">
        <f t="shared" si="11"/>
        <v>0</v>
      </c>
      <c r="Q49">
        <f t="shared" si="12"/>
        <v>0</v>
      </c>
      <c r="R49">
        <f t="shared" si="13"/>
        <v>0</v>
      </c>
      <c r="S49">
        <f t="shared" si="14"/>
        <v>0</v>
      </c>
      <c r="T49">
        <f t="shared" si="15"/>
        <v>1</v>
      </c>
    </row>
    <row r="50" spans="1:20" x14ac:dyDescent="0.25">
      <c r="A50" t="s">
        <v>18</v>
      </c>
      <c r="B50" s="1">
        <v>45111</v>
      </c>
      <c r="C50" t="s">
        <v>25</v>
      </c>
      <c r="D50" t="s">
        <v>26</v>
      </c>
      <c r="E50">
        <v>13</v>
      </c>
      <c r="F50">
        <v>4</v>
      </c>
      <c r="G50">
        <v>5</v>
      </c>
      <c r="H50">
        <v>0</v>
      </c>
      <c r="I50">
        <v>0</v>
      </c>
      <c r="J50">
        <v>0</v>
      </c>
      <c r="K50">
        <v>3</v>
      </c>
      <c r="L50">
        <f t="shared" si="16"/>
        <v>1</v>
      </c>
      <c r="M50">
        <f t="shared" si="17"/>
        <v>0</v>
      </c>
      <c r="N50">
        <f t="shared" si="10"/>
        <v>0</v>
      </c>
      <c r="O50">
        <f>COUNTIF(J50, "&gt;1")</f>
        <v>0</v>
      </c>
      <c r="P50">
        <f t="shared" si="11"/>
        <v>1</v>
      </c>
      <c r="Q50">
        <f t="shared" si="12"/>
        <v>0</v>
      </c>
      <c r="R50">
        <f t="shared" si="13"/>
        <v>1</v>
      </c>
      <c r="S50">
        <f t="shared" si="14"/>
        <v>0</v>
      </c>
      <c r="T50">
        <f t="shared" si="15"/>
        <v>0</v>
      </c>
    </row>
    <row r="51" spans="1:20" x14ac:dyDescent="0.25">
      <c r="A51" t="s">
        <v>18</v>
      </c>
      <c r="B51" s="1">
        <v>45111</v>
      </c>
      <c r="C51" t="s">
        <v>25</v>
      </c>
      <c r="D51" t="s">
        <v>26</v>
      </c>
      <c r="E51">
        <v>14</v>
      </c>
      <c r="F51">
        <v>4</v>
      </c>
      <c r="G51">
        <v>6</v>
      </c>
      <c r="H51">
        <v>0</v>
      </c>
      <c r="I51">
        <v>0</v>
      </c>
      <c r="J51">
        <v>2</v>
      </c>
      <c r="K51">
        <v>1</v>
      </c>
      <c r="L51">
        <f t="shared" si="16"/>
        <v>0</v>
      </c>
      <c r="M51">
        <f t="shared" si="17"/>
        <v>1</v>
      </c>
      <c r="N51">
        <f t="shared" si="10"/>
        <v>0</v>
      </c>
      <c r="O51">
        <f>COUNTIF(J51, "&gt;1")</f>
        <v>1</v>
      </c>
      <c r="P51">
        <f t="shared" si="11"/>
        <v>0</v>
      </c>
      <c r="Q51">
        <f t="shared" si="12"/>
        <v>1</v>
      </c>
      <c r="R51">
        <f t="shared" si="13"/>
        <v>0</v>
      </c>
      <c r="S51">
        <f t="shared" si="14"/>
        <v>1</v>
      </c>
      <c r="T51">
        <f t="shared" si="15"/>
        <v>1</v>
      </c>
    </row>
    <row r="52" spans="1:20" x14ac:dyDescent="0.25">
      <c r="A52" t="s">
        <v>18</v>
      </c>
      <c r="B52" s="1">
        <v>45111</v>
      </c>
      <c r="C52" t="s">
        <v>25</v>
      </c>
      <c r="D52" t="s">
        <v>26</v>
      </c>
      <c r="E52">
        <v>15</v>
      </c>
      <c r="F52">
        <v>3</v>
      </c>
      <c r="G52">
        <v>4</v>
      </c>
      <c r="H52" t="s">
        <v>11</v>
      </c>
      <c r="I52">
        <v>0</v>
      </c>
      <c r="J52">
        <v>0</v>
      </c>
      <c r="K52">
        <v>3</v>
      </c>
      <c r="L52">
        <f t="shared" si="16"/>
        <v>1</v>
      </c>
      <c r="M52">
        <f t="shared" si="17"/>
        <v>0</v>
      </c>
      <c r="N52">
        <f t="shared" si="10"/>
        <v>0</v>
      </c>
      <c r="O52">
        <f>COUNTIF(J52, "&gt;1")</f>
        <v>0</v>
      </c>
      <c r="P52">
        <f t="shared" si="11"/>
        <v>1</v>
      </c>
      <c r="Q52">
        <f t="shared" si="12"/>
        <v>0</v>
      </c>
      <c r="R52">
        <f t="shared" si="13"/>
        <v>1</v>
      </c>
      <c r="S52">
        <f t="shared" si="14"/>
        <v>0</v>
      </c>
      <c r="T52">
        <f t="shared" si="15"/>
        <v>0</v>
      </c>
    </row>
    <row r="53" spans="1:20" x14ac:dyDescent="0.25">
      <c r="A53" t="s">
        <v>18</v>
      </c>
      <c r="B53" s="1">
        <v>45111</v>
      </c>
      <c r="C53" t="s">
        <v>25</v>
      </c>
      <c r="D53" t="s">
        <v>26</v>
      </c>
      <c r="E53">
        <v>16</v>
      </c>
      <c r="F53">
        <v>4</v>
      </c>
      <c r="G53">
        <v>5</v>
      </c>
      <c r="H53">
        <v>0</v>
      </c>
      <c r="I53">
        <v>0</v>
      </c>
      <c r="J53">
        <v>0</v>
      </c>
      <c r="K53">
        <v>2</v>
      </c>
      <c r="L53">
        <f t="shared" si="16"/>
        <v>0</v>
      </c>
      <c r="M53">
        <f t="shared" si="17"/>
        <v>0</v>
      </c>
      <c r="N53">
        <f t="shared" si="10"/>
        <v>0</v>
      </c>
      <c r="O53">
        <f>COUNTIF(J53, "&gt;1")</f>
        <v>0</v>
      </c>
      <c r="P53">
        <f t="shared" si="11"/>
        <v>0</v>
      </c>
      <c r="Q53">
        <f t="shared" si="12"/>
        <v>1</v>
      </c>
      <c r="R53">
        <f t="shared" si="13"/>
        <v>0</v>
      </c>
      <c r="S53">
        <f t="shared" si="14"/>
        <v>0</v>
      </c>
      <c r="T53">
        <f t="shared" si="15"/>
        <v>0</v>
      </c>
    </row>
    <row r="54" spans="1:20" x14ac:dyDescent="0.25">
      <c r="A54" t="s">
        <v>18</v>
      </c>
      <c r="B54" s="1">
        <v>45111</v>
      </c>
      <c r="C54" t="s">
        <v>25</v>
      </c>
      <c r="D54" t="s">
        <v>26</v>
      </c>
      <c r="E54">
        <v>17</v>
      </c>
      <c r="F54">
        <v>3</v>
      </c>
      <c r="G54">
        <v>4</v>
      </c>
      <c r="H54" t="s">
        <v>11</v>
      </c>
      <c r="I54">
        <v>0</v>
      </c>
      <c r="J54">
        <v>1</v>
      </c>
      <c r="K54">
        <v>2</v>
      </c>
      <c r="L54">
        <f t="shared" si="16"/>
        <v>0</v>
      </c>
      <c r="M54">
        <f t="shared" si="17"/>
        <v>0</v>
      </c>
      <c r="N54">
        <f t="shared" si="10"/>
        <v>0</v>
      </c>
      <c r="O54">
        <f>COUNTIF(J54, "&gt;1")</f>
        <v>0</v>
      </c>
      <c r="P54">
        <f t="shared" si="11"/>
        <v>0</v>
      </c>
      <c r="Q54">
        <f t="shared" si="12"/>
        <v>0</v>
      </c>
      <c r="R54">
        <f t="shared" si="13"/>
        <v>0</v>
      </c>
      <c r="S54">
        <f t="shared" si="14"/>
        <v>0</v>
      </c>
      <c r="T54">
        <f t="shared" si="15"/>
        <v>1</v>
      </c>
    </row>
    <row r="55" spans="1:20" x14ac:dyDescent="0.25">
      <c r="A55" t="s">
        <v>18</v>
      </c>
      <c r="B55" s="1">
        <v>45111</v>
      </c>
      <c r="C55" t="s">
        <v>25</v>
      </c>
      <c r="D55" t="s">
        <v>26</v>
      </c>
      <c r="E55">
        <v>18</v>
      </c>
      <c r="F55">
        <v>5</v>
      </c>
      <c r="G55">
        <v>8</v>
      </c>
      <c r="H55">
        <v>0</v>
      </c>
      <c r="I55">
        <v>0</v>
      </c>
      <c r="J55">
        <v>3</v>
      </c>
      <c r="K55">
        <v>2</v>
      </c>
      <c r="L55">
        <f t="shared" si="16"/>
        <v>0</v>
      </c>
      <c r="M55">
        <f t="shared" si="17"/>
        <v>0</v>
      </c>
      <c r="N55">
        <f t="shared" si="10"/>
        <v>0</v>
      </c>
      <c r="O55">
        <f>COUNTIF(J55, "&gt;1")</f>
        <v>1</v>
      </c>
      <c r="P55">
        <f t="shared" si="11"/>
        <v>0</v>
      </c>
      <c r="Q55">
        <f t="shared" si="12"/>
        <v>0</v>
      </c>
      <c r="R55">
        <f t="shared" si="13"/>
        <v>0</v>
      </c>
      <c r="S55">
        <f t="shared" si="14"/>
        <v>2</v>
      </c>
      <c r="T55">
        <f t="shared" si="15"/>
        <v>1</v>
      </c>
    </row>
    <row r="56" spans="1:20" x14ac:dyDescent="0.25">
      <c r="A56" t="s">
        <v>18</v>
      </c>
      <c r="B56" s="1">
        <v>45123</v>
      </c>
      <c r="C56" t="s">
        <v>8</v>
      </c>
      <c r="D56" t="s">
        <v>9</v>
      </c>
      <c r="E56">
        <v>1</v>
      </c>
      <c r="F56">
        <v>4</v>
      </c>
      <c r="G56">
        <v>4</v>
      </c>
      <c r="H56">
        <v>1</v>
      </c>
      <c r="I56">
        <v>0</v>
      </c>
      <c r="J56">
        <v>0</v>
      </c>
      <c r="K56">
        <v>2</v>
      </c>
      <c r="L56">
        <f t="shared" ref="L56:L73" si="18">COUNTIF(K56, "&gt;2")</f>
        <v>0</v>
      </c>
      <c r="M56">
        <f t="shared" ref="M56:M73" si="19">COUNTIF(K56,"&lt;2")</f>
        <v>0</v>
      </c>
      <c r="N56">
        <f t="shared" si="10"/>
        <v>0</v>
      </c>
      <c r="O56">
        <f>COUNTIF(J56, "&gt;1")</f>
        <v>0</v>
      </c>
      <c r="P56">
        <f t="shared" si="11"/>
        <v>1</v>
      </c>
      <c r="Q56">
        <f t="shared" si="12"/>
        <v>0</v>
      </c>
      <c r="R56">
        <f t="shared" si="13"/>
        <v>0</v>
      </c>
      <c r="S56">
        <f t="shared" si="14"/>
        <v>0</v>
      </c>
      <c r="T56">
        <f t="shared" si="15"/>
        <v>0</v>
      </c>
    </row>
    <row r="57" spans="1:20" x14ac:dyDescent="0.25">
      <c r="A57" t="s">
        <v>18</v>
      </c>
      <c r="B57" s="1">
        <v>45123</v>
      </c>
      <c r="C57" t="s">
        <v>8</v>
      </c>
      <c r="D57" t="s">
        <v>9</v>
      </c>
      <c r="E57">
        <v>2</v>
      </c>
      <c r="F57">
        <v>4</v>
      </c>
      <c r="G57">
        <v>5</v>
      </c>
      <c r="H57">
        <v>1</v>
      </c>
      <c r="I57">
        <v>0</v>
      </c>
      <c r="J57">
        <v>1</v>
      </c>
      <c r="K57">
        <v>2</v>
      </c>
      <c r="L57">
        <f t="shared" si="18"/>
        <v>0</v>
      </c>
      <c r="M57">
        <f t="shared" si="19"/>
        <v>0</v>
      </c>
      <c r="N57">
        <f t="shared" si="10"/>
        <v>0</v>
      </c>
      <c r="O57">
        <f>COUNTIF(J57, "&gt;1")</f>
        <v>0</v>
      </c>
      <c r="P57">
        <f t="shared" si="11"/>
        <v>0</v>
      </c>
      <c r="Q57">
        <f t="shared" si="12"/>
        <v>0</v>
      </c>
      <c r="R57">
        <f t="shared" si="13"/>
        <v>0</v>
      </c>
      <c r="S57">
        <f t="shared" si="14"/>
        <v>0</v>
      </c>
      <c r="T57">
        <f t="shared" si="15"/>
        <v>1</v>
      </c>
    </row>
    <row r="58" spans="1:20" x14ac:dyDescent="0.25">
      <c r="A58" t="s">
        <v>18</v>
      </c>
      <c r="B58" s="1">
        <v>45123</v>
      </c>
      <c r="C58" t="s">
        <v>8</v>
      </c>
      <c r="D58" t="s">
        <v>9</v>
      </c>
      <c r="E58">
        <v>3</v>
      </c>
      <c r="F58">
        <v>5</v>
      </c>
      <c r="G58">
        <v>7</v>
      </c>
      <c r="H58">
        <v>1</v>
      </c>
      <c r="I58">
        <v>0</v>
      </c>
      <c r="J58">
        <v>2</v>
      </c>
      <c r="K58">
        <v>2</v>
      </c>
      <c r="L58">
        <f t="shared" si="18"/>
        <v>0</v>
      </c>
      <c r="M58">
        <f t="shared" si="19"/>
        <v>0</v>
      </c>
      <c r="N58">
        <f t="shared" si="10"/>
        <v>0</v>
      </c>
      <c r="O58">
        <f>COUNTIF(J58, "&gt;1")</f>
        <v>1</v>
      </c>
      <c r="P58">
        <f t="shared" si="11"/>
        <v>0</v>
      </c>
      <c r="Q58">
        <f t="shared" si="12"/>
        <v>0</v>
      </c>
      <c r="R58">
        <f t="shared" si="13"/>
        <v>0</v>
      </c>
      <c r="S58">
        <f t="shared" si="14"/>
        <v>1</v>
      </c>
      <c r="T58">
        <f t="shared" si="15"/>
        <v>1</v>
      </c>
    </row>
    <row r="59" spans="1:20" x14ac:dyDescent="0.25">
      <c r="A59" t="s">
        <v>18</v>
      </c>
      <c r="B59" s="1">
        <v>45123</v>
      </c>
      <c r="C59" t="s">
        <v>8</v>
      </c>
      <c r="D59" t="s">
        <v>9</v>
      </c>
      <c r="E59">
        <v>4</v>
      </c>
      <c r="F59">
        <v>4</v>
      </c>
      <c r="G59">
        <v>5</v>
      </c>
      <c r="H59">
        <v>1</v>
      </c>
      <c r="I59">
        <v>0</v>
      </c>
      <c r="J59">
        <v>1</v>
      </c>
      <c r="K59">
        <v>2</v>
      </c>
      <c r="L59">
        <f t="shared" si="18"/>
        <v>0</v>
      </c>
      <c r="M59">
        <f t="shared" si="19"/>
        <v>0</v>
      </c>
      <c r="N59">
        <f t="shared" si="10"/>
        <v>0</v>
      </c>
      <c r="O59">
        <f>COUNTIF(J59, "&gt;1")</f>
        <v>0</v>
      </c>
      <c r="P59">
        <f t="shared" si="11"/>
        <v>0</v>
      </c>
      <c r="Q59">
        <f t="shared" si="12"/>
        <v>0</v>
      </c>
      <c r="R59">
        <f t="shared" si="13"/>
        <v>0</v>
      </c>
      <c r="S59">
        <f t="shared" si="14"/>
        <v>0</v>
      </c>
      <c r="T59">
        <f t="shared" si="15"/>
        <v>1</v>
      </c>
    </row>
    <row r="60" spans="1:20" x14ac:dyDescent="0.25">
      <c r="A60" t="s">
        <v>18</v>
      </c>
      <c r="B60" s="1">
        <v>45123</v>
      </c>
      <c r="C60" t="s">
        <v>8</v>
      </c>
      <c r="D60" t="s">
        <v>9</v>
      </c>
      <c r="E60">
        <v>5</v>
      </c>
      <c r="F60">
        <v>3</v>
      </c>
      <c r="G60">
        <v>3</v>
      </c>
      <c r="H60" t="s">
        <v>11</v>
      </c>
      <c r="I60">
        <v>0</v>
      </c>
      <c r="J60">
        <v>0</v>
      </c>
      <c r="K60">
        <v>2</v>
      </c>
      <c r="L60">
        <f t="shared" si="18"/>
        <v>0</v>
      </c>
      <c r="M60">
        <f t="shared" si="19"/>
        <v>0</v>
      </c>
      <c r="N60">
        <f t="shared" si="10"/>
        <v>0</v>
      </c>
      <c r="O60">
        <f>COUNTIF(J60, "&gt;1")</f>
        <v>0</v>
      </c>
      <c r="P60">
        <f t="shared" si="11"/>
        <v>1</v>
      </c>
      <c r="Q60">
        <f t="shared" si="12"/>
        <v>0</v>
      </c>
      <c r="R60">
        <f t="shared" si="13"/>
        <v>0</v>
      </c>
      <c r="S60">
        <f t="shared" si="14"/>
        <v>0</v>
      </c>
      <c r="T60">
        <f t="shared" si="15"/>
        <v>0</v>
      </c>
    </row>
    <row r="61" spans="1:20" x14ac:dyDescent="0.25">
      <c r="A61" t="s">
        <v>18</v>
      </c>
      <c r="B61" s="1">
        <v>45123</v>
      </c>
      <c r="C61" t="s">
        <v>8</v>
      </c>
      <c r="D61" t="s">
        <v>9</v>
      </c>
      <c r="E61">
        <v>6</v>
      </c>
      <c r="F61">
        <v>4</v>
      </c>
      <c r="G61">
        <v>5</v>
      </c>
      <c r="H61">
        <v>0</v>
      </c>
      <c r="I61">
        <v>0</v>
      </c>
      <c r="J61">
        <v>1</v>
      </c>
      <c r="K61">
        <v>2</v>
      </c>
      <c r="L61">
        <f t="shared" si="18"/>
        <v>0</v>
      </c>
      <c r="M61">
        <f t="shared" si="19"/>
        <v>0</v>
      </c>
      <c r="N61">
        <f t="shared" si="10"/>
        <v>0</v>
      </c>
      <c r="O61">
        <f>COUNTIF(J61, "&gt;1")</f>
        <v>0</v>
      </c>
      <c r="P61">
        <f t="shared" si="11"/>
        <v>0</v>
      </c>
      <c r="Q61">
        <f t="shared" si="12"/>
        <v>0</v>
      </c>
      <c r="R61">
        <f t="shared" si="13"/>
        <v>0</v>
      </c>
      <c r="S61">
        <f t="shared" si="14"/>
        <v>0</v>
      </c>
      <c r="T61">
        <f t="shared" si="15"/>
        <v>1</v>
      </c>
    </row>
    <row r="62" spans="1:20" x14ac:dyDescent="0.25">
      <c r="A62" t="s">
        <v>18</v>
      </c>
      <c r="B62" s="1">
        <v>45123</v>
      </c>
      <c r="C62" t="s">
        <v>8</v>
      </c>
      <c r="D62" t="s">
        <v>9</v>
      </c>
      <c r="E62">
        <v>7</v>
      </c>
      <c r="F62">
        <v>5</v>
      </c>
      <c r="G62">
        <v>6</v>
      </c>
      <c r="H62">
        <v>0</v>
      </c>
      <c r="I62">
        <v>0</v>
      </c>
      <c r="J62">
        <v>1</v>
      </c>
      <c r="K62">
        <v>2</v>
      </c>
      <c r="L62">
        <f t="shared" si="18"/>
        <v>0</v>
      </c>
      <c r="M62">
        <f t="shared" si="19"/>
        <v>0</v>
      </c>
      <c r="N62">
        <f t="shared" si="10"/>
        <v>0</v>
      </c>
      <c r="O62">
        <f>COUNTIF(J62, "&gt;1")</f>
        <v>0</v>
      </c>
      <c r="P62">
        <f t="shared" si="11"/>
        <v>0</v>
      </c>
      <c r="Q62">
        <f t="shared" si="12"/>
        <v>0</v>
      </c>
      <c r="R62">
        <f t="shared" si="13"/>
        <v>0</v>
      </c>
      <c r="S62">
        <f t="shared" si="14"/>
        <v>0</v>
      </c>
      <c r="T62">
        <f t="shared" si="15"/>
        <v>1</v>
      </c>
    </row>
    <row r="63" spans="1:20" x14ac:dyDescent="0.25">
      <c r="A63" t="s">
        <v>18</v>
      </c>
      <c r="B63" s="1">
        <v>45123</v>
      </c>
      <c r="C63" t="s">
        <v>8</v>
      </c>
      <c r="D63" t="s">
        <v>9</v>
      </c>
      <c r="E63">
        <v>8</v>
      </c>
      <c r="F63">
        <v>3</v>
      </c>
      <c r="G63">
        <v>3</v>
      </c>
      <c r="H63" t="s">
        <v>11</v>
      </c>
      <c r="I63">
        <v>0</v>
      </c>
      <c r="J63">
        <v>0</v>
      </c>
      <c r="K63">
        <v>2</v>
      </c>
      <c r="L63">
        <f t="shared" si="18"/>
        <v>0</v>
      </c>
      <c r="M63">
        <f t="shared" si="19"/>
        <v>0</v>
      </c>
      <c r="N63">
        <f t="shared" si="10"/>
        <v>0</v>
      </c>
      <c r="O63">
        <f>COUNTIF(J63, "&gt;1")</f>
        <v>0</v>
      </c>
      <c r="P63">
        <f t="shared" si="11"/>
        <v>1</v>
      </c>
      <c r="Q63">
        <f t="shared" si="12"/>
        <v>0</v>
      </c>
      <c r="R63">
        <f t="shared" si="13"/>
        <v>0</v>
      </c>
      <c r="S63">
        <f t="shared" si="14"/>
        <v>0</v>
      </c>
      <c r="T63">
        <f t="shared" si="15"/>
        <v>0</v>
      </c>
    </row>
    <row r="64" spans="1:20" x14ac:dyDescent="0.25">
      <c r="A64" t="s">
        <v>18</v>
      </c>
      <c r="B64" s="1">
        <v>45123</v>
      </c>
      <c r="C64" t="s">
        <v>8</v>
      </c>
      <c r="D64" t="s">
        <v>9</v>
      </c>
      <c r="E64">
        <v>9</v>
      </c>
      <c r="F64">
        <v>4</v>
      </c>
      <c r="G64">
        <v>5</v>
      </c>
      <c r="H64">
        <v>0</v>
      </c>
      <c r="I64">
        <v>0</v>
      </c>
      <c r="J64">
        <v>1</v>
      </c>
      <c r="K64">
        <v>2</v>
      </c>
      <c r="L64">
        <f t="shared" si="18"/>
        <v>0</v>
      </c>
      <c r="M64">
        <f t="shared" si="19"/>
        <v>0</v>
      </c>
      <c r="N64">
        <f t="shared" si="10"/>
        <v>0</v>
      </c>
      <c r="O64">
        <f>COUNTIF(J64, "&gt;1")</f>
        <v>0</v>
      </c>
      <c r="P64">
        <f t="shared" si="11"/>
        <v>0</v>
      </c>
      <c r="Q64">
        <f t="shared" si="12"/>
        <v>0</v>
      </c>
      <c r="R64">
        <f t="shared" si="13"/>
        <v>0</v>
      </c>
      <c r="S64">
        <f t="shared" si="14"/>
        <v>0</v>
      </c>
      <c r="T64">
        <f t="shared" si="15"/>
        <v>1</v>
      </c>
    </row>
    <row r="65" spans="1:20" x14ac:dyDescent="0.25">
      <c r="A65" t="s">
        <v>18</v>
      </c>
      <c r="B65" s="1">
        <v>45123</v>
      </c>
      <c r="C65" t="s">
        <v>8</v>
      </c>
      <c r="D65" t="s">
        <v>9</v>
      </c>
      <c r="E65">
        <v>10</v>
      </c>
      <c r="F65">
        <v>4</v>
      </c>
      <c r="G65">
        <v>5</v>
      </c>
      <c r="H65">
        <v>0</v>
      </c>
      <c r="I65">
        <v>0</v>
      </c>
      <c r="J65">
        <v>2</v>
      </c>
      <c r="K65">
        <v>1</v>
      </c>
      <c r="L65">
        <f t="shared" si="18"/>
        <v>0</v>
      </c>
      <c r="M65">
        <f t="shared" si="19"/>
        <v>1</v>
      </c>
      <c r="N65">
        <f t="shared" si="10"/>
        <v>0</v>
      </c>
      <c r="O65">
        <f>COUNTIF(J65, "&gt;1")</f>
        <v>1</v>
      </c>
      <c r="P65">
        <f t="shared" si="11"/>
        <v>0</v>
      </c>
      <c r="Q65">
        <f t="shared" si="12"/>
        <v>0</v>
      </c>
      <c r="R65">
        <f t="shared" si="13"/>
        <v>0</v>
      </c>
      <c r="S65">
        <f t="shared" si="14"/>
        <v>1</v>
      </c>
      <c r="T65">
        <f t="shared" si="15"/>
        <v>1</v>
      </c>
    </row>
    <row r="66" spans="1:20" x14ac:dyDescent="0.25">
      <c r="A66" t="s">
        <v>18</v>
      </c>
      <c r="B66" s="1">
        <v>45123</v>
      </c>
      <c r="C66" t="s">
        <v>8</v>
      </c>
      <c r="D66" t="s">
        <v>9</v>
      </c>
      <c r="E66">
        <v>11</v>
      </c>
      <c r="F66">
        <v>4</v>
      </c>
      <c r="G66">
        <v>5</v>
      </c>
      <c r="H66">
        <v>1</v>
      </c>
      <c r="I66">
        <v>0</v>
      </c>
      <c r="J66">
        <v>0</v>
      </c>
      <c r="K66">
        <v>3</v>
      </c>
      <c r="L66">
        <f t="shared" si="18"/>
        <v>1</v>
      </c>
      <c r="M66">
        <f t="shared" si="19"/>
        <v>0</v>
      </c>
      <c r="N66">
        <f t="shared" ref="N66:N97" si="20">COUNTIFS(F66:G66, F66=G66)</f>
        <v>0</v>
      </c>
      <c r="O66">
        <f>COUNTIF(J66, "&gt;1")</f>
        <v>0</v>
      </c>
      <c r="P66">
        <f t="shared" ref="P66:P97" si="21">IF(AND(I66+J66=0,(G66-K66= F66-2)), 1, 0)</f>
        <v>1</v>
      </c>
      <c r="Q66">
        <f t="shared" ref="Q66:Q97" si="22">IF(((G66-I66-J66-K66)-(F66-2))&gt;0,((G66-I66-J66-K66)-(F66-2)),0)</f>
        <v>0</v>
      </c>
      <c r="R66">
        <f t="shared" ref="R66:R73" si="23">IF(K66&gt;2, K66-2, 0)</f>
        <v>1</v>
      </c>
      <c r="S66">
        <f t="shared" ref="S66:S97" si="24">IF(J66&gt;1, J66-1,0)</f>
        <v>0</v>
      </c>
      <c r="T66">
        <f t="shared" ref="T66:T97" si="25">IF(J66&gt;0,1,0)</f>
        <v>0</v>
      </c>
    </row>
    <row r="67" spans="1:20" x14ac:dyDescent="0.25">
      <c r="A67" t="s">
        <v>18</v>
      </c>
      <c r="B67" s="1">
        <v>45123</v>
      </c>
      <c r="C67" t="s">
        <v>8</v>
      </c>
      <c r="D67" t="s">
        <v>9</v>
      </c>
      <c r="E67">
        <v>12</v>
      </c>
      <c r="F67">
        <v>5</v>
      </c>
      <c r="G67">
        <v>6</v>
      </c>
      <c r="H67">
        <v>0</v>
      </c>
      <c r="I67">
        <v>0</v>
      </c>
      <c r="J67">
        <v>1</v>
      </c>
      <c r="K67">
        <v>2</v>
      </c>
      <c r="L67">
        <f t="shared" si="18"/>
        <v>0</v>
      </c>
      <c r="M67">
        <f t="shared" si="19"/>
        <v>0</v>
      </c>
      <c r="N67">
        <f t="shared" si="20"/>
        <v>0</v>
      </c>
      <c r="O67">
        <f>COUNTIF(J67, "&gt;1")</f>
        <v>0</v>
      </c>
      <c r="P67">
        <f t="shared" si="21"/>
        <v>0</v>
      </c>
      <c r="Q67">
        <f t="shared" si="22"/>
        <v>0</v>
      </c>
      <c r="R67">
        <f t="shared" si="23"/>
        <v>0</v>
      </c>
      <c r="S67">
        <f t="shared" si="24"/>
        <v>0</v>
      </c>
      <c r="T67">
        <f t="shared" si="25"/>
        <v>1</v>
      </c>
    </row>
    <row r="68" spans="1:20" x14ac:dyDescent="0.25">
      <c r="A68" t="s">
        <v>18</v>
      </c>
      <c r="B68" s="1">
        <v>45123</v>
      </c>
      <c r="C68" t="s">
        <v>8</v>
      </c>
      <c r="D68" t="s">
        <v>9</v>
      </c>
      <c r="E68">
        <v>13</v>
      </c>
      <c r="F68">
        <v>4</v>
      </c>
      <c r="G68">
        <v>5</v>
      </c>
      <c r="H68">
        <v>0</v>
      </c>
      <c r="I68">
        <v>0</v>
      </c>
      <c r="J68">
        <v>1</v>
      </c>
      <c r="K68">
        <v>2</v>
      </c>
      <c r="L68">
        <f t="shared" si="18"/>
        <v>0</v>
      </c>
      <c r="M68">
        <f t="shared" si="19"/>
        <v>0</v>
      </c>
      <c r="N68">
        <f t="shared" si="20"/>
        <v>0</v>
      </c>
      <c r="O68">
        <f>COUNTIF(J68, "&gt;1")</f>
        <v>0</v>
      </c>
      <c r="P68">
        <f t="shared" si="21"/>
        <v>0</v>
      </c>
      <c r="Q68">
        <f t="shared" si="22"/>
        <v>0</v>
      </c>
      <c r="R68">
        <f t="shared" si="23"/>
        <v>0</v>
      </c>
      <c r="S68">
        <f t="shared" si="24"/>
        <v>0</v>
      </c>
      <c r="T68">
        <f t="shared" si="25"/>
        <v>1</v>
      </c>
    </row>
    <row r="69" spans="1:20" x14ac:dyDescent="0.25">
      <c r="A69" t="s">
        <v>18</v>
      </c>
      <c r="B69" s="1">
        <v>45123</v>
      </c>
      <c r="C69" t="s">
        <v>8</v>
      </c>
      <c r="D69" t="s">
        <v>9</v>
      </c>
      <c r="E69">
        <v>14</v>
      </c>
      <c r="F69">
        <v>3</v>
      </c>
      <c r="G69">
        <v>6</v>
      </c>
      <c r="H69" t="s">
        <v>11</v>
      </c>
      <c r="I69">
        <v>0</v>
      </c>
      <c r="J69">
        <v>4</v>
      </c>
      <c r="K69">
        <v>1</v>
      </c>
      <c r="L69">
        <f t="shared" si="18"/>
        <v>0</v>
      </c>
      <c r="M69">
        <f t="shared" si="19"/>
        <v>1</v>
      </c>
      <c r="N69">
        <f t="shared" si="20"/>
        <v>0</v>
      </c>
      <c r="O69">
        <f>COUNTIF(J69, "&gt;1")</f>
        <v>1</v>
      </c>
      <c r="P69">
        <f t="shared" si="21"/>
        <v>0</v>
      </c>
      <c r="Q69">
        <f t="shared" si="22"/>
        <v>0</v>
      </c>
      <c r="R69">
        <f t="shared" si="23"/>
        <v>0</v>
      </c>
      <c r="S69">
        <f t="shared" si="24"/>
        <v>3</v>
      </c>
      <c r="T69">
        <f t="shared" si="25"/>
        <v>1</v>
      </c>
    </row>
    <row r="70" spans="1:20" x14ac:dyDescent="0.25">
      <c r="A70" t="s">
        <v>18</v>
      </c>
      <c r="B70" s="1">
        <v>45123</v>
      </c>
      <c r="C70" t="s">
        <v>8</v>
      </c>
      <c r="D70" t="s">
        <v>9</v>
      </c>
      <c r="E70">
        <v>15</v>
      </c>
      <c r="F70">
        <v>4</v>
      </c>
      <c r="G70">
        <v>4</v>
      </c>
      <c r="H70">
        <v>1</v>
      </c>
      <c r="I70">
        <v>0</v>
      </c>
      <c r="J70">
        <v>1</v>
      </c>
      <c r="K70">
        <v>1</v>
      </c>
      <c r="L70">
        <f t="shared" si="18"/>
        <v>0</v>
      </c>
      <c r="M70">
        <f t="shared" si="19"/>
        <v>1</v>
      </c>
      <c r="N70">
        <f t="shared" si="20"/>
        <v>0</v>
      </c>
      <c r="O70">
        <f>COUNTIF(J70, "&gt;1")</f>
        <v>0</v>
      </c>
      <c r="P70">
        <f t="shared" si="21"/>
        <v>0</v>
      </c>
      <c r="Q70">
        <f t="shared" si="22"/>
        <v>0</v>
      </c>
      <c r="R70">
        <f t="shared" si="23"/>
        <v>0</v>
      </c>
      <c r="S70">
        <f t="shared" si="24"/>
        <v>0</v>
      </c>
      <c r="T70">
        <f t="shared" si="25"/>
        <v>1</v>
      </c>
    </row>
    <row r="71" spans="1:20" x14ac:dyDescent="0.25">
      <c r="A71" t="s">
        <v>18</v>
      </c>
      <c r="B71" s="1">
        <v>45123</v>
      </c>
      <c r="C71" t="s">
        <v>8</v>
      </c>
      <c r="D71" t="s">
        <v>9</v>
      </c>
      <c r="E71">
        <v>16</v>
      </c>
      <c r="F71">
        <v>4</v>
      </c>
      <c r="G71">
        <v>5</v>
      </c>
      <c r="H71">
        <v>1</v>
      </c>
      <c r="I71">
        <v>0</v>
      </c>
      <c r="J71">
        <v>0</v>
      </c>
      <c r="K71">
        <v>3</v>
      </c>
      <c r="L71">
        <f t="shared" si="18"/>
        <v>1</v>
      </c>
      <c r="M71">
        <f t="shared" si="19"/>
        <v>0</v>
      </c>
      <c r="N71">
        <f t="shared" si="20"/>
        <v>0</v>
      </c>
      <c r="O71">
        <f>COUNTIF(J71, "&gt;1")</f>
        <v>0</v>
      </c>
      <c r="P71">
        <f t="shared" si="21"/>
        <v>1</v>
      </c>
      <c r="Q71">
        <f t="shared" si="22"/>
        <v>0</v>
      </c>
      <c r="R71">
        <f t="shared" si="23"/>
        <v>1</v>
      </c>
      <c r="S71">
        <f t="shared" si="24"/>
        <v>0</v>
      </c>
      <c r="T71">
        <f t="shared" si="25"/>
        <v>0</v>
      </c>
    </row>
    <row r="72" spans="1:20" x14ac:dyDescent="0.25">
      <c r="A72" t="s">
        <v>18</v>
      </c>
      <c r="B72" s="1">
        <v>45123</v>
      </c>
      <c r="C72" t="s">
        <v>8</v>
      </c>
      <c r="D72" t="s">
        <v>9</v>
      </c>
      <c r="E72">
        <v>17</v>
      </c>
      <c r="F72">
        <v>3</v>
      </c>
      <c r="G72">
        <v>4</v>
      </c>
      <c r="H72" t="s">
        <v>11</v>
      </c>
      <c r="I72">
        <v>0</v>
      </c>
      <c r="J72">
        <v>1</v>
      </c>
      <c r="K72">
        <v>2</v>
      </c>
      <c r="L72">
        <f t="shared" si="18"/>
        <v>0</v>
      </c>
      <c r="M72">
        <f t="shared" si="19"/>
        <v>0</v>
      </c>
      <c r="N72">
        <f t="shared" si="20"/>
        <v>0</v>
      </c>
      <c r="O72">
        <f>COUNTIF(J72, "&gt;1")</f>
        <v>0</v>
      </c>
      <c r="P72">
        <f t="shared" si="21"/>
        <v>0</v>
      </c>
      <c r="Q72">
        <f t="shared" si="22"/>
        <v>0</v>
      </c>
      <c r="R72">
        <f t="shared" si="23"/>
        <v>0</v>
      </c>
      <c r="S72">
        <f t="shared" si="24"/>
        <v>0</v>
      </c>
      <c r="T72">
        <f t="shared" si="25"/>
        <v>1</v>
      </c>
    </row>
    <row r="73" spans="1:20" x14ac:dyDescent="0.25">
      <c r="A73" t="s">
        <v>18</v>
      </c>
      <c r="B73" s="1">
        <v>45123</v>
      </c>
      <c r="C73" t="s">
        <v>8</v>
      </c>
      <c r="D73" t="s">
        <v>9</v>
      </c>
      <c r="E73">
        <v>18</v>
      </c>
      <c r="F73">
        <v>5</v>
      </c>
      <c r="G73">
        <v>6</v>
      </c>
      <c r="H73">
        <v>0</v>
      </c>
      <c r="I73">
        <v>0</v>
      </c>
      <c r="J73">
        <v>1</v>
      </c>
      <c r="K73">
        <v>2</v>
      </c>
      <c r="L73">
        <f t="shared" si="18"/>
        <v>0</v>
      </c>
      <c r="M73">
        <f t="shared" si="19"/>
        <v>0</v>
      </c>
      <c r="N73">
        <f t="shared" si="20"/>
        <v>0</v>
      </c>
      <c r="O73">
        <f>COUNTIF(J73, "&gt;1")</f>
        <v>0</v>
      </c>
      <c r="P73">
        <f t="shared" si="21"/>
        <v>0</v>
      </c>
      <c r="Q73">
        <f t="shared" si="22"/>
        <v>0</v>
      </c>
      <c r="R73">
        <f t="shared" si="23"/>
        <v>0</v>
      </c>
      <c r="S73">
        <f t="shared" si="24"/>
        <v>0</v>
      </c>
      <c r="T73">
        <f t="shared" si="25"/>
        <v>1</v>
      </c>
    </row>
    <row r="74" spans="1:20" x14ac:dyDescent="0.25">
      <c r="A74" t="s">
        <v>18</v>
      </c>
      <c r="B74" s="1">
        <v>45129</v>
      </c>
      <c r="C74" t="s">
        <v>25</v>
      </c>
      <c r="D74" t="s">
        <v>26</v>
      </c>
      <c r="E74">
        <v>1</v>
      </c>
      <c r="F74">
        <v>5</v>
      </c>
      <c r="G74">
        <v>6</v>
      </c>
      <c r="H74">
        <v>0</v>
      </c>
      <c r="I74">
        <v>0</v>
      </c>
      <c r="J74">
        <v>0</v>
      </c>
      <c r="K74">
        <v>3</v>
      </c>
      <c r="L74">
        <f t="shared" ref="L74:L91" si="26">COUNTIF(K74, "&gt;2")</f>
        <v>1</v>
      </c>
      <c r="M74">
        <f t="shared" ref="M74:M91" si="27">COUNTIF(K74,"&lt;2")</f>
        <v>0</v>
      </c>
      <c r="N74">
        <f t="shared" si="20"/>
        <v>0</v>
      </c>
      <c r="O74">
        <f>COUNTIF(J74, "&gt;1")</f>
        <v>0</v>
      </c>
      <c r="P74">
        <f t="shared" si="21"/>
        <v>1</v>
      </c>
      <c r="Q74">
        <f t="shared" si="22"/>
        <v>0</v>
      </c>
      <c r="R74">
        <f t="shared" ref="R74:R91" si="28">IF(K74&gt;2, K74-2, 0)</f>
        <v>1</v>
      </c>
      <c r="S74">
        <f t="shared" si="24"/>
        <v>0</v>
      </c>
      <c r="T74">
        <f t="shared" si="25"/>
        <v>0</v>
      </c>
    </row>
    <row r="75" spans="1:20" x14ac:dyDescent="0.25">
      <c r="A75" t="s">
        <v>18</v>
      </c>
      <c r="B75" s="1">
        <v>45129</v>
      </c>
      <c r="C75" t="s">
        <v>25</v>
      </c>
      <c r="D75" t="s">
        <v>26</v>
      </c>
      <c r="E75">
        <v>2</v>
      </c>
      <c r="F75">
        <v>4</v>
      </c>
      <c r="G75">
        <v>6</v>
      </c>
      <c r="H75">
        <v>0</v>
      </c>
      <c r="I75">
        <v>0</v>
      </c>
      <c r="J75">
        <v>1</v>
      </c>
      <c r="K75">
        <v>2</v>
      </c>
      <c r="L75">
        <f t="shared" si="26"/>
        <v>0</v>
      </c>
      <c r="M75">
        <f t="shared" si="27"/>
        <v>0</v>
      </c>
      <c r="N75">
        <f t="shared" si="20"/>
        <v>0</v>
      </c>
      <c r="O75">
        <f>COUNTIF(J75, "&gt;1")</f>
        <v>0</v>
      </c>
      <c r="P75">
        <f t="shared" si="21"/>
        <v>0</v>
      </c>
      <c r="Q75">
        <f t="shared" si="22"/>
        <v>1</v>
      </c>
      <c r="R75">
        <f t="shared" si="28"/>
        <v>0</v>
      </c>
      <c r="S75">
        <f t="shared" si="24"/>
        <v>0</v>
      </c>
      <c r="T75">
        <f t="shared" si="25"/>
        <v>1</v>
      </c>
    </row>
    <row r="76" spans="1:20" x14ac:dyDescent="0.25">
      <c r="A76" t="s">
        <v>18</v>
      </c>
      <c r="B76" s="1">
        <v>45129</v>
      </c>
      <c r="C76" t="s">
        <v>25</v>
      </c>
      <c r="D76" t="s">
        <v>26</v>
      </c>
      <c r="E76">
        <v>3</v>
      </c>
      <c r="F76">
        <v>4</v>
      </c>
      <c r="G76">
        <v>6</v>
      </c>
      <c r="H76">
        <v>1</v>
      </c>
      <c r="I76">
        <v>0</v>
      </c>
      <c r="J76">
        <v>1</v>
      </c>
      <c r="K76">
        <v>3</v>
      </c>
      <c r="L76">
        <f t="shared" si="26"/>
        <v>1</v>
      </c>
      <c r="M76">
        <f t="shared" si="27"/>
        <v>0</v>
      </c>
      <c r="N76">
        <f t="shared" si="20"/>
        <v>0</v>
      </c>
      <c r="O76">
        <f>COUNTIF(J76, "&gt;1")</f>
        <v>0</v>
      </c>
      <c r="P76">
        <f t="shared" si="21"/>
        <v>0</v>
      </c>
      <c r="Q76">
        <f t="shared" si="22"/>
        <v>0</v>
      </c>
      <c r="R76">
        <f t="shared" si="28"/>
        <v>1</v>
      </c>
      <c r="S76">
        <f t="shared" si="24"/>
        <v>0</v>
      </c>
      <c r="T76">
        <f t="shared" si="25"/>
        <v>1</v>
      </c>
    </row>
    <row r="77" spans="1:20" x14ac:dyDescent="0.25">
      <c r="A77" t="s">
        <v>18</v>
      </c>
      <c r="B77" s="1">
        <v>45129</v>
      </c>
      <c r="C77" t="s">
        <v>25</v>
      </c>
      <c r="D77" t="s">
        <v>26</v>
      </c>
      <c r="E77">
        <v>4</v>
      </c>
      <c r="F77">
        <v>3</v>
      </c>
      <c r="G77">
        <v>4</v>
      </c>
      <c r="H77" t="s">
        <v>11</v>
      </c>
      <c r="I77">
        <v>0</v>
      </c>
      <c r="J77">
        <v>2</v>
      </c>
      <c r="K77">
        <v>1</v>
      </c>
      <c r="L77">
        <f t="shared" si="26"/>
        <v>0</v>
      </c>
      <c r="M77">
        <f t="shared" si="27"/>
        <v>1</v>
      </c>
      <c r="N77">
        <f t="shared" si="20"/>
        <v>0</v>
      </c>
      <c r="O77">
        <f>COUNTIF(J77, "&gt;1")</f>
        <v>1</v>
      </c>
      <c r="P77">
        <f t="shared" si="21"/>
        <v>0</v>
      </c>
      <c r="Q77">
        <f t="shared" si="22"/>
        <v>0</v>
      </c>
      <c r="R77">
        <f t="shared" si="28"/>
        <v>0</v>
      </c>
      <c r="S77">
        <f t="shared" si="24"/>
        <v>1</v>
      </c>
      <c r="T77">
        <f t="shared" si="25"/>
        <v>1</v>
      </c>
    </row>
    <row r="78" spans="1:20" x14ac:dyDescent="0.25">
      <c r="A78" t="s">
        <v>18</v>
      </c>
      <c r="B78" s="1">
        <v>45129</v>
      </c>
      <c r="C78" t="s">
        <v>25</v>
      </c>
      <c r="D78" t="s">
        <v>26</v>
      </c>
      <c r="E78">
        <v>5</v>
      </c>
      <c r="F78">
        <v>4</v>
      </c>
      <c r="G78">
        <v>6</v>
      </c>
      <c r="H78">
        <v>1</v>
      </c>
      <c r="I78">
        <v>0</v>
      </c>
      <c r="J78">
        <v>1</v>
      </c>
      <c r="K78">
        <v>3</v>
      </c>
      <c r="L78">
        <f t="shared" si="26"/>
        <v>1</v>
      </c>
      <c r="M78">
        <f t="shared" si="27"/>
        <v>0</v>
      </c>
      <c r="N78">
        <f t="shared" si="20"/>
        <v>0</v>
      </c>
      <c r="O78">
        <f>COUNTIF(J78, "&gt;1")</f>
        <v>0</v>
      </c>
      <c r="P78">
        <f t="shared" si="21"/>
        <v>0</v>
      </c>
      <c r="Q78">
        <f t="shared" si="22"/>
        <v>0</v>
      </c>
      <c r="R78">
        <f t="shared" si="28"/>
        <v>1</v>
      </c>
      <c r="S78">
        <f t="shared" si="24"/>
        <v>0</v>
      </c>
      <c r="T78">
        <f t="shared" si="25"/>
        <v>1</v>
      </c>
    </row>
    <row r="79" spans="1:20" x14ac:dyDescent="0.25">
      <c r="A79" t="s">
        <v>18</v>
      </c>
      <c r="B79" s="1">
        <v>45129</v>
      </c>
      <c r="C79" t="s">
        <v>25</v>
      </c>
      <c r="D79" t="s">
        <v>26</v>
      </c>
      <c r="E79">
        <v>6</v>
      </c>
      <c r="F79">
        <v>5</v>
      </c>
      <c r="G79">
        <v>5</v>
      </c>
      <c r="H79">
        <v>1</v>
      </c>
      <c r="I79">
        <v>0</v>
      </c>
      <c r="J79">
        <v>0</v>
      </c>
      <c r="K79">
        <v>2</v>
      </c>
      <c r="L79">
        <f t="shared" si="26"/>
        <v>0</v>
      </c>
      <c r="M79">
        <f t="shared" si="27"/>
        <v>0</v>
      </c>
      <c r="N79">
        <f t="shared" si="20"/>
        <v>0</v>
      </c>
      <c r="O79">
        <f>COUNTIF(J79, "&gt;1")</f>
        <v>0</v>
      </c>
      <c r="P79">
        <f t="shared" si="21"/>
        <v>1</v>
      </c>
      <c r="Q79">
        <f t="shared" si="22"/>
        <v>0</v>
      </c>
      <c r="R79">
        <f t="shared" si="28"/>
        <v>0</v>
      </c>
      <c r="S79">
        <f t="shared" si="24"/>
        <v>0</v>
      </c>
      <c r="T79">
        <f t="shared" si="25"/>
        <v>0</v>
      </c>
    </row>
    <row r="80" spans="1:20" x14ac:dyDescent="0.25">
      <c r="A80" t="s">
        <v>18</v>
      </c>
      <c r="B80" s="1">
        <v>45129</v>
      </c>
      <c r="C80" t="s">
        <v>25</v>
      </c>
      <c r="D80" t="s">
        <v>26</v>
      </c>
      <c r="E80">
        <v>7</v>
      </c>
      <c r="F80">
        <v>4</v>
      </c>
      <c r="G80">
        <v>4</v>
      </c>
      <c r="H80">
        <v>0</v>
      </c>
      <c r="I80">
        <v>0</v>
      </c>
      <c r="J80">
        <v>1</v>
      </c>
      <c r="K80">
        <v>1</v>
      </c>
      <c r="L80">
        <f t="shared" si="26"/>
        <v>0</v>
      </c>
      <c r="M80">
        <f t="shared" si="27"/>
        <v>1</v>
      </c>
      <c r="N80">
        <f t="shared" si="20"/>
        <v>0</v>
      </c>
      <c r="O80">
        <f>COUNTIF(J80, "&gt;1")</f>
        <v>0</v>
      </c>
      <c r="P80">
        <f t="shared" si="21"/>
        <v>0</v>
      </c>
      <c r="Q80">
        <f t="shared" si="22"/>
        <v>0</v>
      </c>
      <c r="R80">
        <f t="shared" si="28"/>
        <v>0</v>
      </c>
      <c r="S80">
        <f t="shared" si="24"/>
        <v>0</v>
      </c>
      <c r="T80">
        <f t="shared" si="25"/>
        <v>1</v>
      </c>
    </row>
    <row r="81" spans="1:20" x14ac:dyDescent="0.25">
      <c r="A81" t="s">
        <v>18</v>
      </c>
      <c r="B81" s="1">
        <v>45129</v>
      </c>
      <c r="C81" t="s">
        <v>25</v>
      </c>
      <c r="D81" t="s">
        <v>26</v>
      </c>
      <c r="E81">
        <v>8</v>
      </c>
      <c r="F81">
        <v>3</v>
      </c>
      <c r="G81">
        <v>3</v>
      </c>
      <c r="H81" t="s">
        <v>11</v>
      </c>
      <c r="I81">
        <v>0</v>
      </c>
      <c r="J81">
        <v>0</v>
      </c>
      <c r="K81">
        <v>2</v>
      </c>
      <c r="L81">
        <f t="shared" si="26"/>
        <v>0</v>
      </c>
      <c r="M81">
        <f t="shared" si="27"/>
        <v>0</v>
      </c>
      <c r="N81">
        <f t="shared" si="20"/>
        <v>0</v>
      </c>
      <c r="O81">
        <f>COUNTIF(J81, "&gt;1")</f>
        <v>0</v>
      </c>
      <c r="P81">
        <f t="shared" si="21"/>
        <v>1</v>
      </c>
      <c r="Q81">
        <f t="shared" si="22"/>
        <v>0</v>
      </c>
      <c r="R81">
        <f t="shared" si="28"/>
        <v>0</v>
      </c>
      <c r="S81">
        <f t="shared" si="24"/>
        <v>0</v>
      </c>
      <c r="T81">
        <f t="shared" si="25"/>
        <v>0</v>
      </c>
    </row>
    <row r="82" spans="1:20" x14ac:dyDescent="0.25">
      <c r="A82" t="s">
        <v>18</v>
      </c>
      <c r="B82" s="1">
        <v>45129</v>
      </c>
      <c r="C82" t="s">
        <v>25</v>
      </c>
      <c r="D82" t="s">
        <v>26</v>
      </c>
      <c r="E82">
        <v>9</v>
      </c>
      <c r="F82">
        <v>4</v>
      </c>
      <c r="G82">
        <v>4</v>
      </c>
      <c r="H82">
        <v>0</v>
      </c>
      <c r="I82">
        <v>0</v>
      </c>
      <c r="J82">
        <v>1</v>
      </c>
      <c r="K82">
        <v>1</v>
      </c>
      <c r="L82">
        <f t="shared" si="26"/>
        <v>0</v>
      </c>
      <c r="M82">
        <f t="shared" si="27"/>
        <v>1</v>
      </c>
      <c r="N82">
        <f t="shared" si="20"/>
        <v>0</v>
      </c>
      <c r="O82">
        <f>COUNTIF(J82, "&gt;1")</f>
        <v>0</v>
      </c>
      <c r="P82">
        <f t="shared" si="21"/>
        <v>0</v>
      </c>
      <c r="Q82">
        <f t="shared" si="22"/>
        <v>0</v>
      </c>
      <c r="R82">
        <f t="shared" si="28"/>
        <v>0</v>
      </c>
      <c r="S82">
        <f t="shared" si="24"/>
        <v>0</v>
      </c>
      <c r="T82">
        <f t="shared" si="25"/>
        <v>1</v>
      </c>
    </row>
    <row r="83" spans="1:20" x14ac:dyDescent="0.25">
      <c r="A83" t="s">
        <v>18</v>
      </c>
      <c r="B83" s="1">
        <v>45129</v>
      </c>
      <c r="C83" t="s">
        <v>25</v>
      </c>
      <c r="D83" t="s">
        <v>26</v>
      </c>
      <c r="E83">
        <v>10</v>
      </c>
      <c r="F83">
        <v>4</v>
      </c>
      <c r="G83">
        <v>7</v>
      </c>
      <c r="H83">
        <v>0</v>
      </c>
      <c r="I83">
        <v>0</v>
      </c>
      <c r="J83">
        <v>2</v>
      </c>
      <c r="K83">
        <v>3</v>
      </c>
      <c r="L83">
        <f t="shared" si="26"/>
        <v>1</v>
      </c>
      <c r="M83">
        <f t="shared" si="27"/>
        <v>0</v>
      </c>
      <c r="N83">
        <f t="shared" si="20"/>
        <v>0</v>
      </c>
      <c r="O83">
        <f>COUNTIF(J83, "&gt;1")</f>
        <v>1</v>
      </c>
      <c r="P83">
        <f t="shared" si="21"/>
        <v>0</v>
      </c>
      <c r="Q83">
        <f t="shared" si="22"/>
        <v>0</v>
      </c>
      <c r="R83">
        <f t="shared" si="28"/>
        <v>1</v>
      </c>
      <c r="S83">
        <f t="shared" si="24"/>
        <v>1</v>
      </c>
      <c r="T83">
        <f t="shared" si="25"/>
        <v>1</v>
      </c>
    </row>
    <row r="84" spans="1:20" x14ac:dyDescent="0.25">
      <c r="A84" t="s">
        <v>18</v>
      </c>
      <c r="B84" s="1">
        <v>45129</v>
      </c>
      <c r="C84" t="s">
        <v>25</v>
      </c>
      <c r="D84" t="s">
        <v>26</v>
      </c>
      <c r="E84">
        <v>11</v>
      </c>
      <c r="F84">
        <v>5</v>
      </c>
      <c r="G84">
        <v>5</v>
      </c>
      <c r="H84">
        <v>0</v>
      </c>
      <c r="I84">
        <v>0</v>
      </c>
      <c r="J84">
        <v>1</v>
      </c>
      <c r="K84">
        <v>1</v>
      </c>
      <c r="L84">
        <f t="shared" si="26"/>
        <v>0</v>
      </c>
      <c r="M84">
        <f t="shared" si="27"/>
        <v>1</v>
      </c>
      <c r="N84">
        <f t="shared" si="20"/>
        <v>0</v>
      </c>
      <c r="O84">
        <f>COUNTIF(J84, "&gt;1")</f>
        <v>0</v>
      </c>
      <c r="P84">
        <f t="shared" si="21"/>
        <v>0</v>
      </c>
      <c r="Q84">
        <f t="shared" si="22"/>
        <v>0</v>
      </c>
      <c r="R84">
        <f t="shared" si="28"/>
        <v>0</v>
      </c>
      <c r="S84">
        <f t="shared" si="24"/>
        <v>0</v>
      </c>
      <c r="T84">
        <f t="shared" si="25"/>
        <v>1</v>
      </c>
    </row>
    <row r="85" spans="1:20" x14ac:dyDescent="0.25">
      <c r="A85" t="s">
        <v>18</v>
      </c>
      <c r="B85" s="1">
        <v>45129</v>
      </c>
      <c r="C85" t="s">
        <v>25</v>
      </c>
      <c r="D85" t="s">
        <v>26</v>
      </c>
      <c r="E85">
        <v>12</v>
      </c>
      <c r="F85">
        <v>4</v>
      </c>
      <c r="G85">
        <v>5</v>
      </c>
      <c r="H85">
        <v>0</v>
      </c>
      <c r="I85">
        <v>0</v>
      </c>
      <c r="J85">
        <v>1</v>
      </c>
      <c r="K85">
        <v>2</v>
      </c>
      <c r="L85">
        <f t="shared" si="26"/>
        <v>0</v>
      </c>
      <c r="M85">
        <f t="shared" si="27"/>
        <v>0</v>
      </c>
      <c r="N85">
        <f t="shared" si="20"/>
        <v>0</v>
      </c>
      <c r="O85">
        <f>COUNTIF(J85, "&gt;1")</f>
        <v>0</v>
      </c>
      <c r="P85">
        <f t="shared" si="21"/>
        <v>0</v>
      </c>
      <c r="Q85">
        <f t="shared" si="22"/>
        <v>0</v>
      </c>
      <c r="R85">
        <f t="shared" si="28"/>
        <v>0</v>
      </c>
      <c r="S85">
        <f t="shared" si="24"/>
        <v>0</v>
      </c>
      <c r="T85">
        <f t="shared" si="25"/>
        <v>1</v>
      </c>
    </row>
    <row r="86" spans="1:20" x14ac:dyDescent="0.25">
      <c r="A86" t="s">
        <v>18</v>
      </c>
      <c r="B86" s="1">
        <v>45129</v>
      </c>
      <c r="C86" t="s">
        <v>25</v>
      </c>
      <c r="D86" t="s">
        <v>26</v>
      </c>
      <c r="E86">
        <v>13</v>
      </c>
      <c r="F86">
        <v>4</v>
      </c>
      <c r="G86">
        <v>5</v>
      </c>
      <c r="H86">
        <v>0</v>
      </c>
      <c r="I86">
        <v>0</v>
      </c>
      <c r="J86">
        <v>1</v>
      </c>
      <c r="K86">
        <v>2</v>
      </c>
      <c r="L86">
        <f t="shared" si="26"/>
        <v>0</v>
      </c>
      <c r="M86">
        <f t="shared" si="27"/>
        <v>0</v>
      </c>
      <c r="N86">
        <f t="shared" si="20"/>
        <v>0</v>
      </c>
      <c r="O86">
        <f>COUNTIF(J86, "&gt;1")</f>
        <v>0</v>
      </c>
      <c r="P86">
        <f t="shared" si="21"/>
        <v>0</v>
      </c>
      <c r="Q86">
        <f t="shared" si="22"/>
        <v>0</v>
      </c>
      <c r="R86">
        <f t="shared" si="28"/>
        <v>0</v>
      </c>
      <c r="S86">
        <f t="shared" si="24"/>
        <v>0</v>
      </c>
      <c r="T86">
        <f t="shared" si="25"/>
        <v>1</v>
      </c>
    </row>
    <row r="87" spans="1:20" x14ac:dyDescent="0.25">
      <c r="A87" t="s">
        <v>18</v>
      </c>
      <c r="B87" s="1">
        <v>45129</v>
      </c>
      <c r="C87" t="s">
        <v>25</v>
      </c>
      <c r="D87" t="s">
        <v>26</v>
      </c>
      <c r="E87">
        <v>14</v>
      </c>
      <c r="F87">
        <v>4</v>
      </c>
      <c r="G87">
        <v>5</v>
      </c>
      <c r="H87">
        <v>0</v>
      </c>
      <c r="I87">
        <v>0</v>
      </c>
      <c r="J87">
        <v>1</v>
      </c>
      <c r="K87">
        <v>2</v>
      </c>
      <c r="L87">
        <f t="shared" si="26"/>
        <v>0</v>
      </c>
      <c r="M87">
        <f t="shared" si="27"/>
        <v>0</v>
      </c>
      <c r="N87">
        <f t="shared" si="20"/>
        <v>0</v>
      </c>
      <c r="O87">
        <f>COUNTIF(J87, "&gt;1")</f>
        <v>0</v>
      </c>
      <c r="P87">
        <f t="shared" si="21"/>
        <v>0</v>
      </c>
      <c r="Q87">
        <f t="shared" si="22"/>
        <v>0</v>
      </c>
      <c r="R87">
        <f t="shared" si="28"/>
        <v>0</v>
      </c>
      <c r="S87">
        <f t="shared" si="24"/>
        <v>0</v>
      </c>
      <c r="T87">
        <f t="shared" si="25"/>
        <v>1</v>
      </c>
    </row>
    <row r="88" spans="1:20" x14ac:dyDescent="0.25">
      <c r="A88" t="s">
        <v>18</v>
      </c>
      <c r="B88" s="1">
        <v>45129</v>
      </c>
      <c r="C88" t="s">
        <v>25</v>
      </c>
      <c r="D88" t="s">
        <v>26</v>
      </c>
      <c r="E88">
        <v>15</v>
      </c>
      <c r="F88">
        <v>3</v>
      </c>
      <c r="G88">
        <v>3</v>
      </c>
      <c r="H88" t="s">
        <v>11</v>
      </c>
      <c r="I88">
        <v>0</v>
      </c>
      <c r="J88">
        <v>0</v>
      </c>
      <c r="K88">
        <v>2</v>
      </c>
      <c r="L88">
        <f t="shared" si="26"/>
        <v>0</v>
      </c>
      <c r="M88">
        <f t="shared" si="27"/>
        <v>0</v>
      </c>
      <c r="N88">
        <f t="shared" si="20"/>
        <v>0</v>
      </c>
      <c r="O88">
        <f>COUNTIF(J88, "&gt;1")</f>
        <v>0</v>
      </c>
      <c r="P88">
        <f t="shared" si="21"/>
        <v>1</v>
      </c>
      <c r="Q88">
        <f t="shared" si="22"/>
        <v>0</v>
      </c>
      <c r="R88">
        <f t="shared" si="28"/>
        <v>0</v>
      </c>
      <c r="S88">
        <f t="shared" si="24"/>
        <v>0</v>
      </c>
      <c r="T88">
        <f t="shared" si="25"/>
        <v>0</v>
      </c>
    </row>
    <row r="89" spans="1:20" x14ac:dyDescent="0.25">
      <c r="A89" t="s">
        <v>18</v>
      </c>
      <c r="B89" s="1">
        <v>45129</v>
      </c>
      <c r="C89" t="s">
        <v>25</v>
      </c>
      <c r="D89" t="s">
        <v>26</v>
      </c>
      <c r="E89">
        <v>16</v>
      </c>
      <c r="F89">
        <v>4</v>
      </c>
      <c r="G89">
        <v>7</v>
      </c>
      <c r="H89">
        <v>0</v>
      </c>
      <c r="I89">
        <v>1</v>
      </c>
      <c r="J89">
        <v>1</v>
      </c>
      <c r="K89">
        <v>2</v>
      </c>
      <c r="L89">
        <f t="shared" si="26"/>
        <v>0</v>
      </c>
      <c r="M89">
        <f t="shared" si="27"/>
        <v>0</v>
      </c>
      <c r="N89">
        <f t="shared" si="20"/>
        <v>0</v>
      </c>
      <c r="O89">
        <f>COUNTIF(J89, "&gt;1")</f>
        <v>0</v>
      </c>
      <c r="P89">
        <f t="shared" si="21"/>
        <v>0</v>
      </c>
      <c r="Q89">
        <f t="shared" si="22"/>
        <v>1</v>
      </c>
      <c r="R89">
        <f t="shared" si="28"/>
        <v>0</v>
      </c>
      <c r="S89">
        <f t="shared" si="24"/>
        <v>0</v>
      </c>
      <c r="T89">
        <f t="shared" si="25"/>
        <v>1</v>
      </c>
    </row>
    <row r="90" spans="1:20" x14ac:dyDescent="0.25">
      <c r="A90" t="s">
        <v>18</v>
      </c>
      <c r="B90" s="1">
        <v>45129</v>
      </c>
      <c r="C90" t="s">
        <v>25</v>
      </c>
      <c r="D90" t="s">
        <v>26</v>
      </c>
      <c r="E90">
        <v>17</v>
      </c>
      <c r="F90">
        <v>3</v>
      </c>
      <c r="G90">
        <v>4</v>
      </c>
      <c r="H90" t="s">
        <v>11</v>
      </c>
      <c r="I90">
        <v>0</v>
      </c>
      <c r="J90">
        <v>2</v>
      </c>
      <c r="K90">
        <v>1</v>
      </c>
      <c r="L90">
        <f t="shared" si="26"/>
        <v>0</v>
      </c>
      <c r="M90">
        <f t="shared" si="27"/>
        <v>1</v>
      </c>
      <c r="N90">
        <f t="shared" si="20"/>
        <v>0</v>
      </c>
      <c r="O90">
        <f>COUNTIF(J90, "&gt;1")</f>
        <v>1</v>
      </c>
      <c r="P90">
        <f t="shared" si="21"/>
        <v>0</v>
      </c>
      <c r="Q90">
        <f t="shared" si="22"/>
        <v>0</v>
      </c>
      <c r="R90">
        <f t="shared" si="28"/>
        <v>0</v>
      </c>
      <c r="S90">
        <f t="shared" si="24"/>
        <v>1</v>
      </c>
      <c r="T90">
        <f t="shared" si="25"/>
        <v>1</v>
      </c>
    </row>
    <row r="91" spans="1:20" x14ac:dyDescent="0.25">
      <c r="A91" t="s">
        <v>18</v>
      </c>
      <c r="B91" s="1">
        <v>45129</v>
      </c>
      <c r="C91" t="s">
        <v>25</v>
      </c>
      <c r="D91" t="s">
        <v>26</v>
      </c>
      <c r="E91">
        <v>18</v>
      </c>
      <c r="F91">
        <v>5</v>
      </c>
      <c r="G91">
        <v>5</v>
      </c>
      <c r="H91">
        <v>0</v>
      </c>
      <c r="I91">
        <v>0</v>
      </c>
      <c r="J91">
        <v>0</v>
      </c>
      <c r="K91">
        <v>2</v>
      </c>
      <c r="L91">
        <f t="shared" si="26"/>
        <v>0</v>
      </c>
      <c r="M91">
        <f t="shared" si="27"/>
        <v>0</v>
      </c>
      <c r="N91">
        <f t="shared" si="20"/>
        <v>0</v>
      </c>
      <c r="O91">
        <f>COUNTIF(J91, "&gt;1")</f>
        <v>0</v>
      </c>
      <c r="P91">
        <f t="shared" si="21"/>
        <v>1</v>
      </c>
      <c r="Q91">
        <f t="shared" si="22"/>
        <v>0</v>
      </c>
      <c r="R91">
        <f t="shared" si="28"/>
        <v>0</v>
      </c>
      <c r="S91">
        <f t="shared" si="24"/>
        <v>0</v>
      </c>
      <c r="T91">
        <f t="shared" si="25"/>
        <v>0</v>
      </c>
    </row>
    <row r="92" spans="1:20" x14ac:dyDescent="0.25">
      <c r="A92" t="s">
        <v>18</v>
      </c>
      <c r="B92" s="1">
        <v>45136</v>
      </c>
      <c r="C92" t="s">
        <v>8</v>
      </c>
      <c r="D92" t="s">
        <v>9</v>
      </c>
      <c r="E92">
        <v>1</v>
      </c>
      <c r="F92">
        <v>4</v>
      </c>
      <c r="G92">
        <v>6</v>
      </c>
      <c r="H92">
        <v>1</v>
      </c>
      <c r="I92">
        <v>0</v>
      </c>
      <c r="J92">
        <v>1</v>
      </c>
      <c r="K92">
        <v>3</v>
      </c>
      <c r="L92">
        <f t="shared" ref="L92:L109" si="29">COUNTIF(K92, "&gt;2")</f>
        <v>1</v>
      </c>
      <c r="M92">
        <f t="shared" ref="M92:M109" si="30">COUNTIF(K92,"&lt;2")</f>
        <v>0</v>
      </c>
      <c r="N92">
        <f t="shared" si="20"/>
        <v>0</v>
      </c>
      <c r="O92">
        <f>COUNTIF(J92, "&gt;1")</f>
        <v>0</v>
      </c>
      <c r="P92">
        <f t="shared" si="21"/>
        <v>0</v>
      </c>
      <c r="Q92">
        <f t="shared" si="22"/>
        <v>0</v>
      </c>
      <c r="R92">
        <f t="shared" ref="R92:R109" si="31">IF(K92&gt;2, K92-2, 0)</f>
        <v>1</v>
      </c>
      <c r="S92">
        <f t="shared" si="24"/>
        <v>0</v>
      </c>
      <c r="T92">
        <f t="shared" si="25"/>
        <v>1</v>
      </c>
    </row>
    <row r="93" spans="1:20" x14ac:dyDescent="0.25">
      <c r="A93" t="s">
        <v>18</v>
      </c>
      <c r="B93" s="1">
        <v>45136</v>
      </c>
      <c r="C93" t="s">
        <v>8</v>
      </c>
      <c r="D93" t="s">
        <v>9</v>
      </c>
      <c r="E93">
        <v>2</v>
      </c>
      <c r="F93">
        <v>4</v>
      </c>
      <c r="G93">
        <v>8</v>
      </c>
      <c r="H93">
        <v>0</v>
      </c>
      <c r="I93">
        <v>1</v>
      </c>
      <c r="J93">
        <v>3</v>
      </c>
      <c r="K93">
        <v>2</v>
      </c>
      <c r="L93">
        <f t="shared" si="29"/>
        <v>0</v>
      </c>
      <c r="M93">
        <f t="shared" si="30"/>
        <v>0</v>
      </c>
      <c r="N93">
        <f t="shared" si="20"/>
        <v>0</v>
      </c>
      <c r="O93">
        <f>COUNTIF(J93, "&gt;1")</f>
        <v>1</v>
      </c>
      <c r="P93">
        <f t="shared" si="21"/>
        <v>0</v>
      </c>
      <c r="Q93">
        <f t="shared" si="22"/>
        <v>0</v>
      </c>
      <c r="R93">
        <f t="shared" si="31"/>
        <v>0</v>
      </c>
      <c r="S93">
        <f t="shared" si="24"/>
        <v>2</v>
      </c>
      <c r="T93">
        <f t="shared" si="25"/>
        <v>1</v>
      </c>
    </row>
    <row r="94" spans="1:20" x14ac:dyDescent="0.25">
      <c r="A94" t="s">
        <v>18</v>
      </c>
      <c r="B94" s="1">
        <v>45136</v>
      </c>
      <c r="C94" t="s">
        <v>8</v>
      </c>
      <c r="D94" t="s">
        <v>9</v>
      </c>
      <c r="E94">
        <v>3</v>
      </c>
      <c r="F94">
        <v>5</v>
      </c>
      <c r="G94">
        <v>5</v>
      </c>
      <c r="H94">
        <v>0</v>
      </c>
      <c r="I94">
        <v>0</v>
      </c>
      <c r="J94">
        <v>0</v>
      </c>
      <c r="K94">
        <v>2</v>
      </c>
      <c r="L94">
        <f t="shared" si="29"/>
        <v>0</v>
      </c>
      <c r="M94">
        <f t="shared" si="30"/>
        <v>0</v>
      </c>
      <c r="N94">
        <f t="shared" si="20"/>
        <v>0</v>
      </c>
      <c r="O94">
        <f>COUNTIF(J94, "&gt;1")</f>
        <v>0</v>
      </c>
      <c r="P94">
        <f t="shared" si="21"/>
        <v>1</v>
      </c>
      <c r="Q94">
        <f t="shared" si="22"/>
        <v>0</v>
      </c>
      <c r="R94">
        <f t="shared" si="31"/>
        <v>0</v>
      </c>
      <c r="S94">
        <f t="shared" si="24"/>
        <v>0</v>
      </c>
      <c r="T94">
        <f t="shared" si="25"/>
        <v>0</v>
      </c>
    </row>
    <row r="95" spans="1:20" x14ac:dyDescent="0.25">
      <c r="A95" t="s">
        <v>18</v>
      </c>
      <c r="B95" s="1">
        <v>45136</v>
      </c>
      <c r="C95" t="s">
        <v>8</v>
      </c>
      <c r="D95" t="s">
        <v>9</v>
      </c>
      <c r="E95">
        <v>4</v>
      </c>
      <c r="F95">
        <v>4</v>
      </c>
      <c r="G95">
        <v>7</v>
      </c>
      <c r="H95">
        <v>0</v>
      </c>
      <c r="I95">
        <v>0</v>
      </c>
      <c r="J95">
        <v>3</v>
      </c>
      <c r="K95">
        <v>1</v>
      </c>
      <c r="L95">
        <f t="shared" si="29"/>
        <v>0</v>
      </c>
      <c r="M95">
        <f t="shared" si="30"/>
        <v>1</v>
      </c>
      <c r="N95">
        <f t="shared" si="20"/>
        <v>0</v>
      </c>
      <c r="O95">
        <f>COUNTIF(J95, "&gt;1")</f>
        <v>1</v>
      </c>
      <c r="P95">
        <f t="shared" si="21"/>
        <v>0</v>
      </c>
      <c r="Q95">
        <f t="shared" si="22"/>
        <v>1</v>
      </c>
      <c r="R95">
        <f t="shared" si="31"/>
        <v>0</v>
      </c>
      <c r="S95">
        <f t="shared" si="24"/>
        <v>2</v>
      </c>
      <c r="T95">
        <f t="shared" si="25"/>
        <v>1</v>
      </c>
    </row>
    <row r="96" spans="1:20" x14ac:dyDescent="0.25">
      <c r="A96" t="s">
        <v>18</v>
      </c>
      <c r="B96" s="1">
        <v>45136</v>
      </c>
      <c r="C96" t="s">
        <v>8</v>
      </c>
      <c r="D96" t="s">
        <v>9</v>
      </c>
      <c r="E96">
        <v>5</v>
      </c>
      <c r="F96">
        <v>3</v>
      </c>
      <c r="G96">
        <v>4</v>
      </c>
      <c r="H96" t="s">
        <v>11</v>
      </c>
      <c r="I96">
        <v>0</v>
      </c>
      <c r="J96">
        <v>1</v>
      </c>
      <c r="K96">
        <v>2</v>
      </c>
      <c r="L96">
        <f t="shared" si="29"/>
        <v>0</v>
      </c>
      <c r="M96">
        <f t="shared" si="30"/>
        <v>0</v>
      </c>
      <c r="N96">
        <f t="shared" si="20"/>
        <v>0</v>
      </c>
      <c r="O96">
        <f>COUNTIF(J96, "&gt;1")</f>
        <v>0</v>
      </c>
      <c r="P96">
        <f t="shared" si="21"/>
        <v>0</v>
      </c>
      <c r="Q96">
        <f t="shared" si="22"/>
        <v>0</v>
      </c>
      <c r="R96">
        <f t="shared" si="31"/>
        <v>0</v>
      </c>
      <c r="S96">
        <f t="shared" si="24"/>
        <v>0</v>
      </c>
      <c r="T96">
        <f t="shared" si="25"/>
        <v>1</v>
      </c>
    </row>
    <row r="97" spans="1:20" x14ac:dyDescent="0.25">
      <c r="A97" t="s">
        <v>18</v>
      </c>
      <c r="B97" s="1">
        <v>45136</v>
      </c>
      <c r="C97" t="s">
        <v>8</v>
      </c>
      <c r="D97" t="s">
        <v>9</v>
      </c>
      <c r="E97">
        <v>6</v>
      </c>
      <c r="F97">
        <v>4</v>
      </c>
      <c r="G97">
        <v>6</v>
      </c>
      <c r="H97">
        <v>1</v>
      </c>
      <c r="I97">
        <v>0</v>
      </c>
      <c r="J97">
        <v>0</v>
      </c>
      <c r="K97">
        <v>4</v>
      </c>
      <c r="L97">
        <f t="shared" si="29"/>
        <v>1</v>
      </c>
      <c r="M97">
        <f t="shared" si="30"/>
        <v>0</v>
      </c>
      <c r="N97">
        <f t="shared" si="20"/>
        <v>0</v>
      </c>
      <c r="O97">
        <f>COUNTIF(J97, "&gt;1")</f>
        <v>0</v>
      </c>
      <c r="P97">
        <f t="shared" si="21"/>
        <v>1</v>
      </c>
      <c r="Q97">
        <f t="shared" si="22"/>
        <v>0</v>
      </c>
      <c r="R97">
        <f t="shared" si="31"/>
        <v>2</v>
      </c>
      <c r="S97">
        <f t="shared" si="24"/>
        <v>0</v>
      </c>
      <c r="T97">
        <f t="shared" si="25"/>
        <v>0</v>
      </c>
    </row>
    <row r="98" spans="1:20" x14ac:dyDescent="0.25">
      <c r="A98" t="s">
        <v>18</v>
      </c>
      <c r="B98" s="1">
        <v>45136</v>
      </c>
      <c r="C98" t="s">
        <v>8</v>
      </c>
      <c r="D98" t="s">
        <v>9</v>
      </c>
      <c r="E98">
        <v>7</v>
      </c>
      <c r="F98">
        <v>5</v>
      </c>
      <c r="G98">
        <v>5</v>
      </c>
      <c r="H98">
        <v>0</v>
      </c>
      <c r="I98">
        <v>0</v>
      </c>
      <c r="J98">
        <v>1</v>
      </c>
      <c r="K98">
        <v>1</v>
      </c>
      <c r="L98">
        <f t="shared" si="29"/>
        <v>0</v>
      </c>
      <c r="M98">
        <f t="shared" si="30"/>
        <v>1</v>
      </c>
      <c r="N98">
        <f t="shared" ref="N98:N127" si="32">COUNTIFS(F98:G98, F98=G98)</f>
        <v>0</v>
      </c>
      <c r="O98">
        <f>COUNTIF(J98, "&gt;1")</f>
        <v>0</v>
      </c>
      <c r="P98">
        <f t="shared" ref="P98:P127" si="33">IF(AND(I98+J98=0,(G98-K98= F98-2)), 1, 0)</f>
        <v>0</v>
      </c>
      <c r="Q98">
        <f t="shared" ref="Q98:Q127" si="34">IF(((G98-I98-J98-K98)-(F98-2))&gt;0,((G98-I98-J98-K98)-(F98-2)),0)</f>
        <v>0</v>
      </c>
      <c r="R98">
        <f t="shared" si="31"/>
        <v>0</v>
      </c>
      <c r="S98">
        <f t="shared" ref="S98:S127" si="35">IF(J98&gt;1, J98-1,0)</f>
        <v>0</v>
      </c>
      <c r="T98">
        <f t="shared" ref="T98:T127" si="36">IF(J98&gt;0,1,0)</f>
        <v>1</v>
      </c>
    </row>
    <row r="99" spans="1:20" x14ac:dyDescent="0.25">
      <c r="A99" t="s">
        <v>18</v>
      </c>
      <c r="B99" s="1">
        <v>45136</v>
      </c>
      <c r="C99" t="s">
        <v>8</v>
      </c>
      <c r="D99" t="s">
        <v>9</v>
      </c>
      <c r="E99">
        <v>8</v>
      </c>
      <c r="F99">
        <v>3</v>
      </c>
      <c r="G99">
        <v>3</v>
      </c>
      <c r="H99" t="s">
        <v>11</v>
      </c>
      <c r="I99">
        <v>0</v>
      </c>
      <c r="J99">
        <v>1</v>
      </c>
      <c r="K99">
        <v>1</v>
      </c>
      <c r="L99">
        <f t="shared" si="29"/>
        <v>0</v>
      </c>
      <c r="M99">
        <f t="shared" si="30"/>
        <v>1</v>
      </c>
      <c r="N99">
        <f t="shared" si="32"/>
        <v>0</v>
      </c>
      <c r="O99">
        <f>COUNTIF(J99, "&gt;1")</f>
        <v>0</v>
      </c>
      <c r="P99">
        <f t="shared" si="33"/>
        <v>0</v>
      </c>
      <c r="Q99">
        <f t="shared" si="34"/>
        <v>0</v>
      </c>
      <c r="R99">
        <f t="shared" si="31"/>
        <v>0</v>
      </c>
      <c r="S99">
        <f t="shared" si="35"/>
        <v>0</v>
      </c>
      <c r="T99">
        <f t="shared" si="36"/>
        <v>1</v>
      </c>
    </row>
    <row r="100" spans="1:20" x14ac:dyDescent="0.25">
      <c r="A100" t="s">
        <v>18</v>
      </c>
      <c r="B100" s="1">
        <v>45136</v>
      </c>
      <c r="C100" t="s">
        <v>8</v>
      </c>
      <c r="D100" t="s">
        <v>9</v>
      </c>
      <c r="E100">
        <v>9</v>
      </c>
      <c r="F100">
        <v>4</v>
      </c>
      <c r="G100">
        <v>5</v>
      </c>
      <c r="H100">
        <v>1</v>
      </c>
      <c r="I100">
        <v>0</v>
      </c>
      <c r="J100">
        <v>1</v>
      </c>
      <c r="K100">
        <v>2</v>
      </c>
      <c r="L100">
        <f t="shared" si="29"/>
        <v>0</v>
      </c>
      <c r="M100">
        <f t="shared" si="30"/>
        <v>0</v>
      </c>
      <c r="N100">
        <f t="shared" si="32"/>
        <v>0</v>
      </c>
      <c r="O100">
        <f>COUNTIF(J100, "&gt;1")</f>
        <v>0</v>
      </c>
      <c r="P100">
        <f t="shared" si="33"/>
        <v>0</v>
      </c>
      <c r="Q100">
        <f t="shared" si="34"/>
        <v>0</v>
      </c>
      <c r="R100">
        <f t="shared" si="31"/>
        <v>0</v>
      </c>
      <c r="S100">
        <f t="shared" si="35"/>
        <v>0</v>
      </c>
      <c r="T100">
        <f t="shared" si="36"/>
        <v>1</v>
      </c>
    </row>
    <row r="101" spans="1:20" x14ac:dyDescent="0.25">
      <c r="A101" t="s">
        <v>18</v>
      </c>
      <c r="B101" s="1">
        <v>45136</v>
      </c>
      <c r="C101" t="s">
        <v>8</v>
      </c>
      <c r="D101" t="s">
        <v>9</v>
      </c>
      <c r="E101">
        <v>10</v>
      </c>
      <c r="F101">
        <v>4</v>
      </c>
      <c r="G101">
        <v>5</v>
      </c>
      <c r="H101">
        <v>0</v>
      </c>
      <c r="I101">
        <v>0</v>
      </c>
      <c r="J101">
        <v>1</v>
      </c>
      <c r="K101">
        <v>2</v>
      </c>
      <c r="L101">
        <f t="shared" si="29"/>
        <v>0</v>
      </c>
      <c r="M101">
        <f t="shared" si="30"/>
        <v>0</v>
      </c>
      <c r="N101">
        <f t="shared" si="32"/>
        <v>0</v>
      </c>
      <c r="O101">
        <f>COUNTIF(J101, "&gt;1")</f>
        <v>0</v>
      </c>
      <c r="P101">
        <f t="shared" si="33"/>
        <v>0</v>
      </c>
      <c r="Q101">
        <f t="shared" si="34"/>
        <v>0</v>
      </c>
      <c r="R101">
        <f t="shared" si="31"/>
        <v>0</v>
      </c>
      <c r="S101">
        <f t="shared" si="35"/>
        <v>0</v>
      </c>
      <c r="T101">
        <f t="shared" si="36"/>
        <v>1</v>
      </c>
    </row>
    <row r="102" spans="1:20" x14ac:dyDescent="0.25">
      <c r="A102" t="s">
        <v>18</v>
      </c>
      <c r="B102" s="1">
        <v>45136</v>
      </c>
      <c r="C102" t="s">
        <v>8</v>
      </c>
      <c r="D102" t="s">
        <v>9</v>
      </c>
      <c r="E102">
        <v>11</v>
      </c>
      <c r="F102">
        <v>4</v>
      </c>
      <c r="G102">
        <v>4</v>
      </c>
      <c r="H102">
        <v>0</v>
      </c>
      <c r="I102">
        <v>0</v>
      </c>
      <c r="J102">
        <v>0</v>
      </c>
      <c r="K102">
        <v>2</v>
      </c>
      <c r="L102">
        <f t="shared" si="29"/>
        <v>0</v>
      </c>
      <c r="M102">
        <f t="shared" si="30"/>
        <v>0</v>
      </c>
      <c r="N102">
        <f t="shared" si="32"/>
        <v>0</v>
      </c>
      <c r="O102">
        <f>COUNTIF(J102, "&gt;1")</f>
        <v>0</v>
      </c>
      <c r="P102">
        <f t="shared" si="33"/>
        <v>1</v>
      </c>
      <c r="Q102">
        <f t="shared" si="34"/>
        <v>0</v>
      </c>
      <c r="R102">
        <f t="shared" si="31"/>
        <v>0</v>
      </c>
      <c r="S102">
        <f t="shared" si="35"/>
        <v>0</v>
      </c>
      <c r="T102">
        <f t="shared" si="36"/>
        <v>0</v>
      </c>
    </row>
    <row r="103" spans="1:20" x14ac:dyDescent="0.25">
      <c r="A103" t="s">
        <v>18</v>
      </c>
      <c r="B103" s="1">
        <v>45136</v>
      </c>
      <c r="C103" t="s">
        <v>8</v>
      </c>
      <c r="D103" t="s">
        <v>9</v>
      </c>
      <c r="E103">
        <v>12</v>
      </c>
      <c r="F103">
        <v>5</v>
      </c>
      <c r="G103">
        <v>5</v>
      </c>
      <c r="H103">
        <v>0</v>
      </c>
      <c r="I103">
        <v>0</v>
      </c>
      <c r="J103">
        <v>0</v>
      </c>
      <c r="K103">
        <v>2</v>
      </c>
      <c r="L103">
        <f t="shared" si="29"/>
        <v>0</v>
      </c>
      <c r="M103">
        <f t="shared" si="30"/>
        <v>0</v>
      </c>
      <c r="N103">
        <f t="shared" si="32"/>
        <v>0</v>
      </c>
      <c r="O103">
        <f>COUNTIF(J103, "&gt;1")</f>
        <v>0</v>
      </c>
      <c r="P103">
        <f t="shared" si="33"/>
        <v>1</v>
      </c>
      <c r="Q103">
        <f t="shared" si="34"/>
        <v>0</v>
      </c>
      <c r="R103">
        <f t="shared" si="31"/>
        <v>0</v>
      </c>
      <c r="S103">
        <f t="shared" si="35"/>
        <v>0</v>
      </c>
      <c r="T103">
        <f t="shared" si="36"/>
        <v>0</v>
      </c>
    </row>
    <row r="104" spans="1:20" x14ac:dyDescent="0.25">
      <c r="A104" t="s">
        <v>18</v>
      </c>
      <c r="B104" s="1">
        <v>45136</v>
      </c>
      <c r="C104" t="s">
        <v>8</v>
      </c>
      <c r="D104" t="s">
        <v>9</v>
      </c>
      <c r="E104">
        <v>13</v>
      </c>
      <c r="F104">
        <v>4</v>
      </c>
      <c r="G104">
        <v>5</v>
      </c>
      <c r="H104">
        <v>0</v>
      </c>
      <c r="I104">
        <v>0</v>
      </c>
      <c r="J104">
        <v>2</v>
      </c>
      <c r="K104">
        <v>1</v>
      </c>
      <c r="L104">
        <f t="shared" si="29"/>
        <v>0</v>
      </c>
      <c r="M104">
        <f t="shared" si="30"/>
        <v>1</v>
      </c>
      <c r="N104">
        <f t="shared" si="32"/>
        <v>0</v>
      </c>
      <c r="O104">
        <f>COUNTIF(J104, "&gt;1")</f>
        <v>1</v>
      </c>
      <c r="P104">
        <f t="shared" si="33"/>
        <v>0</v>
      </c>
      <c r="Q104">
        <f t="shared" si="34"/>
        <v>0</v>
      </c>
      <c r="R104">
        <f t="shared" si="31"/>
        <v>0</v>
      </c>
      <c r="S104">
        <f t="shared" si="35"/>
        <v>1</v>
      </c>
      <c r="T104">
        <f t="shared" si="36"/>
        <v>1</v>
      </c>
    </row>
    <row r="105" spans="1:20" x14ac:dyDescent="0.25">
      <c r="A105" t="s">
        <v>18</v>
      </c>
      <c r="B105" s="1">
        <v>45136</v>
      </c>
      <c r="C105" t="s">
        <v>8</v>
      </c>
      <c r="D105" t="s">
        <v>9</v>
      </c>
      <c r="E105">
        <v>14</v>
      </c>
      <c r="F105">
        <v>3</v>
      </c>
      <c r="G105">
        <v>7</v>
      </c>
      <c r="H105" t="s">
        <v>11</v>
      </c>
      <c r="I105">
        <v>0</v>
      </c>
      <c r="J105">
        <v>4</v>
      </c>
      <c r="K105">
        <v>2</v>
      </c>
      <c r="L105">
        <f t="shared" si="29"/>
        <v>0</v>
      </c>
      <c r="M105">
        <f t="shared" si="30"/>
        <v>0</v>
      </c>
      <c r="N105">
        <f t="shared" si="32"/>
        <v>0</v>
      </c>
      <c r="O105">
        <f>COUNTIF(J105, "&gt;1")</f>
        <v>1</v>
      </c>
      <c r="P105">
        <f t="shared" si="33"/>
        <v>0</v>
      </c>
      <c r="Q105">
        <f t="shared" si="34"/>
        <v>0</v>
      </c>
      <c r="R105">
        <f t="shared" si="31"/>
        <v>0</v>
      </c>
      <c r="S105">
        <f t="shared" si="35"/>
        <v>3</v>
      </c>
      <c r="T105">
        <f t="shared" si="36"/>
        <v>1</v>
      </c>
    </row>
    <row r="106" spans="1:20" x14ac:dyDescent="0.25">
      <c r="A106" t="s">
        <v>18</v>
      </c>
      <c r="B106" s="1">
        <v>45136</v>
      </c>
      <c r="C106" t="s">
        <v>8</v>
      </c>
      <c r="D106" t="s">
        <v>9</v>
      </c>
      <c r="E106">
        <v>15</v>
      </c>
      <c r="F106">
        <v>4</v>
      </c>
      <c r="G106">
        <v>6</v>
      </c>
      <c r="H106">
        <v>0</v>
      </c>
      <c r="I106">
        <v>0</v>
      </c>
      <c r="J106">
        <v>1</v>
      </c>
      <c r="K106">
        <v>2</v>
      </c>
      <c r="L106">
        <f t="shared" si="29"/>
        <v>0</v>
      </c>
      <c r="M106">
        <f t="shared" si="30"/>
        <v>0</v>
      </c>
      <c r="N106">
        <f t="shared" si="32"/>
        <v>0</v>
      </c>
      <c r="O106">
        <f>COUNTIF(J106, "&gt;1")</f>
        <v>0</v>
      </c>
      <c r="P106">
        <f t="shared" si="33"/>
        <v>0</v>
      </c>
      <c r="Q106">
        <f t="shared" si="34"/>
        <v>1</v>
      </c>
      <c r="R106">
        <f t="shared" si="31"/>
        <v>0</v>
      </c>
      <c r="S106">
        <f t="shared" si="35"/>
        <v>0</v>
      </c>
      <c r="T106">
        <f t="shared" si="36"/>
        <v>1</v>
      </c>
    </row>
    <row r="107" spans="1:20" x14ac:dyDescent="0.25">
      <c r="A107" t="s">
        <v>18</v>
      </c>
      <c r="B107" s="1">
        <v>45136</v>
      </c>
      <c r="C107" t="s">
        <v>8</v>
      </c>
      <c r="D107" t="s">
        <v>9</v>
      </c>
      <c r="E107">
        <v>16</v>
      </c>
      <c r="F107">
        <v>4</v>
      </c>
      <c r="G107">
        <v>5</v>
      </c>
      <c r="H107">
        <v>0</v>
      </c>
      <c r="I107">
        <v>0</v>
      </c>
      <c r="J107">
        <v>1</v>
      </c>
      <c r="K107">
        <v>2</v>
      </c>
      <c r="L107">
        <f t="shared" si="29"/>
        <v>0</v>
      </c>
      <c r="M107">
        <f t="shared" si="30"/>
        <v>0</v>
      </c>
      <c r="N107">
        <f t="shared" si="32"/>
        <v>0</v>
      </c>
      <c r="O107">
        <f>COUNTIF(J107, "&gt;1")</f>
        <v>0</v>
      </c>
      <c r="P107">
        <f t="shared" si="33"/>
        <v>0</v>
      </c>
      <c r="Q107">
        <f t="shared" si="34"/>
        <v>0</v>
      </c>
      <c r="R107">
        <f t="shared" si="31"/>
        <v>0</v>
      </c>
      <c r="S107">
        <f t="shared" si="35"/>
        <v>0</v>
      </c>
      <c r="T107">
        <f t="shared" si="36"/>
        <v>1</v>
      </c>
    </row>
    <row r="108" spans="1:20" x14ac:dyDescent="0.25">
      <c r="A108" t="s">
        <v>18</v>
      </c>
      <c r="B108" s="1">
        <v>45136</v>
      </c>
      <c r="C108" t="s">
        <v>8</v>
      </c>
      <c r="D108" t="s">
        <v>9</v>
      </c>
      <c r="E108">
        <v>17</v>
      </c>
      <c r="F108">
        <v>3</v>
      </c>
      <c r="G108">
        <v>5</v>
      </c>
      <c r="H108" t="s">
        <v>11</v>
      </c>
      <c r="I108">
        <v>0</v>
      </c>
      <c r="J108">
        <v>2</v>
      </c>
      <c r="K108">
        <v>2</v>
      </c>
      <c r="L108">
        <f t="shared" si="29"/>
        <v>0</v>
      </c>
      <c r="M108">
        <f t="shared" si="30"/>
        <v>0</v>
      </c>
      <c r="N108">
        <f t="shared" si="32"/>
        <v>0</v>
      </c>
      <c r="O108">
        <f>COUNTIF(J108, "&gt;1")</f>
        <v>1</v>
      </c>
      <c r="P108">
        <f t="shared" si="33"/>
        <v>0</v>
      </c>
      <c r="Q108">
        <f t="shared" si="34"/>
        <v>0</v>
      </c>
      <c r="R108">
        <f t="shared" si="31"/>
        <v>0</v>
      </c>
      <c r="S108">
        <f t="shared" si="35"/>
        <v>1</v>
      </c>
      <c r="T108">
        <f t="shared" si="36"/>
        <v>1</v>
      </c>
    </row>
    <row r="109" spans="1:20" x14ac:dyDescent="0.25">
      <c r="A109" t="s">
        <v>18</v>
      </c>
      <c r="B109" s="1">
        <v>45136</v>
      </c>
      <c r="C109" t="s">
        <v>8</v>
      </c>
      <c r="D109" t="s">
        <v>9</v>
      </c>
      <c r="E109">
        <v>18</v>
      </c>
      <c r="F109">
        <v>5</v>
      </c>
      <c r="G109">
        <v>5</v>
      </c>
      <c r="H109">
        <v>1</v>
      </c>
      <c r="I109">
        <v>0</v>
      </c>
      <c r="J109">
        <v>0</v>
      </c>
      <c r="K109">
        <v>2</v>
      </c>
      <c r="L109">
        <f t="shared" si="29"/>
        <v>0</v>
      </c>
      <c r="M109">
        <f t="shared" si="30"/>
        <v>0</v>
      </c>
      <c r="N109">
        <f t="shared" si="32"/>
        <v>0</v>
      </c>
      <c r="O109">
        <f>COUNTIF(J109, "&gt;1")</f>
        <v>0</v>
      </c>
      <c r="P109">
        <f t="shared" si="33"/>
        <v>1</v>
      </c>
      <c r="Q109">
        <f t="shared" si="34"/>
        <v>0</v>
      </c>
      <c r="R109">
        <f t="shared" si="31"/>
        <v>0</v>
      </c>
      <c r="S109">
        <f t="shared" si="35"/>
        <v>0</v>
      </c>
      <c r="T109">
        <f t="shared" si="36"/>
        <v>0</v>
      </c>
    </row>
    <row r="110" spans="1:20" x14ac:dyDescent="0.25">
      <c r="A110" t="s">
        <v>18</v>
      </c>
      <c r="B110" s="1">
        <v>45144</v>
      </c>
      <c r="C110" t="s">
        <v>25</v>
      </c>
      <c r="D110" t="s">
        <v>26</v>
      </c>
      <c r="E110">
        <v>1</v>
      </c>
      <c r="F110">
        <v>5</v>
      </c>
      <c r="G110">
        <v>4</v>
      </c>
      <c r="H110">
        <v>0</v>
      </c>
      <c r="I110">
        <v>0</v>
      </c>
      <c r="J110">
        <v>1</v>
      </c>
      <c r="K110">
        <v>1</v>
      </c>
      <c r="L110">
        <f t="shared" ref="L110:L127" si="37">COUNTIF(K110, "&gt;2")</f>
        <v>0</v>
      </c>
      <c r="M110">
        <f t="shared" ref="M110:M127" si="38">COUNTIF(K110,"&lt;2")</f>
        <v>1</v>
      </c>
      <c r="N110">
        <f t="shared" si="32"/>
        <v>0</v>
      </c>
      <c r="O110">
        <f>COUNTIF(J110, "&gt;1")</f>
        <v>0</v>
      </c>
      <c r="P110">
        <f t="shared" si="33"/>
        <v>0</v>
      </c>
      <c r="Q110">
        <f t="shared" si="34"/>
        <v>0</v>
      </c>
      <c r="R110">
        <f t="shared" ref="R110:R127" si="39">IF(K110&gt;2, K110-2, 0)</f>
        <v>0</v>
      </c>
      <c r="S110">
        <f t="shared" si="35"/>
        <v>0</v>
      </c>
      <c r="T110">
        <f t="shared" si="36"/>
        <v>1</v>
      </c>
    </row>
    <row r="111" spans="1:20" x14ac:dyDescent="0.25">
      <c r="A111" t="s">
        <v>18</v>
      </c>
      <c r="B111" s="1">
        <v>45144</v>
      </c>
      <c r="C111" t="s">
        <v>25</v>
      </c>
      <c r="D111" t="s">
        <v>26</v>
      </c>
      <c r="E111">
        <v>2</v>
      </c>
      <c r="F111">
        <v>4</v>
      </c>
      <c r="G111">
        <v>5</v>
      </c>
      <c r="H111">
        <v>1</v>
      </c>
      <c r="I111">
        <v>0</v>
      </c>
      <c r="J111">
        <v>0</v>
      </c>
      <c r="K111">
        <v>3</v>
      </c>
      <c r="L111">
        <f t="shared" si="37"/>
        <v>1</v>
      </c>
      <c r="M111">
        <f t="shared" si="38"/>
        <v>0</v>
      </c>
      <c r="N111">
        <f t="shared" si="32"/>
        <v>0</v>
      </c>
      <c r="O111">
        <f>COUNTIF(J111, "&gt;1")</f>
        <v>0</v>
      </c>
      <c r="P111">
        <f t="shared" si="33"/>
        <v>1</v>
      </c>
      <c r="Q111">
        <f t="shared" si="34"/>
        <v>0</v>
      </c>
      <c r="R111">
        <f t="shared" si="39"/>
        <v>1</v>
      </c>
      <c r="S111">
        <f t="shared" si="35"/>
        <v>0</v>
      </c>
      <c r="T111">
        <f t="shared" si="36"/>
        <v>0</v>
      </c>
    </row>
    <row r="112" spans="1:20" x14ac:dyDescent="0.25">
      <c r="A112" t="s">
        <v>18</v>
      </c>
      <c r="B112" s="1">
        <v>45144</v>
      </c>
      <c r="C112" t="s">
        <v>25</v>
      </c>
      <c r="D112" t="s">
        <v>26</v>
      </c>
      <c r="E112">
        <v>3</v>
      </c>
      <c r="F112">
        <v>4</v>
      </c>
      <c r="G112">
        <v>6</v>
      </c>
      <c r="H112">
        <v>0</v>
      </c>
      <c r="I112">
        <v>0</v>
      </c>
      <c r="J112">
        <v>0</v>
      </c>
      <c r="K112">
        <v>3</v>
      </c>
      <c r="L112">
        <f t="shared" si="37"/>
        <v>1</v>
      </c>
      <c r="M112">
        <f t="shared" si="38"/>
        <v>0</v>
      </c>
      <c r="N112">
        <f t="shared" si="32"/>
        <v>0</v>
      </c>
      <c r="O112">
        <f>COUNTIF(J112, "&gt;1")</f>
        <v>0</v>
      </c>
      <c r="P112">
        <f t="shared" si="33"/>
        <v>0</v>
      </c>
      <c r="Q112">
        <f t="shared" si="34"/>
        <v>1</v>
      </c>
      <c r="R112">
        <f t="shared" si="39"/>
        <v>1</v>
      </c>
      <c r="S112">
        <f t="shared" si="35"/>
        <v>0</v>
      </c>
      <c r="T112">
        <f t="shared" si="36"/>
        <v>0</v>
      </c>
    </row>
    <row r="113" spans="1:20" x14ac:dyDescent="0.25">
      <c r="A113" t="s">
        <v>18</v>
      </c>
      <c r="B113" s="1">
        <v>45144</v>
      </c>
      <c r="C113" t="s">
        <v>25</v>
      </c>
      <c r="D113" t="s">
        <v>26</v>
      </c>
      <c r="E113">
        <v>4</v>
      </c>
      <c r="F113">
        <v>3</v>
      </c>
      <c r="G113">
        <v>3</v>
      </c>
      <c r="H113" t="s">
        <v>11</v>
      </c>
      <c r="I113">
        <v>0</v>
      </c>
      <c r="J113">
        <v>1</v>
      </c>
      <c r="K113">
        <v>1</v>
      </c>
      <c r="L113">
        <f t="shared" si="37"/>
        <v>0</v>
      </c>
      <c r="M113">
        <f t="shared" si="38"/>
        <v>1</v>
      </c>
      <c r="N113">
        <f t="shared" si="32"/>
        <v>0</v>
      </c>
      <c r="O113">
        <f>COUNTIF(J113, "&gt;1")</f>
        <v>0</v>
      </c>
      <c r="P113">
        <f t="shared" si="33"/>
        <v>0</v>
      </c>
      <c r="Q113">
        <f t="shared" si="34"/>
        <v>0</v>
      </c>
      <c r="R113">
        <f t="shared" si="39"/>
        <v>0</v>
      </c>
      <c r="S113">
        <f t="shared" si="35"/>
        <v>0</v>
      </c>
      <c r="T113">
        <f t="shared" si="36"/>
        <v>1</v>
      </c>
    </row>
    <row r="114" spans="1:20" x14ac:dyDescent="0.25">
      <c r="A114" t="s">
        <v>18</v>
      </c>
      <c r="B114" s="1">
        <v>45144</v>
      </c>
      <c r="C114" t="s">
        <v>25</v>
      </c>
      <c r="D114" t="s">
        <v>26</v>
      </c>
      <c r="E114">
        <v>5</v>
      </c>
      <c r="F114">
        <v>4</v>
      </c>
      <c r="G114">
        <v>5</v>
      </c>
      <c r="H114">
        <v>0</v>
      </c>
      <c r="I114">
        <v>0</v>
      </c>
      <c r="J114">
        <v>1</v>
      </c>
      <c r="K114">
        <v>2</v>
      </c>
      <c r="L114">
        <f t="shared" si="37"/>
        <v>0</v>
      </c>
      <c r="M114">
        <f t="shared" si="38"/>
        <v>0</v>
      </c>
      <c r="N114">
        <f t="shared" si="32"/>
        <v>0</v>
      </c>
      <c r="O114">
        <f>COUNTIF(J114, "&gt;1")</f>
        <v>0</v>
      </c>
      <c r="P114">
        <f t="shared" si="33"/>
        <v>0</v>
      </c>
      <c r="Q114">
        <f t="shared" si="34"/>
        <v>0</v>
      </c>
      <c r="R114">
        <f t="shared" si="39"/>
        <v>0</v>
      </c>
      <c r="S114">
        <f t="shared" si="35"/>
        <v>0</v>
      </c>
      <c r="T114">
        <f t="shared" si="36"/>
        <v>1</v>
      </c>
    </row>
    <row r="115" spans="1:20" x14ac:dyDescent="0.25">
      <c r="A115" t="s">
        <v>18</v>
      </c>
      <c r="B115" s="1">
        <v>45144</v>
      </c>
      <c r="C115" t="s">
        <v>25</v>
      </c>
      <c r="D115" t="s">
        <v>26</v>
      </c>
      <c r="E115">
        <v>6</v>
      </c>
      <c r="F115">
        <v>5</v>
      </c>
      <c r="G115">
        <v>7</v>
      </c>
      <c r="H115">
        <v>0</v>
      </c>
      <c r="I115">
        <v>0</v>
      </c>
      <c r="J115">
        <v>0</v>
      </c>
      <c r="K115">
        <v>2</v>
      </c>
      <c r="L115">
        <f t="shared" si="37"/>
        <v>0</v>
      </c>
      <c r="M115">
        <f t="shared" si="38"/>
        <v>0</v>
      </c>
      <c r="N115">
        <f t="shared" si="32"/>
        <v>0</v>
      </c>
      <c r="O115">
        <f>COUNTIF(J115, "&gt;1")</f>
        <v>0</v>
      </c>
      <c r="P115">
        <f t="shared" si="33"/>
        <v>0</v>
      </c>
      <c r="Q115">
        <f t="shared" si="34"/>
        <v>2</v>
      </c>
      <c r="R115">
        <f t="shared" si="39"/>
        <v>0</v>
      </c>
      <c r="S115">
        <f t="shared" si="35"/>
        <v>0</v>
      </c>
      <c r="T115">
        <f t="shared" si="36"/>
        <v>0</v>
      </c>
    </row>
    <row r="116" spans="1:20" x14ac:dyDescent="0.25">
      <c r="A116" t="s">
        <v>18</v>
      </c>
      <c r="B116" s="1">
        <v>45144</v>
      </c>
      <c r="C116" t="s">
        <v>25</v>
      </c>
      <c r="D116" t="s">
        <v>26</v>
      </c>
      <c r="E116">
        <v>7</v>
      </c>
      <c r="F116">
        <v>4</v>
      </c>
      <c r="G116">
        <v>6</v>
      </c>
      <c r="H116">
        <v>0</v>
      </c>
      <c r="I116">
        <v>0</v>
      </c>
      <c r="J116">
        <v>2</v>
      </c>
      <c r="K116">
        <v>2</v>
      </c>
      <c r="L116">
        <f t="shared" si="37"/>
        <v>0</v>
      </c>
      <c r="M116">
        <f t="shared" si="38"/>
        <v>0</v>
      </c>
      <c r="N116">
        <f t="shared" si="32"/>
        <v>0</v>
      </c>
      <c r="O116">
        <f>COUNTIF(J116, "&gt;1")</f>
        <v>1</v>
      </c>
      <c r="P116">
        <f t="shared" si="33"/>
        <v>0</v>
      </c>
      <c r="Q116">
        <f t="shared" si="34"/>
        <v>0</v>
      </c>
      <c r="R116">
        <f t="shared" si="39"/>
        <v>0</v>
      </c>
      <c r="S116">
        <f t="shared" si="35"/>
        <v>1</v>
      </c>
      <c r="T116">
        <f t="shared" si="36"/>
        <v>1</v>
      </c>
    </row>
    <row r="117" spans="1:20" x14ac:dyDescent="0.25">
      <c r="A117" t="s">
        <v>18</v>
      </c>
      <c r="B117" s="1">
        <v>45144</v>
      </c>
      <c r="C117" t="s">
        <v>25</v>
      </c>
      <c r="D117" t="s">
        <v>26</v>
      </c>
      <c r="E117">
        <v>8</v>
      </c>
      <c r="F117">
        <v>3</v>
      </c>
      <c r="G117">
        <v>3</v>
      </c>
      <c r="H117" t="s">
        <v>11</v>
      </c>
      <c r="I117">
        <v>0</v>
      </c>
      <c r="J117">
        <v>0</v>
      </c>
      <c r="K117">
        <v>2</v>
      </c>
      <c r="L117">
        <f t="shared" si="37"/>
        <v>0</v>
      </c>
      <c r="M117">
        <f t="shared" si="38"/>
        <v>0</v>
      </c>
      <c r="N117">
        <f t="shared" si="32"/>
        <v>0</v>
      </c>
      <c r="O117">
        <f>COUNTIF(J117, "&gt;1")</f>
        <v>0</v>
      </c>
      <c r="P117">
        <f t="shared" si="33"/>
        <v>1</v>
      </c>
      <c r="Q117">
        <f t="shared" si="34"/>
        <v>0</v>
      </c>
      <c r="R117">
        <f t="shared" si="39"/>
        <v>0</v>
      </c>
      <c r="S117">
        <f t="shared" si="35"/>
        <v>0</v>
      </c>
      <c r="T117">
        <f t="shared" si="36"/>
        <v>0</v>
      </c>
    </row>
    <row r="118" spans="1:20" x14ac:dyDescent="0.25">
      <c r="A118" t="s">
        <v>18</v>
      </c>
      <c r="B118" s="1">
        <v>45144</v>
      </c>
      <c r="C118" t="s">
        <v>25</v>
      </c>
      <c r="D118" t="s">
        <v>26</v>
      </c>
      <c r="E118">
        <v>9</v>
      </c>
      <c r="F118">
        <v>4</v>
      </c>
      <c r="G118">
        <v>6</v>
      </c>
      <c r="H118">
        <v>0</v>
      </c>
      <c r="I118">
        <v>0</v>
      </c>
      <c r="J118">
        <v>1</v>
      </c>
      <c r="K118">
        <v>3</v>
      </c>
      <c r="L118">
        <f t="shared" si="37"/>
        <v>1</v>
      </c>
      <c r="M118">
        <f t="shared" si="38"/>
        <v>0</v>
      </c>
      <c r="N118">
        <f t="shared" si="32"/>
        <v>0</v>
      </c>
      <c r="O118">
        <f>COUNTIF(J118, "&gt;1")</f>
        <v>0</v>
      </c>
      <c r="P118">
        <f t="shared" si="33"/>
        <v>0</v>
      </c>
      <c r="Q118">
        <f t="shared" si="34"/>
        <v>0</v>
      </c>
      <c r="R118">
        <f t="shared" si="39"/>
        <v>1</v>
      </c>
      <c r="S118">
        <f t="shared" si="35"/>
        <v>0</v>
      </c>
      <c r="T118">
        <f t="shared" si="36"/>
        <v>1</v>
      </c>
    </row>
    <row r="119" spans="1:20" x14ac:dyDescent="0.25">
      <c r="A119" t="s">
        <v>18</v>
      </c>
      <c r="B119" s="1">
        <v>45144</v>
      </c>
      <c r="C119" t="s">
        <v>25</v>
      </c>
      <c r="D119" t="s">
        <v>26</v>
      </c>
      <c r="E119">
        <v>10</v>
      </c>
      <c r="F119">
        <v>4</v>
      </c>
      <c r="G119">
        <v>5</v>
      </c>
      <c r="H119">
        <v>1</v>
      </c>
      <c r="I119">
        <v>0</v>
      </c>
      <c r="J119">
        <v>1</v>
      </c>
      <c r="K119">
        <v>2</v>
      </c>
      <c r="L119">
        <f t="shared" si="37"/>
        <v>0</v>
      </c>
      <c r="M119">
        <f t="shared" si="38"/>
        <v>0</v>
      </c>
      <c r="N119">
        <f t="shared" si="32"/>
        <v>0</v>
      </c>
      <c r="O119">
        <f>COUNTIF(J119, "&gt;1")</f>
        <v>0</v>
      </c>
      <c r="P119">
        <f t="shared" si="33"/>
        <v>0</v>
      </c>
      <c r="Q119">
        <f t="shared" si="34"/>
        <v>0</v>
      </c>
      <c r="R119">
        <f t="shared" si="39"/>
        <v>0</v>
      </c>
      <c r="S119">
        <f t="shared" si="35"/>
        <v>0</v>
      </c>
      <c r="T119">
        <f t="shared" si="36"/>
        <v>1</v>
      </c>
    </row>
    <row r="120" spans="1:20" x14ac:dyDescent="0.25">
      <c r="A120" t="s">
        <v>18</v>
      </c>
      <c r="B120" s="1">
        <v>45144</v>
      </c>
      <c r="C120" t="s">
        <v>25</v>
      </c>
      <c r="D120" t="s">
        <v>26</v>
      </c>
      <c r="E120">
        <v>11</v>
      </c>
      <c r="F120">
        <v>5</v>
      </c>
      <c r="G120">
        <v>4</v>
      </c>
      <c r="H120">
        <v>0</v>
      </c>
      <c r="I120">
        <v>0</v>
      </c>
      <c r="J120">
        <v>0</v>
      </c>
      <c r="K120">
        <v>1</v>
      </c>
      <c r="L120">
        <f t="shared" si="37"/>
        <v>0</v>
      </c>
      <c r="M120">
        <f t="shared" si="38"/>
        <v>1</v>
      </c>
      <c r="N120">
        <f t="shared" si="32"/>
        <v>0</v>
      </c>
      <c r="O120">
        <f>COUNTIF(J120, "&gt;1")</f>
        <v>0</v>
      </c>
      <c r="P120">
        <f t="shared" si="33"/>
        <v>1</v>
      </c>
      <c r="Q120">
        <f t="shared" si="34"/>
        <v>0</v>
      </c>
      <c r="R120">
        <f t="shared" si="39"/>
        <v>0</v>
      </c>
      <c r="S120">
        <f t="shared" si="35"/>
        <v>0</v>
      </c>
      <c r="T120">
        <f t="shared" si="36"/>
        <v>0</v>
      </c>
    </row>
    <row r="121" spans="1:20" x14ac:dyDescent="0.25">
      <c r="A121" t="s">
        <v>18</v>
      </c>
      <c r="B121" s="1">
        <v>45144</v>
      </c>
      <c r="C121" t="s">
        <v>25</v>
      </c>
      <c r="D121" t="s">
        <v>26</v>
      </c>
      <c r="E121">
        <v>12</v>
      </c>
      <c r="F121">
        <v>4</v>
      </c>
      <c r="G121">
        <v>6</v>
      </c>
      <c r="H121">
        <v>0</v>
      </c>
      <c r="I121">
        <v>0</v>
      </c>
      <c r="J121">
        <v>2</v>
      </c>
      <c r="K121">
        <v>2</v>
      </c>
      <c r="L121">
        <f t="shared" si="37"/>
        <v>0</v>
      </c>
      <c r="M121">
        <f t="shared" si="38"/>
        <v>0</v>
      </c>
      <c r="N121">
        <f t="shared" si="32"/>
        <v>0</v>
      </c>
      <c r="O121">
        <f>COUNTIF(J121, "&gt;1")</f>
        <v>1</v>
      </c>
      <c r="P121">
        <f t="shared" si="33"/>
        <v>0</v>
      </c>
      <c r="Q121">
        <f t="shared" si="34"/>
        <v>0</v>
      </c>
      <c r="R121">
        <f t="shared" si="39"/>
        <v>0</v>
      </c>
      <c r="S121">
        <f t="shared" si="35"/>
        <v>1</v>
      </c>
      <c r="T121">
        <f t="shared" si="36"/>
        <v>1</v>
      </c>
    </row>
    <row r="122" spans="1:20" x14ac:dyDescent="0.25">
      <c r="A122" t="s">
        <v>18</v>
      </c>
      <c r="B122" s="1">
        <v>45144</v>
      </c>
      <c r="C122" t="s">
        <v>25</v>
      </c>
      <c r="D122" t="s">
        <v>26</v>
      </c>
      <c r="E122">
        <v>13</v>
      </c>
      <c r="F122">
        <v>4</v>
      </c>
      <c r="G122">
        <v>3</v>
      </c>
      <c r="H122">
        <v>1</v>
      </c>
      <c r="I122">
        <v>0</v>
      </c>
      <c r="J122">
        <v>0</v>
      </c>
      <c r="K122">
        <v>1</v>
      </c>
      <c r="L122">
        <f t="shared" si="37"/>
        <v>0</v>
      </c>
      <c r="M122">
        <f t="shared" si="38"/>
        <v>1</v>
      </c>
      <c r="N122">
        <f t="shared" si="32"/>
        <v>0</v>
      </c>
      <c r="O122">
        <f>COUNTIF(J122, "&gt;1")</f>
        <v>0</v>
      </c>
      <c r="P122">
        <f t="shared" si="33"/>
        <v>1</v>
      </c>
      <c r="Q122">
        <f t="shared" si="34"/>
        <v>0</v>
      </c>
      <c r="R122">
        <f t="shared" si="39"/>
        <v>0</v>
      </c>
      <c r="S122">
        <f t="shared" si="35"/>
        <v>0</v>
      </c>
      <c r="T122">
        <f t="shared" si="36"/>
        <v>0</v>
      </c>
    </row>
    <row r="123" spans="1:20" x14ac:dyDescent="0.25">
      <c r="A123" t="s">
        <v>18</v>
      </c>
      <c r="B123" s="1">
        <v>45144</v>
      </c>
      <c r="C123" t="s">
        <v>25</v>
      </c>
      <c r="D123" t="s">
        <v>26</v>
      </c>
      <c r="E123">
        <v>14</v>
      </c>
      <c r="F123">
        <v>4</v>
      </c>
      <c r="G123">
        <v>4</v>
      </c>
      <c r="H123">
        <v>0</v>
      </c>
      <c r="I123">
        <v>0</v>
      </c>
      <c r="J123">
        <v>1</v>
      </c>
      <c r="K123">
        <v>1</v>
      </c>
      <c r="L123">
        <f t="shared" si="37"/>
        <v>0</v>
      </c>
      <c r="M123">
        <f t="shared" si="38"/>
        <v>1</v>
      </c>
      <c r="N123">
        <f t="shared" si="32"/>
        <v>0</v>
      </c>
      <c r="O123">
        <f>COUNTIF(J123, "&gt;1")</f>
        <v>0</v>
      </c>
      <c r="P123">
        <f t="shared" si="33"/>
        <v>0</v>
      </c>
      <c r="Q123">
        <f t="shared" si="34"/>
        <v>0</v>
      </c>
      <c r="R123">
        <f t="shared" si="39"/>
        <v>0</v>
      </c>
      <c r="S123">
        <f t="shared" si="35"/>
        <v>0</v>
      </c>
      <c r="T123">
        <f t="shared" si="36"/>
        <v>1</v>
      </c>
    </row>
    <row r="124" spans="1:20" x14ac:dyDescent="0.25">
      <c r="A124" t="s">
        <v>18</v>
      </c>
      <c r="B124" s="1">
        <v>45144</v>
      </c>
      <c r="C124" t="s">
        <v>25</v>
      </c>
      <c r="D124" t="s">
        <v>26</v>
      </c>
      <c r="E124">
        <v>15</v>
      </c>
      <c r="F124">
        <v>3</v>
      </c>
      <c r="G124">
        <v>5</v>
      </c>
      <c r="H124" t="s">
        <v>11</v>
      </c>
      <c r="I124">
        <v>0</v>
      </c>
      <c r="J124">
        <v>2</v>
      </c>
      <c r="K124">
        <v>2</v>
      </c>
      <c r="L124">
        <f t="shared" si="37"/>
        <v>0</v>
      </c>
      <c r="M124">
        <f t="shared" si="38"/>
        <v>0</v>
      </c>
      <c r="N124">
        <f t="shared" si="32"/>
        <v>0</v>
      </c>
      <c r="O124">
        <f>COUNTIF(J124, "&gt;1")</f>
        <v>1</v>
      </c>
      <c r="P124">
        <f t="shared" si="33"/>
        <v>0</v>
      </c>
      <c r="Q124">
        <f t="shared" si="34"/>
        <v>0</v>
      </c>
      <c r="R124">
        <f t="shared" si="39"/>
        <v>0</v>
      </c>
      <c r="S124">
        <f t="shared" si="35"/>
        <v>1</v>
      </c>
      <c r="T124">
        <f t="shared" si="36"/>
        <v>1</v>
      </c>
    </row>
    <row r="125" spans="1:20" x14ac:dyDescent="0.25">
      <c r="A125" t="s">
        <v>18</v>
      </c>
      <c r="B125" s="1">
        <v>45144</v>
      </c>
      <c r="C125" t="s">
        <v>25</v>
      </c>
      <c r="D125" t="s">
        <v>26</v>
      </c>
      <c r="E125">
        <v>16</v>
      </c>
      <c r="F125">
        <v>4</v>
      </c>
      <c r="G125">
        <v>5</v>
      </c>
      <c r="H125">
        <v>1</v>
      </c>
      <c r="I125">
        <v>0</v>
      </c>
      <c r="J125">
        <v>1</v>
      </c>
      <c r="K125">
        <v>2</v>
      </c>
      <c r="L125">
        <f t="shared" si="37"/>
        <v>0</v>
      </c>
      <c r="M125">
        <f t="shared" si="38"/>
        <v>0</v>
      </c>
      <c r="N125">
        <f t="shared" si="32"/>
        <v>0</v>
      </c>
      <c r="O125">
        <f>COUNTIF(J125, "&gt;1")</f>
        <v>0</v>
      </c>
      <c r="P125">
        <f t="shared" si="33"/>
        <v>0</v>
      </c>
      <c r="Q125">
        <f t="shared" si="34"/>
        <v>0</v>
      </c>
      <c r="R125">
        <f t="shared" si="39"/>
        <v>0</v>
      </c>
      <c r="S125">
        <f t="shared" si="35"/>
        <v>0</v>
      </c>
      <c r="T125">
        <f t="shared" si="36"/>
        <v>1</v>
      </c>
    </row>
    <row r="126" spans="1:20" x14ac:dyDescent="0.25">
      <c r="A126" t="s">
        <v>18</v>
      </c>
      <c r="B126" s="1">
        <v>45144</v>
      </c>
      <c r="C126" t="s">
        <v>25</v>
      </c>
      <c r="D126" t="s">
        <v>26</v>
      </c>
      <c r="E126">
        <v>17</v>
      </c>
      <c r="F126">
        <v>3</v>
      </c>
      <c r="G126">
        <v>3</v>
      </c>
      <c r="H126" t="s">
        <v>11</v>
      </c>
      <c r="I126">
        <v>0</v>
      </c>
      <c r="J126">
        <v>0</v>
      </c>
      <c r="K126">
        <v>2</v>
      </c>
      <c r="L126">
        <f t="shared" si="37"/>
        <v>0</v>
      </c>
      <c r="M126">
        <f t="shared" si="38"/>
        <v>0</v>
      </c>
      <c r="N126">
        <f t="shared" si="32"/>
        <v>0</v>
      </c>
      <c r="O126">
        <f>COUNTIF(J126, "&gt;1")</f>
        <v>0</v>
      </c>
      <c r="P126">
        <f t="shared" si="33"/>
        <v>1</v>
      </c>
      <c r="Q126">
        <f t="shared" si="34"/>
        <v>0</v>
      </c>
      <c r="R126">
        <f t="shared" si="39"/>
        <v>0</v>
      </c>
      <c r="S126">
        <f t="shared" si="35"/>
        <v>0</v>
      </c>
      <c r="T126">
        <f t="shared" si="36"/>
        <v>0</v>
      </c>
    </row>
    <row r="127" spans="1:20" x14ac:dyDescent="0.25">
      <c r="A127" t="s">
        <v>18</v>
      </c>
      <c r="B127" s="1">
        <v>45144</v>
      </c>
      <c r="C127" t="s">
        <v>25</v>
      </c>
      <c r="D127" t="s">
        <v>26</v>
      </c>
      <c r="E127">
        <v>18</v>
      </c>
      <c r="F127">
        <v>5</v>
      </c>
      <c r="G127">
        <v>5</v>
      </c>
      <c r="H127">
        <v>0</v>
      </c>
      <c r="I127">
        <v>0</v>
      </c>
      <c r="J127">
        <v>0</v>
      </c>
      <c r="K127">
        <v>2</v>
      </c>
      <c r="L127">
        <f t="shared" si="37"/>
        <v>0</v>
      </c>
      <c r="M127">
        <f t="shared" si="38"/>
        <v>0</v>
      </c>
      <c r="N127">
        <f t="shared" si="32"/>
        <v>0</v>
      </c>
      <c r="O127">
        <f>COUNTIF(J127, "&gt;1")</f>
        <v>0</v>
      </c>
      <c r="P127">
        <f t="shared" si="33"/>
        <v>1</v>
      </c>
      <c r="Q127">
        <f t="shared" si="34"/>
        <v>0</v>
      </c>
      <c r="R127">
        <f t="shared" si="39"/>
        <v>0</v>
      </c>
      <c r="S127">
        <f t="shared" si="35"/>
        <v>0</v>
      </c>
      <c r="T127">
        <f t="shared" si="36"/>
        <v>0</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 2 0 2 3 - 0 8 - 0 7 T 1 0 : 5 2 : 5 6 . 0 2 9 4 6 9 5 - 0 4 : 0 0 < / L a s t P r o c e s s e d T i m e > < / D a t a M o d e l i n g S a n d b o x . S e r i a l i z e d S a n d b o x E r r o r C a c h e > ] ] > < / C u s t o m C o n t e n t > < / G e m i n i > 
</file>

<file path=customXml/item11.xml>��< ? x m l   v e r s i o n = " 1 . 0 "   e n c o d i n g = " U T F - 1 6 " ? > < G e m i n i   x m l n s = " h t t p : / / g e m i n i / p i v o t c u s t o m i z a t i o n / T a b l e O r d e r " > < C u s t o m C o n t e n t > < ! [ C D A T A [ T a b l e 1 ] ] > < / C u s t o m C o n t e n t > < / G e m i n i > 
</file>

<file path=customXml/item12.xml>��< ? x m l   v e r s i o n = " 1 . 0 "   e n c o d i n g = " U T F - 1 6 " ? > < G e m i n i   x m l n s = " h t t p : / / g e m i n i / p i v o t c u s t o m i z a t i o n / P o w e r P i v o t V e r s i o n " > < C u s t o m C o n t e n t > < ! [ C D A T A [ 2 0 1 5 . 1 3 0 . 1 6 0 5 . 1 0 7 5 ] ] > < / C u s t o m C o n t e n t > < / G e m i n i > 
</file>

<file path=customXml/item13.xml>��< ? x m l   v e r s i o n = " 1 . 0 "   e n c o d i n g = " U T F - 1 6 " ? > < G e m i n i   x m l n s = " h t t p : / / g e m i n i / p i v o t c u s t o m i z a t i o n / S h o w H i d d e n " > < C u s t o m C o n t e n t > < ! [ C D A T A [ T r u e ] ] > < / 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 C o l u m n s \ D a t e < / K e y > < / D i a g r a m O b j e c t K e y > < D i a g r a m O b j e c t K e y > < K e y > C o l u m n s \ C o u r s e < / K e y > < / D i a g r a m O b j e c t K e y > < D i a g r a m O b j e c t K e y > < K e y > C o l u m n s \ T e e s < / K e y > < / D i a g r a m O b j e c t K e y > < D i a g r a m O b j e c t K e y > < K e y > C o l u m n s \ H o l e < / K e y > < / D i a g r a m O b j e c t K e y > < D i a g r a m O b j e c t K e y > < K e y > C o l u m n s \ P a r < / K e y > < / D i a g r a m O b j e c t K e y > < D i a g r a m O b j e c t K e y > < K e y > C o l u m n s \ S c o r e < / K e y > < / D i a g r a m O b j e c t K e y > < D i a g r a m O b j e c t K e y > < K e y > C o l u m n s \ F a i r w a y < / K e y > < / D i a g r a m O b j e c t K e y > < D i a g r a m O b j e c t K e y > < K e y > C o l u m n s \ P e n a l t y < / K e y > < / D i a g r a m O b j e c t K e y > < D i a g r a m O b j e c t K e y > < K e y > C o l u m n s \ C h i p s < / K e y > < / D i a g r a m O b j e c t K e y > < D i a g r a m O b j e c t K e y > < K e y > C o l u m n s \ m u l t i p l e   c h i p s < / K e y > < / D i a g r a m O b j e c t K e y > < D i a g r a m O b j e c t K e y > < K e y > C o l u m n s \ P u t t s < / K e y > < / D i a g r a m O b j e c t K e y > < D i a g r a m O b j e c t K e y > < K e y > C o l u m n s \ 3   p u t t s < / K e y > < / D i a g r a m O b j e c t K e y > < D i a g r a m O b j e c t K e y > < K e y > C o l u m n s \ 1   p u t t s < / K e y > < / D i a g r a m O b j e c t K e y > < D i a g r a m O b j e c t K e y > < K e y > C o l u m n s \ 2   p u t t s < / K e y > < / D i a g r a m O b j e c t K e y > < D i a g r a m O b j e c t K e y > < K e y > C o l u m n s \ G I R < / K e y > < / D i a g r a m O b j e c t K e y > < D i a g r a m O b j e c t K e y > < K e y > C o l u m n s \ x t r a   l o n g   s h o t s < / K e y > < / D i a g r a m O b j e c t K e y > < D i a g r a m O b j e c t K e y > < K e y > C o l u m n s \ x t r a   p u t t s < / K e y > < / D i a g r a m O b j e c t K e y > < D i a g r a m O b j e c t K e y > < K e y > C o l u m n s \ x t r a   c h i p s < / K e y > < / D i a g r a m O b j e c t K e y > < D i a g r a m O b j e c t K e y > < K e y > C o l u m n s \ h o l e s W c h i p s 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 C o l u m n s \ C o u r s e < / K e y > < / a : K e y > < a : V a l u e   i : t y p e = " M e a s u r e G r i d N o d e V i e w S t a t e " > < C o l u m n > 2 < / C o l u m n > < L a y e d O u t > t r u e < / L a y e d O u t > < / a : V a l u e > < / a : K e y V a l u e O f D i a g r a m O b j e c t K e y a n y T y p e z b w N T n L X > < a : K e y V a l u e O f D i a g r a m O b j e c t K e y a n y T y p e z b w N T n L X > < a : K e y > < K e y > C o l u m n s \ T e e s < / K e y > < / a : K e y > < a : V a l u e   i : t y p e = " M e a s u r e G r i d N o d e V i e w S t a t e " > < C o l u m n > 3 < / C o l u m n > < L a y e d O u t > t r u e < / L a y e d O u t > < / a : V a l u e > < / a : K e y V a l u e O f D i a g r a m O b j e c t K e y a n y T y p e z b w N T n L X > < a : K e y V a l u e O f D i a g r a m O b j e c t K e y a n y T y p e z b w N T n L X > < a : K e y > < K e y > C o l u m n s \ H o l e < / K e y > < / a : K e y > < a : V a l u e   i : t y p e = " M e a s u r e G r i d N o d e V i e w S t a t e " > < C o l u m n > 4 < / C o l u m n > < L a y e d O u t > t r u e < / L a y e d O u t > < / a : V a l u e > < / a : K e y V a l u e O f D i a g r a m O b j e c t K e y a n y T y p e z b w N T n L X > < a : K e y V a l u e O f D i a g r a m O b j e c t K e y a n y T y p e z b w N T n L X > < a : K e y > < K e y > C o l u m n s \ P a r < / K e y > < / a : K e y > < a : V a l u e   i : t y p e = " M e a s u r e G r i d N o d e V i e w S t a t e " > < C o l u m n > 5 < / C o l u m n > < L a y e d O u t > t r u e < / L a y e d O u t > < / a : V a l u e > < / a : K e y V a l u e O f D i a g r a m O b j e c t K e y a n y T y p e z b w N T n L X > < a : K e y V a l u e O f D i a g r a m O b j e c t K e y a n y T y p e z b w N T n L X > < a : K e y > < K e y > C o l u m n s \ S c o r e < / K e y > < / a : K e y > < a : V a l u e   i : t y p e = " M e a s u r e G r i d N o d e V i e w S t a t e " > < C o l u m n > 6 < / C o l u m n > < L a y e d O u t > t r u e < / L a y e d O u t > < / a : V a l u e > < / a : K e y V a l u e O f D i a g r a m O b j e c t K e y a n y T y p e z b w N T n L X > < a : K e y V a l u e O f D i a g r a m O b j e c t K e y a n y T y p e z b w N T n L X > < a : K e y > < K e y > C o l u m n s \ F a i r w a y < / K e y > < / a : K e y > < a : V a l u e   i : t y p e = " M e a s u r e G r i d N o d e V i e w S t a t e " > < C o l u m n > 7 < / C o l u m n > < L a y e d O u t > t r u e < / L a y e d O u t > < / a : V a l u e > < / a : K e y V a l u e O f D i a g r a m O b j e c t K e y a n y T y p e z b w N T n L X > < a : K e y V a l u e O f D i a g r a m O b j e c t K e y a n y T y p e z b w N T n L X > < a : K e y > < K e y > C o l u m n s \ P e n a l t y < / K e y > < / a : K e y > < a : V a l u e   i : t y p e = " M e a s u r e G r i d N o d e V i e w S t a t e " > < C o l u m n > 8 < / C o l u m n > < L a y e d O u t > t r u e < / L a y e d O u t > < / a : V a l u e > < / a : K e y V a l u e O f D i a g r a m O b j e c t K e y a n y T y p e z b w N T n L X > < a : K e y V a l u e O f D i a g r a m O b j e c t K e y a n y T y p e z b w N T n L X > < a : K e y > < K e y > C o l u m n s \ C h i p s < / K e y > < / a : K e y > < a : V a l u e   i : t y p e = " M e a s u r e G r i d N o d e V i e w S t a t e " > < C o l u m n > 9 < / C o l u m n > < L a y e d O u t > t r u e < / L a y e d O u t > < / a : V a l u e > < / a : K e y V a l u e O f D i a g r a m O b j e c t K e y a n y T y p e z b w N T n L X > < a : K e y V a l u e O f D i a g r a m O b j e c t K e y a n y T y p e z b w N T n L X > < a : K e y > < K e y > C o l u m n s \ m u l t i p l e   c h i p s < / K e y > < / a : K e y > < a : V a l u e   i : t y p e = " M e a s u r e G r i d N o d e V i e w S t a t e " > < C o l u m n > 1 0 < / C o l u m n > < L a y e d O u t > t r u e < / L a y e d O u t > < / a : V a l u e > < / a : K e y V a l u e O f D i a g r a m O b j e c t K e y a n y T y p e z b w N T n L X > < a : K e y V a l u e O f D i a g r a m O b j e c t K e y a n y T y p e z b w N T n L X > < a : K e y > < K e y > C o l u m n s \ P u t t s < / K e y > < / a : K e y > < a : V a l u e   i : t y p e = " M e a s u r e G r i d N o d e V i e w S t a t e " > < C o l u m n > 1 1 < / C o l u m n > < L a y e d O u t > t r u e < / L a y e d O u t > < / a : V a l u e > < / a : K e y V a l u e O f D i a g r a m O b j e c t K e y a n y T y p e z b w N T n L X > < a : K e y V a l u e O f D i a g r a m O b j e c t K e y a n y T y p e z b w N T n L X > < a : K e y > < K e y > C o l u m n s \ 3   p u t t s < / K e y > < / a : K e y > < a : V a l u e   i : t y p e = " M e a s u r e G r i d N o d e V i e w S t a t e " > < C o l u m n > 1 2 < / C o l u m n > < L a y e d O u t > t r u e < / L a y e d O u t > < / a : V a l u e > < / a : K e y V a l u e O f D i a g r a m O b j e c t K e y a n y T y p e z b w N T n L X > < a : K e y V a l u e O f D i a g r a m O b j e c t K e y a n y T y p e z b w N T n L X > < a : K e y > < K e y > C o l u m n s \ 1   p u t t s < / K e y > < / a : K e y > < a : V a l u e   i : t y p e = " M e a s u r e G r i d N o d e V i e w S t a t e " > < C o l u m n > 1 3 < / C o l u m n > < L a y e d O u t > t r u e < / L a y e d O u t > < / a : V a l u e > < / a : K e y V a l u e O f D i a g r a m O b j e c t K e y a n y T y p e z b w N T n L X > < a : K e y V a l u e O f D i a g r a m O b j e c t K e y a n y T y p e z b w N T n L X > < a : K e y > < K e y > C o l u m n s \ 2   p u t t s < / K e y > < / a : K e y > < a : V a l u e   i : t y p e = " M e a s u r e G r i d N o d e V i e w S t a t e " > < C o l u m n > 1 4 < / C o l u m n > < L a y e d O u t > t r u e < / L a y e d O u t > < / a : V a l u e > < / a : K e y V a l u e O f D i a g r a m O b j e c t K e y a n y T y p e z b w N T n L X > < a : K e y V a l u e O f D i a g r a m O b j e c t K e y a n y T y p e z b w N T n L X > < a : K e y > < K e y > C o l u m n s \ G I R < / K e y > < / a : K e y > < a : V a l u e   i : t y p e = " M e a s u r e G r i d N o d e V i e w S t a t e " > < C o l u m n > 1 5 < / C o l u m n > < L a y e d O u t > t r u e < / L a y e d O u t > < / a : V a l u e > < / a : K e y V a l u e O f D i a g r a m O b j e c t K e y a n y T y p e z b w N T n L X > < a : K e y V a l u e O f D i a g r a m O b j e c t K e y a n y T y p e z b w N T n L X > < a : K e y > < K e y > C o l u m n s \ x t r a   l o n g   s h o t s < / K e y > < / a : K e y > < a : V a l u e   i : t y p e = " M e a s u r e G r i d N o d e V i e w S t a t e " > < C o l u m n > 1 6 < / C o l u m n > < L a y e d O u t > t r u e < / L a y e d O u t > < / a : V a l u e > < / a : K e y V a l u e O f D i a g r a m O b j e c t K e y a n y T y p e z b w N T n L X > < a : K e y V a l u e O f D i a g r a m O b j e c t K e y a n y T y p e z b w N T n L X > < a : K e y > < K e y > C o l u m n s \ x t r a   p u t t s < / K e y > < / a : K e y > < a : V a l u e   i : t y p e = " M e a s u r e G r i d N o d e V i e w S t a t e " > < C o l u m n > 1 7 < / C o l u m n > < L a y e d O u t > t r u e < / L a y e d O u t > < / a : V a l u e > < / a : K e y V a l u e O f D i a g r a m O b j e c t K e y a n y T y p e z b w N T n L X > < a : K e y V a l u e O f D i a g r a m O b j e c t K e y a n y T y p e z b w N T n L X > < a : K e y > < K e y > C o l u m n s \ x t r a   c h i p s < / K e y > < / a : K e y > < a : V a l u e   i : t y p e = " M e a s u r e G r i d N o d e V i e w S t a t e " > < C o l u m n > 1 8 < / C o l u m n > < L a y e d O u t > t r u e < / L a y e d O u t > < / a : V a l u e > < / a : K e y V a l u e O f D i a g r a m O b j e c t K e y a n y T y p e z b w N T n L X > < a : K e y V a l u e O f D i a g r a m O b j e c t K e y a n y T y p e z b w N T n L X > < a : K e y > < K e y > C o l u m n s \ h o l e s W c h i p s < / K e y > < / a : K e y > < a : V a l u e   i : t y p e = " M e a s u r e G r i d N o d e V i e w S t a t e " > < C o l u m n > 1 9 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 T a b l e s \ T a b l e 1 \ C o l u m n s \ N a m e < / K e y > < / D i a g r a m O b j e c t K e y > < D i a g r a m O b j e c t K e y > < K e y > T a b l e s \ T a b l e 1 \ C o l u m n s \ D a t e < / K e y > < / D i a g r a m O b j e c t K e y > < D i a g r a m O b j e c t K e y > < K e y > T a b l e s \ T a b l e 1 \ C o l u m n s \ C o u r s e < / K e y > < / D i a g r a m O b j e c t K e y > < D i a g r a m O b j e c t K e y > < K e y > T a b l e s \ T a b l e 1 \ C o l u m n s \ T e e s < / K e y > < / D i a g r a m O b j e c t K e y > < D i a g r a m O b j e c t K e y > < K e y > T a b l e s \ T a b l e 1 \ C o l u m n s \ H o l e < / K e y > < / D i a g r a m O b j e c t K e y > < D i a g r a m O b j e c t K e y > < K e y > T a b l e s \ T a b l e 1 \ C o l u m n s \ P a r < / K e y > < / D i a g r a m O b j e c t K e y > < D i a g r a m O b j e c t K e y > < K e y > T a b l e s \ T a b l e 1 \ C o l u m n s \ S c o r e < / K e y > < / D i a g r a m O b j e c t K e y > < D i a g r a m O b j e c t K e y > < K e y > T a b l e s \ T a b l e 1 \ C o l u m n s \ F a i r w a y < / K e y > < / D i a g r a m O b j e c t K e y > < D i a g r a m O b j e c t K e y > < K e y > T a b l e s \ T a b l e 1 \ C o l u m n s \ P e n a l t y < / K e y > < / D i a g r a m O b j e c t K e y > < D i a g r a m O b j e c t K e y > < K e y > T a b l e s \ T a b l e 1 \ C o l u m n s \ C h i p s < / K e y > < / D i a g r a m O b j e c t K e y > < D i a g r a m O b j e c t K e y > < K e y > T a b l e s \ T a b l e 1 \ C o l u m n s \ m u l t i p l e   c h i p s < / K e y > < / D i a g r a m O b j e c t K e y > < D i a g r a m O b j e c t K e y > < K e y > T a b l e s \ T a b l e 1 \ C o l u m n s \ P u t t s < / K e y > < / D i a g r a m O b j e c t K e y > < D i a g r a m O b j e c t K e y > < K e y > T a b l e s \ T a b l e 1 \ C o l u m n s \ 3   p u t t s < / K e y > < / D i a g r a m O b j e c t K e y > < D i a g r a m O b j e c t K e y > < K e y > T a b l e s \ T a b l e 1 \ C o l u m n s \ 1   p u t t s < / K e y > < / D i a g r a m O b j e c t K e y > < D i a g r a m O b j e c t K e y > < K e y > T a b l e s \ T a b l e 1 \ C o l u m n s \ 2   p u t t s < / K e y > < / D i a g r a m O b j e c t K e y > < D i a g r a m O b j e c t K e y > < K e y > T a b l e s \ T a b l e 1 \ C o l u m n s \ G I R < / K e y > < / D i a g r a m O b j e c t K e y > < D i a g r a m O b j e c t K e y > < K e y > T a b l e s \ T a b l e 1 \ C o l u m n s \ x t r a   l o n g   s h o t s < / K e y > < / D i a g r a m O b j e c t K e y > < D i a g r a m O b j e c t K e y > < K e y > T a b l e s \ T a b l e 1 \ C o l u m n s \ x t r a   p u t t s < / K e y > < / D i a g r a m O b j e c t K e y > < D i a g r a m O b j e c t K e y > < K e y > T a b l e s \ T a b l e 1 \ C o l u m n s \ x t r a   c h i p s < / K e y > < / D i a g r a m O b j e c t K e y > < D i a g r a m O b j e c t K e y > < K e y > T a b l e s \ T a b l e 1 \ C o l u m n s \ h o l e s W c h i p s < / 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 T a b l e s \ T a b l e 1 \ C o l u m n s \ N a m e < / K e y > < / a : K e y > < a : V a l u e   i : t y p e = " D i a g r a m D i s p l a y N o d e V i e w S t a t e " > < H e i g h t > 1 5 0 < / H e i g h t > < I s E x p a n d e d > t r u e < / I s E x p a n d e d > < W i d t h > 2 0 0 < / W i d t h > < / a : V a l u e > < / a : K e y V a l u e O f D i a g r a m O b j e c t K e y a n y T y p e z b w N T n L X > < a : K e y V a l u e O f D i a g r a m O b j e c t K e y a n y T y p e z b w N T n L X > < a : K e y > < K e y > T a b l e s \ T a b l e 1 \ C o l u m n s \ D a t e < / K e y > < / a : K e y > < a : V a l u e   i : t y p e = " D i a g r a m D i s p l a y N o d e V i e w S t a t e " > < H e i g h t > 1 5 0 < / H e i g h t > < I s E x p a n d e d > t r u e < / I s E x p a n d e d > < W i d t h > 2 0 0 < / W i d t h > < / a : V a l u e > < / a : K e y V a l u e O f D i a g r a m O b j e c t K e y a n y T y p e z b w N T n L X > < a : K e y V a l u e O f D i a g r a m O b j e c t K e y a n y T y p e z b w N T n L X > < a : K e y > < K e y > T a b l e s \ T a b l e 1 \ C o l u m n s \ C o u r s e < / K e y > < / a : K e y > < a : V a l u e   i : t y p e = " D i a g r a m D i s p l a y N o d e V i e w S t a t e " > < H e i g h t > 1 5 0 < / H e i g h t > < I s E x p a n d e d > t r u e < / I s E x p a n d e d > < W i d t h > 2 0 0 < / W i d t h > < / a : V a l u e > < / a : K e y V a l u e O f D i a g r a m O b j e c t K e y a n y T y p e z b w N T n L X > < a : K e y V a l u e O f D i a g r a m O b j e c t K e y a n y T y p e z b w N T n L X > < a : K e y > < K e y > T a b l e s \ T a b l e 1 \ C o l u m n s \ T e e s < / K e y > < / a : K e y > < a : V a l u e   i : t y p e = " D i a g r a m D i s p l a y N o d e V i e w S t a t e " > < H e i g h t > 1 5 0 < / H e i g h t > < I s E x p a n d e d > t r u e < / I s E x p a n d e d > < W i d t h > 2 0 0 < / W i d t h > < / a : V a l u e > < / a : K e y V a l u e O f D i a g r a m O b j e c t K e y a n y T y p e z b w N T n L X > < a : K e y V a l u e O f D i a g r a m O b j e c t K e y a n y T y p e z b w N T n L X > < a : K e y > < K e y > T a b l e s \ T a b l e 1 \ C o l u m n s \ H o l e < / K e y > < / a : K e y > < a : V a l u e   i : t y p e = " D i a g r a m D i s p l a y N o d e V i e w S t a t e " > < H e i g h t > 1 5 0 < / H e i g h t > < I s E x p a n d e d > t r u e < / I s E x p a n d e d > < W i d t h > 2 0 0 < / W i d t h > < / a : V a l u e > < / a : K e y V a l u e O f D i a g r a m O b j e c t K e y a n y T y p e z b w N T n L X > < a : K e y V a l u e O f D i a g r a m O b j e c t K e y a n y T y p e z b w N T n L X > < a : K e y > < K e y > T a b l e s \ T a b l e 1 \ C o l u m n s \ P a r < / K e y > < / a : K e y > < a : V a l u e   i : t y p e = " D i a g r a m D i s p l a y N o d e V i e w S t a t e " > < H e i g h t > 1 5 0 < / H e i g h t > < I s E x p a n d e d > t r u e < / I s E x p a n d e d > < W i d t h > 2 0 0 < / W i d t h > < / a : V a l u e > < / a : K e y V a l u e O f D i a g r a m O b j e c t K e y a n y T y p e z b w N T n L X > < a : K e y V a l u e O f D i a g r a m O b j e c t K e y a n y T y p e z b w N T n L X > < a : K e y > < K e y > T a b l e s \ T a b l e 1 \ C o l u m n s \ S c o r e < / K e y > < / a : K e y > < a : V a l u e   i : t y p e = " D i a g r a m D i s p l a y N o d e V i e w S t a t e " > < H e i g h t > 1 5 0 < / H e i g h t > < I s E x p a n d e d > t r u e < / I s E x p a n d e d > < W i d t h > 2 0 0 < / W i d t h > < / a : V a l u e > < / a : K e y V a l u e O f D i a g r a m O b j e c t K e y a n y T y p e z b w N T n L X > < a : K e y V a l u e O f D i a g r a m O b j e c t K e y a n y T y p e z b w N T n L X > < a : K e y > < K e y > T a b l e s \ T a b l e 1 \ C o l u m n s \ F a i r w a y < / K e y > < / a : K e y > < a : V a l u e   i : t y p e = " D i a g r a m D i s p l a y N o d e V i e w S t a t e " > < H e i g h t > 1 5 0 < / H e i g h t > < I s E x p a n d e d > t r u e < / I s E x p a n d e d > < W i d t h > 2 0 0 < / W i d t h > < / a : V a l u e > < / a : K e y V a l u e O f D i a g r a m O b j e c t K e y a n y T y p e z b w N T n L X > < a : K e y V a l u e O f D i a g r a m O b j e c t K e y a n y T y p e z b w N T n L X > < a : K e y > < K e y > T a b l e s \ T a b l e 1 \ C o l u m n s \ P e n a l t y < / K e y > < / a : K e y > < a : V a l u e   i : t y p e = " D i a g r a m D i s p l a y N o d e V i e w S t a t e " > < H e i g h t > 1 5 0 < / H e i g h t > < I s E x p a n d e d > t r u e < / I s E x p a n d e d > < W i d t h > 2 0 0 < / W i d t h > < / a : V a l u e > < / a : K e y V a l u e O f D i a g r a m O b j e c t K e y a n y T y p e z b w N T n L X > < a : K e y V a l u e O f D i a g r a m O b j e c t K e y a n y T y p e z b w N T n L X > < a : K e y > < K e y > T a b l e s \ T a b l e 1 \ C o l u m n s \ C h i p s < / K e y > < / a : K e y > < a : V a l u e   i : t y p e = " D i a g r a m D i s p l a y N o d e V i e w S t a t e " > < H e i g h t > 1 5 0 < / H e i g h t > < I s E x p a n d e d > t r u e < / I s E x p a n d e d > < W i d t h > 2 0 0 < / W i d t h > < / a : V a l u e > < / a : K e y V a l u e O f D i a g r a m O b j e c t K e y a n y T y p e z b w N T n L X > < a : K e y V a l u e O f D i a g r a m O b j e c t K e y a n y T y p e z b w N T n L X > < a : K e y > < K e y > T a b l e s \ T a b l e 1 \ C o l u m n s \ m u l t i p l e   c h i p s < / K e y > < / a : K e y > < a : V a l u e   i : t y p e = " D i a g r a m D i s p l a y N o d e V i e w S t a t e " > < H e i g h t > 1 5 0 < / H e i g h t > < I s E x p a n d e d > t r u e < / I s E x p a n d e d > < W i d t h > 2 0 0 < / W i d t h > < / a : V a l u e > < / a : K e y V a l u e O f D i a g r a m O b j e c t K e y a n y T y p e z b w N T n L X > < a : K e y V a l u e O f D i a g r a m O b j e c t K e y a n y T y p e z b w N T n L X > < a : K e y > < K e y > T a b l e s \ T a b l e 1 \ C o l u m n s \ P u t t s < / K e y > < / a : K e y > < a : V a l u e   i : t y p e = " D i a g r a m D i s p l a y N o d e V i e w S t a t e " > < H e i g h t > 1 5 0 < / H e i g h t > < I s E x p a n d e d > t r u e < / I s E x p a n d e d > < W i d t h > 2 0 0 < / W i d t h > < / a : V a l u e > < / a : K e y V a l u e O f D i a g r a m O b j e c t K e y a n y T y p e z b w N T n L X > < a : K e y V a l u e O f D i a g r a m O b j e c t K e y a n y T y p e z b w N T n L X > < a : K e y > < K e y > T a b l e s \ T a b l e 1 \ C o l u m n s \ 3   p u t t s < / K e y > < / a : K e y > < a : V a l u e   i : t y p e = " D i a g r a m D i s p l a y N o d e V i e w S t a t e " > < H e i g h t > 1 5 0 < / H e i g h t > < I s E x p a n d e d > t r u e < / I s E x p a n d e d > < W i d t h > 2 0 0 < / W i d t h > < / a : V a l u e > < / a : K e y V a l u e O f D i a g r a m O b j e c t K e y a n y T y p e z b w N T n L X > < a : K e y V a l u e O f D i a g r a m O b j e c t K e y a n y T y p e z b w N T n L X > < a : K e y > < K e y > T a b l e s \ T a b l e 1 \ C o l u m n s \ 1   p u t t s < / K e y > < / a : K e y > < a : V a l u e   i : t y p e = " D i a g r a m D i s p l a y N o d e V i e w S t a t e " > < H e i g h t > 1 5 0 < / H e i g h t > < I s E x p a n d e d > t r u e < / I s E x p a n d e d > < W i d t h > 2 0 0 < / W i d t h > < / a : V a l u e > < / a : K e y V a l u e O f D i a g r a m O b j e c t K e y a n y T y p e z b w N T n L X > < a : K e y V a l u e O f D i a g r a m O b j e c t K e y a n y T y p e z b w N T n L X > < a : K e y > < K e y > T a b l e s \ T a b l e 1 \ C o l u m n s \ 2   p u t t s < / K e y > < / a : K e y > < a : V a l u e   i : t y p e = " D i a g r a m D i s p l a y N o d e V i e w S t a t e " > < H e i g h t > 1 5 0 < / H e i g h t > < I s E x p a n d e d > t r u e < / I s E x p a n d e d > < W i d t h > 2 0 0 < / W i d t h > < / a : V a l u e > < / a : K e y V a l u e O f D i a g r a m O b j e c t K e y a n y T y p e z b w N T n L X > < a : K e y V a l u e O f D i a g r a m O b j e c t K e y a n y T y p e z b w N T n L X > < a : K e y > < K e y > T a b l e s \ T a b l e 1 \ C o l u m n s \ G I R < / K e y > < / a : K e y > < a : V a l u e   i : t y p e = " D i a g r a m D i s p l a y N o d e V i e w S t a t e " > < H e i g h t > 1 5 0 < / H e i g h t > < I s E x p a n d e d > t r u e < / I s E x p a n d e d > < W i d t h > 2 0 0 < / W i d t h > < / a : V a l u e > < / a : K e y V a l u e O f D i a g r a m O b j e c t K e y a n y T y p e z b w N T n L X > < a : K e y V a l u e O f D i a g r a m O b j e c t K e y a n y T y p e z b w N T n L X > < a : K e y > < K e y > T a b l e s \ T a b l e 1 \ C o l u m n s \ x t r a   l o n g   s h o t s < / K e y > < / a : K e y > < a : V a l u e   i : t y p e = " D i a g r a m D i s p l a y N o d e V i e w S t a t e " > < H e i g h t > 1 5 0 < / H e i g h t > < I s E x p a n d e d > t r u e < / I s E x p a n d e d > < W i d t h > 2 0 0 < / W i d t h > < / a : V a l u e > < / a : K e y V a l u e O f D i a g r a m O b j e c t K e y a n y T y p e z b w N T n L X > < a : K e y V a l u e O f D i a g r a m O b j e c t K e y a n y T y p e z b w N T n L X > < a : K e y > < K e y > T a b l e s \ T a b l e 1 \ C o l u m n s \ x t r a   p u t t s < / K e y > < / a : K e y > < a : V a l u e   i : t y p e = " D i a g r a m D i s p l a y N o d e V i e w S t a t e " > < H e i g h t > 1 5 0 < / H e i g h t > < I s E x p a n d e d > t r u e < / I s E x p a n d e d > < W i d t h > 2 0 0 < / W i d t h > < / a : V a l u e > < / a : K e y V a l u e O f D i a g r a m O b j e c t K e y a n y T y p e z b w N T n L X > < a : K e y V a l u e O f D i a g r a m O b j e c t K e y a n y T y p e z b w N T n L X > < a : K e y > < K e y > T a b l e s \ T a b l e 1 \ C o l u m n s \ x t r a   c h i p s < / K e y > < / a : K e y > < a : V a l u e   i : t y p e = " D i a g r a m D i s p l a y N o d e V i e w S t a t e " > < H e i g h t > 1 5 0 < / H e i g h t > < I s E x p a n d e d > t r u e < / I s E x p a n d e d > < W i d t h > 2 0 0 < / W i d t h > < / a : V a l u e > < / a : K e y V a l u e O f D i a g r a m O b j e c t K e y a n y T y p e z b w N T n L X > < a : K e y V a l u e O f D i a g r a m O b j e c t K e y a n y T y p e z b w N T n L X > < a : K e y > < K e y > T a b l e s \ T a b l e 1 \ C o l u m n s \ h o l e s W c h i p s < / K e y > < / a : K e y > < a : V a l u e   i : t y p e = " D i a g r a m D i s p l a y N o d e V i e w S t a t e " > < H e i g h t > 1 5 0 < / H e i g h t > < I s E x p a n d e d > t r u e < / I s E x p a n d e d > < W i d t h > 2 0 0 < / W i d t h > < / a : V a l u e > < / a : K e y V a l u e O f D i a g r a m O b j e c t K e y a n y T y p e z b w N T n L X > < / V i e w S t a t e s > < / D i a g r a m M a n a g e r . S e r i a l i z a b l e D i a g r a m > < / A r r a y O f D i a g r a m M a n a g e r . S e r i a l i z a b l e D i a g r a m > ] ] > < / C u s t o m C o n t e n t > < / G e m i n i > 
</file>

<file path=customXml/item15.xml>��< ? x m l   v e r s i o n = " 1 . 0 "   e n c o d i n g = " U T F - 1 6 " ? > < G e m i n i   x m l n s = " h t t p : / / g e m i n i / p i v o t c u s t o m i z a t i o n / C l i e n t W i n d o w X M L " > < C u s t o m C o n t e n t > < ! [ C D A T A [ T a b l e 1 ] ] > < / C u s t o m C o n t e n t > < / G e m i n i > 
</file>

<file path=customXml/item16.xml>��< ? x m l   v e r s i o n = " 1 . 0 "   e n c o d i n g = " U T F - 1 6 " ? > < G e m i n i   x m l n s = " h t t p : / / g e m i n i / p i v o t c u s t o m i z a t i o n / S a n d b o x N o n E m p t y " > < C u s t o m C o n t e n t > < ! [ C D A T A [ 1 ] ] > < / 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s t r i n g > < / k e y > < v a l u e > < i n t > 6 5 < / i n t > < / v a l u e > < / i t e m > < i t e m > < k e y > < s t r i n g > C o u r s e < / s t r i n g > < / k e y > < v a l u e > < i n t > 7 9 < / i n t > < / v a l u e > < / i t e m > < i t e m > < k e y > < s t r i n g > T e e s < / s t r i n g > < / k e y > < v a l u e > < i n t > 6 4 < / i n t > < / v a l u e > < / i t e m > < i t e m > < k e y > < s t r i n g > H o l e < / s t r i n g > < / k e y > < v a l u e > < i n t > 6 5 < / i n t > < / v a l u e > < / i t e m > < i t e m > < k e y > < s t r i n g > P a r < / s t r i n g > < / k e y > < v a l u e > < i n t > 5 6 < / i n t > < / v a l u e > < / i t e m > < i t e m > < k e y > < s t r i n g > S c o r e < / s t r i n g > < / k e y > < v a l u e > < i n t > 7 0 < / i n t > < / v a l u e > < / i t e m > < i t e m > < k e y > < s t r i n g > F a i r w a y < / s t r i n g > < / k e y > < v a l u e > < i n t > 8 4 < / i n t > < / v a l u e > < / i t e m > < i t e m > < k e y > < s t r i n g > P e n a l t y < / s t r i n g > < / k e y > < v a l u e > < i n t > 8 3 < / i n t > < / v a l u e > < / i t e m > < i t e m > < k e y > < s t r i n g > C h i p s < / s t r i n g > < / k e y > < v a l u e > < i n t > 7 0 < / i n t > < / v a l u e > < / i t e m > < i t e m > < k e y > < s t r i n g > m u l t i p l e   c h i p s < / s t r i n g > < / k e y > < v a l u e > < i n t > 1 2 3 < / i n t > < / v a l u e > < / i t e m > < i t e m > < k e y > < s t r i n g > P u t t s < / s t r i n g > < / k e y > < v a l u e > < i n t > 6 8 < / i n t > < / v a l u e > < / i t e m > < i t e m > < k e y > < s t r i n g > 3   p u t t s < / s t r i n g > < / k e y > < v a l u e > < i n t > 7 8 < / i n t > < / v a l u e > < / i t e m > < i t e m > < k e y > < s t r i n g > 1   p u t t s < / s t r i n g > < / k e y > < v a l u e > < i n t > 7 8 < / i n t > < / v a l u e > < / i t e m > < i t e m > < k e y > < s t r i n g > 2   p u t t s < / s t r i n g > < / k e y > < v a l u e > < i n t > 7 8 < / i n t > < / v a l u e > < / i t e m > < i t e m > < k e y > < s t r i n g > G I R < / s t r i n g > < / k e y > < v a l u e > < i n t > 5 7 < / i n t > < / v a l u e > < / i t e m > < i t e m > < k e y > < s t r i n g > x t r a   l o n g   s h o t s < / s t r i n g > < / k e y > < v a l u e > < i n t > 1 2 6 < / i n t > < / v a l u e > < / i t e m > < i t e m > < k e y > < s t r i n g > x t r a   p u t t s < / s t r i n g > < / k e y > < v a l u e > < i n t > 9 5 < / i n t > < / v a l u e > < / i t e m > < i t e m > < k e y > < s t r i n g > x t r a   c h i p s < / s t r i n g > < / k e y > < v a l u e > < i n t > 9 5 < / i n t > < / v a l u e > < / i t e m > < i t e m > < k e y > < s t r i n g > h o l e s W c h i p s < / s t r i n g > < / k e y > < v a l u e > < i n t > 1 1 4 < / i n t > < / v a l u e > < / i t e m > < / C o l u m n W i d t h s > < C o l u m n D i s p l a y I n d e x > < i t e m > < k e y > < s t r i n g > N a m e < / s t r i n g > < / k e y > < v a l u e > < i n t > 0 < / i n t > < / v a l u e > < / i t e m > < i t e m > < k e y > < s t r i n g > D a t e < / s t r i n g > < / k e y > < v a l u e > < i n t > 1 < / i n t > < / v a l u e > < / i t e m > < i t e m > < k e y > < s t r i n g > C o u r s e < / s t r i n g > < / k e y > < v a l u e > < i n t > 2 < / i n t > < / v a l u e > < / i t e m > < i t e m > < k e y > < s t r i n g > T e e s < / s t r i n g > < / k e y > < v a l u e > < i n t > 3 < / i n t > < / v a l u e > < / i t e m > < i t e m > < k e y > < s t r i n g > H o l e < / s t r i n g > < / k e y > < v a l u e > < i n t > 4 < / i n t > < / v a l u e > < / i t e m > < i t e m > < k e y > < s t r i n g > P a r < / s t r i n g > < / k e y > < v a l u e > < i n t > 5 < / i n t > < / v a l u e > < / i t e m > < i t e m > < k e y > < s t r i n g > S c o r e < / s t r i n g > < / k e y > < v a l u e > < i n t > 6 < / i n t > < / v a l u e > < / i t e m > < i t e m > < k e y > < s t r i n g > F a i r w a y < / s t r i n g > < / k e y > < v a l u e > < i n t > 7 < / i n t > < / v a l u e > < / i t e m > < i t e m > < k e y > < s t r i n g > P e n a l t y < / s t r i n g > < / k e y > < v a l u e > < i n t > 8 < / i n t > < / v a l u e > < / i t e m > < i t e m > < k e y > < s t r i n g > C h i p s < / s t r i n g > < / k e y > < v a l u e > < i n t > 9 < / i n t > < / v a l u e > < / i t e m > < i t e m > < k e y > < s t r i n g > m u l t i p l e   c h i p s < / s t r i n g > < / k e y > < v a l u e > < i n t > 1 0 < / i n t > < / v a l u e > < / i t e m > < i t e m > < k e y > < s t r i n g > P u t t s < / s t r i n g > < / k e y > < v a l u e > < i n t > 1 1 < / i n t > < / v a l u e > < / i t e m > < i t e m > < k e y > < s t r i n g > 3   p u t t s < / s t r i n g > < / k e y > < v a l u e > < i n t > 1 2 < / i n t > < / v a l u e > < / i t e m > < i t e m > < k e y > < s t r i n g > 1   p u t t s < / s t r i n g > < / k e y > < v a l u e > < i n t > 1 3 < / i n t > < / v a l u e > < / i t e m > < i t e m > < k e y > < s t r i n g > 2   p u t t s < / s t r i n g > < / k e y > < v a l u e > < i n t > 1 4 < / i n t > < / v a l u e > < / i t e m > < i t e m > < k e y > < s t r i n g > G I R < / s t r i n g > < / k e y > < v a l u e > < i n t > 1 5 < / i n t > < / v a l u e > < / i t e m > < i t e m > < k e y > < s t r i n g > x t r a   l o n g   s h o t s < / s t r i n g > < / k e y > < v a l u e > < i n t > 1 6 < / i n t > < / v a l u e > < / i t e m > < i t e m > < k e y > < s t r i n g > x t r a   p u t t s < / s t r i n g > < / k e y > < v a l u e > < i n t > 1 7 < / i n t > < / v a l u e > < / i t e m > < i t e m > < k e y > < s t r i n g > x t r a   c h i p s < / s t r i n g > < / k e y > < v a l u e > < i n t > 1 8 < / i n t > < / v a l u e > < / i t e m > < i t e m > < k e y > < s t r i n g > h o l e s W c h i p s < / s t r i n g > < / k e y > < v a l u e > < i n t > 1 9 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I s S a n d b o x E m b e d d e d " > < C u s t o m C o n t e n t > < ! [ C D A T A [ y e 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 C o l u m n s \ C o u r s e < / K e y > < / a : K e y > < a : V a l u e   i : t y p e = " T a b l e W i d g e t B a s e V i e w S t a t e " / > < / a : K e y V a l u e O f D i a g r a m O b j e c t K e y a n y T y p e z b w N T n L X > < a : K e y V a l u e O f D i a g r a m O b j e c t K e y a n y T y p e z b w N T n L X > < a : K e y > < K e y > C o l u m n s \ T e e s < / K e y > < / a : K e y > < a : V a l u e   i : t y p e = " T a b l e W i d g e t B a s e V i e w S t a t e " / > < / a : K e y V a l u e O f D i a g r a m O b j e c t K e y a n y T y p e z b w N T n L X > < a : K e y V a l u e O f D i a g r a m O b j e c t K e y a n y T y p e z b w N T n L X > < a : K e y > < K e y > C o l u m n s \ H o l e < / K e y > < / a : K e y > < a : V a l u e   i : t y p e = " T a b l e W i d g e t B a s e V i e w S t a t e " / > < / a : K e y V a l u e O f D i a g r a m O b j e c t K e y a n y T y p e z b w N T n L X > < a : K e y V a l u e O f D i a g r a m O b j e c t K e y a n y T y p e z b w N T n L X > < a : K e y > < K e y > C o l u m n s \ P a r < / K e y > < / a : K e y > < a : V a l u e   i : t y p e = " T a b l e W i d g e t B a s e V i e w S t a t e " / > < / a : K e y V a l u e O f D i a g r a m O b j e c t K e y a n y T y p e z b w N T n L X > < a : K e y V a l u e O f D i a g r a m O b j e c t K e y a n y T y p e z b w N T n L X > < a : K e y > < K e y > C o l u m n s \ S c o r e < / K e y > < / a : K e y > < a : V a l u e   i : t y p e = " T a b l e W i d g e t B a s e V i e w S t a t e " / > < / a : K e y V a l u e O f D i a g r a m O b j e c t K e y a n y T y p e z b w N T n L X > < a : K e y V a l u e O f D i a g r a m O b j e c t K e y a n y T y p e z b w N T n L X > < a : K e y > < K e y > C o l u m n s \ F a i r w a y < / K e y > < / a : K e y > < a : V a l u e   i : t y p e = " T a b l e W i d g e t B a s e V i e w S t a t e " / > < / a : K e y V a l u e O f D i a g r a m O b j e c t K e y a n y T y p e z b w N T n L X > < a : K e y V a l u e O f D i a g r a m O b j e c t K e y a n y T y p e z b w N T n L X > < a : K e y > < K e y > C o l u m n s \ P e n a l t y < / K e y > < / a : K e y > < a : V a l u e   i : t y p e = " T a b l e W i d g e t B a s e V i e w S t a t e " / > < / a : K e y V a l u e O f D i a g r a m O b j e c t K e y a n y T y p e z b w N T n L X > < a : K e y V a l u e O f D i a g r a m O b j e c t K e y a n y T y p e z b w N T n L X > < a : K e y > < K e y > C o l u m n s \ C h i p s < / K e y > < / a : K e y > < a : V a l u e   i : t y p e = " T a b l e W i d g e t B a s e V i e w S t a t e " / > < / a : K e y V a l u e O f D i a g r a m O b j e c t K e y a n y T y p e z b w N T n L X > < a : K e y V a l u e O f D i a g r a m O b j e c t K e y a n y T y p e z b w N T n L X > < a : K e y > < K e y > C o l u m n s \ m u l t i p l e   c h i p s < / K e y > < / a : K e y > < a : V a l u e   i : t y p e = " T a b l e W i d g e t B a s e V i e w S t a t e " / > < / a : K e y V a l u e O f D i a g r a m O b j e c t K e y a n y T y p e z b w N T n L X > < a : K e y V a l u e O f D i a g r a m O b j e c t K e y a n y T y p e z b w N T n L X > < a : K e y > < K e y > C o l u m n s \ P u t t s < / K e y > < / a : K e y > < a : V a l u e   i : t y p e = " T a b l e W i d g e t B a s e V i e w S t a t e " / > < / a : K e y V a l u e O f D i a g r a m O b j e c t K e y a n y T y p e z b w N T n L X > < a : K e y V a l u e O f D i a g r a m O b j e c t K e y a n y T y p e z b w N T n L X > < a : K e y > < K e y > C o l u m n s \ 3   p u t t s < / K e y > < / a : K e y > < a : V a l u e   i : t y p e = " T a b l e W i d g e t B a s e V i e w S t a t e " / > < / a : K e y V a l u e O f D i a g r a m O b j e c t K e y a n y T y p e z b w N T n L X > < a : K e y V a l u e O f D i a g r a m O b j e c t K e y a n y T y p e z b w N T n L X > < a : K e y > < K e y > C o l u m n s \ 1   p u t t s < / K e y > < / a : K e y > < a : V a l u e   i : t y p e = " T a b l e W i d g e t B a s e V i e w S t a t e " / > < / a : K e y V a l u e O f D i a g r a m O b j e c t K e y a n y T y p e z b w N T n L X > < a : K e y V a l u e O f D i a g r a m O b j e c t K e y a n y T y p e z b w N T n L X > < a : K e y > < K e y > C o l u m n s \ 2   p u t t s < / K e y > < / a : K e y > < a : V a l u e   i : t y p e = " T a b l e W i d g e t B a s e V i e w S t a t e " / > < / a : K e y V a l u e O f D i a g r a m O b j e c t K e y a n y T y p e z b w N T n L X > < a : K e y V a l u e O f D i a g r a m O b j e c t K e y a n y T y p e z b w N T n L X > < a : K e y > < K e y > C o l u m n s \ G I R < / K e y > < / a : K e y > < a : V a l u e   i : t y p e = " T a b l e W i d g e t B a s e V i e w S t a t e " / > < / a : K e y V a l u e O f D i a g r a m O b j e c t K e y a n y T y p e z b w N T n L X > < a : K e y V a l u e O f D i a g r a m O b j e c t K e y a n y T y p e z b w N T n L X > < a : K e y > < K e y > C o l u m n s \ x t r a   l o n g   s h o t s < / K e y > < / a : K e y > < a : V a l u e   i : t y p e = " T a b l e W i d g e t B a s e V i e w S t a t e " / > < / a : K e y V a l u e O f D i a g r a m O b j e c t K e y a n y T y p e z b w N T n L X > < a : K e y V a l u e O f D i a g r a m O b j e c t K e y a n y T y p e z b w N T n L X > < a : K e y > < K e y > C o l u m n s \ x t r a   p u t t s < / K e y > < / a : K e y > < a : V a l u e   i : t y p e = " T a b l e W i d g e t B a s e V i e w S t a t e " / > < / a : K e y V a l u e O f D i a g r a m O b j e c t K e y a n y T y p e z b w N T n L X > < a : K e y V a l u e O f D i a g r a m O b j e c t K e y a n y T y p e z b w N T n L X > < a : K e y > < K e y > C o l u m n s \ x t r a   c h i p s < / K e y > < / a : K e y > < a : V a l u e   i : t y p e = " T a b l e W i d g e t B a s e V i e w S t a t e " / > < / a : K e y V a l u e O f D i a g r a m O b j e c t K e y a n y T y p e z b w N T n L X > < a : K e y V a l u e O f D i a g r a m O b j e c t K e y a n y T y p e z b w N T n L X > < a : K e y > < K e y > C o l u m n s \ h o l e s W c h i p s 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3578025-EAEA-4FBD-B0CD-B155596ADDCC}">
  <ds:schemaRefs/>
</ds:datastoreItem>
</file>

<file path=customXml/itemProps10.xml><?xml version="1.0" encoding="utf-8"?>
<ds:datastoreItem xmlns:ds="http://schemas.openxmlformats.org/officeDocument/2006/customXml" ds:itemID="{D441A97F-0031-42D7-BA88-05DC2BC3B8EE}">
  <ds:schemaRefs/>
</ds:datastoreItem>
</file>

<file path=customXml/itemProps11.xml><?xml version="1.0" encoding="utf-8"?>
<ds:datastoreItem xmlns:ds="http://schemas.openxmlformats.org/officeDocument/2006/customXml" ds:itemID="{98B33B67-608E-4564-BD1B-F826F01FC90B}">
  <ds:schemaRefs/>
</ds:datastoreItem>
</file>

<file path=customXml/itemProps12.xml><?xml version="1.0" encoding="utf-8"?>
<ds:datastoreItem xmlns:ds="http://schemas.openxmlformats.org/officeDocument/2006/customXml" ds:itemID="{C4361355-725A-481B-830F-6BC79558F59F}">
  <ds:schemaRefs/>
</ds:datastoreItem>
</file>

<file path=customXml/itemProps13.xml><?xml version="1.0" encoding="utf-8"?>
<ds:datastoreItem xmlns:ds="http://schemas.openxmlformats.org/officeDocument/2006/customXml" ds:itemID="{4DD0A2E2-A4B1-4FD2-B0E6-74FCD917F3E6}">
  <ds:schemaRefs/>
</ds:datastoreItem>
</file>

<file path=customXml/itemProps14.xml><?xml version="1.0" encoding="utf-8"?>
<ds:datastoreItem xmlns:ds="http://schemas.openxmlformats.org/officeDocument/2006/customXml" ds:itemID="{82E479ED-B1C8-43BA-8061-07E052C0D5B8}">
  <ds:schemaRefs/>
</ds:datastoreItem>
</file>

<file path=customXml/itemProps15.xml><?xml version="1.0" encoding="utf-8"?>
<ds:datastoreItem xmlns:ds="http://schemas.openxmlformats.org/officeDocument/2006/customXml" ds:itemID="{7E8F2AA3-273C-42BC-8AED-1FFF6F6A90F7}">
  <ds:schemaRefs/>
</ds:datastoreItem>
</file>

<file path=customXml/itemProps16.xml><?xml version="1.0" encoding="utf-8"?>
<ds:datastoreItem xmlns:ds="http://schemas.openxmlformats.org/officeDocument/2006/customXml" ds:itemID="{0D2387C5-61B3-4E11-86BE-102C86CC3A0A}">
  <ds:schemaRefs/>
</ds:datastoreItem>
</file>

<file path=customXml/itemProps2.xml><?xml version="1.0" encoding="utf-8"?>
<ds:datastoreItem xmlns:ds="http://schemas.openxmlformats.org/officeDocument/2006/customXml" ds:itemID="{99E85807-0D8C-41A9-B9F9-EC6BFA023FF3}">
  <ds:schemaRefs/>
</ds:datastoreItem>
</file>

<file path=customXml/itemProps3.xml><?xml version="1.0" encoding="utf-8"?>
<ds:datastoreItem xmlns:ds="http://schemas.openxmlformats.org/officeDocument/2006/customXml" ds:itemID="{4989C912-11A3-4B51-9AC0-417DC381E4C3}">
  <ds:schemaRefs/>
</ds:datastoreItem>
</file>

<file path=customXml/itemProps4.xml><?xml version="1.0" encoding="utf-8"?>
<ds:datastoreItem xmlns:ds="http://schemas.openxmlformats.org/officeDocument/2006/customXml" ds:itemID="{47DDA22C-D77E-44B5-BC56-3CF76930F5DA}">
  <ds:schemaRefs/>
</ds:datastoreItem>
</file>

<file path=customXml/itemProps5.xml><?xml version="1.0" encoding="utf-8"?>
<ds:datastoreItem xmlns:ds="http://schemas.openxmlformats.org/officeDocument/2006/customXml" ds:itemID="{20CE5DFD-21DC-44A2-B3C5-98434FC3FE42}">
  <ds:schemaRefs/>
</ds:datastoreItem>
</file>

<file path=customXml/itemProps6.xml><?xml version="1.0" encoding="utf-8"?>
<ds:datastoreItem xmlns:ds="http://schemas.openxmlformats.org/officeDocument/2006/customXml" ds:itemID="{CAC8876E-2D15-4E29-B95E-3496E265B668}">
  <ds:schemaRefs/>
</ds:datastoreItem>
</file>

<file path=customXml/itemProps7.xml><?xml version="1.0" encoding="utf-8"?>
<ds:datastoreItem xmlns:ds="http://schemas.openxmlformats.org/officeDocument/2006/customXml" ds:itemID="{4EA21412-01BD-4F75-A136-909C6FA80F53}">
  <ds:schemaRefs/>
</ds:datastoreItem>
</file>

<file path=customXml/itemProps8.xml><?xml version="1.0" encoding="utf-8"?>
<ds:datastoreItem xmlns:ds="http://schemas.openxmlformats.org/officeDocument/2006/customXml" ds:itemID="{0363164C-398B-4F56-A2AD-9EC5B19B956E}">
  <ds:schemaRefs/>
</ds:datastoreItem>
</file>

<file path=customXml/itemProps9.xml><?xml version="1.0" encoding="utf-8"?>
<ds:datastoreItem xmlns:ds="http://schemas.openxmlformats.org/officeDocument/2006/customXml" ds:itemID="{14AC51FB-7976-4E21-8D84-B7DC39C82E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PaulR</dc:creator>
  <cp:lastModifiedBy>PaulR</cp:lastModifiedBy>
  <cp:lastPrinted>2023-06-17T16:52:06Z</cp:lastPrinted>
  <dcterms:created xsi:type="dcterms:W3CDTF">2023-06-17T16:46:37Z</dcterms:created>
  <dcterms:modified xsi:type="dcterms:W3CDTF">2023-08-12T01:26:40Z</dcterms:modified>
</cp:coreProperties>
</file>